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date1904="1" showInkAnnotation="0" autoCompressPictures="0"/>
  <mc:AlternateContent xmlns:mc="http://schemas.openxmlformats.org/markup-compatibility/2006">
    <mc:Choice Requires="x15">
      <x15ac:absPath xmlns:x15ac="http://schemas.microsoft.com/office/spreadsheetml/2010/11/ac" url="/Users/corinnemaurice/Dropbox/Oxygen Exposure Paper/After Scientific Reports/After AEM/"/>
    </mc:Choice>
  </mc:AlternateContent>
  <bookViews>
    <workbookView xWindow="0" yWindow="460" windowWidth="25600" windowHeight="15460" tabRatio="500" activeTab="1"/>
  </bookViews>
  <sheets>
    <sheet name="Raw counts and cell abundances" sheetId="1" r:id="rId1"/>
    <sheet name="Beads concentration" sheetId="2" r:id="rId2"/>
  </sheets>
  <externalReferences>
    <externalReference r:id="rId3"/>
  </externalReferenc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1" i="1" l="1"/>
  <c r="B258" i="1"/>
  <c r="G9" i="2"/>
  <c r="AB258" i="1"/>
  <c r="AC258" i="1"/>
  <c r="AB259" i="1"/>
  <c r="AC259" i="1"/>
  <c r="AB260" i="1"/>
  <c r="AC260" i="1"/>
  <c r="AE258" i="1"/>
  <c r="AD258" i="1"/>
  <c r="G4" i="2"/>
  <c r="AB31" i="1"/>
  <c r="AC31" i="1"/>
  <c r="AB32" i="1"/>
  <c r="AC32" i="1"/>
  <c r="AB33" i="1"/>
  <c r="AC33" i="1"/>
  <c r="AE31" i="1"/>
  <c r="Y399" i="1"/>
  <c r="Z399" i="1"/>
  <c r="R399" i="1"/>
  <c r="S399" i="1"/>
  <c r="N399" i="1"/>
  <c r="O399" i="1"/>
  <c r="Y398" i="1"/>
  <c r="Z398" i="1"/>
  <c r="R398" i="1"/>
  <c r="S398" i="1"/>
  <c r="N398" i="1"/>
  <c r="O398" i="1"/>
  <c r="Y397" i="1"/>
  <c r="Z397" i="1"/>
  <c r="R397" i="1"/>
  <c r="S397" i="1"/>
  <c r="N397" i="1"/>
  <c r="O397" i="1"/>
  <c r="Y396" i="1"/>
  <c r="Z396" i="1"/>
  <c r="R396" i="1"/>
  <c r="S396" i="1"/>
  <c r="N396" i="1"/>
  <c r="O396" i="1"/>
  <c r="Y395" i="1"/>
  <c r="Z395" i="1"/>
  <c r="R395" i="1"/>
  <c r="S395" i="1"/>
  <c r="N395" i="1"/>
  <c r="O395" i="1"/>
  <c r="Y394" i="1"/>
  <c r="Z394" i="1"/>
  <c r="R394" i="1"/>
  <c r="S394" i="1"/>
  <c r="N394" i="1"/>
  <c r="O394" i="1"/>
  <c r="AO393" i="1"/>
  <c r="Y393" i="1"/>
  <c r="Z393" i="1"/>
  <c r="J393" i="1"/>
  <c r="K393" i="1"/>
  <c r="AO392" i="1"/>
  <c r="J392" i="1"/>
  <c r="K392" i="1"/>
  <c r="AI392" i="1"/>
  <c r="Y392" i="1"/>
  <c r="Z392" i="1"/>
  <c r="AL392" i="1"/>
  <c r="AO391" i="1"/>
  <c r="J391" i="1"/>
  <c r="K391" i="1"/>
  <c r="AI391" i="1"/>
  <c r="Y391" i="1"/>
  <c r="Z391" i="1"/>
  <c r="AO390" i="1"/>
  <c r="Y390" i="1"/>
  <c r="Z390" i="1"/>
  <c r="J390" i="1"/>
  <c r="K390" i="1"/>
  <c r="AO389" i="1"/>
  <c r="Y389" i="1"/>
  <c r="Z389" i="1"/>
  <c r="J389" i="1"/>
  <c r="K389" i="1"/>
  <c r="AO388" i="1"/>
  <c r="Y388" i="1"/>
  <c r="Z388" i="1"/>
  <c r="J388" i="1"/>
  <c r="K388" i="1"/>
  <c r="AI388" i="1"/>
  <c r="Y387" i="1"/>
  <c r="Z387" i="1"/>
  <c r="R387" i="1"/>
  <c r="S387" i="1"/>
  <c r="N387" i="1"/>
  <c r="O387" i="1"/>
  <c r="V387" i="1"/>
  <c r="AP387" i="1"/>
  <c r="Y386" i="1"/>
  <c r="Z386" i="1"/>
  <c r="R386" i="1"/>
  <c r="S386" i="1"/>
  <c r="N386" i="1"/>
  <c r="O386" i="1"/>
  <c r="V386" i="1"/>
  <c r="Y385" i="1"/>
  <c r="Z385" i="1"/>
  <c r="R385" i="1"/>
  <c r="S385" i="1"/>
  <c r="N385" i="1"/>
  <c r="O385" i="1"/>
  <c r="Y384" i="1"/>
  <c r="Z384" i="1"/>
  <c r="R384" i="1"/>
  <c r="S384" i="1"/>
  <c r="N384" i="1"/>
  <c r="O384" i="1"/>
  <c r="V384" i="1"/>
  <c r="AP384" i="1"/>
  <c r="Y383" i="1"/>
  <c r="Z383" i="1"/>
  <c r="R383" i="1"/>
  <c r="S383" i="1"/>
  <c r="N383" i="1"/>
  <c r="O383" i="1"/>
  <c r="V383" i="1"/>
  <c r="AP383" i="1"/>
  <c r="Y382" i="1"/>
  <c r="Z382" i="1"/>
  <c r="R382" i="1"/>
  <c r="S382" i="1"/>
  <c r="N382" i="1"/>
  <c r="O382" i="1"/>
  <c r="Q382" i="1"/>
  <c r="AO381" i="1"/>
  <c r="Y381" i="1"/>
  <c r="Z381" i="1"/>
  <c r="AR381" i="1"/>
  <c r="J381" i="1"/>
  <c r="K381" i="1"/>
  <c r="AO380" i="1"/>
  <c r="Y380" i="1"/>
  <c r="Z380" i="1"/>
  <c r="AR380" i="1"/>
  <c r="J380" i="1"/>
  <c r="K380" i="1"/>
  <c r="AO379" i="1"/>
  <c r="J379" i="1"/>
  <c r="K379" i="1"/>
  <c r="Y379" i="1"/>
  <c r="Z379" i="1"/>
  <c r="AL379" i="1"/>
  <c r="AI379" i="1"/>
  <c r="AK379" i="1"/>
  <c r="AJ379" i="1"/>
  <c r="N403" i="1"/>
  <c r="AO378" i="1"/>
  <c r="Y378" i="1"/>
  <c r="Z378" i="1"/>
  <c r="J378" i="1"/>
  <c r="K378" i="1"/>
  <c r="AL378" i="1"/>
  <c r="AO377" i="1"/>
  <c r="Y377" i="1"/>
  <c r="Z377" i="1"/>
  <c r="J377" i="1"/>
  <c r="K377" i="1"/>
  <c r="AO376" i="1"/>
  <c r="J376" i="1"/>
  <c r="K376" i="1"/>
  <c r="AI376" i="1"/>
  <c r="AK376" i="1"/>
  <c r="Y376" i="1"/>
  <c r="Z376" i="1"/>
  <c r="Y375" i="1"/>
  <c r="Z375" i="1"/>
  <c r="R375" i="1"/>
  <c r="S375" i="1"/>
  <c r="N375" i="1"/>
  <c r="O375" i="1"/>
  <c r="Y374" i="1"/>
  <c r="Z374" i="1"/>
  <c r="R374" i="1"/>
  <c r="S374" i="1"/>
  <c r="N374" i="1"/>
  <c r="O374" i="1"/>
  <c r="V374" i="1"/>
  <c r="AP374" i="1"/>
  <c r="Y373" i="1"/>
  <c r="Z373" i="1"/>
  <c r="R373" i="1"/>
  <c r="S373" i="1"/>
  <c r="N373" i="1"/>
  <c r="O373" i="1"/>
  <c r="Y372" i="1"/>
  <c r="Z372" i="1"/>
  <c r="R372" i="1"/>
  <c r="S372" i="1"/>
  <c r="N372" i="1"/>
  <c r="O372" i="1"/>
  <c r="Y371" i="1"/>
  <c r="Z371" i="1"/>
  <c r="R371" i="1"/>
  <c r="S371" i="1"/>
  <c r="N371" i="1"/>
  <c r="O371" i="1"/>
  <c r="Y370" i="1"/>
  <c r="Z370" i="1"/>
  <c r="R370" i="1"/>
  <c r="S370" i="1"/>
  <c r="N370" i="1"/>
  <c r="O370" i="1"/>
  <c r="AO369" i="1"/>
  <c r="Y369" i="1"/>
  <c r="Z369" i="1"/>
  <c r="J369" i="1"/>
  <c r="K369" i="1"/>
  <c r="AL369" i="1"/>
  <c r="AO368" i="1"/>
  <c r="J368" i="1"/>
  <c r="K368" i="1"/>
  <c r="AI368" i="1"/>
  <c r="Y368" i="1"/>
  <c r="Z368" i="1"/>
  <c r="AO367" i="1"/>
  <c r="J367" i="1"/>
  <c r="K367" i="1"/>
  <c r="AI367" i="1"/>
  <c r="Y367" i="1"/>
  <c r="Z367" i="1"/>
  <c r="AB367" i="1"/>
  <c r="AL367" i="1"/>
  <c r="AO366" i="1"/>
  <c r="Y366" i="1"/>
  <c r="Z366" i="1"/>
  <c r="J366" i="1"/>
  <c r="K366" i="1"/>
  <c r="AI366" i="1"/>
  <c r="AO365" i="1"/>
  <c r="Y365" i="1"/>
  <c r="Z365" i="1"/>
  <c r="J365" i="1"/>
  <c r="K365" i="1"/>
  <c r="AI365" i="1"/>
  <c r="AO364" i="1"/>
  <c r="Y364" i="1"/>
  <c r="Z364" i="1"/>
  <c r="J364" i="1"/>
  <c r="K364" i="1"/>
  <c r="Y363" i="1"/>
  <c r="Z363" i="1"/>
  <c r="R363" i="1"/>
  <c r="S363" i="1"/>
  <c r="N363" i="1"/>
  <c r="O363" i="1"/>
  <c r="Y362" i="1"/>
  <c r="Z362" i="1"/>
  <c r="Y361" i="1"/>
  <c r="Z361" i="1"/>
  <c r="AA361" i="1"/>
  <c r="R362" i="1"/>
  <c r="S362" i="1"/>
  <c r="N362" i="1"/>
  <c r="O362" i="1"/>
  <c r="R361" i="1"/>
  <c r="S361" i="1"/>
  <c r="N361" i="1"/>
  <c r="O361" i="1"/>
  <c r="Y360" i="1"/>
  <c r="Z360" i="1"/>
  <c r="J360" i="1"/>
  <c r="K360" i="1"/>
  <c r="AL360" i="1"/>
  <c r="Y359" i="1"/>
  <c r="Z359" i="1"/>
  <c r="J359" i="1"/>
  <c r="K359" i="1"/>
  <c r="Y358" i="1"/>
  <c r="Z358" i="1"/>
  <c r="J358" i="1"/>
  <c r="K358" i="1"/>
  <c r="L358" i="1"/>
  <c r="AB376" i="1"/>
  <c r="AA376" i="1"/>
  <c r="U361" i="1"/>
  <c r="T361" i="1"/>
  <c r="V363" i="1"/>
  <c r="AF363" i="1"/>
  <c r="V372" i="1"/>
  <c r="V375" i="1"/>
  <c r="AF375" i="1"/>
  <c r="V361" i="1"/>
  <c r="AC361" i="1"/>
  <c r="Q361" i="1"/>
  <c r="P361" i="1"/>
  <c r="AR368" i="1"/>
  <c r="P373" i="1"/>
  <c r="V373" i="1"/>
  <c r="AC373" i="1"/>
  <c r="Q373" i="1"/>
  <c r="AL359" i="1"/>
  <c r="AI359" i="1"/>
  <c r="AP363" i="1"/>
  <c r="T370" i="1"/>
  <c r="V370" i="1"/>
  <c r="AF370" i="1"/>
  <c r="V371" i="1"/>
  <c r="AF371" i="1"/>
  <c r="AB373" i="1"/>
  <c r="AA373" i="1"/>
  <c r="AA388" i="1"/>
  <c r="V394" i="1"/>
  <c r="AR388" i="1"/>
  <c r="AB388" i="1"/>
  <c r="V399" i="1"/>
  <c r="AP399" i="1"/>
  <c r="AC399" i="1"/>
  <c r="AC363" i="1"/>
  <c r="AK367" i="1"/>
  <c r="AJ367" i="1"/>
  <c r="L403" i="1"/>
  <c r="U370" i="1"/>
  <c r="AF373" i="1"/>
  <c r="T373" i="1"/>
  <c r="AL380" i="1"/>
  <c r="AL381" i="1"/>
  <c r="AM379" i="1"/>
  <c r="AP386" i="1"/>
  <c r="AL388" i="1"/>
  <c r="AB358" i="1"/>
  <c r="AR360" i="1"/>
  <c r="P370" i="1"/>
  <c r="U373" i="1"/>
  <c r="AC383" i="1"/>
  <c r="AB385" i="1"/>
  <c r="AA385" i="1"/>
  <c r="AF386" i="1"/>
  <c r="AC386" i="1"/>
  <c r="AO386" i="1"/>
  <c r="AC387" i="1"/>
  <c r="AL390" i="1"/>
  <c r="AI390" i="1"/>
  <c r="AC394" i="1"/>
  <c r="Q394" i="1"/>
  <c r="P394" i="1"/>
  <c r="AB394" i="1"/>
  <c r="AA394" i="1"/>
  <c r="AB370" i="1"/>
  <c r="AA370" i="1"/>
  <c r="AC374" i="1"/>
  <c r="AC384" i="1"/>
  <c r="U385" i="1"/>
  <c r="T385" i="1"/>
  <c r="AK391" i="1"/>
  <c r="AJ391" i="1"/>
  <c r="P403" i="1"/>
  <c r="U394" i="1"/>
  <c r="AF394" i="1"/>
  <c r="T394" i="1"/>
  <c r="AB397" i="1"/>
  <c r="AA397" i="1"/>
  <c r="AR364" i="1"/>
  <c r="AB364" i="1"/>
  <c r="AF374" i="1"/>
  <c r="AL377" i="1"/>
  <c r="AI377" i="1"/>
  <c r="U382" i="1"/>
  <c r="T382" i="1"/>
  <c r="AF384" i="1"/>
  <c r="P397" i="1"/>
  <c r="Q397" i="1"/>
  <c r="AF399" i="1"/>
  <c r="AO399" i="1"/>
  <c r="V362" i="1"/>
  <c r="AP362" i="1"/>
  <c r="AA364" i="1"/>
  <c r="AL365" i="1"/>
  <c r="AL368" i="1"/>
  <c r="AM367" i="1"/>
  <c r="AC370" i="1"/>
  <c r="AR377" i="1"/>
  <c r="AI378" i="1"/>
  <c r="AI358" i="1"/>
  <c r="AL358" i="1"/>
  <c r="M358" i="1"/>
  <c r="AA358" i="1"/>
  <c r="AR358" i="1"/>
  <c r="AI360" i="1"/>
  <c r="AB361" i="1"/>
  <c r="AI364" i="1"/>
  <c r="AL364" i="1"/>
  <c r="AL366" i="1"/>
  <c r="AA367" i="1"/>
  <c r="AI369" i="1"/>
  <c r="Q370" i="1"/>
  <c r="V385" i="1"/>
  <c r="AR379" i="1"/>
  <c r="AB379" i="1"/>
  <c r="AA379" i="1"/>
  <c r="AI380" i="1"/>
  <c r="AN379" i="1"/>
  <c r="AI381" i="1"/>
  <c r="AA382" i="1"/>
  <c r="AB382" i="1"/>
  <c r="AF383" i="1"/>
  <c r="AO383" i="1"/>
  <c r="AJ388" i="1"/>
  <c r="Q403" i="1"/>
  <c r="AK388" i="1"/>
  <c r="AB391" i="1"/>
  <c r="AA391" i="1"/>
  <c r="AL393" i="1"/>
  <c r="AI393" i="1"/>
  <c r="V397" i="1"/>
  <c r="AR391" i="1"/>
  <c r="V398" i="1"/>
  <c r="AC398" i="1"/>
  <c r="AF387" i="1"/>
  <c r="AO387" i="1"/>
  <c r="V396" i="1"/>
  <c r="V382" i="1"/>
  <c r="AC382" i="1"/>
  <c r="AF385" i="1"/>
  <c r="AC385" i="1"/>
  <c r="Q385" i="1"/>
  <c r="AC396" i="1"/>
  <c r="T397" i="1"/>
  <c r="AL391" i="1"/>
  <c r="AR393" i="1"/>
  <c r="AL376" i="1"/>
  <c r="AJ376" i="1"/>
  <c r="O403" i="1"/>
  <c r="AR378" i="1"/>
  <c r="P382" i="1"/>
  <c r="P385" i="1"/>
  <c r="AL389" i="1"/>
  <c r="AI389" i="1"/>
  <c r="AR392" i="1"/>
  <c r="V395" i="1"/>
  <c r="AP395" i="1"/>
  <c r="U397" i="1"/>
  <c r="AH385" i="1"/>
  <c r="AG385" i="1"/>
  <c r="AO385" i="1"/>
  <c r="AE382" i="1"/>
  <c r="AD382" i="1"/>
  <c r="O404" i="1"/>
  <c r="AC371" i="1"/>
  <c r="AC372" i="1"/>
  <c r="AD370" i="1"/>
  <c r="M404" i="1"/>
  <c r="AE370" i="1"/>
  <c r="AP372" i="1"/>
  <c r="AO363" i="1"/>
  <c r="AO371" i="1"/>
  <c r="AN391" i="1"/>
  <c r="AM391" i="1"/>
  <c r="AP396" i="1"/>
  <c r="AR390" i="1"/>
  <c r="AO394" i="1"/>
  <c r="AR389" i="1"/>
  <c r="AF396" i="1"/>
  <c r="AO396" i="1"/>
  <c r="AF372" i="1"/>
  <c r="AG370" i="1"/>
  <c r="AO370" i="1"/>
  <c r="AP375" i="1"/>
  <c r="AC375" i="1"/>
  <c r="AD373" i="1"/>
  <c r="L404" i="1"/>
  <c r="AR369" i="1"/>
  <c r="AD385" i="1"/>
  <c r="N404" i="1"/>
  <c r="AE385" i="1"/>
  <c r="AO384" i="1"/>
  <c r="AF395" i="1"/>
  <c r="AN388" i="1"/>
  <c r="AM388" i="1"/>
  <c r="AC362" i="1"/>
  <c r="AE361" i="1"/>
  <c r="AO372" i="1"/>
  <c r="W382" i="1"/>
  <c r="AP382" i="1"/>
  <c r="AF382" i="1"/>
  <c r="X382" i="1"/>
  <c r="AJ364" i="1"/>
  <c r="M403" i="1"/>
  <c r="AK364" i="1"/>
  <c r="AK358" i="1"/>
  <c r="AJ358" i="1"/>
  <c r="K403" i="1"/>
  <c r="AC395" i="1"/>
  <c r="AD394" i="1"/>
  <c r="Q404" i="1"/>
  <c r="AN367" i="1"/>
  <c r="AN376" i="1"/>
  <c r="AM376" i="1"/>
  <c r="AP397" i="1"/>
  <c r="X397" i="1"/>
  <c r="W397" i="1"/>
  <c r="AF362" i="1"/>
  <c r="AP394" i="1"/>
  <c r="X394" i="1"/>
  <c r="W394" i="1"/>
  <c r="AE394" i="1"/>
  <c r="AP371" i="1"/>
  <c r="AF397" i="1"/>
  <c r="AP385" i="1"/>
  <c r="W385" i="1"/>
  <c r="X385" i="1"/>
  <c r="AP398" i="1"/>
  <c r="AF398" i="1"/>
  <c r="AO398" i="1"/>
  <c r="AM364" i="1"/>
  <c r="AN364" i="1"/>
  <c r="AM358" i="1"/>
  <c r="AN358" i="1"/>
  <c r="X370" i="1"/>
  <c r="W370" i="1"/>
  <c r="AP370" i="1"/>
  <c r="AD361" i="1"/>
  <c r="K404" i="1"/>
  <c r="AC397" i="1"/>
  <c r="AO374" i="1"/>
  <c r="AR366" i="1"/>
  <c r="AH373" i="1"/>
  <c r="AG373" i="1"/>
  <c r="AO373" i="1"/>
  <c r="AR365" i="1"/>
  <c r="AP373" i="1"/>
  <c r="X373" i="1"/>
  <c r="W373" i="1"/>
  <c r="AR367" i="1"/>
  <c r="AP361" i="1"/>
  <c r="X361" i="1"/>
  <c r="W361" i="1"/>
  <c r="AR359" i="1"/>
  <c r="AF361" i="1"/>
  <c r="AR376" i="1"/>
  <c r="AE397" i="1"/>
  <c r="AD397" i="1"/>
  <c r="P404" i="1"/>
  <c r="AO397" i="1"/>
  <c r="AH397" i="1"/>
  <c r="AG397" i="1"/>
  <c r="AO375" i="1"/>
  <c r="AE373" i="1"/>
  <c r="AG361" i="1"/>
  <c r="AH361" i="1"/>
  <c r="AO361" i="1"/>
  <c r="AO362" i="1"/>
  <c r="AG394" i="1"/>
  <c r="AO382" i="1"/>
  <c r="AH382" i="1"/>
  <c r="AG382" i="1"/>
  <c r="AO395" i="1"/>
  <c r="AH370" i="1"/>
  <c r="AH394" i="1"/>
  <c r="B16" i="1"/>
  <c r="J16" i="1"/>
  <c r="K16" i="1"/>
  <c r="N16" i="1"/>
  <c r="O16" i="1"/>
  <c r="R16" i="1"/>
  <c r="U16" i="1"/>
  <c r="J17" i="1"/>
  <c r="K17" i="1"/>
  <c r="N17" i="1"/>
  <c r="O17" i="1"/>
  <c r="R17" i="1"/>
  <c r="U17" i="1"/>
  <c r="J18" i="1"/>
  <c r="K18" i="1"/>
  <c r="N18" i="1"/>
  <c r="O18" i="1"/>
  <c r="R18" i="1"/>
  <c r="U18" i="1"/>
  <c r="V16" i="1"/>
  <c r="J22" i="1"/>
  <c r="K22" i="1"/>
  <c r="N22" i="1"/>
  <c r="O22" i="1"/>
  <c r="R22" i="1"/>
  <c r="U22" i="1"/>
  <c r="B23" i="1"/>
  <c r="J23" i="1"/>
  <c r="K23" i="1"/>
  <c r="N23" i="1"/>
  <c r="O23" i="1"/>
  <c r="R23" i="1"/>
  <c r="U23" i="1"/>
  <c r="J24" i="1"/>
  <c r="K24" i="1"/>
  <c r="N24" i="1"/>
  <c r="O24" i="1"/>
  <c r="R24" i="1"/>
  <c r="U24" i="1"/>
  <c r="V22" i="1"/>
  <c r="J28" i="1"/>
  <c r="K28" i="1"/>
  <c r="N28" i="1"/>
  <c r="O28" i="1"/>
  <c r="R28" i="1"/>
  <c r="U28" i="1"/>
  <c r="J29" i="1"/>
  <c r="K29" i="1"/>
  <c r="N29" i="1"/>
  <c r="O29" i="1"/>
  <c r="R29" i="1"/>
  <c r="U29" i="1"/>
  <c r="J30" i="1"/>
  <c r="K30" i="1"/>
  <c r="N30" i="1"/>
  <c r="O30" i="1"/>
  <c r="R30" i="1"/>
  <c r="U30" i="1"/>
  <c r="V28" i="1"/>
  <c r="J34" i="1"/>
  <c r="K34" i="1"/>
  <c r="N34" i="1"/>
  <c r="O34" i="1"/>
  <c r="R34" i="1"/>
  <c r="U34" i="1"/>
  <c r="J35" i="1"/>
  <c r="K35" i="1"/>
  <c r="N35" i="1"/>
  <c r="O35" i="1"/>
  <c r="R35" i="1"/>
  <c r="U35" i="1"/>
  <c r="J36" i="1"/>
  <c r="K36" i="1"/>
  <c r="N36" i="1"/>
  <c r="O36" i="1"/>
  <c r="R36" i="1"/>
  <c r="U36" i="1"/>
  <c r="V34" i="1"/>
  <c r="J40" i="1"/>
  <c r="K40" i="1"/>
  <c r="N40" i="1"/>
  <c r="O40" i="1"/>
  <c r="R40" i="1"/>
  <c r="U40" i="1"/>
  <c r="B41" i="1"/>
  <c r="J41" i="1"/>
  <c r="K41" i="1"/>
  <c r="N41" i="1"/>
  <c r="O41" i="1"/>
  <c r="R41" i="1"/>
  <c r="U41" i="1"/>
  <c r="J42" i="1"/>
  <c r="K42" i="1"/>
  <c r="N42" i="1"/>
  <c r="O42" i="1"/>
  <c r="R42" i="1"/>
  <c r="U42" i="1"/>
  <c r="V40" i="1"/>
  <c r="J46" i="1"/>
  <c r="K46" i="1"/>
  <c r="N46" i="1"/>
  <c r="O46" i="1"/>
  <c r="R46" i="1"/>
  <c r="U46" i="1"/>
  <c r="J47" i="1"/>
  <c r="K47" i="1"/>
  <c r="N47" i="1"/>
  <c r="O47" i="1"/>
  <c r="R47" i="1"/>
  <c r="U47" i="1"/>
  <c r="J48" i="1"/>
  <c r="K48" i="1"/>
  <c r="N48" i="1"/>
  <c r="O48" i="1"/>
  <c r="R48" i="1"/>
  <c r="U48" i="1"/>
  <c r="V46" i="1"/>
  <c r="J52" i="1"/>
  <c r="K52" i="1"/>
  <c r="N52" i="1"/>
  <c r="O52" i="1"/>
  <c r="R52" i="1"/>
  <c r="U52" i="1"/>
  <c r="B53" i="1"/>
  <c r="J53" i="1"/>
  <c r="K53" i="1"/>
  <c r="N53" i="1"/>
  <c r="O53" i="1"/>
  <c r="R53" i="1"/>
  <c r="U53" i="1"/>
  <c r="J54" i="1"/>
  <c r="K54" i="1"/>
  <c r="N54" i="1"/>
  <c r="O54" i="1"/>
  <c r="R54" i="1"/>
  <c r="U54" i="1"/>
  <c r="V52" i="1"/>
  <c r="J58" i="1"/>
  <c r="K58" i="1"/>
  <c r="N58" i="1"/>
  <c r="O58" i="1"/>
  <c r="R58" i="1"/>
  <c r="U58" i="1"/>
  <c r="B59" i="1"/>
  <c r="J59" i="1"/>
  <c r="K59" i="1"/>
  <c r="N59" i="1"/>
  <c r="O59" i="1"/>
  <c r="R59" i="1"/>
  <c r="U59" i="1"/>
  <c r="J60" i="1"/>
  <c r="K60" i="1"/>
  <c r="N60" i="1"/>
  <c r="O60" i="1"/>
  <c r="R60" i="1"/>
  <c r="U60" i="1"/>
  <c r="V58" i="1"/>
  <c r="J64" i="1"/>
  <c r="K64" i="1"/>
  <c r="N64" i="1"/>
  <c r="O64" i="1"/>
  <c r="R64" i="1"/>
  <c r="U64" i="1"/>
  <c r="J65" i="1"/>
  <c r="K65" i="1"/>
  <c r="N65" i="1"/>
  <c r="O65" i="1"/>
  <c r="R65" i="1"/>
  <c r="U65" i="1"/>
  <c r="B66" i="1"/>
  <c r="J66" i="1"/>
  <c r="K66" i="1"/>
  <c r="N66" i="1"/>
  <c r="O66" i="1"/>
  <c r="R66" i="1"/>
  <c r="U66" i="1"/>
  <c r="V64" i="1"/>
  <c r="J70" i="1"/>
  <c r="K70" i="1"/>
  <c r="N70" i="1"/>
  <c r="O70" i="1"/>
  <c r="R70" i="1"/>
  <c r="U70" i="1"/>
  <c r="J72" i="1"/>
  <c r="K72" i="1"/>
  <c r="N72" i="1"/>
  <c r="O72" i="1"/>
  <c r="R72" i="1"/>
  <c r="U72" i="1"/>
  <c r="V70" i="1"/>
  <c r="J76" i="1"/>
  <c r="K76" i="1"/>
  <c r="N76" i="1"/>
  <c r="O76" i="1"/>
  <c r="R76" i="1"/>
  <c r="U76" i="1"/>
  <c r="J78" i="1"/>
  <c r="K78" i="1"/>
  <c r="N78" i="1"/>
  <c r="O78" i="1"/>
  <c r="R78" i="1"/>
  <c r="U78" i="1"/>
  <c r="V76" i="1"/>
  <c r="B82" i="1"/>
  <c r="J82" i="1"/>
  <c r="K82" i="1"/>
  <c r="N82" i="1"/>
  <c r="O82" i="1"/>
  <c r="R82" i="1"/>
  <c r="U82" i="1"/>
  <c r="J83" i="1"/>
  <c r="K83" i="1"/>
  <c r="N83" i="1"/>
  <c r="O83" i="1"/>
  <c r="R83" i="1"/>
  <c r="U83" i="1"/>
  <c r="J84" i="1"/>
  <c r="K84" i="1"/>
  <c r="N84" i="1"/>
  <c r="O84" i="1"/>
  <c r="R84" i="1"/>
  <c r="U84" i="1"/>
  <c r="V82" i="1"/>
  <c r="B88" i="1"/>
  <c r="J88" i="1"/>
  <c r="K88" i="1"/>
  <c r="N88" i="1"/>
  <c r="O88" i="1"/>
  <c r="R88" i="1"/>
  <c r="U88" i="1"/>
  <c r="J89" i="1"/>
  <c r="K89" i="1"/>
  <c r="N89" i="1"/>
  <c r="O89" i="1"/>
  <c r="R89" i="1"/>
  <c r="U89" i="1"/>
  <c r="J90" i="1"/>
  <c r="K90" i="1"/>
  <c r="N90" i="1"/>
  <c r="O90" i="1"/>
  <c r="R90" i="1"/>
  <c r="U90" i="1"/>
  <c r="V88" i="1"/>
  <c r="J94" i="1"/>
  <c r="K94" i="1"/>
  <c r="N94" i="1"/>
  <c r="O94" i="1"/>
  <c r="R94" i="1"/>
  <c r="U94" i="1"/>
  <c r="B95" i="1"/>
  <c r="J95" i="1"/>
  <c r="K95" i="1"/>
  <c r="N95" i="1"/>
  <c r="O95" i="1"/>
  <c r="R95" i="1"/>
  <c r="U95" i="1"/>
  <c r="J96" i="1"/>
  <c r="K96" i="1"/>
  <c r="N96" i="1"/>
  <c r="O96" i="1"/>
  <c r="R96" i="1"/>
  <c r="U96" i="1"/>
  <c r="V94" i="1"/>
  <c r="G5" i="2"/>
  <c r="J101" i="1"/>
  <c r="K101" i="1"/>
  <c r="N101" i="1"/>
  <c r="O101" i="1"/>
  <c r="R101" i="1"/>
  <c r="U101" i="1"/>
  <c r="J102" i="1"/>
  <c r="K102" i="1"/>
  <c r="N102" i="1"/>
  <c r="O102" i="1"/>
  <c r="R102" i="1"/>
  <c r="U102" i="1"/>
  <c r="J103" i="1"/>
  <c r="K103" i="1"/>
  <c r="N103" i="1"/>
  <c r="O103" i="1"/>
  <c r="R103" i="1"/>
  <c r="U103" i="1"/>
  <c r="V101" i="1"/>
  <c r="J107" i="1"/>
  <c r="K107" i="1"/>
  <c r="N107" i="1"/>
  <c r="O107" i="1"/>
  <c r="R107" i="1"/>
  <c r="U107" i="1"/>
  <c r="J108" i="1"/>
  <c r="K108" i="1"/>
  <c r="N108" i="1"/>
  <c r="O108" i="1"/>
  <c r="R108" i="1"/>
  <c r="U108" i="1"/>
  <c r="J109" i="1"/>
  <c r="K109" i="1"/>
  <c r="N109" i="1"/>
  <c r="O109" i="1"/>
  <c r="R109" i="1"/>
  <c r="U109" i="1"/>
  <c r="V107" i="1"/>
  <c r="B113" i="1"/>
  <c r="J113" i="1"/>
  <c r="K113" i="1"/>
  <c r="N113" i="1"/>
  <c r="O113" i="1"/>
  <c r="R113" i="1"/>
  <c r="U113" i="1"/>
  <c r="J114" i="1"/>
  <c r="K114" i="1"/>
  <c r="N114" i="1"/>
  <c r="O114" i="1"/>
  <c r="R114" i="1"/>
  <c r="U114" i="1"/>
  <c r="J115" i="1"/>
  <c r="K115" i="1"/>
  <c r="N115" i="1"/>
  <c r="O115" i="1"/>
  <c r="R115" i="1"/>
  <c r="U115" i="1"/>
  <c r="V113" i="1"/>
  <c r="J119" i="1"/>
  <c r="K119" i="1"/>
  <c r="N119" i="1"/>
  <c r="O119" i="1"/>
  <c r="R119" i="1"/>
  <c r="U119" i="1"/>
  <c r="J120" i="1"/>
  <c r="K120" i="1"/>
  <c r="N120" i="1"/>
  <c r="O120" i="1"/>
  <c r="R120" i="1"/>
  <c r="U120" i="1"/>
  <c r="J121" i="1"/>
  <c r="K121" i="1"/>
  <c r="N121" i="1"/>
  <c r="O121" i="1"/>
  <c r="R121" i="1"/>
  <c r="U121" i="1"/>
  <c r="V119" i="1"/>
  <c r="B125" i="1"/>
  <c r="J125" i="1"/>
  <c r="K125" i="1"/>
  <c r="N125" i="1"/>
  <c r="O125" i="1"/>
  <c r="R125" i="1"/>
  <c r="U125" i="1"/>
  <c r="J126" i="1"/>
  <c r="K126" i="1"/>
  <c r="N126" i="1"/>
  <c r="O126" i="1"/>
  <c r="R126" i="1"/>
  <c r="U126" i="1"/>
  <c r="J127" i="1"/>
  <c r="K127" i="1"/>
  <c r="N127" i="1"/>
  <c r="O127" i="1"/>
  <c r="R127" i="1"/>
  <c r="U127" i="1"/>
  <c r="V125" i="1"/>
  <c r="J131" i="1"/>
  <c r="K131" i="1"/>
  <c r="N131" i="1"/>
  <c r="O131" i="1"/>
  <c r="R131" i="1"/>
  <c r="U131" i="1"/>
  <c r="B132" i="1"/>
  <c r="J132" i="1"/>
  <c r="K132" i="1"/>
  <c r="N132" i="1"/>
  <c r="O132" i="1"/>
  <c r="R132" i="1"/>
  <c r="U132" i="1"/>
  <c r="J133" i="1"/>
  <c r="K133" i="1"/>
  <c r="N133" i="1"/>
  <c r="O133" i="1"/>
  <c r="R133" i="1"/>
  <c r="U133" i="1"/>
  <c r="V131" i="1"/>
  <c r="J137" i="1"/>
  <c r="K137" i="1"/>
  <c r="N137" i="1"/>
  <c r="O137" i="1"/>
  <c r="R137" i="1"/>
  <c r="U137" i="1"/>
  <c r="J138" i="1"/>
  <c r="K138" i="1"/>
  <c r="N138" i="1"/>
  <c r="O138" i="1"/>
  <c r="R138" i="1"/>
  <c r="U138" i="1"/>
  <c r="J139" i="1"/>
  <c r="K139" i="1"/>
  <c r="N139" i="1"/>
  <c r="O139" i="1"/>
  <c r="R139" i="1"/>
  <c r="U139" i="1"/>
  <c r="V137" i="1"/>
  <c r="G6" i="2"/>
  <c r="J144" i="1"/>
  <c r="K144" i="1"/>
  <c r="N144" i="1"/>
  <c r="O144" i="1"/>
  <c r="R144" i="1"/>
  <c r="U144" i="1"/>
  <c r="J145" i="1"/>
  <c r="K145" i="1"/>
  <c r="N145" i="1"/>
  <c r="O145" i="1"/>
  <c r="R145" i="1"/>
  <c r="U145" i="1"/>
  <c r="J146" i="1"/>
  <c r="K146" i="1"/>
  <c r="N146" i="1"/>
  <c r="O146" i="1"/>
  <c r="R146" i="1"/>
  <c r="U146" i="1"/>
  <c r="V144" i="1"/>
  <c r="J150" i="1"/>
  <c r="K150" i="1"/>
  <c r="N150" i="1"/>
  <c r="O150" i="1"/>
  <c r="R150" i="1"/>
  <c r="U150" i="1"/>
  <c r="J151" i="1"/>
  <c r="K151" i="1"/>
  <c r="N151" i="1"/>
  <c r="O151" i="1"/>
  <c r="R151" i="1"/>
  <c r="U151" i="1"/>
  <c r="J152" i="1"/>
  <c r="K152" i="1"/>
  <c r="N152" i="1"/>
  <c r="O152" i="1"/>
  <c r="R152" i="1"/>
  <c r="U152" i="1"/>
  <c r="V150" i="1"/>
  <c r="J156" i="1"/>
  <c r="K156" i="1"/>
  <c r="N156" i="1"/>
  <c r="O156" i="1"/>
  <c r="R156" i="1"/>
  <c r="U156" i="1"/>
  <c r="J157" i="1"/>
  <c r="K157" i="1"/>
  <c r="N157" i="1"/>
  <c r="O157" i="1"/>
  <c r="R157" i="1"/>
  <c r="U157" i="1"/>
  <c r="J158" i="1"/>
  <c r="K158" i="1"/>
  <c r="N158" i="1"/>
  <c r="O158" i="1"/>
  <c r="R158" i="1"/>
  <c r="U158" i="1"/>
  <c r="V156" i="1"/>
  <c r="J162" i="1"/>
  <c r="K162" i="1"/>
  <c r="N162" i="1"/>
  <c r="O162" i="1"/>
  <c r="R162" i="1"/>
  <c r="U162" i="1"/>
  <c r="J163" i="1"/>
  <c r="K163" i="1"/>
  <c r="N163" i="1"/>
  <c r="O163" i="1"/>
  <c r="R163" i="1"/>
  <c r="U163" i="1"/>
  <c r="J164" i="1"/>
  <c r="K164" i="1"/>
  <c r="N164" i="1"/>
  <c r="O164" i="1"/>
  <c r="R164" i="1"/>
  <c r="U164" i="1"/>
  <c r="V162" i="1"/>
  <c r="J168" i="1"/>
  <c r="K168" i="1"/>
  <c r="N168" i="1"/>
  <c r="O168" i="1"/>
  <c r="R168" i="1"/>
  <c r="U168" i="1"/>
  <c r="J169" i="1"/>
  <c r="K169" i="1"/>
  <c r="N169" i="1"/>
  <c r="O169" i="1"/>
  <c r="R169" i="1"/>
  <c r="U169" i="1"/>
  <c r="J170" i="1"/>
  <c r="K170" i="1"/>
  <c r="N170" i="1"/>
  <c r="O170" i="1"/>
  <c r="R170" i="1"/>
  <c r="U170" i="1"/>
  <c r="V168" i="1"/>
  <c r="J174" i="1"/>
  <c r="K174" i="1"/>
  <c r="N174" i="1"/>
  <c r="O174" i="1"/>
  <c r="R174" i="1"/>
  <c r="U174" i="1"/>
  <c r="J175" i="1"/>
  <c r="K175" i="1"/>
  <c r="N175" i="1"/>
  <c r="O175" i="1"/>
  <c r="R175" i="1"/>
  <c r="U175" i="1"/>
  <c r="J176" i="1"/>
  <c r="K176" i="1"/>
  <c r="N176" i="1"/>
  <c r="O176" i="1"/>
  <c r="R176" i="1"/>
  <c r="U176" i="1"/>
  <c r="V174" i="1"/>
  <c r="J180" i="1"/>
  <c r="K180" i="1"/>
  <c r="N180" i="1"/>
  <c r="O180" i="1"/>
  <c r="R180" i="1"/>
  <c r="U180" i="1"/>
  <c r="J181" i="1"/>
  <c r="K181" i="1"/>
  <c r="N181" i="1"/>
  <c r="O181" i="1"/>
  <c r="R181" i="1"/>
  <c r="U181" i="1"/>
  <c r="J182" i="1"/>
  <c r="K182" i="1"/>
  <c r="N182" i="1"/>
  <c r="O182" i="1"/>
  <c r="R182" i="1"/>
  <c r="U182" i="1"/>
  <c r="V180" i="1"/>
  <c r="J189" i="1"/>
  <c r="K189" i="1"/>
  <c r="N189" i="1"/>
  <c r="O189" i="1"/>
  <c r="R189" i="1"/>
  <c r="U189" i="1"/>
  <c r="J190" i="1"/>
  <c r="K190" i="1"/>
  <c r="N190" i="1"/>
  <c r="O190" i="1"/>
  <c r="R190" i="1"/>
  <c r="U190" i="1"/>
  <c r="J191" i="1"/>
  <c r="K191" i="1"/>
  <c r="N191" i="1"/>
  <c r="O191" i="1"/>
  <c r="R191" i="1"/>
  <c r="U191" i="1"/>
  <c r="V189" i="1"/>
  <c r="B195" i="1"/>
  <c r="J195" i="1"/>
  <c r="K195" i="1"/>
  <c r="N195" i="1"/>
  <c r="O195" i="1"/>
  <c r="R195" i="1"/>
  <c r="U195" i="1"/>
  <c r="J196" i="1"/>
  <c r="K196" i="1"/>
  <c r="N196" i="1"/>
  <c r="O196" i="1"/>
  <c r="R196" i="1"/>
  <c r="U196" i="1"/>
  <c r="J197" i="1"/>
  <c r="K197" i="1"/>
  <c r="N197" i="1"/>
  <c r="O197" i="1"/>
  <c r="R197" i="1"/>
  <c r="U197" i="1"/>
  <c r="V195" i="1"/>
  <c r="J201" i="1"/>
  <c r="K201" i="1"/>
  <c r="N201" i="1"/>
  <c r="O201" i="1"/>
  <c r="R201" i="1"/>
  <c r="U201" i="1"/>
  <c r="J202" i="1"/>
  <c r="K202" i="1"/>
  <c r="N202" i="1"/>
  <c r="O202" i="1"/>
  <c r="R202" i="1"/>
  <c r="U202" i="1"/>
  <c r="J203" i="1"/>
  <c r="K203" i="1"/>
  <c r="N203" i="1"/>
  <c r="O203" i="1"/>
  <c r="R203" i="1"/>
  <c r="U203" i="1"/>
  <c r="V201" i="1"/>
  <c r="J208" i="1"/>
  <c r="K208" i="1"/>
  <c r="N208" i="1"/>
  <c r="O208" i="1"/>
  <c r="R208" i="1"/>
  <c r="U208" i="1"/>
  <c r="J209" i="1"/>
  <c r="K209" i="1"/>
  <c r="N209" i="1"/>
  <c r="O209" i="1"/>
  <c r="R209" i="1"/>
  <c r="U209" i="1"/>
  <c r="V207" i="1"/>
  <c r="J213" i="1"/>
  <c r="K213" i="1"/>
  <c r="N213" i="1"/>
  <c r="O213" i="1"/>
  <c r="R213" i="1"/>
  <c r="U213" i="1"/>
  <c r="J214" i="1"/>
  <c r="K214" i="1"/>
  <c r="N214" i="1"/>
  <c r="O214" i="1"/>
  <c r="R214" i="1"/>
  <c r="U214" i="1"/>
  <c r="J215" i="1"/>
  <c r="K215" i="1"/>
  <c r="N215" i="1"/>
  <c r="O215" i="1"/>
  <c r="R215" i="1"/>
  <c r="U215" i="1"/>
  <c r="V213" i="1"/>
  <c r="J219" i="1"/>
  <c r="K219" i="1"/>
  <c r="N219" i="1"/>
  <c r="O219" i="1"/>
  <c r="R219" i="1"/>
  <c r="U219" i="1"/>
  <c r="J220" i="1"/>
  <c r="K220" i="1"/>
  <c r="N220" i="1"/>
  <c r="O220" i="1"/>
  <c r="R220" i="1"/>
  <c r="U220" i="1"/>
  <c r="J221" i="1"/>
  <c r="K221" i="1"/>
  <c r="N221" i="1"/>
  <c r="O221" i="1"/>
  <c r="R221" i="1"/>
  <c r="U221" i="1"/>
  <c r="V219" i="1"/>
  <c r="B225" i="1"/>
  <c r="J225" i="1"/>
  <c r="K225" i="1"/>
  <c r="N225" i="1"/>
  <c r="O225" i="1"/>
  <c r="R225" i="1"/>
  <c r="U225" i="1"/>
  <c r="J226" i="1"/>
  <c r="K226" i="1"/>
  <c r="N226" i="1"/>
  <c r="O226" i="1"/>
  <c r="R226" i="1"/>
  <c r="U226" i="1"/>
  <c r="J227" i="1"/>
  <c r="K227" i="1"/>
  <c r="N227" i="1"/>
  <c r="O227" i="1"/>
  <c r="R227" i="1"/>
  <c r="U227" i="1"/>
  <c r="V225" i="1"/>
  <c r="B231" i="1"/>
  <c r="J231" i="1"/>
  <c r="K231" i="1"/>
  <c r="N231" i="1"/>
  <c r="O231" i="1"/>
  <c r="R231" i="1"/>
  <c r="U231" i="1"/>
  <c r="J232" i="1"/>
  <c r="K232" i="1"/>
  <c r="N232" i="1"/>
  <c r="O232" i="1"/>
  <c r="R232" i="1"/>
  <c r="U232" i="1"/>
  <c r="J233" i="1"/>
  <c r="K233" i="1"/>
  <c r="N233" i="1"/>
  <c r="O233" i="1"/>
  <c r="R233" i="1"/>
  <c r="U233" i="1"/>
  <c r="V231" i="1"/>
  <c r="J237" i="1"/>
  <c r="K237" i="1"/>
  <c r="N237" i="1"/>
  <c r="O237" i="1"/>
  <c r="R237" i="1"/>
  <c r="U237" i="1"/>
  <c r="J238" i="1"/>
  <c r="K238" i="1"/>
  <c r="N238" i="1"/>
  <c r="O238" i="1"/>
  <c r="R238" i="1"/>
  <c r="U238" i="1"/>
  <c r="J239" i="1"/>
  <c r="K239" i="1"/>
  <c r="N239" i="1"/>
  <c r="O239" i="1"/>
  <c r="R239" i="1"/>
  <c r="U239" i="1"/>
  <c r="V237" i="1"/>
  <c r="B243" i="1"/>
  <c r="J243" i="1"/>
  <c r="K243" i="1"/>
  <c r="N243" i="1"/>
  <c r="O243" i="1"/>
  <c r="R243" i="1"/>
  <c r="U243" i="1"/>
  <c r="J244" i="1"/>
  <c r="K244" i="1"/>
  <c r="N244" i="1"/>
  <c r="O244" i="1"/>
  <c r="R244" i="1"/>
  <c r="U244" i="1"/>
  <c r="J245" i="1"/>
  <c r="K245" i="1"/>
  <c r="N245" i="1"/>
  <c r="O245" i="1"/>
  <c r="R245" i="1"/>
  <c r="U245" i="1"/>
  <c r="V243" i="1"/>
  <c r="J249" i="1"/>
  <c r="K249" i="1"/>
  <c r="N249" i="1"/>
  <c r="O249" i="1"/>
  <c r="R249" i="1"/>
  <c r="U249" i="1"/>
  <c r="J250" i="1"/>
  <c r="K250" i="1"/>
  <c r="N250" i="1"/>
  <c r="O250" i="1"/>
  <c r="R250" i="1"/>
  <c r="U250" i="1"/>
  <c r="J251" i="1"/>
  <c r="K251" i="1"/>
  <c r="N251" i="1"/>
  <c r="O251" i="1"/>
  <c r="R251" i="1"/>
  <c r="U251" i="1"/>
  <c r="V249" i="1"/>
  <c r="J255" i="1"/>
  <c r="K255" i="1"/>
  <c r="N255" i="1"/>
  <c r="O255" i="1"/>
  <c r="R255" i="1"/>
  <c r="U255" i="1"/>
  <c r="J256" i="1"/>
  <c r="K256" i="1"/>
  <c r="N256" i="1"/>
  <c r="O256" i="1"/>
  <c r="R256" i="1"/>
  <c r="U256" i="1"/>
  <c r="J257" i="1"/>
  <c r="K257" i="1"/>
  <c r="N257" i="1"/>
  <c r="O257" i="1"/>
  <c r="R257" i="1"/>
  <c r="U257" i="1"/>
  <c r="V255" i="1"/>
  <c r="J261" i="1"/>
  <c r="K261" i="1"/>
  <c r="N261" i="1"/>
  <c r="O261" i="1"/>
  <c r="R261" i="1"/>
  <c r="U261" i="1"/>
  <c r="J262" i="1"/>
  <c r="K262" i="1"/>
  <c r="N262" i="1"/>
  <c r="O262" i="1"/>
  <c r="R262" i="1"/>
  <c r="U262" i="1"/>
  <c r="J263" i="1"/>
  <c r="K263" i="1"/>
  <c r="N263" i="1"/>
  <c r="O263" i="1"/>
  <c r="R263" i="1"/>
  <c r="U263" i="1"/>
  <c r="V261" i="1"/>
  <c r="J267" i="1"/>
  <c r="K267" i="1"/>
  <c r="N267" i="1"/>
  <c r="O267" i="1"/>
  <c r="R267" i="1"/>
  <c r="U267" i="1"/>
  <c r="B268" i="1"/>
  <c r="J268" i="1"/>
  <c r="K268" i="1"/>
  <c r="N268" i="1"/>
  <c r="O268" i="1"/>
  <c r="R268" i="1"/>
  <c r="U268" i="1"/>
  <c r="J269" i="1"/>
  <c r="K269" i="1"/>
  <c r="N269" i="1"/>
  <c r="O269" i="1"/>
  <c r="R269" i="1"/>
  <c r="U269" i="1"/>
  <c r="V267" i="1"/>
  <c r="G7" i="2"/>
  <c r="J275" i="1"/>
  <c r="K275" i="1"/>
  <c r="N275" i="1"/>
  <c r="O275" i="1"/>
  <c r="R275" i="1"/>
  <c r="U275" i="1"/>
  <c r="J276" i="1"/>
  <c r="K276" i="1"/>
  <c r="N276" i="1"/>
  <c r="O276" i="1"/>
  <c r="R276" i="1"/>
  <c r="U276" i="1"/>
  <c r="J277" i="1"/>
  <c r="K277" i="1"/>
  <c r="N277" i="1"/>
  <c r="O277" i="1"/>
  <c r="R277" i="1"/>
  <c r="U277" i="1"/>
  <c r="V275" i="1"/>
  <c r="J281" i="1"/>
  <c r="K281" i="1"/>
  <c r="N281" i="1"/>
  <c r="O281" i="1"/>
  <c r="R281" i="1"/>
  <c r="U281" i="1"/>
  <c r="J282" i="1"/>
  <c r="K282" i="1"/>
  <c r="N282" i="1"/>
  <c r="O282" i="1"/>
  <c r="R282" i="1"/>
  <c r="U282" i="1"/>
  <c r="B283" i="1"/>
  <c r="J283" i="1"/>
  <c r="K283" i="1"/>
  <c r="N283" i="1"/>
  <c r="O283" i="1"/>
  <c r="R283" i="1"/>
  <c r="U283" i="1"/>
  <c r="V281" i="1"/>
  <c r="J287" i="1"/>
  <c r="K287" i="1"/>
  <c r="N287" i="1"/>
  <c r="O287" i="1"/>
  <c r="R287" i="1"/>
  <c r="U287" i="1"/>
  <c r="J288" i="1"/>
  <c r="K288" i="1"/>
  <c r="N288" i="1"/>
  <c r="O288" i="1"/>
  <c r="R288" i="1"/>
  <c r="U288" i="1"/>
  <c r="J289" i="1"/>
  <c r="K289" i="1"/>
  <c r="N289" i="1"/>
  <c r="O289" i="1"/>
  <c r="R289" i="1"/>
  <c r="U289" i="1"/>
  <c r="V287" i="1"/>
  <c r="J294" i="1"/>
  <c r="K294" i="1"/>
  <c r="N294" i="1"/>
  <c r="O294" i="1"/>
  <c r="R294" i="1"/>
  <c r="U294" i="1"/>
  <c r="J295" i="1"/>
  <c r="K295" i="1"/>
  <c r="N295" i="1"/>
  <c r="O295" i="1"/>
  <c r="R295" i="1"/>
  <c r="U295" i="1"/>
  <c r="V293" i="1"/>
  <c r="J299" i="1"/>
  <c r="K299" i="1"/>
  <c r="N299" i="1"/>
  <c r="O299" i="1"/>
  <c r="R299" i="1"/>
  <c r="U299" i="1"/>
  <c r="B300" i="1"/>
  <c r="J300" i="1"/>
  <c r="K300" i="1"/>
  <c r="N300" i="1"/>
  <c r="O300" i="1"/>
  <c r="R300" i="1"/>
  <c r="U300" i="1"/>
  <c r="J301" i="1"/>
  <c r="K301" i="1"/>
  <c r="N301" i="1"/>
  <c r="O301" i="1"/>
  <c r="R301" i="1"/>
  <c r="U301" i="1"/>
  <c r="V299" i="1"/>
  <c r="J305" i="1"/>
  <c r="K305" i="1"/>
  <c r="N305" i="1"/>
  <c r="O305" i="1"/>
  <c r="R305" i="1"/>
  <c r="U305" i="1"/>
  <c r="J306" i="1"/>
  <c r="K306" i="1"/>
  <c r="N306" i="1"/>
  <c r="O306" i="1"/>
  <c r="R306" i="1"/>
  <c r="U306" i="1"/>
  <c r="J307" i="1"/>
  <c r="K307" i="1"/>
  <c r="N307" i="1"/>
  <c r="O307" i="1"/>
  <c r="R307" i="1"/>
  <c r="U307" i="1"/>
  <c r="V305" i="1"/>
  <c r="J311" i="1"/>
  <c r="K311" i="1"/>
  <c r="N311" i="1"/>
  <c r="O311" i="1"/>
  <c r="R311" i="1"/>
  <c r="U311" i="1"/>
  <c r="J312" i="1"/>
  <c r="K312" i="1"/>
  <c r="N312" i="1"/>
  <c r="O312" i="1"/>
  <c r="R312" i="1"/>
  <c r="U312" i="1"/>
  <c r="J313" i="1"/>
  <c r="K313" i="1"/>
  <c r="N313" i="1"/>
  <c r="O313" i="1"/>
  <c r="R313" i="1"/>
  <c r="U313" i="1"/>
  <c r="V311" i="1"/>
  <c r="B317" i="1"/>
  <c r="G8" i="2"/>
  <c r="J317" i="1"/>
  <c r="K317" i="1"/>
  <c r="N317" i="1"/>
  <c r="O317" i="1"/>
  <c r="R317" i="1"/>
  <c r="U317" i="1"/>
  <c r="J318" i="1"/>
  <c r="K318" i="1"/>
  <c r="N318" i="1"/>
  <c r="O318" i="1"/>
  <c r="R318" i="1"/>
  <c r="U318" i="1"/>
  <c r="J319" i="1"/>
  <c r="K319" i="1"/>
  <c r="N319" i="1"/>
  <c r="O319" i="1"/>
  <c r="R319" i="1"/>
  <c r="U319" i="1"/>
  <c r="V317" i="1"/>
  <c r="J323" i="1"/>
  <c r="K323" i="1"/>
  <c r="N323" i="1"/>
  <c r="O323" i="1"/>
  <c r="R323" i="1"/>
  <c r="U323" i="1"/>
  <c r="J324" i="1"/>
  <c r="K324" i="1"/>
  <c r="N324" i="1"/>
  <c r="O324" i="1"/>
  <c r="R324" i="1"/>
  <c r="U324" i="1"/>
  <c r="J325" i="1"/>
  <c r="K325" i="1"/>
  <c r="N325" i="1"/>
  <c r="O325" i="1"/>
  <c r="R325" i="1"/>
  <c r="U325" i="1"/>
  <c r="V323" i="1"/>
  <c r="J329" i="1"/>
  <c r="K329" i="1"/>
  <c r="N329" i="1"/>
  <c r="O329" i="1"/>
  <c r="R329" i="1"/>
  <c r="U329" i="1"/>
  <c r="B330" i="1"/>
  <c r="J330" i="1"/>
  <c r="K330" i="1"/>
  <c r="N330" i="1"/>
  <c r="O330" i="1"/>
  <c r="R330" i="1"/>
  <c r="U330" i="1"/>
  <c r="J331" i="1"/>
  <c r="K331" i="1"/>
  <c r="N331" i="1"/>
  <c r="O331" i="1"/>
  <c r="R331" i="1"/>
  <c r="U331" i="1"/>
  <c r="V329" i="1"/>
  <c r="B335" i="1"/>
  <c r="J335" i="1"/>
  <c r="K335" i="1"/>
  <c r="N335" i="1"/>
  <c r="O335" i="1"/>
  <c r="R335" i="1"/>
  <c r="U335" i="1"/>
  <c r="J336" i="1"/>
  <c r="K336" i="1"/>
  <c r="N336" i="1"/>
  <c r="O336" i="1"/>
  <c r="R336" i="1"/>
  <c r="U336" i="1"/>
  <c r="J337" i="1"/>
  <c r="K337" i="1"/>
  <c r="N337" i="1"/>
  <c r="O337" i="1"/>
  <c r="R337" i="1"/>
  <c r="U337" i="1"/>
  <c r="V335" i="1"/>
  <c r="J341" i="1"/>
  <c r="K341" i="1"/>
  <c r="N341" i="1"/>
  <c r="O341" i="1"/>
  <c r="R341" i="1"/>
  <c r="U341" i="1"/>
  <c r="J342" i="1"/>
  <c r="K342" i="1"/>
  <c r="N342" i="1"/>
  <c r="O342" i="1"/>
  <c r="R342" i="1"/>
  <c r="U342" i="1"/>
  <c r="J343" i="1"/>
  <c r="K343" i="1"/>
  <c r="N343" i="1"/>
  <c r="O343" i="1"/>
  <c r="R343" i="1"/>
  <c r="U343" i="1"/>
  <c r="V341" i="1"/>
  <c r="B347" i="1"/>
  <c r="J347" i="1"/>
  <c r="K347" i="1"/>
  <c r="N347" i="1"/>
  <c r="O347" i="1"/>
  <c r="R347" i="1"/>
  <c r="U347" i="1"/>
  <c r="J348" i="1"/>
  <c r="K348" i="1"/>
  <c r="N348" i="1"/>
  <c r="O348" i="1"/>
  <c r="R348" i="1"/>
  <c r="U348" i="1"/>
  <c r="J349" i="1"/>
  <c r="K349" i="1"/>
  <c r="N349" i="1"/>
  <c r="O349" i="1"/>
  <c r="R349" i="1"/>
  <c r="U349" i="1"/>
  <c r="V347" i="1"/>
  <c r="J353" i="1"/>
  <c r="K353" i="1"/>
  <c r="N353" i="1"/>
  <c r="O353" i="1"/>
  <c r="R353" i="1"/>
  <c r="U353" i="1"/>
  <c r="J354" i="1"/>
  <c r="K354" i="1"/>
  <c r="N354" i="1"/>
  <c r="O354" i="1"/>
  <c r="R354" i="1"/>
  <c r="U354" i="1"/>
  <c r="J355" i="1"/>
  <c r="K355" i="1"/>
  <c r="N355" i="1"/>
  <c r="O355" i="1"/>
  <c r="R355" i="1"/>
  <c r="U355" i="1"/>
  <c r="V353" i="1"/>
  <c r="B252" i="1"/>
  <c r="B246" i="1"/>
  <c r="B228" i="1"/>
  <c r="B222" i="1"/>
  <c r="B216" i="1"/>
  <c r="B192" i="1"/>
  <c r="B186" i="1"/>
  <c r="B167" i="1"/>
  <c r="B153" i="1"/>
  <c r="B149" i="1"/>
  <c r="B141" i="1"/>
  <c r="B129" i="1"/>
  <c r="B116" i="1"/>
  <c r="B87" i="1"/>
  <c r="B45" i="1"/>
  <c r="B25" i="1"/>
  <c r="B19" i="1"/>
  <c r="AC101" i="1"/>
  <c r="AC102" i="1"/>
  <c r="AC103" i="1"/>
  <c r="AC107" i="1"/>
  <c r="AC108" i="1"/>
  <c r="AC109" i="1"/>
  <c r="K104" i="1"/>
  <c r="K105" i="1"/>
  <c r="K106" i="1"/>
  <c r="K110" i="1"/>
  <c r="K111" i="1"/>
  <c r="K112" i="1"/>
  <c r="O104" i="1"/>
  <c r="O105" i="1"/>
  <c r="O106" i="1"/>
  <c r="O110" i="1"/>
  <c r="O111" i="1"/>
  <c r="O112" i="1"/>
  <c r="AC16" i="1"/>
  <c r="AC17" i="1"/>
  <c r="AC18" i="1"/>
  <c r="AC22" i="1"/>
  <c r="AC23" i="1"/>
  <c r="AC24" i="1"/>
  <c r="AC28" i="1"/>
  <c r="AC29" i="1"/>
  <c r="AC30" i="1"/>
  <c r="AC34" i="1"/>
  <c r="AC35" i="1"/>
  <c r="AC36" i="1"/>
  <c r="AC40" i="1"/>
  <c r="AC41" i="1"/>
  <c r="AC42" i="1"/>
  <c r="AC46" i="1"/>
  <c r="AC47" i="1"/>
  <c r="AC48" i="1"/>
  <c r="AC52" i="1"/>
  <c r="AC53" i="1"/>
  <c r="AC54" i="1"/>
  <c r="AC58" i="1"/>
  <c r="AC59" i="1"/>
  <c r="AC60" i="1"/>
  <c r="AC64" i="1"/>
  <c r="AC65" i="1"/>
  <c r="AC66" i="1"/>
  <c r="AC70" i="1"/>
  <c r="AC71" i="1"/>
  <c r="AC72" i="1"/>
  <c r="AC76" i="1"/>
  <c r="AC77" i="1"/>
  <c r="AC78" i="1"/>
  <c r="AC82" i="1"/>
  <c r="AC83" i="1"/>
  <c r="AC84" i="1"/>
  <c r="AC88" i="1"/>
  <c r="AC89" i="1"/>
  <c r="AC90" i="1"/>
  <c r="O19" i="1"/>
  <c r="O20" i="1"/>
  <c r="O21" i="1"/>
  <c r="O25" i="1"/>
  <c r="O26" i="1"/>
  <c r="O27" i="1"/>
  <c r="O31" i="1"/>
  <c r="O32" i="1"/>
  <c r="O33" i="1"/>
  <c r="O37" i="1"/>
  <c r="O38" i="1"/>
  <c r="O39" i="1"/>
  <c r="O43" i="1"/>
  <c r="O44" i="1"/>
  <c r="O45" i="1"/>
  <c r="O49" i="1"/>
  <c r="O50" i="1"/>
  <c r="O51" i="1"/>
  <c r="O55" i="1"/>
  <c r="O56" i="1"/>
  <c r="O57" i="1"/>
  <c r="O61" i="1"/>
  <c r="O62" i="1"/>
  <c r="O63" i="1"/>
  <c r="O67" i="1"/>
  <c r="O68" i="1"/>
  <c r="O69" i="1"/>
  <c r="O73" i="1"/>
  <c r="O74" i="1"/>
  <c r="O75" i="1"/>
  <c r="O79" i="1"/>
  <c r="O80" i="1"/>
  <c r="O81" i="1"/>
  <c r="O85" i="1"/>
  <c r="O86" i="1"/>
  <c r="O87" i="1"/>
  <c r="O91" i="1"/>
  <c r="O92" i="1"/>
  <c r="O93" i="1"/>
  <c r="K19" i="1"/>
  <c r="K20" i="1"/>
  <c r="K21" i="1"/>
  <c r="K25" i="1"/>
  <c r="K26" i="1"/>
  <c r="K27" i="1"/>
  <c r="K31" i="1"/>
  <c r="K32" i="1"/>
  <c r="K33" i="1"/>
  <c r="K37" i="1"/>
  <c r="K38" i="1"/>
  <c r="K39" i="1"/>
  <c r="K43" i="1"/>
  <c r="K44" i="1"/>
  <c r="K45" i="1"/>
  <c r="K49" i="1"/>
  <c r="K50" i="1"/>
  <c r="K51" i="1"/>
  <c r="K55" i="1"/>
  <c r="K56" i="1"/>
  <c r="K57" i="1"/>
  <c r="K61" i="1"/>
  <c r="K62" i="1"/>
  <c r="K63" i="1"/>
  <c r="K67" i="1"/>
  <c r="K68" i="1"/>
  <c r="K69" i="1"/>
  <c r="K73" i="1"/>
  <c r="K74" i="1"/>
  <c r="K75" i="1"/>
  <c r="K79" i="1"/>
  <c r="K80" i="1"/>
  <c r="K81" i="1"/>
  <c r="K85" i="1"/>
  <c r="K86" i="1"/>
  <c r="K87" i="1"/>
  <c r="K91" i="1"/>
  <c r="K92" i="1"/>
  <c r="K93" i="1"/>
  <c r="B272" i="1"/>
  <c r="B296" i="1"/>
  <c r="B314" i="1"/>
  <c r="B332" i="1"/>
  <c r="B338" i="1"/>
  <c r="B344" i="1"/>
  <c r="O97" i="1"/>
  <c r="O98" i="1"/>
  <c r="O99" i="1"/>
  <c r="O100" i="1"/>
  <c r="O116" i="1"/>
  <c r="O117" i="1"/>
  <c r="O118" i="1"/>
  <c r="O122" i="1"/>
  <c r="O123" i="1"/>
  <c r="O124" i="1"/>
  <c r="O128" i="1"/>
  <c r="O129" i="1"/>
  <c r="O130" i="1"/>
  <c r="O134" i="1"/>
  <c r="O135" i="1"/>
  <c r="O136" i="1"/>
  <c r="O140" i="1"/>
  <c r="O141" i="1"/>
  <c r="O142" i="1"/>
  <c r="O143" i="1"/>
  <c r="O147" i="1"/>
  <c r="O148" i="1"/>
  <c r="O149" i="1"/>
  <c r="O153" i="1"/>
  <c r="O154" i="1"/>
  <c r="O155" i="1"/>
  <c r="O159" i="1"/>
  <c r="O160" i="1"/>
  <c r="O161" i="1"/>
  <c r="O165" i="1"/>
  <c r="O166" i="1"/>
  <c r="O167" i="1"/>
  <c r="O171" i="1"/>
  <c r="O172" i="1"/>
  <c r="O173" i="1"/>
  <c r="O177" i="1"/>
  <c r="O178" i="1"/>
  <c r="O179" i="1"/>
  <c r="O183" i="1"/>
  <c r="O184" i="1"/>
  <c r="O185" i="1"/>
  <c r="O186" i="1"/>
  <c r="O187" i="1"/>
  <c r="O188" i="1"/>
  <c r="O192" i="1"/>
  <c r="O193" i="1"/>
  <c r="O194" i="1"/>
  <c r="O198" i="1"/>
  <c r="O199" i="1"/>
  <c r="O200" i="1"/>
  <c r="O204" i="1"/>
  <c r="O205" i="1"/>
  <c r="O206" i="1"/>
  <c r="O210" i="1"/>
  <c r="O211" i="1"/>
  <c r="O212" i="1"/>
  <c r="O216" i="1"/>
  <c r="O217" i="1"/>
  <c r="O218" i="1"/>
  <c r="O222" i="1"/>
  <c r="O223" i="1"/>
  <c r="O224" i="1"/>
  <c r="O228" i="1"/>
  <c r="O229" i="1"/>
  <c r="O230" i="1"/>
  <c r="O234" i="1"/>
  <c r="O235" i="1"/>
  <c r="O236" i="1"/>
  <c r="O240" i="1"/>
  <c r="O241" i="1"/>
  <c r="O242" i="1"/>
  <c r="O246" i="1"/>
  <c r="O247" i="1"/>
  <c r="O248" i="1"/>
  <c r="O252" i="1"/>
  <c r="O253" i="1"/>
  <c r="O254" i="1"/>
  <c r="O258" i="1"/>
  <c r="O259" i="1"/>
  <c r="O260" i="1"/>
  <c r="O264" i="1"/>
  <c r="O265" i="1"/>
  <c r="O266" i="1"/>
  <c r="O270" i="1"/>
  <c r="O271" i="1"/>
  <c r="O272" i="1"/>
  <c r="O273" i="1"/>
  <c r="O274" i="1"/>
  <c r="O278" i="1"/>
  <c r="O279" i="1"/>
  <c r="O280" i="1"/>
  <c r="O284" i="1"/>
  <c r="O285" i="1"/>
  <c r="O286" i="1"/>
  <c r="O290" i="1"/>
  <c r="O291" i="1"/>
  <c r="O292" i="1"/>
  <c r="O296" i="1"/>
  <c r="O297" i="1"/>
  <c r="O298" i="1"/>
  <c r="O302" i="1"/>
  <c r="O303" i="1"/>
  <c r="O304" i="1"/>
  <c r="O308" i="1"/>
  <c r="O309" i="1"/>
  <c r="O310" i="1"/>
  <c r="O314" i="1"/>
  <c r="O315" i="1"/>
  <c r="O316" i="1"/>
  <c r="J77" i="1"/>
  <c r="K77" i="1"/>
  <c r="X60" i="1"/>
  <c r="AB81" i="1"/>
  <c r="AC81" i="1"/>
  <c r="AB19" i="1"/>
  <c r="AC19" i="1"/>
  <c r="AB50" i="1"/>
  <c r="AC50" i="1"/>
  <c r="AB92" i="1"/>
  <c r="AC92" i="1"/>
  <c r="AB39" i="1"/>
  <c r="AC39" i="1"/>
  <c r="AB37" i="1"/>
  <c r="AC37" i="1"/>
  <c r="AB13" i="1"/>
  <c r="AC13" i="1"/>
  <c r="AB62" i="1"/>
  <c r="AC62" i="1"/>
  <c r="AB79" i="1"/>
  <c r="AC79" i="1"/>
  <c r="AB51" i="1"/>
  <c r="AC51" i="1"/>
  <c r="AB49" i="1"/>
  <c r="AC49" i="1"/>
  <c r="AB45" i="1"/>
  <c r="AC45" i="1"/>
  <c r="AB43" i="1"/>
  <c r="AC43" i="1"/>
  <c r="AB38" i="1"/>
  <c r="AC38" i="1"/>
  <c r="AB27" i="1"/>
  <c r="AC27" i="1"/>
  <c r="AB25" i="1"/>
  <c r="AC25" i="1"/>
  <c r="AB73" i="1"/>
  <c r="AC73" i="1"/>
  <c r="AB87" i="1"/>
  <c r="AC87" i="1"/>
  <c r="AB61" i="1"/>
  <c r="AC61" i="1"/>
  <c r="AB63" i="1"/>
  <c r="AC63" i="1"/>
  <c r="AB80" i="1"/>
  <c r="AC80" i="1"/>
  <c r="AB14" i="1"/>
  <c r="AC14" i="1"/>
  <c r="AB26" i="1"/>
  <c r="AC26" i="1"/>
  <c r="AB55" i="1"/>
  <c r="AC55" i="1"/>
  <c r="AB68" i="1"/>
  <c r="AC68" i="1"/>
  <c r="AB85" i="1"/>
  <c r="AC85" i="1"/>
  <c r="AB21" i="1"/>
  <c r="AC21" i="1"/>
  <c r="AB56" i="1"/>
  <c r="AC56" i="1"/>
  <c r="AB74" i="1"/>
  <c r="AC74" i="1"/>
  <c r="AB93" i="1"/>
  <c r="AC93" i="1"/>
  <c r="AB57" i="1"/>
  <c r="AC57" i="1"/>
  <c r="AB75" i="1"/>
  <c r="AC75" i="1"/>
  <c r="AB15" i="1"/>
  <c r="AC15" i="1"/>
  <c r="AB67" i="1"/>
  <c r="AC67" i="1"/>
  <c r="AB86" i="1"/>
  <c r="AC86" i="1"/>
  <c r="AB20" i="1"/>
  <c r="AC20" i="1"/>
  <c r="AB44" i="1"/>
  <c r="AC44" i="1"/>
  <c r="AB69" i="1"/>
  <c r="AC69" i="1"/>
  <c r="AB91" i="1"/>
  <c r="AC91" i="1"/>
  <c r="N71" i="1"/>
  <c r="O71" i="1"/>
  <c r="P76" i="1"/>
  <c r="P219" i="1"/>
  <c r="AB116" i="1"/>
  <c r="AC116" i="1"/>
  <c r="AB128" i="1"/>
  <c r="AC128" i="1"/>
  <c r="AB118" i="1"/>
  <c r="AC118" i="1"/>
  <c r="AB129" i="1"/>
  <c r="AC129" i="1"/>
  <c r="AB104" i="1"/>
  <c r="AC104" i="1"/>
  <c r="AB111" i="1"/>
  <c r="AC111" i="1"/>
  <c r="AB130" i="1"/>
  <c r="AC130" i="1"/>
  <c r="AB105" i="1"/>
  <c r="AC105" i="1"/>
  <c r="AB117" i="1"/>
  <c r="AC117" i="1"/>
  <c r="AB123" i="1"/>
  <c r="AC123" i="1"/>
  <c r="AB134" i="1"/>
  <c r="AC134" i="1"/>
  <c r="AB136" i="1"/>
  <c r="AC136" i="1"/>
  <c r="AB106" i="1"/>
  <c r="AC106" i="1"/>
  <c r="AB122" i="1"/>
  <c r="AC122" i="1"/>
  <c r="AB110" i="1"/>
  <c r="AC110" i="1"/>
  <c r="AB98" i="1"/>
  <c r="AC98" i="1"/>
  <c r="AB99" i="1"/>
  <c r="AC99" i="1"/>
  <c r="AB112" i="1"/>
  <c r="AC112" i="1"/>
  <c r="AB135" i="1"/>
  <c r="AC135" i="1"/>
  <c r="AB100" i="1"/>
  <c r="AC100" i="1"/>
  <c r="AB124" i="1"/>
  <c r="AC124" i="1"/>
  <c r="Q137" i="1"/>
  <c r="J71" i="1"/>
  <c r="K71" i="1"/>
  <c r="L144" i="1"/>
  <c r="AB285" i="1"/>
  <c r="AC285" i="1"/>
  <c r="AB296" i="1"/>
  <c r="AC296" i="1"/>
  <c r="AB284" i="1"/>
  <c r="AC284" i="1"/>
  <c r="AB290" i="1"/>
  <c r="AC290" i="1"/>
  <c r="J293" i="1"/>
  <c r="K293" i="1"/>
  <c r="AB302" i="1"/>
  <c r="AC302" i="1"/>
  <c r="N293" i="1"/>
  <c r="O293" i="1"/>
  <c r="AB310" i="1"/>
  <c r="AC310" i="1"/>
  <c r="AB278" i="1"/>
  <c r="AC278" i="1"/>
  <c r="AB274" i="1"/>
  <c r="AC274" i="1"/>
  <c r="AB280" i="1"/>
  <c r="AC280" i="1"/>
  <c r="AB292" i="1"/>
  <c r="AC292" i="1"/>
  <c r="AB298" i="1"/>
  <c r="AC298" i="1"/>
  <c r="AB304" i="1"/>
  <c r="AC304" i="1"/>
  <c r="AB286" i="1"/>
  <c r="AC286" i="1"/>
  <c r="AB279" i="1"/>
  <c r="AC279" i="1"/>
  <c r="AB309" i="1"/>
  <c r="AC309" i="1"/>
  <c r="AB272" i="1"/>
  <c r="AC272" i="1"/>
  <c r="AB291" i="1"/>
  <c r="AC291" i="1"/>
  <c r="AB297" i="1"/>
  <c r="AC297" i="1"/>
  <c r="AB303" i="1"/>
  <c r="AC303" i="1"/>
  <c r="AB308" i="1"/>
  <c r="AC308" i="1"/>
  <c r="AB273" i="1"/>
  <c r="AC273" i="1"/>
  <c r="AB326" i="1"/>
  <c r="AC326" i="1"/>
  <c r="AB338" i="1"/>
  <c r="AC338" i="1"/>
  <c r="AB314" i="1"/>
  <c r="AC314" i="1"/>
  <c r="AB315" i="1"/>
  <c r="AC315" i="1"/>
  <c r="AB320" i="1"/>
  <c r="AC320" i="1"/>
  <c r="AB322" i="1"/>
  <c r="AC322" i="1"/>
  <c r="AB328" i="1"/>
  <c r="AC328" i="1"/>
  <c r="AB334" i="1"/>
  <c r="AC334" i="1"/>
  <c r="AB340" i="1"/>
  <c r="AC340" i="1"/>
  <c r="AB346" i="1"/>
  <c r="AC346" i="1"/>
  <c r="AB351" i="1"/>
  <c r="AC351" i="1"/>
  <c r="N322" i="1"/>
  <c r="O322" i="1"/>
  <c r="AB344" i="1"/>
  <c r="AC344" i="1"/>
  <c r="AB332" i="1"/>
  <c r="AC332" i="1"/>
  <c r="AB327" i="1"/>
  <c r="AC327" i="1"/>
  <c r="AB350" i="1"/>
  <c r="AC350" i="1"/>
  <c r="N327" i="1"/>
  <c r="O327" i="1"/>
  <c r="N332" i="1"/>
  <c r="O332" i="1"/>
  <c r="N345" i="1"/>
  <c r="O345" i="1"/>
  <c r="N350" i="1"/>
  <c r="O350" i="1"/>
  <c r="J320" i="1"/>
  <c r="J328" i="1"/>
  <c r="J333" i="1"/>
  <c r="J338" i="1"/>
  <c r="J346" i="1"/>
  <c r="J351" i="1"/>
  <c r="AB321" i="1"/>
  <c r="AC321" i="1"/>
  <c r="AB345" i="1"/>
  <c r="AC345" i="1"/>
  <c r="N328" i="1"/>
  <c r="O328" i="1"/>
  <c r="N333" i="1"/>
  <c r="O333" i="1"/>
  <c r="N338" i="1"/>
  <c r="O338" i="1"/>
  <c r="N346" i="1"/>
  <c r="O346" i="1"/>
  <c r="N351" i="1"/>
  <c r="O351" i="1"/>
  <c r="J321" i="1"/>
  <c r="J334" i="1"/>
  <c r="J339" i="1"/>
  <c r="J352" i="1"/>
  <c r="AB316" i="1"/>
  <c r="AC316" i="1"/>
  <c r="AB339" i="1"/>
  <c r="AC339" i="1"/>
  <c r="N320" i="1"/>
  <c r="O320" i="1"/>
  <c r="N334" i="1"/>
  <c r="O334" i="1"/>
  <c r="N339" i="1"/>
  <c r="O339" i="1"/>
  <c r="N352" i="1"/>
  <c r="O352" i="1"/>
  <c r="J322" i="1"/>
  <c r="J326" i="1"/>
  <c r="J340" i="1"/>
  <c r="J344" i="1"/>
  <c r="N326" i="1"/>
  <c r="O326" i="1"/>
  <c r="N344" i="1"/>
  <c r="O344" i="1"/>
  <c r="J327" i="1"/>
  <c r="J345" i="1"/>
  <c r="AB352" i="1"/>
  <c r="AC352" i="1"/>
  <c r="J332" i="1"/>
  <c r="J350" i="1"/>
  <c r="AB333" i="1"/>
  <c r="AC333" i="1"/>
  <c r="N321" i="1"/>
  <c r="O321" i="1"/>
  <c r="N340" i="1"/>
  <c r="O340" i="1"/>
  <c r="AB254" i="1"/>
  <c r="AC254" i="1"/>
  <c r="AB192" i="1"/>
  <c r="AC192" i="1"/>
  <c r="AB253" i="1"/>
  <c r="AC253" i="1"/>
  <c r="AB246" i="1"/>
  <c r="AC246" i="1"/>
  <c r="AB242" i="1"/>
  <c r="AC242" i="1"/>
  <c r="AB236" i="1"/>
  <c r="AC236" i="1"/>
  <c r="AB235" i="1"/>
  <c r="AC235" i="1"/>
  <c r="AB210" i="1"/>
  <c r="AC210" i="1"/>
  <c r="AB198" i="1"/>
  <c r="AC198" i="1"/>
  <c r="AB252" i="1"/>
  <c r="AC252" i="1"/>
  <c r="AB228" i="1"/>
  <c r="AC228" i="1"/>
  <c r="AB212" i="1"/>
  <c r="AC212" i="1"/>
  <c r="J207" i="1"/>
  <c r="K207" i="1"/>
  <c r="AB211" i="1"/>
  <c r="AC211" i="1"/>
  <c r="AB218" i="1"/>
  <c r="AC218" i="1"/>
  <c r="AB224" i="1"/>
  <c r="AC224" i="1"/>
  <c r="AB230" i="1"/>
  <c r="AC230" i="1"/>
  <c r="AB240" i="1"/>
  <c r="AC240" i="1"/>
  <c r="AB247" i="1"/>
  <c r="AC247" i="1"/>
  <c r="AB264" i="1"/>
  <c r="AC264" i="1"/>
  <c r="AB266" i="1"/>
  <c r="AC266" i="1"/>
  <c r="AB216" i="1"/>
  <c r="AC216" i="1"/>
  <c r="AB222" i="1"/>
  <c r="AC222" i="1"/>
  <c r="N207" i="1"/>
  <c r="O207" i="1"/>
  <c r="AB189" i="1"/>
  <c r="AC189" i="1"/>
  <c r="AB193" i="1"/>
  <c r="AC193" i="1"/>
  <c r="AB199" i="1"/>
  <c r="AC199" i="1"/>
  <c r="AB205" i="1"/>
  <c r="AC205" i="1"/>
  <c r="AB208" i="1"/>
  <c r="AB234" i="1"/>
  <c r="AC234" i="1"/>
  <c r="AB265" i="1"/>
  <c r="AC265" i="1"/>
  <c r="AB187" i="1"/>
  <c r="AC187" i="1"/>
  <c r="AB190" i="1"/>
  <c r="AC190" i="1"/>
  <c r="AB196" i="1"/>
  <c r="AC196" i="1"/>
  <c r="AB200" i="1"/>
  <c r="AC200" i="1"/>
  <c r="AB209" i="1"/>
  <c r="AB229" i="1"/>
  <c r="AC229" i="1"/>
  <c r="AB186" i="1"/>
  <c r="AC186" i="1"/>
  <c r="AB188" i="1"/>
  <c r="AC188" i="1"/>
  <c r="AB194" i="1"/>
  <c r="AC194" i="1"/>
  <c r="AB197" i="1"/>
  <c r="AC197" i="1"/>
  <c r="AB206" i="1"/>
  <c r="AC206" i="1"/>
  <c r="AB223" i="1"/>
  <c r="AC223" i="1"/>
  <c r="AB248" i="1"/>
  <c r="AC248" i="1"/>
  <c r="AB204" i="1"/>
  <c r="AC204" i="1"/>
  <c r="AB191" i="1"/>
  <c r="AC191" i="1"/>
  <c r="AB207" i="1"/>
  <c r="AB241" i="1"/>
  <c r="AC241" i="1"/>
  <c r="AB195" i="1"/>
  <c r="AC195" i="1"/>
  <c r="AB217" i="1"/>
  <c r="AC217" i="1"/>
  <c r="N77" i="1"/>
  <c r="O77" i="1"/>
  <c r="L174" i="1"/>
  <c r="M144" i="1"/>
  <c r="AB171" i="1"/>
  <c r="AC171" i="1"/>
  <c r="AB142" i="1"/>
  <c r="AC142" i="1"/>
  <c r="AB173" i="1"/>
  <c r="AC173" i="1"/>
  <c r="AB172" i="1"/>
  <c r="AC172" i="1"/>
  <c r="AB149" i="1"/>
  <c r="AC149" i="1"/>
  <c r="AB154" i="1"/>
  <c r="AC154" i="1"/>
  <c r="AB177" i="1"/>
  <c r="AC177" i="1"/>
  <c r="AB148" i="1"/>
  <c r="AC148" i="1"/>
  <c r="AB160" i="1"/>
  <c r="AC160" i="1"/>
  <c r="AB165" i="1"/>
  <c r="AC165" i="1"/>
  <c r="AB178" i="1"/>
  <c r="AC178" i="1"/>
  <c r="AB141" i="1"/>
  <c r="AC141" i="1"/>
  <c r="AB161" i="1"/>
  <c r="AC161" i="1"/>
  <c r="AB155" i="1"/>
  <c r="AC155" i="1"/>
  <c r="AB167" i="1"/>
  <c r="AC167" i="1"/>
  <c r="AB159" i="1"/>
  <c r="AC159" i="1"/>
  <c r="AB153" i="1"/>
  <c r="AC153" i="1"/>
  <c r="AB179" i="1"/>
  <c r="AC179" i="1"/>
  <c r="AB147" i="1"/>
  <c r="AC147" i="1"/>
  <c r="AB143" i="1"/>
  <c r="AC143" i="1"/>
  <c r="AB166" i="1"/>
  <c r="AC166" i="1"/>
  <c r="S174" i="1"/>
  <c r="AF171" i="1"/>
  <c r="X151" i="1"/>
  <c r="X232" i="1"/>
  <c r="Q207" i="1"/>
  <c r="P207" i="1"/>
  <c r="L189" i="1"/>
  <c r="M189" i="1"/>
  <c r="P305" i="1"/>
  <c r="X305" i="1"/>
  <c r="Q305" i="1"/>
  <c r="L305" i="1"/>
  <c r="M305" i="1"/>
  <c r="Q255" i="1"/>
  <c r="P255" i="1"/>
  <c r="P107" i="1"/>
  <c r="Q107" i="1"/>
  <c r="X96" i="1"/>
  <c r="L125" i="1"/>
  <c r="M125" i="1"/>
  <c r="AD122" i="1"/>
  <c r="AE122" i="1"/>
  <c r="X132" i="1"/>
  <c r="Q119" i="1"/>
  <c r="P119" i="1"/>
  <c r="X89" i="1"/>
  <c r="L64" i="1"/>
  <c r="M64" i="1"/>
  <c r="P40" i="1"/>
  <c r="Q40" i="1"/>
  <c r="L16" i="1"/>
  <c r="M16" i="1"/>
  <c r="P34" i="1"/>
  <c r="Q34" i="1"/>
  <c r="AD85" i="1"/>
  <c r="AE85" i="1"/>
  <c r="L46" i="1"/>
  <c r="M46" i="1"/>
  <c r="X46" i="1"/>
  <c r="P46" i="1"/>
  <c r="Q46" i="1"/>
  <c r="X35" i="1"/>
  <c r="AE61" i="1"/>
  <c r="AD61" i="1"/>
  <c r="AE49" i="1"/>
  <c r="AD49" i="1"/>
  <c r="AE13" i="1"/>
  <c r="AD13" i="1"/>
  <c r="AE159" i="1"/>
  <c r="AD159" i="1"/>
  <c r="X169" i="1"/>
  <c r="L150" i="1"/>
  <c r="M150" i="1"/>
  <c r="X233" i="1"/>
  <c r="M201" i="1"/>
  <c r="L201" i="1"/>
  <c r="AD192" i="1"/>
  <c r="AE192" i="1"/>
  <c r="L323" i="1"/>
  <c r="M323" i="1"/>
  <c r="X323" i="1"/>
  <c r="P323" i="1"/>
  <c r="Q323" i="1"/>
  <c r="L281" i="1"/>
  <c r="M281" i="1"/>
  <c r="L137" i="1"/>
  <c r="M137" i="1"/>
  <c r="L162" i="1"/>
  <c r="M162" i="1"/>
  <c r="L168" i="1"/>
  <c r="M168" i="1"/>
  <c r="T174" i="1"/>
  <c r="X78" i="1"/>
  <c r="P249" i="1"/>
  <c r="Q249" i="1"/>
  <c r="X269" i="1"/>
  <c r="X189" i="1"/>
  <c r="Q189" i="1"/>
  <c r="P189" i="1"/>
  <c r="M231" i="1"/>
  <c r="L231" i="1"/>
  <c r="AD198" i="1"/>
  <c r="AE198" i="1"/>
  <c r="X349" i="1"/>
  <c r="P329" i="1"/>
  <c r="Q329" i="1"/>
  <c r="X355" i="1"/>
  <c r="AD350" i="1"/>
  <c r="AE350" i="1"/>
  <c r="P317" i="1"/>
  <c r="Q317" i="1"/>
  <c r="L347" i="1"/>
  <c r="M347" i="1"/>
  <c r="AD326" i="1"/>
  <c r="AE326" i="1"/>
  <c r="L249" i="1"/>
  <c r="X313" i="1"/>
  <c r="X282" i="1"/>
  <c r="X289" i="1"/>
  <c r="P311" i="1"/>
  <c r="Q311" i="1"/>
  <c r="M293" i="1"/>
  <c r="L293" i="1"/>
  <c r="X294" i="1"/>
  <c r="AD302" i="1"/>
  <c r="AE302" i="1"/>
  <c r="AD290" i="1"/>
  <c r="AE290" i="1"/>
  <c r="Q293" i="1"/>
  <c r="P293" i="1"/>
  <c r="X301" i="1"/>
  <c r="R71" i="1"/>
  <c r="U71" i="1"/>
  <c r="X139" i="1"/>
  <c r="X115" i="1"/>
  <c r="L113" i="1"/>
  <c r="M113" i="1"/>
  <c r="AF99" i="1"/>
  <c r="P113" i="1"/>
  <c r="Q113" i="1"/>
  <c r="P22" i="1"/>
  <c r="Q22" i="1"/>
  <c r="L58" i="1"/>
  <c r="M58" i="1"/>
  <c r="L52" i="1"/>
  <c r="M52" i="1"/>
  <c r="AD91" i="1"/>
  <c r="AE91" i="1"/>
  <c r="P16" i="1"/>
  <c r="Q16" i="1"/>
  <c r="X41" i="1"/>
  <c r="X82" i="1"/>
  <c r="Q82" i="1"/>
  <c r="P82" i="1"/>
  <c r="AE67" i="1"/>
  <c r="AD67" i="1"/>
  <c r="X34" i="1"/>
  <c r="M34" i="1"/>
  <c r="L34" i="1"/>
  <c r="P28" i="1"/>
  <c r="Q28" i="1"/>
  <c r="L180" i="1"/>
  <c r="M180" i="1"/>
  <c r="L70" i="1"/>
  <c r="M70" i="1"/>
  <c r="M255" i="1"/>
  <c r="L255" i="1"/>
  <c r="X250" i="1"/>
  <c r="P201" i="1"/>
  <c r="Q201" i="1"/>
  <c r="R207" i="1"/>
  <c r="X207" i="1"/>
  <c r="AE264" i="1"/>
  <c r="AD264" i="1"/>
  <c r="P353" i="1"/>
  <c r="Q353" i="1"/>
  <c r="L335" i="1"/>
  <c r="M335" i="1"/>
  <c r="M249" i="1"/>
  <c r="M275" i="1"/>
  <c r="L275" i="1"/>
  <c r="P299" i="1"/>
  <c r="X299" i="1"/>
  <c r="Q299" i="1"/>
  <c r="X102" i="1"/>
  <c r="X146" i="1"/>
  <c r="AD147" i="1"/>
  <c r="AE147" i="1"/>
  <c r="AE141" i="1"/>
  <c r="AD141" i="1"/>
  <c r="X174" i="1"/>
  <c r="P174" i="1"/>
  <c r="Q174" i="1"/>
  <c r="Q94" i="1"/>
  <c r="P94" i="1"/>
  <c r="P243" i="1"/>
  <c r="Q243" i="1"/>
  <c r="P231" i="1"/>
  <c r="Q231" i="1"/>
  <c r="AE222" i="1"/>
  <c r="AD222" i="1"/>
  <c r="X150" i="1"/>
  <c r="P150" i="1"/>
  <c r="Q150" i="1"/>
  <c r="X164" i="1"/>
  <c r="P168" i="1"/>
  <c r="Q168" i="1"/>
  <c r="X181" i="1"/>
  <c r="X158" i="1"/>
  <c r="X176" i="1"/>
  <c r="S156" i="1"/>
  <c r="Q144" i="1"/>
  <c r="P144" i="1"/>
  <c r="M22" i="1"/>
  <c r="L22" i="1"/>
  <c r="L94" i="1"/>
  <c r="M94" i="1"/>
  <c r="P52" i="1"/>
  <c r="X52" i="1"/>
  <c r="Q52" i="1"/>
  <c r="X220" i="1"/>
  <c r="X196" i="1"/>
  <c r="X244" i="1"/>
  <c r="X221" i="1"/>
  <c r="X191" i="1"/>
  <c r="X239" i="1"/>
  <c r="X261" i="1"/>
  <c r="P261" i="1"/>
  <c r="Q261" i="1"/>
  <c r="AD204" i="1"/>
  <c r="AE204" i="1"/>
  <c r="Q225" i="1"/>
  <c r="P225" i="1"/>
  <c r="AE216" i="1"/>
  <c r="AD216" i="1"/>
  <c r="L195" i="1"/>
  <c r="M195" i="1"/>
  <c r="Q267" i="1"/>
  <c r="P267" i="1"/>
  <c r="L225" i="1"/>
  <c r="M225" i="1"/>
  <c r="AD210" i="1"/>
  <c r="AE210" i="1"/>
  <c r="AD246" i="1"/>
  <c r="AE246" i="1"/>
  <c r="X347" i="1"/>
  <c r="P347" i="1"/>
  <c r="Q347" i="1"/>
  <c r="X348" i="1"/>
  <c r="L329" i="1"/>
  <c r="M329" i="1"/>
  <c r="AD344" i="1"/>
  <c r="AE344" i="1"/>
  <c r="X330" i="1"/>
  <c r="X311" i="1"/>
  <c r="L311" i="1"/>
  <c r="M311" i="1"/>
  <c r="X276" i="1"/>
  <c r="P287" i="1"/>
  <c r="Q287" i="1"/>
  <c r="AD278" i="1"/>
  <c r="AE278" i="1"/>
  <c r="P281" i="1"/>
  <c r="X281" i="1"/>
  <c r="Q281" i="1"/>
  <c r="AE284" i="1"/>
  <c r="AD284" i="1"/>
  <c r="L299" i="1"/>
  <c r="M299" i="1"/>
  <c r="M156" i="1"/>
  <c r="X108" i="1"/>
  <c r="X107" i="1"/>
  <c r="L107" i="1"/>
  <c r="M107" i="1"/>
  <c r="X127" i="1"/>
  <c r="X103" i="1"/>
  <c r="X120" i="1"/>
  <c r="AE98" i="1"/>
  <c r="AD98" i="1"/>
  <c r="L131" i="1"/>
  <c r="M131" i="1"/>
  <c r="AD134" i="1"/>
  <c r="AE134" i="1"/>
  <c r="X131" i="1"/>
  <c r="Q131" i="1"/>
  <c r="P131" i="1"/>
  <c r="AE128" i="1"/>
  <c r="AD128" i="1"/>
  <c r="L287" i="1"/>
  <c r="M287" i="1"/>
  <c r="Q76" i="1"/>
  <c r="X277" i="1"/>
  <c r="X72" i="1"/>
  <c r="X84" i="1"/>
  <c r="X30" i="1"/>
  <c r="X71" i="1"/>
  <c r="L88" i="1"/>
  <c r="M88" i="1"/>
  <c r="P88" i="1"/>
  <c r="Q88" i="1"/>
  <c r="X47" i="1"/>
  <c r="AD55" i="1"/>
  <c r="AE55" i="1"/>
  <c r="M82" i="1"/>
  <c r="L82" i="1"/>
  <c r="X23" i="1"/>
  <c r="X66" i="1"/>
  <c r="AD73" i="1"/>
  <c r="AE73" i="1"/>
  <c r="AD43" i="1"/>
  <c r="AE43" i="1"/>
  <c r="AE79" i="1"/>
  <c r="AD79" i="1"/>
  <c r="AE37" i="1"/>
  <c r="AD37" i="1"/>
  <c r="AE19" i="1"/>
  <c r="AD19" i="1"/>
  <c r="X170" i="1"/>
  <c r="X36" i="1"/>
  <c r="Q213" i="1"/>
  <c r="P213" i="1"/>
  <c r="X214" i="1"/>
  <c r="X263" i="1"/>
  <c r="M243" i="1"/>
  <c r="L243" i="1"/>
  <c r="AE252" i="1"/>
  <c r="AD252" i="1"/>
  <c r="X331" i="1"/>
  <c r="L317" i="1"/>
  <c r="M317" i="1"/>
  <c r="X341" i="1"/>
  <c r="P341" i="1"/>
  <c r="Q341" i="1"/>
  <c r="AD338" i="1"/>
  <c r="AE338" i="1"/>
  <c r="R77" i="1"/>
  <c r="U77" i="1"/>
  <c r="X307" i="1"/>
  <c r="AE272" i="1"/>
  <c r="AD272" i="1"/>
  <c r="X126" i="1"/>
  <c r="X182" i="1"/>
  <c r="P156" i="1"/>
  <c r="Q156" i="1"/>
  <c r="X156" i="1"/>
  <c r="X133" i="1"/>
  <c r="X226" i="1"/>
  <c r="X268" i="1"/>
  <c r="X267" i="1"/>
  <c r="M267" i="1"/>
  <c r="L267" i="1"/>
  <c r="Q195" i="1"/>
  <c r="X195" i="1"/>
  <c r="P195" i="1"/>
  <c r="X152" i="1"/>
  <c r="X175" i="1"/>
  <c r="AE153" i="1"/>
  <c r="AD153" i="1"/>
  <c r="X180" i="1"/>
  <c r="P180" i="1"/>
  <c r="Q180" i="1"/>
  <c r="AE165" i="1"/>
  <c r="AD165" i="1"/>
  <c r="AE177" i="1"/>
  <c r="AD177" i="1"/>
  <c r="AD171" i="1"/>
  <c r="AE171" i="1"/>
  <c r="X163" i="1"/>
  <c r="X145" i="1"/>
  <c r="X162" i="1"/>
  <c r="P162" i="1"/>
  <c r="Q162" i="1"/>
  <c r="M174" i="1"/>
  <c r="P64" i="1"/>
  <c r="X64" i="1"/>
  <c r="Q64" i="1"/>
  <c r="L40" i="1"/>
  <c r="M40" i="1"/>
  <c r="X83" i="1"/>
  <c r="X256" i="1"/>
  <c r="P237" i="1"/>
  <c r="Q237" i="1"/>
  <c r="X215" i="1"/>
  <c r="X257" i="1"/>
  <c r="X238" i="1"/>
  <c r="M219" i="1"/>
  <c r="L219" i="1"/>
  <c r="X237" i="1"/>
  <c r="L237" i="1"/>
  <c r="M237" i="1"/>
  <c r="L213" i="1"/>
  <c r="M213" i="1"/>
  <c r="X190" i="1"/>
  <c r="AD186" i="1"/>
  <c r="AE186" i="1"/>
  <c r="X203" i="1"/>
  <c r="AD234" i="1"/>
  <c r="AE234" i="1"/>
  <c r="X209" i="1"/>
  <c r="L261" i="1"/>
  <c r="M261" i="1"/>
  <c r="L207" i="1"/>
  <c r="M207" i="1"/>
  <c r="X208" i="1"/>
  <c r="AE240" i="1"/>
  <c r="AD240" i="1"/>
  <c r="X262" i="1"/>
  <c r="U207" i="1"/>
  <c r="AE228" i="1"/>
  <c r="AD228" i="1"/>
  <c r="X337" i="1"/>
  <c r="L341" i="1"/>
  <c r="M341" i="1"/>
  <c r="X353" i="1"/>
  <c r="L353" i="1"/>
  <c r="M353" i="1"/>
  <c r="X336" i="1"/>
  <c r="X335" i="1"/>
  <c r="P335" i="1"/>
  <c r="Q335" i="1"/>
  <c r="X325" i="1"/>
  <c r="X342" i="1"/>
  <c r="AD332" i="1"/>
  <c r="AE332" i="1"/>
  <c r="AD320" i="1"/>
  <c r="AE320" i="1"/>
  <c r="AD314" i="1"/>
  <c r="AE314" i="1"/>
  <c r="X249" i="1"/>
  <c r="X306" i="1"/>
  <c r="X312" i="1"/>
  <c r="AE308" i="1"/>
  <c r="AD308" i="1"/>
  <c r="X275" i="1"/>
  <c r="Q275" i="1"/>
  <c r="P275" i="1"/>
  <c r="R293" i="1"/>
  <c r="U293" i="1"/>
  <c r="X300" i="1"/>
  <c r="AE296" i="1"/>
  <c r="AD296" i="1"/>
  <c r="X227" i="1"/>
  <c r="L156" i="1"/>
  <c r="Q70" i="1"/>
  <c r="P70" i="1"/>
  <c r="P101" i="1"/>
  <c r="Q101" i="1"/>
  <c r="X101" i="1"/>
  <c r="L101" i="1"/>
  <c r="M101" i="1"/>
  <c r="X138" i="1"/>
  <c r="AD110" i="1"/>
  <c r="AE110" i="1"/>
  <c r="P125" i="1"/>
  <c r="Q125" i="1"/>
  <c r="X119" i="1"/>
  <c r="L119" i="1"/>
  <c r="M119" i="1"/>
  <c r="X121" i="1"/>
  <c r="AD104" i="1"/>
  <c r="AE104" i="1"/>
  <c r="AD116" i="1"/>
  <c r="AE116" i="1"/>
  <c r="Q219" i="1"/>
  <c r="P137" i="1"/>
  <c r="X114" i="1"/>
  <c r="X42" i="1"/>
  <c r="X24" i="1"/>
  <c r="L76" i="1"/>
  <c r="M76" i="1"/>
  <c r="X17" i="1"/>
  <c r="X58" i="1"/>
  <c r="P58" i="1"/>
  <c r="Q58" i="1"/>
  <c r="X95" i="1"/>
  <c r="L28" i="1"/>
  <c r="M28" i="1"/>
  <c r="X65" i="1"/>
  <c r="X53" i="1"/>
  <c r="X29" i="1"/>
  <c r="X48" i="1"/>
  <c r="AE25" i="1"/>
  <c r="AD25" i="1"/>
  <c r="W137" i="1"/>
  <c r="W305" i="1"/>
  <c r="W219" i="1"/>
  <c r="W225" i="1"/>
  <c r="Z34" i="1"/>
  <c r="Y34" i="1"/>
  <c r="W168" i="1"/>
  <c r="W162" i="1"/>
  <c r="Y119" i="1"/>
  <c r="Z119" i="1"/>
  <c r="Y267" i="1"/>
  <c r="Z267" i="1"/>
  <c r="W299" i="1"/>
  <c r="Y311" i="1"/>
  <c r="Z311" i="1"/>
  <c r="W101" i="1"/>
  <c r="Z237" i="1"/>
  <c r="Y237" i="1"/>
  <c r="W22" i="1"/>
  <c r="AF153" i="1"/>
  <c r="AF154" i="1"/>
  <c r="AF155" i="1"/>
  <c r="W70" i="1"/>
  <c r="T76" i="1"/>
  <c r="S76" i="1"/>
  <c r="X76" i="1"/>
  <c r="Z101" i="1"/>
  <c r="Y101" i="1"/>
  <c r="S213" i="1"/>
  <c r="T213" i="1"/>
  <c r="Y347" i="1"/>
  <c r="Z347" i="1"/>
  <c r="Y261" i="1"/>
  <c r="Z261" i="1"/>
  <c r="X354" i="1"/>
  <c r="Z353" i="1"/>
  <c r="X157" i="1"/>
  <c r="Y156" i="1"/>
  <c r="S16" i="1"/>
  <c r="T16" i="1"/>
  <c r="S125" i="1"/>
  <c r="T125" i="1"/>
  <c r="X109" i="1"/>
  <c r="Z107" i="1"/>
  <c r="X70" i="1"/>
  <c r="X288" i="1"/>
  <c r="S261" i="1"/>
  <c r="T261" i="1"/>
  <c r="Y64" i="1"/>
  <c r="Z64" i="1"/>
  <c r="Y180" i="1"/>
  <c r="Z180" i="1"/>
  <c r="X318" i="1"/>
  <c r="X324" i="1"/>
  <c r="Y323" i="1"/>
  <c r="S317" i="1"/>
  <c r="T317" i="1"/>
  <c r="S243" i="1"/>
  <c r="T243" i="1"/>
  <c r="X213" i="1"/>
  <c r="S88" i="1"/>
  <c r="T88" i="1"/>
  <c r="S287" i="1"/>
  <c r="T287" i="1"/>
  <c r="T131" i="1"/>
  <c r="S131" i="1"/>
  <c r="X168" i="1"/>
  <c r="X243" i="1"/>
  <c r="AF173" i="1"/>
  <c r="S275" i="1"/>
  <c r="T275" i="1"/>
  <c r="T335" i="1"/>
  <c r="S335" i="1"/>
  <c r="AF172" i="1"/>
  <c r="AG171" i="1"/>
  <c r="S180" i="1"/>
  <c r="T180" i="1"/>
  <c r="W52" i="1"/>
  <c r="S58" i="1"/>
  <c r="T58" i="1"/>
  <c r="X283" i="1"/>
  <c r="X319" i="1"/>
  <c r="X202" i="1"/>
  <c r="S189" i="1"/>
  <c r="T189" i="1"/>
  <c r="S237" i="1"/>
  <c r="T237" i="1"/>
  <c r="X295" i="1"/>
  <c r="Z293" i="1"/>
  <c r="T22" i="1"/>
  <c r="S22" i="1"/>
  <c r="X197" i="1"/>
  <c r="Y174" i="1"/>
  <c r="Z174" i="1"/>
  <c r="Z299" i="1"/>
  <c r="Y299" i="1"/>
  <c r="W335" i="1"/>
  <c r="S255" i="1"/>
  <c r="T255" i="1"/>
  <c r="T34" i="1"/>
  <c r="S34" i="1"/>
  <c r="AF67" i="1"/>
  <c r="S113" i="1"/>
  <c r="T113" i="1"/>
  <c r="S231" i="1"/>
  <c r="T231" i="1"/>
  <c r="S168" i="1"/>
  <c r="T168" i="1"/>
  <c r="S201" i="1"/>
  <c r="T201" i="1"/>
  <c r="X59" i="1"/>
  <c r="W64" i="1"/>
  <c r="Y305" i="1"/>
  <c r="Z305" i="1"/>
  <c r="S28" i="1"/>
  <c r="T28" i="1"/>
  <c r="T119" i="1"/>
  <c r="S119" i="1"/>
  <c r="T101" i="1"/>
  <c r="S101" i="1"/>
  <c r="T144" i="1"/>
  <c r="S144" i="1"/>
  <c r="Y335" i="1"/>
  <c r="Z335" i="1"/>
  <c r="S353" i="1"/>
  <c r="T353" i="1"/>
  <c r="W207" i="1"/>
  <c r="S219" i="1"/>
  <c r="T219" i="1"/>
  <c r="X219" i="1"/>
  <c r="T82" i="1"/>
  <c r="S82" i="1"/>
  <c r="W131" i="1"/>
  <c r="T107" i="1"/>
  <c r="S107" i="1"/>
  <c r="S299" i="1"/>
  <c r="T299" i="1"/>
  <c r="Y281" i="1"/>
  <c r="Z281" i="1"/>
  <c r="T311" i="1"/>
  <c r="S311" i="1"/>
  <c r="S329" i="1"/>
  <c r="T329" i="1"/>
  <c r="X343" i="1"/>
  <c r="Z341" i="1"/>
  <c r="T225" i="1"/>
  <c r="S225" i="1"/>
  <c r="W195" i="1"/>
  <c r="X225" i="1"/>
  <c r="X144" i="1"/>
  <c r="X28" i="1"/>
  <c r="X293" i="1"/>
  <c r="T347" i="1"/>
  <c r="S347" i="1"/>
  <c r="X329" i="1"/>
  <c r="S162" i="1"/>
  <c r="T162" i="1"/>
  <c r="S137" i="1"/>
  <c r="T137" i="1"/>
  <c r="X137" i="1"/>
  <c r="W281" i="1"/>
  <c r="T323" i="1"/>
  <c r="S323" i="1"/>
  <c r="W46" i="1"/>
  <c r="X90" i="1"/>
  <c r="S64" i="1"/>
  <c r="T64" i="1"/>
  <c r="X54" i="1"/>
  <c r="Y52" i="1"/>
  <c r="X255" i="1"/>
  <c r="S305" i="1"/>
  <c r="T305" i="1"/>
  <c r="X77" i="1"/>
  <c r="W174" i="1"/>
  <c r="T156" i="1"/>
  <c r="Z58" i="1"/>
  <c r="Y58" i="1"/>
  <c r="W261" i="1"/>
  <c r="W40" i="1"/>
  <c r="Y162" i="1"/>
  <c r="Z162" i="1"/>
  <c r="S267" i="1"/>
  <c r="T267" i="1"/>
  <c r="W317" i="1"/>
  <c r="W243" i="1"/>
  <c r="W82" i="1"/>
  <c r="W287" i="1"/>
  <c r="Y131" i="1"/>
  <c r="Z131" i="1"/>
  <c r="T94" i="1"/>
  <c r="S94" i="1"/>
  <c r="Y207" i="1"/>
  <c r="Z207" i="1"/>
  <c r="T70" i="1"/>
  <c r="S70" i="1"/>
  <c r="Z82" i="1"/>
  <c r="Y82" i="1"/>
  <c r="W58" i="1"/>
  <c r="T293" i="1"/>
  <c r="S293" i="1"/>
  <c r="Y189" i="1"/>
  <c r="Z189" i="1"/>
  <c r="X245" i="1"/>
  <c r="X125" i="1"/>
  <c r="Y275" i="1"/>
  <c r="Z275" i="1"/>
  <c r="S341" i="1"/>
  <c r="T341" i="1"/>
  <c r="S249" i="1"/>
  <c r="T249" i="1"/>
  <c r="T207" i="1"/>
  <c r="S207" i="1"/>
  <c r="S40" i="1"/>
  <c r="T40" i="1"/>
  <c r="Y195" i="1"/>
  <c r="Z195" i="1"/>
  <c r="X88" i="1"/>
  <c r="W28" i="1"/>
  <c r="X287" i="1"/>
  <c r="S195" i="1"/>
  <c r="T195" i="1"/>
  <c r="X251" i="1"/>
  <c r="Z249" i="1"/>
  <c r="W189" i="1"/>
  <c r="Z52" i="1"/>
  <c r="Y150" i="1"/>
  <c r="Z150" i="1"/>
  <c r="X231" i="1"/>
  <c r="X94" i="1"/>
  <c r="X201" i="1"/>
  <c r="X16" i="1"/>
  <c r="S52" i="1"/>
  <c r="T52" i="1"/>
  <c r="X22" i="1"/>
  <c r="X113" i="1"/>
  <c r="X317" i="1"/>
  <c r="S281" i="1"/>
  <c r="T281" i="1"/>
  <c r="S150" i="1"/>
  <c r="T150" i="1"/>
  <c r="Y46" i="1"/>
  <c r="Z46" i="1"/>
  <c r="S46" i="1"/>
  <c r="T46" i="1"/>
  <c r="X40" i="1"/>
  <c r="X18" i="1"/>
  <c r="Y16" i="1"/>
  <c r="Z16" i="1"/>
  <c r="Y88" i="1"/>
  <c r="Z88" i="1"/>
  <c r="AF91" i="1"/>
  <c r="AF93" i="1"/>
  <c r="AF92" i="1"/>
  <c r="AF136" i="1"/>
  <c r="AF135" i="1"/>
  <c r="AF134" i="1"/>
  <c r="AF328" i="1"/>
  <c r="AF327" i="1"/>
  <c r="AF326" i="1"/>
  <c r="AF142" i="1"/>
  <c r="AF143" i="1"/>
  <c r="AF141" i="1"/>
  <c r="AF200" i="1"/>
  <c r="AF198" i="1"/>
  <c r="AF199" i="1"/>
  <c r="AF31" i="1"/>
  <c r="AF33" i="1"/>
  <c r="AF32" i="1"/>
  <c r="Z156" i="1"/>
  <c r="Y22" i="1"/>
  <c r="Z22" i="1"/>
  <c r="W267" i="1"/>
  <c r="AF264" i="1"/>
  <c r="AF265" i="1"/>
  <c r="AF266" i="1"/>
  <c r="AF345" i="1"/>
  <c r="AF346" i="1"/>
  <c r="AF344" i="1"/>
  <c r="W34" i="1"/>
  <c r="Y225" i="1"/>
  <c r="Z225" i="1"/>
  <c r="AF310" i="1"/>
  <c r="AF309" i="1"/>
  <c r="AF308" i="1"/>
  <c r="Y219" i="1"/>
  <c r="Z219" i="1"/>
  <c r="W213" i="1"/>
  <c r="AF234" i="1"/>
  <c r="AF236" i="1"/>
  <c r="AF235" i="1"/>
  <c r="AF187" i="1"/>
  <c r="AF188" i="1"/>
  <c r="AF186" i="1"/>
  <c r="AF57" i="1"/>
  <c r="AF56" i="1"/>
  <c r="AF55" i="1"/>
  <c r="AF177" i="1"/>
  <c r="AF179" i="1"/>
  <c r="AF178" i="1"/>
  <c r="Y168" i="1"/>
  <c r="Z168" i="1"/>
  <c r="AF85" i="1"/>
  <c r="AF87" i="1"/>
  <c r="AF86" i="1"/>
  <c r="AF240" i="1"/>
  <c r="AF242" i="1"/>
  <c r="AF241" i="1"/>
  <c r="AF122" i="1"/>
  <c r="AF124" i="1"/>
  <c r="AF123" i="1"/>
  <c r="Y249" i="1"/>
  <c r="Y40" i="1"/>
  <c r="Z40" i="1"/>
  <c r="Z113" i="1"/>
  <c r="Y113" i="1"/>
  <c r="W94" i="1"/>
  <c r="AF68" i="1"/>
  <c r="AF69" i="1"/>
  <c r="AF321" i="1"/>
  <c r="AF320" i="1"/>
  <c r="AF322" i="1"/>
  <c r="Z329" i="1"/>
  <c r="Y329" i="1"/>
  <c r="AF224" i="1"/>
  <c r="AF222" i="1"/>
  <c r="AF223" i="1"/>
  <c r="AF352" i="1"/>
  <c r="AF350" i="1"/>
  <c r="AF351" i="1"/>
  <c r="AF229" i="1"/>
  <c r="AF230" i="1"/>
  <c r="AF228" i="1"/>
  <c r="Z243" i="1"/>
  <c r="Y243" i="1"/>
  <c r="W353" i="1"/>
  <c r="W16" i="1"/>
  <c r="W323" i="1"/>
  <c r="W347" i="1"/>
  <c r="W180" i="1"/>
  <c r="W107" i="1"/>
  <c r="AF38" i="1"/>
  <c r="AF37" i="1"/>
  <c r="AF39" i="1"/>
  <c r="Y125" i="1"/>
  <c r="Z125" i="1"/>
  <c r="W125" i="1"/>
  <c r="Y201" i="1"/>
  <c r="Z201" i="1"/>
  <c r="AF204" i="1"/>
  <c r="AF205" i="1"/>
  <c r="AF206" i="1"/>
  <c r="AF247" i="1"/>
  <c r="AF246" i="1"/>
  <c r="AF248" i="1"/>
  <c r="AF338" i="1"/>
  <c r="AF340" i="1"/>
  <c r="AF339" i="1"/>
  <c r="W76" i="1"/>
  <c r="AF292" i="1"/>
  <c r="AF290" i="1"/>
  <c r="AF291" i="1"/>
  <c r="Z323" i="1"/>
  <c r="Z137" i="1"/>
  <c r="Y137" i="1"/>
  <c r="AF159" i="1"/>
  <c r="AF160" i="1"/>
  <c r="AF161" i="1"/>
  <c r="Z28" i="1"/>
  <c r="Y28" i="1"/>
  <c r="AF298" i="1"/>
  <c r="AF297" i="1"/>
  <c r="AF296" i="1"/>
  <c r="AF100" i="1"/>
  <c r="AF98" i="1"/>
  <c r="AF167" i="1"/>
  <c r="AF166" i="1"/>
  <c r="AF165" i="1"/>
  <c r="AF112" i="1"/>
  <c r="AF111" i="1"/>
  <c r="AF110" i="1"/>
  <c r="Y341" i="1"/>
  <c r="W156" i="1"/>
  <c r="W150" i="1"/>
  <c r="AF273" i="1"/>
  <c r="AF274" i="1"/>
  <c r="AF272" i="1"/>
  <c r="AF285" i="1"/>
  <c r="AF284" i="1"/>
  <c r="AF286" i="1"/>
  <c r="Z70" i="1"/>
  <c r="Y70" i="1"/>
  <c r="W275" i="1"/>
  <c r="Z76" i="1"/>
  <c r="Y76" i="1"/>
  <c r="Y107" i="1"/>
  <c r="Y353" i="1"/>
  <c r="W341" i="1"/>
  <c r="AH171" i="1"/>
  <c r="Y293" i="1"/>
  <c r="Z317" i="1"/>
  <c r="Y317" i="1"/>
  <c r="Z231" i="1"/>
  <c r="Y231" i="1"/>
  <c r="Y287" i="1"/>
  <c r="Z287" i="1"/>
  <c r="W249" i="1"/>
  <c r="Z255" i="1"/>
  <c r="Y255" i="1"/>
  <c r="W113" i="1"/>
  <c r="Y144" i="1"/>
  <c r="Z144" i="1"/>
  <c r="W237" i="1"/>
  <c r="AF117" i="1"/>
  <c r="AF116" i="1"/>
  <c r="AF118" i="1"/>
  <c r="W311" i="1"/>
  <c r="AF192" i="1"/>
  <c r="AF194" i="1"/>
  <c r="AF193" i="1"/>
  <c r="AF43" i="1"/>
  <c r="AF44" i="1"/>
  <c r="AF45" i="1"/>
  <c r="AF147" i="1"/>
  <c r="AF148" i="1"/>
  <c r="AF149" i="1"/>
  <c r="AF280" i="1"/>
  <c r="AF278" i="1"/>
  <c r="AF279" i="1"/>
  <c r="W293" i="1"/>
  <c r="AF49" i="1"/>
  <c r="AF51" i="1"/>
  <c r="AF50" i="1"/>
  <c r="Z94" i="1"/>
  <c r="Y94" i="1"/>
  <c r="W329" i="1"/>
  <c r="W88" i="1"/>
  <c r="W119" i="1"/>
  <c r="AF304" i="1"/>
  <c r="AF303" i="1"/>
  <c r="AF302" i="1"/>
  <c r="AF61" i="1"/>
  <c r="AF63" i="1"/>
  <c r="AF62" i="1"/>
  <c r="W201" i="1"/>
  <c r="W231" i="1"/>
  <c r="W255" i="1"/>
  <c r="AF106" i="1"/>
  <c r="AF105" i="1"/>
  <c r="AF104" i="1"/>
  <c r="AF80" i="1"/>
  <c r="AF81" i="1"/>
  <c r="AF79" i="1"/>
  <c r="AF217" i="1"/>
  <c r="AF216" i="1"/>
  <c r="AF218" i="1"/>
  <c r="W144" i="1"/>
  <c r="AF25" i="1"/>
  <c r="AF26" i="1"/>
  <c r="AF27" i="1"/>
  <c r="AF252" i="1"/>
  <c r="AF253" i="1"/>
  <c r="AF254" i="1"/>
  <c r="AF21" i="1"/>
  <c r="AF20" i="1"/>
  <c r="AF19" i="1"/>
  <c r="AF334" i="1"/>
  <c r="AF333" i="1"/>
  <c r="AF332" i="1"/>
  <c r="AF129" i="1"/>
  <c r="AF128" i="1"/>
  <c r="AF130" i="1"/>
  <c r="Y213" i="1"/>
  <c r="Z213" i="1"/>
  <c r="AF316" i="1"/>
  <c r="AF314" i="1"/>
  <c r="AF315" i="1"/>
  <c r="AF258" i="1"/>
  <c r="AF260" i="1"/>
  <c r="AF259" i="1"/>
  <c r="AF15" i="1"/>
  <c r="AF14" i="1"/>
  <c r="AF13" i="1"/>
  <c r="AF212" i="1"/>
  <c r="AF210" i="1"/>
  <c r="AF211" i="1"/>
  <c r="AF74" i="1"/>
  <c r="AF73" i="1"/>
  <c r="AF75" i="1"/>
  <c r="AG153" i="1"/>
  <c r="AH153" i="1"/>
  <c r="AG258" i="1"/>
  <c r="AH258" i="1"/>
  <c r="AH165" i="1"/>
  <c r="AG165" i="1"/>
  <c r="AG159" i="1"/>
  <c r="AH159" i="1"/>
  <c r="AG222" i="1"/>
  <c r="AH222" i="1"/>
  <c r="AH67" i="1"/>
  <c r="AG67" i="1"/>
  <c r="AG31" i="1"/>
  <c r="AH31" i="1"/>
  <c r="AG141" i="1"/>
  <c r="AH141" i="1"/>
  <c r="AG110" i="1"/>
  <c r="AH110" i="1"/>
  <c r="AG290" i="1"/>
  <c r="AH290" i="1"/>
  <c r="AG246" i="1"/>
  <c r="AH246" i="1"/>
  <c r="AG204" i="1"/>
  <c r="AH204" i="1"/>
  <c r="AH37" i="1"/>
  <c r="AG37" i="1"/>
  <c r="AG228" i="1"/>
  <c r="AH228" i="1"/>
  <c r="AH350" i="1"/>
  <c r="AG350" i="1"/>
  <c r="AG320" i="1"/>
  <c r="AH320" i="1"/>
  <c r="AH85" i="1"/>
  <c r="AG85" i="1"/>
  <c r="AG25" i="1"/>
  <c r="AH25" i="1"/>
  <c r="AG192" i="1"/>
  <c r="AH192" i="1"/>
  <c r="AG308" i="1"/>
  <c r="AH308" i="1"/>
  <c r="AH210" i="1"/>
  <c r="AG210" i="1"/>
  <c r="AH252" i="1"/>
  <c r="AG252" i="1"/>
  <c r="AG43" i="1"/>
  <c r="AH43" i="1"/>
  <c r="AH296" i="1"/>
  <c r="AG296" i="1"/>
  <c r="AH73" i="1"/>
  <c r="AG73" i="1"/>
  <c r="AG49" i="1"/>
  <c r="AH49" i="1"/>
  <c r="AG240" i="1"/>
  <c r="AH240" i="1"/>
  <c r="AH177" i="1"/>
  <c r="AG177" i="1"/>
  <c r="AG186" i="1"/>
  <c r="AH186" i="1"/>
  <c r="AG198" i="1"/>
  <c r="AH198" i="1"/>
  <c r="AG134" i="1"/>
  <c r="AH134" i="1"/>
  <c r="AH19" i="1"/>
  <c r="AG19" i="1"/>
  <c r="AG216" i="1"/>
  <c r="AH216" i="1"/>
  <c r="AH61" i="1"/>
  <c r="AG61" i="1"/>
  <c r="AG116" i="1"/>
  <c r="AH116" i="1"/>
  <c r="AG264" i="1"/>
  <c r="AH264" i="1"/>
  <c r="AG332" i="1"/>
  <c r="AH332" i="1"/>
  <c r="AG104" i="1"/>
  <c r="AH104" i="1"/>
  <c r="AH302" i="1"/>
  <c r="AG302" i="1"/>
  <c r="AH284" i="1"/>
  <c r="AG284" i="1"/>
  <c r="AG314" i="1"/>
  <c r="AH314" i="1"/>
  <c r="AH79" i="1"/>
  <c r="AG79" i="1"/>
  <c r="AG278" i="1"/>
  <c r="AH278" i="1"/>
  <c r="AG147" i="1"/>
  <c r="AH147" i="1"/>
  <c r="AH13" i="1"/>
  <c r="AG13" i="1"/>
  <c r="AG128" i="1"/>
  <c r="AH128" i="1"/>
  <c r="AH272" i="1"/>
  <c r="AG272" i="1"/>
  <c r="AG98" i="1"/>
  <c r="AH98" i="1"/>
  <c r="AH338" i="1"/>
  <c r="AG338" i="1"/>
  <c r="AH122" i="1"/>
  <c r="AG122" i="1"/>
  <c r="AG55" i="1"/>
  <c r="AH55" i="1"/>
  <c r="AH234" i="1"/>
  <c r="AG234" i="1"/>
  <c r="AG344" i="1"/>
  <c r="AH344" i="1"/>
  <c r="AH326" i="1"/>
  <c r="AG326" i="1"/>
  <c r="AH91" i="1"/>
  <c r="AG91" i="1"/>
</calcChain>
</file>

<file path=xl/sharedStrings.xml><?xml version="1.0" encoding="utf-8"?>
<sst xmlns="http://schemas.openxmlformats.org/spreadsheetml/2006/main" count="911" uniqueCount="463">
  <si>
    <t>HNA/ul</t>
    <phoneticPr fontId="4" type="noConversion"/>
  </si>
  <si>
    <t>HNA/ml</t>
    <phoneticPr fontId="4" type="noConversion"/>
  </si>
  <si>
    <t>LNA/ul</t>
    <phoneticPr fontId="4" type="noConversion"/>
  </si>
  <si>
    <t>LNA/ml</t>
    <phoneticPr fontId="4" type="noConversion"/>
  </si>
  <si>
    <t>total cells</t>
    <phoneticPr fontId="4" type="noConversion"/>
  </si>
  <si>
    <t>%HNA</t>
    <phoneticPr fontId="4" type="noConversion"/>
  </si>
  <si>
    <t>%LNA</t>
    <phoneticPr fontId="4" type="noConversion"/>
  </si>
  <si>
    <t>%total</t>
    <phoneticPr fontId="4" type="noConversion"/>
  </si>
  <si>
    <t>Sample</t>
    <phoneticPr fontId="4" type="noConversion"/>
  </si>
  <si>
    <t>Physiological fraction</t>
    <phoneticPr fontId="4" type="noConversion"/>
  </si>
  <si>
    <t>vol beads</t>
    <phoneticPr fontId="4" type="noConversion"/>
  </si>
  <si>
    <t>average/ml</t>
    <phoneticPr fontId="4" type="noConversion"/>
  </si>
  <si>
    <t>stdev</t>
    <phoneticPr fontId="4" type="noConversion"/>
  </si>
  <si>
    <t>average</t>
    <phoneticPr fontId="4" type="noConversion"/>
  </si>
  <si>
    <t>beads/ul</t>
  </si>
  <si>
    <t>HNA | Count</t>
  </si>
  <si>
    <t>HNA | Mean (FL1-H)</t>
  </si>
  <si>
    <t>LNA | Count</t>
  </si>
  <si>
    <t>LNA | Mean (FL1-H)</t>
  </si>
  <si>
    <t>beads | Count</t>
  </si>
  <si>
    <t/>
  </si>
  <si>
    <t>n/a</t>
  </si>
  <si>
    <t>PI | Count</t>
  </si>
  <si>
    <t>PI | Mean (FL3-H)</t>
  </si>
  <si>
    <t>PI/ul</t>
  </si>
  <si>
    <t>PI/ml</t>
  </si>
  <si>
    <t>average/ml</t>
  </si>
  <si>
    <t>stdev</t>
  </si>
  <si>
    <t>% PI</t>
  </si>
  <si>
    <t>average</t>
  </si>
  <si>
    <t xml:space="preserve">    </t>
  </si>
  <si>
    <t>HNA</t>
  </si>
  <si>
    <t>bacteria | Count</t>
  </si>
  <si>
    <t>total volume</t>
  </si>
  <si>
    <t>vol beads</t>
  </si>
  <si>
    <t>HNA/ul</t>
    <phoneticPr fontId="1" type="noConversion"/>
  </si>
  <si>
    <t>HNA/ml</t>
    <phoneticPr fontId="1" type="noConversion"/>
  </si>
  <si>
    <t>average/ml</t>
    <phoneticPr fontId="1" type="noConversion"/>
  </si>
  <si>
    <t>stdev</t>
    <phoneticPr fontId="1" type="noConversion"/>
  </si>
  <si>
    <t>LNA/ul</t>
    <phoneticPr fontId="1" type="noConversion"/>
  </si>
  <si>
    <t>LNA/ml</t>
    <phoneticPr fontId="1" type="noConversion"/>
  </si>
  <si>
    <t>average</t>
    <phoneticPr fontId="1" type="noConversion"/>
  </si>
  <si>
    <t>total cells</t>
    <phoneticPr fontId="1" type="noConversion"/>
  </si>
  <si>
    <t>FSC/SSC</t>
  </si>
  <si>
    <t>FSC/ml</t>
  </si>
  <si>
    <t>%HNA</t>
    <phoneticPr fontId="1" type="noConversion"/>
  </si>
  <si>
    <t>%LNA</t>
    <phoneticPr fontId="1" type="noConversion"/>
  </si>
  <si>
    <t>PI%</t>
  </si>
  <si>
    <t>PI% my way</t>
  </si>
  <si>
    <t>%total</t>
    <phoneticPr fontId="1" type="noConversion"/>
  </si>
  <si>
    <t>Sybr cells vs FSC cells</t>
  </si>
  <si>
    <t>PI FSC vs Sybr</t>
  </si>
  <si>
    <t>T0 PI</t>
  </si>
  <si>
    <t>T0-Pi.002</t>
  </si>
  <si>
    <t>T0-Pi.003</t>
  </si>
  <si>
    <t>T0-Pi.004</t>
  </si>
  <si>
    <t>T Sybr</t>
  </si>
  <si>
    <t>T0-Sybr.001</t>
  </si>
  <si>
    <t>T0-Sybr.002</t>
  </si>
  <si>
    <t>T0-Sybr.003</t>
  </si>
  <si>
    <t>T2 PI C</t>
  </si>
  <si>
    <t>T2-PI-C.001</t>
  </si>
  <si>
    <t>T2-PI-C.002</t>
  </si>
  <si>
    <t>T2-PI-C.003</t>
  </si>
  <si>
    <t>T2 PI G</t>
  </si>
  <si>
    <t>T2-PI-G.001</t>
  </si>
  <si>
    <t>T2-PI-G.002</t>
  </si>
  <si>
    <t>T2-PI-G.003</t>
  </si>
  <si>
    <t>T2 S C</t>
  </si>
  <si>
    <t>T2-Sybr-C.001</t>
  </si>
  <si>
    <t>T2-Sybr-C.002</t>
  </si>
  <si>
    <t>T2-Sybr-C.003</t>
  </si>
  <si>
    <t>T2 S G</t>
  </si>
  <si>
    <t>T2-Sybr-G.001</t>
  </si>
  <si>
    <t>T2-Sybr-G.002</t>
  </si>
  <si>
    <t>T2-Sybr-G.003</t>
  </si>
  <si>
    <t>T4 PI C</t>
  </si>
  <si>
    <t>T4-PI-C.001</t>
  </si>
  <si>
    <t>T4-PI-C.002</t>
  </si>
  <si>
    <t>T4-PI-C.003</t>
  </si>
  <si>
    <t>T4 PI G</t>
  </si>
  <si>
    <t>T4-PI-G.001</t>
  </si>
  <si>
    <t>T4-PI-G.002</t>
  </si>
  <si>
    <t>T4-PI-G.003</t>
  </si>
  <si>
    <t>T S C</t>
  </si>
  <si>
    <t>T4-Sybr-C.001</t>
  </si>
  <si>
    <t>T4-Sybr-C.002</t>
  </si>
  <si>
    <t>T4-Sybr-C.003</t>
  </si>
  <si>
    <t>T4 S G</t>
  </si>
  <si>
    <t>T4-Sybr-G.001</t>
  </si>
  <si>
    <t>T4-Sybr-G.002</t>
  </si>
  <si>
    <t>T4-Sybr-G.003</t>
  </si>
  <si>
    <t>T6 PI C</t>
  </si>
  <si>
    <t>T6-PI-C.001</t>
  </si>
  <si>
    <t>T6-PI-C.002</t>
  </si>
  <si>
    <t>T6-PI-C.003</t>
  </si>
  <si>
    <t>T6 PI G</t>
  </si>
  <si>
    <t>T6-PI-G.001</t>
  </si>
  <si>
    <t>T6-PI-G.002</t>
  </si>
  <si>
    <t>T6-PI-G.003</t>
  </si>
  <si>
    <t>T6 S C</t>
  </si>
  <si>
    <t>T6-Sybr-C.001</t>
  </si>
  <si>
    <t>T6-Sybr-C.002</t>
  </si>
  <si>
    <t>T6-Sybr-C.003</t>
  </si>
  <si>
    <t>T6 S G</t>
  </si>
  <si>
    <t>T6-Sybr-G.001</t>
  </si>
  <si>
    <t>T6-Sybr-G.002</t>
  </si>
  <si>
    <t>T6-Sybr-G.003</t>
  </si>
  <si>
    <t>G= gas pack</t>
  </si>
  <si>
    <t>C= chamber</t>
  </si>
  <si>
    <t>T0</t>
  </si>
  <si>
    <t>T2A</t>
  </si>
  <si>
    <t>T2C</t>
  </si>
  <si>
    <t>T4A</t>
  </si>
  <si>
    <t>T4C</t>
  </si>
  <si>
    <t>T6A</t>
  </si>
  <si>
    <t>T6C</t>
  </si>
  <si>
    <t>PI</t>
  </si>
  <si>
    <t>T0 R-PI.001 4</t>
  </si>
  <si>
    <t>T0 R-PI.002 4</t>
  </si>
  <si>
    <t>T0 R-PI.003 4</t>
  </si>
  <si>
    <t>T0 R-Sybr.001 4</t>
  </si>
  <si>
    <t>T0 R-Sybr.002 4</t>
  </si>
  <si>
    <t>T0 R-Sybr.003 4</t>
  </si>
  <si>
    <t>T2 R-A-PI.001 4</t>
  </si>
  <si>
    <t>T2 R-A-PI.002 4</t>
  </si>
  <si>
    <t>T2 R-A-PI.003 4</t>
  </si>
  <si>
    <t>T2 R-A-Sybr.001 4</t>
  </si>
  <si>
    <t>T2 R-A-Sybr.002 4</t>
  </si>
  <si>
    <t>T2 R-A-Sybr.003 4</t>
  </si>
  <si>
    <t>T2 R-C-PI.001 4</t>
  </si>
  <si>
    <t>T2 R-C-PI.002 4</t>
  </si>
  <si>
    <t>T2 R-C-PI.003 4</t>
  </si>
  <si>
    <t>T2 R-C-Sybr.001 4</t>
  </si>
  <si>
    <t>T2 R-C-Sybr.002 4</t>
  </si>
  <si>
    <t>T2 R-C-Sybr.003 4</t>
  </si>
  <si>
    <t>T4 R-A-PI.001 4</t>
  </si>
  <si>
    <t>T4 R-A-PI.002 4</t>
  </si>
  <si>
    <t>T4 R-A-PI.003 4</t>
  </si>
  <si>
    <t>T4 R-A-Sybr.001 4</t>
  </si>
  <si>
    <t>T4 R-A-Sybr.002 4</t>
  </si>
  <si>
    <t>T4 R-A-Sybr.003 4</t>
  </si>
  <si>
    <t>T4 R-C-PI.001 4</t>
  </si>
  <si>
    <t>T4 R-C-PI.002 4</t>
  </si>
  <si>
    <t>T4 R-C-PI.003 4</t>
  </si>
  <si>
    <t>T4 R-C-Sybr.001 4</t>
  </si>
  <si>
    <t>T4 R-C-Sybr.002 4</t>
  </si>
  <si>
    <t>T4 R-C-Sybr.003 4</t>
  </si>
  <si>
    <t>T6 R-A-PI.001 4</t>
  </si>
  <si>
    <t>T6 R-A-PI.002 4</t>
  </si>
  <si>
    <t>T6 R-A-PI.003 4</t>
  </si>
  <si>
    <t>T6 R-A-Sybr.001 4</t>
  </si>
  <si>
    <t>T6 R-A-Sybr.002 4</t>
  </si>
  <si>
    <t>T6 R-A-Sybr.003 4</t>
  </si>
  <si>
    <t>T6 R-C-PI.001 4</t>
  </si>
  <si>
    <t>T6 R-C-PI.002 4</t>
  </si>
  <si>
    <t>T6 R-C-PI.003 4</t>
  </si>
  <si>
    <t>T6 R-C-Sybr.001 4</t>
  </si>
  <si>
    <t>T6 R-C-Sybr.002 4</t>
  </si>
  <si>
    <t>T6 R-C-Sybr.003 4</t>
  </si>
  <si>
    <t>T0 R-PI.001 9</t>
  </si>
  <si>
    <t>T0 R-PI.002 9</t>
  </si>
  <si>
    <t>T0 R-PI.003 9</t>
  </si>
  <si>
    <t>T0 R-Sybr.001 9</t>
  </si>
  <si>
    <t>T0 R-Sybr.002 9</t>
  </si>
  <si>
    <t>T0 R-Sybr.003 9</t>
  </si>
  <si>
    <t>T2 R-A-PI.001 9</t>
  </si>
  <si>
    <t>T2 R-A-PI.002 9</t>
  </si>
  <si>
    <t>T2 R-A-PI.003 9</t>
  </si>
  <si>
    <t>T2 R-A-Sybr.001 9</t>
  </si>
  <si>
    <t>T2 R-A-Sybr.002 9</t>
  </si>
  <si>
    <t>T2 R-A-Sybr.003 9</t>
  </si>
  <si>
    <t>T2 R-C-PI.001 9</t>
  </si>
  <si>
    <t>T2 R-C-PI.002 9</t>
  </si>
  <si>
    <t>T2 R-C-PI.003 9</t>
  </si>
  <si>
    <t>T2 R-C-Sybr.001 9</t>
  </si>
  <si>
    <t>T2 R-C-Sybr.002 9</t>
  </si>
  <si>
    <t>T2 R-C-Sybr.003 9</t>
  </si>
  <si>
    <t>T4 R-A-PI.001 9</t>
  </si>
  <si>
    <t>T4 R-A-PI.002 9</t>
  </si>
  <si>
    <t>T4 R-A-PI.003 9</t>
  </si>
  <si>
    <t>T4 R-A-Sybr.001 9</t>
  </si>
  <si>
    <t>T4 R-A-Sybr.002 9</t>
  </si>
  <si>
    <t>T4 R-A-Sybr.003 9</t>
  </si>
  <si>
    <t>T4 R-C-PI.001 9</t>
  </si>
  <si>
    <t>T4 R-C-PI.002 9</t>
  </si>
  <si>
    <t>T4 R-C-PI.003 9</t>
  </si>
  <si>
    <t>T4 R-C-Sybr.001 9</t>
  </si>
  <si>
    <t>T4 R-C-Sybr.002 9</t>
  </si>
  <si>
    <t>T4 R-C-Sybr.003 9</t>
  </si>
  <si>
    <t>T6 R-A-PI.001 9</t>
  </si>
  <si>
    <t>T6 R-A-PI.002 9</t>
  </si>
  <si>
    <t>T6 R-A-PI.003 9</t>
  </si>
  <si>
    <t>T6 R-A-Sybr.001 9</t>
  </si>
  <si>
    <t>T6 R-A-Sybr.002 9</t>
  </si>
  <si>
    <t>T6 R-A-Sybr.003 9</t>
  </si>
  <si>
    <t>T6 R-C-PI.001 9</t>
  </si>
  <si>
    <t>T6 R-C-PI.002 9</t>
  </si>
  <si>
    <t>T6 R-C-PI.003 9</t>
  </si>
  <si>
    <t>T6 R-C-Sybr.001 9</t>
  </si>
  <si>
    <t>T6 R-C-Sybr.002 9</t>
  </si>
  <si>
    <t>T6 R-C-Sybr.003 9</t>
  </si>
  <si>
    <t>R-PI.001 T0 12</t>
  </si>
  <si>
    <t>R-PI.002 T0 12</t>
  </si>
  <si>
    <t>R-PI.003 T0 12</t>
  </si>
  <si>
    <t>R-Sybr.001 T0 12</t>
  </si>
  <si>
    <t>R-Sybr.002 T0 12</t>
  </si>
  <si>
    <t>R-Sybr.003 T0 12</t>
  </si>
  <si>
    <t>R-A-PI.001 T2 12</t>
  </si>
  <si>
    <t>R-A-PI.002 T2 12</t>
  </si>
  <si>
    <t>R-A-PI.003 T2 12</t>
  </si>
  <si>
    <t>R-A-Sybr.001 T2 12</t>
  </si>
  <si>
    <t>R-A-Sybr.002 T2 12</t>
  </si>
  <si>
    <t>R-A-Sybr.003 T2 12</t>
  </si>
  <si>
    <t>R-C-PI.001 T2 12</t>
  </si>
  <si>
    <t>R-C-PI.002 T2 12</t>
  </si>
  <si>
    <t>R-C-PI.003 T2 12</t>
  </si>
  <si>
    <t>R-C-Sybr.001 T2 12</t>
  </si>
  <si>
    <t>R-C-Sybr.002 T2 12</t>
  </si>
  <si>
    <t>R-C-Sybr.003 T2 12</t>
  </si>
  <si>
    <t>R-A-PI.001 T4 12</t>
  </si>
  <si>
    <t>R-A-PI.002 T4 12</t>
  </si>
  <si>
    <t>R-A-PI.003 T4 12</t>
  </si>
  <si>
    <t>R-A-Sybr.001 T4 12</t>
  </si>
  <si>
    <t>R-A-Sybr.002 T4 12</t>
  </si>
  <si>
    <t>R-A-Sybr.003 T4 12</t>
  </si>
  <si>
    <t>R-C-PI.001 T4 12</t>
  </si>
  <si>
    <t>R-C-PI.002 T4 12</t>
  </si>
  <si>
    <t>R-C-PI.003 T4 12</t>
  </si>
  <si>
    <t>R-C-Sybr.001 T4 12</t>
  </si>
  <si>
    <t>R-C-Sybr.002 T4 12</t>
  </si>
  <si>
    <t>R-C-Sybr.003 T4 12</t>
  </si>
  <si>
    <t>R-A-PI.001 T6 12</t>
  </si>
  <si>
    <t>R-A-PI.002 T6 12</t>
  </si>
  <si>
    <t>R-A-PI.003 T6 12</t>
  </si>
  <si>
    <t>R-A-Sybr.001 T6 12</t>
  </si>
  <si>
    <t>R-A-Sybr.002 T6 12</t>
  </si>
  <si>
    <t>R-A-Sybr.003 T6 12</t>
  </si>
  <si>
    <t>R-C-PI.001 T6 12</t>
  </si>
  <si>
    <t>R-C-PI.002 T6 12</t>
  </si>
  <si>
    <t>R-C-PI.003 T6 12</t>
  </si>
  <si>
    <t>R-C-Sybr.001 T6 12</t>
  </si>
  <si>
    <t>R-C-Sybr.002 T6 12</t>
  </si>
  <si>
    <t>R-C-Sybr.003 T6 12</t>
  </si>
  <si>
    <t>T6 J-A-PI.002 10</t>
  </si>
  <si>
    <t>T6 J-A-PI.003 10</t>
  </si>
  <si>
    <t>T6 J-A-Sybr.001 10</t>
  </si>
  <si>
    <t>T6 J-A-Sybr.002 10</t>
  </si>
  <si>
    <t>T6 J-A-Sybr.003 10</t>
  </si>
  <si>
    <t>T6 J-C-PI.001 10</t>
  </si>
  <si>
    <t>T6 J-C-PI.002 10</t>
  </si>
  <si>
    <t>T6 J-C-PI.003 10</t>
  </si>
  <si>
    <t>T6 J-C-Sybr.001 10</t>
  </si>
  <si>
    <t>T6 J-C-Sybr.002 10</t>
  </si>
  <si>
    <t>T6 J-C-Sybr.003 10</t>
  </si>
  <si>
    <t>T0 J-PI.001 5</t>
  </si>
  <si>
    <t>T0 J-PI.002 5</t>
  </si>
  <si>
    <t>T0 J-PI.003 5</t>
  </si>
  <si>
    <t>T0 J-Sybr.001 5</t>
  </si>
  <si>
    <t>T0 J-Sybr.002 5</t>
  </si>
  <si>
    <t>T0 J-Sybr.003 5</t>
  </si>
  <si>
    <t>T2 J-A-PI.001 5</t>
  </si>
  <si>
    <t>T2 J-A-PI.002 5</t>
  </si>
  <si>
    <t>T2 J-A-PI.003 5</t>
  </si>
  <si>
    <t>T2 J-A-Sybr.001 5</t>
  </si>
  <si>
    <t>T2 J-A-Sybr.002 5</t>
  </si>
  <si>
    <t>T2 J-A-Sybr.003 5</t>
  </si>
  <si>
    <t>T2 J-C-PI.001 5</t>
  </si>
  <si>
    <t>T2 J-C-PI.002 5</t>
  </si>
  <si>
    <t>T2 J-C-PI.003 5</t>
  </si>
  <si>
    <t>T2 J-C-Sybr.001 5</t>
  </si>
  <si>
    <t>T2 J-C-Sybr.002 5</t>
  </si>
  <si>
    <t>T2 J-C-Sybr.003 5</t>
  </si>
  <si>
    <t>T4 J-A-PI.001 5</t>
  </si>
  <si>
    <t>T4 J-A-PI.002 5</t>
  </si>
  <si>
    <t>T4 J-A-PI.003 5</t>
  </si>
  <si>
    <t>T4 J-A-Sybr.001 5</t>
  </si>
  <si>
    <t>T4 J-A-Sybr.002 5</t>
  </si>
  <si>
    <t>T4 J-A-Sybr.003 5</t>
  </si>
  <si>
    <t>T4 J-C-PI.001 5</t>
  </si>
  <si>
    <t>T4 J-C-PI.002 5</t>
  </si>
  <si>
    <t>T4 J-C-PI.003 5</t>
  </si>
  <si>
    <t>T4 J-C-Sybr.001 5</t>
  </si>
  <si>
    <t>T4 J-C-Sybr.002 5</t>
  </si>
  <si>
    <t>T4 J-C-Sybr.003 5</t>
  </si>
  <si>
    <t>T6 J-A-PI.001 5</t>
  </si>
  <si>
    <t>T6 J-A-PI.002 5</t>
  </si>
  <si>
    <t>T6 J-A-PI.003 5</t>
  </si>
  <si>
    <t>T6 J-A-Sybr.001 5</t>
  </si>
  <si>
    <t>T6 J-A-Sybr.002 5</t>
  </si>
  <si>
    <t>T6 J-A-Sybr.003 5</t>
  </si>
  <si>
    <t>T6 J-C-PI.001 5</t>
  </si>
  <si>
    <t>T6 J-C-PI.002 5</t>
  </si>
  <si>
    <t>T6 J-C-PI.003 5</t>
  </si>
  <si>
    <t>T6 J-C-Sybr.001 5</t>
  </si>
  <si>
    <t>T6 J-C-Sybr.002 5</t>
  </si>
  <si>
    <t>T6 J-C-Sybr.003 5</t>
  </si>
  <si>
    <t>T0 J-PI.001 10</t>
  </si>
  <si>
    <t>T0 J-PI.002 10</t>
  </si>
  <si>
    <t>T0 J-PI.003 10</t>
  </si>
  <si>
    <t>T0 J-Sybr.001 10</t>
  </si>
  <si>
    <t>T0 J-Sybr.002 10</t>
  </si>
  <si>
    <t>T0 J-Sybr.003 10</t>
  </si>
  <si>
    <t>T2 J-A-PI.001 10</t>
  </si>
  <si>
    <t>T2 J-A-PI.002 10</t>
  </si>
  <si>
    <t>T2 J-A-PI.003 10</t>
  </si>
  <si>
    <t>T2 J-A-Sybr.001 10</t>
  </si>
  <si>
    <t>T2 J-A-Sybr.002 10</t>
  </si>
  <si>
    <t>T2 J-A-Sybr.003 10</t>
  </si>
  <si>
    <t>T2 J-C-PI.001 10</t>
  </si>
  <si>
    <t>T2 J-C-PI.002 10</t>
  </si>
  <si>
    <t>T2 J-C-PI.003 10</t>
  </si>
  <si>
    <t>T2 J-C-Sybr.001 10</t>
  </si>
  <si>
    <t>T2 J-C-Sybr.002 10</t>
  </si>
  <si>
    <t>T2 J-C-Sybr.003 10</t>
  </si>
  <si>
    <t>T4 J-A-PI.001 10</t>
  </si>
  <si>
    <t>T4 J-A-PI.002 10</t>
  </si>
  <si>
    <t>T4 J-A-PI.003 10</t>
  </si>
  <si>
    <t>T4 J-A-Sybr.001 10</t>
  </si>
  <si>
    <t>T4 J-A-Sybr.002 10</t>
  </si>
  <si>
    <t>T4 J-A-Sybr.003 10</t>
  </si>
  <si>
    <t>T4 J-C-PI.001 10</t>
  </si>
  <si>
    <t>T4 J-C-PI.002 10</t>
  </si>
  <si>
    <t>T4 J-C-PI.003 10</t>
  </si>
  <si>
    <t>T4 J-C-Sybr.001 10</t>
  </si>
  <si>
    <t>T4 J-C-Sybr.002 10</t>
  </si>
  <si>
    <t>T4 J-C-Sybr.003 10</t>
  </si>
  <si>
    <t>T6 J-A-PI.001 10</t>
  </si>
  <si>
    <t>T0 H-PI.001 4</t>
  </si>
  <si>
    <t>T0 H-PI.002 4</t>
  </si>
  <si>
    <t>T0 H-PI.003 4</t>
  </si>
  <si>
    <t>T0 H-Sybr.001 4</t>
  </si>
  <si>
    <t>T0 H-Sybr.002 4</t>
  </si>
  <si>
    <t>T0 H-Sybr.003 4</t>
  </si>
  <si>
    <t>T2 H-A-PI.001 4</t>
  </si>
  <si>
    <t>T2 H-A-PI.002 4</t>
  </si>
  <si>
    <t>T2 H-A-PI.003 4</t>
  </si>
  <si>
    <t>T2 H-A-Sybr.001 4</t>
  </si>
  <si>
    <t>T2 H-A-Sybr.002 4</t>
  </si>
  <si>
    <t>T2 H-A-Sybr.003 4</t>
  </si>
  <si>
    <t>T2 H-C-PI.001 4</t>
  </si>
  <si>
    <t>T2 H-C-PI.002 4</t>
  </si>
  <si>
    <t>T2 H-C-PI.003 4</t>
  </si>
  <si>
    <t>T2 H-C-Sybr.001 4</t>
  </si>
  <si>
    <t>T2 H-C-Sybr.002 4</t>
  </si>
  <si>
    <t>T2 H-C-Sybr.003 4</t>
  </si>
  <si>
    <t>T4 H-A-PI.001 4</t>
  </si>
  <si>
    <t>T4 H-A-PI.002 4</t>
  </si>
  <si>
    <t>T4 H-A-PI.003 4</t>
  </si>
  <si>
    <t>T4 H-A-Sybr.001 4</t>
  </si>
  <si>
    <t>T4 H-A-Sybr.002 4</t>
  </si>
  <si>
    <t>T4 H-A-Sybr.003 4</t>
  </si>
  <si>
    <t>T4 H-C-PI.001 4</t>
  </si>
  <si>
    <t>T4 H-C-PI.002 4</t>
  </si>
  <si>
    <t>T4 H-C-PI.003 4</t>
  </si>
  <si>
    <t>T4 H-C-Sybr.001 4</t>
  </si>
  <si>
    <t>T4 H-C-Sybr.002 4</t>
  </si>
  <si>
    <t>T4 H-C-Sybr.003 4</t>
  </si>
  <si>
    <t>T6 H-A-PI.001 4</t>
  </si>
  <si>
    <t>T6 H-A-PI.002 4</t>
  </si>
  <si>
    <t>T6 H-A-PI.003 4</t>
  </si>
  <si>
    <t>T6 H-A-Sybr.001 4</t>
  </si>
  <si>
    <t>T6 H-A-Sybr.002 4</t>
  </si>
  <si>
    <t>T6 H-A-Sybr.003 4</t>
  </si>
  <si>
    <t>T6 H-C-PI.001 4</t>
  </si>
  <si>
    <t>T6 H-C-PI.002 4</t>
  </si>
  <si>
    <t>T6 H-C-PI.003 4</t>
  </si>
  <si>
    <t>T6 H-C-Sybr.001 4</t>
  </si>
  <si>
    <t>T6 H-C-Sybr.002 4</t>
  </si>
  <si>
    <t>T6 H-C-Sybr.003 4</t>
  </si>
  <si>
    <t>T0 H-PI.001 10</t>
  </si>
  <si>
    <t>T0 H-PI.002 10</t>
  </si>
  <si>
    <t>T0 H-PI.003 10</t>
  </si>
  <si>
    <t>T0 H-Sybr.001 10</t>
  </si>
  <si>
    <t>T0 H-Sybr.002 10</t>
  </si>
  <si>
    <t>T0 H-Sybr.003 10</t>
  </si>
  <si>
    <t>T2 H-A-PI.001 10</t>
  </si>
  <si>
    <t>T2 H-A-PI.002 10</t>
  </si>
  <si>
    <t>T2 H-A-PI.003 10</t>
  </si>
  <si>
    <t>T2 H-A-Sybr.001 10</t>
  </si>
  <si>
    <t>T2 H-A-Sybr.002 10</t>
  </si>
  <si>
    <t>T2 H-A-Sybr.003 10</t>
  </si>
  <si>
    <t>T2 H-C-PI.001 10</t>
  </si>
  <si>
    <t>T2 H-C-PI.002 10</t>
  </si>
  <si>
    <t>T2 H-C-PI.003 10</t>
  </si>
  <si>
    <t>T2 H-C-Sybr.001 10</t>
  </si>
  <si>
    <t>T2 H-C-Sybr.002 10</t>
  </si>
  <si>
    <t>T2 H-C-Sybr.003 10</t>
  </si>
  <si>
    <t>T4 H-A-PI.001 10</t>
  </si>
  <si>
    <t>T4 H-A-PI.002 10</t>
  </si>
  <si>
    <t>T4 H-A-PI.003 10</t>
  </si>
  <si>
    <t>T4 H-A-Sybr.001 10</t>
  </si>
  <si>
    <t>T4 H-A-Sybr.002 10</t>
  </si>
  <si>
    <t>T4 H-A-Sybr.003 10</t>
  </si>
  <si>
    <t>T4 H-C-PI.001 10</t>
  </si>
  <si>
    <t>T4 H-C-PI.002 10</t>
  </si>
  <si>
    <t>T4 H-C-PI.003 10</t>
  </si>
  <si>
    <t>T4 H-C-Sybr.001 10</t>
  </si>
  <si>
    <t>T4 H-C-Sybr.002 10</t>
  </si>
  <si>
    <t>T4 H-C-Sybr.003 10</t>
  </si>
  <si>
    <t>T6 H-A-PI.001 10</t>
  </si>
  <si>
    <t>T6 H-A-PI.002 10</t>
  </si>
  <si>
    <t>T6 H-A-PI.003 10</t>
  </si>
  <si>
    <t>T6 H-A-Sybr.001 10</t>
  </si>
  <si>
    <t>T6 H-A-Sybr.002 10</t>
  </si>
  <si>
    <t>T6 H-A-Sybr.003 10</t>
  </si>
  <si>
    <t>T6 H-C-PI.001 10</t>
  </si>
  <si>
    <t>T6 H-C-PI.002 10</t>
  </si>
  <si>
    <t>T6 H-C-PI.003 10</t>
  </si>
  <si>
    <t>T6 H-C-Sybr.001 10</t>
  </si>
  <si>
    <t>T6 H-C-Sybr.002 10</t>
  </si>
  <si>
    <t>T6 H-C-Sybr.003 10</t>
  </si>
  <si>
    <t>T0 H-PI.001 11</t>
  </si>
  <si>
    <t>T0 H-PI.002 11</t>
  </si>
  <si>
    <t>T0 H-PI.003 11</t>
  </si>
  <si>
    <t>T0 H-Sybr.001 11</t>
  </si>
  <si>
    <t>T0 H-Sybr.002 11</t>
  </si>
  <si>
    <t>T0 H-Sybr.003 11</t>
  </si>
  <si>
    <t>T2 H-A-PI.001 11</t>
  </si>
  <si>
    <t>T2 H-A-PI.002  11</t>
  </si>
  <si>
    <t>T2 H-A-PI.003 11</t>
  </si>
  <si>
    <t>T2 H-A-Sybr.001 11</t>
  </si>
  <si>
    <t>T2 H-A-Sybr.002 11</t>
  </si>
  <si>
    <t>T2 H-A-Sybr.003 11</t>
  </si>
  <si>
    <t>T2 H-C-PI.001 11</t>
  </si>
  <si>
    <t>T2 H-C-PI.002 11</t>
  </si>
  <si>
    <t>T2 H-C-PI.003 11</t>
  </si>
  <si>
    <t>T2 H-C-Sybr.001 11</t>
  </si>
  <si>
    <t>T2 H-C-Sybr.002 11</t>
  </si>
  <si>
    <t>T2 H-C-Sybr.003 11</t>
  </si>
  <si>
    <t>T4 H-A-PI.001 11</t>
  </si>
  <si>
    <t>T4 H-A-PI.002 11</t>
  </si>
  <si>
    <t>T4 H-A-PI.003 11</t>
  </si>
  <si>
    <t>T4 H-A-Sybr.001 11</t>
  </si>
  <si>
    <t>T4 H-A-Sybr.002 11</t>
  </si>
  <si>
    <t>T4 H-A-Sybr.003 11</t>
  </si>
  <si>
    <t>T4 H-C-PI.001 11</t>
  </si>
  <si>
    <t>T4 H-C-PI.002 11</t>
  </si>
  <si>
    <t>T4 H-C-PI.003 11</t>
  </si>
  <si>
    <t>T4 H-C-Sybr.001 11</t>
  </si>
  <si>
    <t>T4 H-C-Sybr.002 11</t>
  </si>
  <si>
    <t>T4 H-C-Sybr.003 11</t>
  </si>
  <si>
    <t>T6 H-A-PI.001 11</t>
  </si>
  <si>
    <t>T6 H-A-PI.002 11</t>
  </si>
  <si>
    <t>T6 H-A-PI.003 11</t>
  </si>
  <si>
    <t>T6 H-A-Sybr.001 11</t>
  </si>
  <si>
    <t>T6 H-A-Sybr.002 11</t>
  </si>
  <si>
    <t>T6 H-A-Sybr.003 11</t>
  </si>
  <si>
    <t>T6 H-C-PI.001 11</t>
  </si>
  <si>
    <t>T6 H-C-PI.002 11</t>
  </si>
  <si>
    <t>T6 H-C-PI.003 11</t>
  </si>
  <si>
    <t>T6 H-C-Sybr.001 11</t>
  </si>
  <si>
    <t>T6 H-C-Sybr.002 11</t>
  </si>
  <si>
    <t>T6 H-C-Sybr.003 11</t>
  </si>
  <si>
    <t>Sample date</t>
  </si>
  <si>
    <t>Beads count</t>
  </si>
  <si>
    <t>Countbright counts</t>
  </si>
  <si>
    <t>vol beads (uL)</t>
  </si>
  <si>
    <t>vol Countbright (uL)</t>
  </si>
  <si>
    <t>vol sample (uL)</t>
  </si>
  <si>
    <t>Label (time point_individual_stain)</t>
  </si>
  <si>
    <r>
      <t xml:space="preserve">Raw data and Flow cytometry cell counts for Figure 3 C, D. Sample codes in column A are labeled as follows: timepoint - one letter to identify the individual - storage condition (C for Chamber, A or G for anaerobic gas pack) - the stain - the technical replicate - the date for individuals A-G (Fig 2A, B) obtained after acquisition on the Canto flow cytometer. </t>
    </r>
    <r>
      <rPr>
        <sz val="10"/>
        <rFont val="Verdana"/>
      </rPr>
      <t xml:space="preserve">Sample label, mean fluorescence and scatter, gated counts for cells and reference beads, volumes of beads and sample are all provided. Cell abundances are obtained using the gated counts on FlowJo, reference beads concentration (noted on sheet "Beads concentration"), and sample volume. Proportions of HNA, LNA, and Pi cells are calculated relative to the total cell counts obtained by SybrGreen staining. Rows highlighted in yellow correspond to samples where we averaged the bead counts from the other two technical replicates due to a technical issue during acquisition (clog, bubble, or beads that were too concentrated). Values in column V and AG were used as datapoints in the figures. </t>
    </r>
  </si>
  <si>
    <t>Raw data for the concentration of reference beads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</si>
</sst>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Verdana"/>
    </font>
    <font>
      <sz val="10"/>
      <name val="Verdana"/>
      <family val="2"/>
    </font>
    <font>
      <b/>
      <sz val="10"/>
      <name val="Verdana"/>
      <family val="2"/>
    </font>
    <font>
      <sz val="10"/>
      <name val="Verdana"/>
      <family val="2"/>
    </font>
    <font>
      <sz val="8"/>
      <name val="Verdana"/>
      <family val="2"/>
    </font>
    <font>
      <u/>
      <sz val="10"/>
      <color theme="10"/>
      <name val="Verdana"/>
      <family val="2"/>
    </font>
    <font>
      <u/>
      <sz val="10"/>
      <color theme="11"/>
      <name val="Verdana"/>
      <family val="2"/>
    </font>
    <font>
      <b/>
      <strike/>
      <sz val="10"/>
      <name val="Verdana"/>
      <family val="2"/>
    </font>
    <font>
      <strike/>
      <sz val="10"/>
      <name val="Verdana"/>
      <family val="2"/>
    </font>
    <font>
      <sz val="10"/>
      <color theme="1"/>
      <name val="Verdana"/>
      <family val="2"/>
    </font>
    <font>
      <sz val="10"/>
      <name val="Arial"/>
      <family val="2"/>
    </font>
    <font>
      <b/>
      <sz val="1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s>
  <borders count="1">
    <border>
      <left/>
      <right/>
      <top/>
      <bottom/>
      <diagonal/>
    </border>
  </borders>
  <cellStyleXfs count="64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7">
    <xf numFmtId="0" fontId="0" fillId="0" borderId="0" xfId="0"/>
    <xf numFmtId="0" fontId="3"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11" fontId="0" fillId="0" borderId="0" xfId="0" applyNumberFormat="1"/>
    <xf numFmtId="11" fontId="1" fillId="0" borderId="0" xfId="0" applyNumberFormat="1" applyFont="1"/>
    <xf numFmtId="2" fontId="0" fillId="0" borderId="0" xfId="0" applyNumberFormat="1"/>
    <xf numFmtId="0" fontId="0" fillId="0" borderId="0" xfId="0" applyFont="1" applyAlignment="1">
      <alignment horizontal="center"/>
    </xf>
    <xf numFmtId="0" fontId="0" fillId="0" borderId="0" xfId="0" applyFill="1"/>
    <xf numFmtId="0" fontId="2" fillId="0" borderId="0" xfId="0" applyFont="1"/>
    <xf numFmtId="11" fontId="0" fillId="0" borderId="0" xfId="0" applyNumberFormat="1" applyAlignment="1">
      <alignment horizontal="center"/>
    </xf>
    <xf numFmtId="11" fontId="3" fillId="0" borderId="0" xfId="0" applyNumberFormat="1" applyFont="1" applyAlignment="1">
      <alignment horizontal="center"/>
    </xf>
    <xf numFmtId="11" fontId="2" fillId="0" borderId="0" xfId="0" applyNumberFormat="1" applyFont="1" applyAlignment="1">
      <alignment horizontal="center"/>
    </xf>
    <xf numFmtId="0" fontId="0" fillId="2" borderId="0" xfId="0" applyFill="1" applyAlignment="1">
      <alignment horizontal="center"/>
    </xf>
    <xf numFmtId="0" fontId="3" fillId="2" borderId="0" xfId="0" applyFont="1" applyFill="1" applyAlignment="1">
      <alignment horizontal="center"/>
    </xf>
    <xf numFmtId="0" fontId="2" fillId="2" borderId="0" xfId="0" applyFont="1" applyFill="1" applyAlignment="1">
      <alignment horizontal="center"/>
    </xf>
    <xf numFmtId="11" fontId="0" fillId="2" borderId="0" xfId="0" applyNumberFormat="1" applyFill="1"/>
    <xf numFmtId="0" fontId="0" fillId="2" borderId="0" xfId="0" applyFill="1"/>
    <xf numFmtId="2" fontId="0" fillId="2" borderId="0" xfId="0" applyNumberFormat="1" applyFill="1"/>
    <xf numFmtId="0" fontId="0" fillId="3" borderId="0" xfId="0" applyFill="1" applyAlignment="1">
      <alignment horizontal="center"/>
    </xf>
    <xf numFmtId="0" fontId="3" fillId="3" borderId="0" xfId="0" applyFont="1" applyFill="1" applyAlignment="1">
      <alignment horizontal="center"/>
    </xf>
    <xf numFmtId="0" fontId="2" fillId="3" borderId="0" xfId="0" applyFont="1" applyFill="1" applyAlignment="1">
      <alignment horizontal="center"/>
    </xf>
    <xf numFmtId="11" fontId="0" fillId="3" borderId="0" xfId="0" applyNumberFormat="1" applyFill="1"/>
    <xf numFmtId="0" fontId="0" fillId="3" borderId="0" xfId="0" applyFill="1"/>
    <xf numFmtId="2" fontId="0" fillId="3" borderId="0" xfId="0" applyNumberFormat="1" applyFill="1"/>
    <xf numFmtId="0" fontId="0" fillId="0" borderId="0" xfId="0" applyFill="1" applyAlignment="1">
      <alignment horizontal="center"/>
    </xf>
    <xf numFmtId="0" fontId="3" fillId="0" borderId="0" xfId="0" applyFont="1" applyFill="1" applyAlignment="1">
      <alignment horizontal="center"/>
    </xf>
    <xf numFmtId="0" fontId="2" fillId="0" borderId="0" xfId="0" applyFont="1" applyFill="1" applyAlignment="1">
      <alignment horizontal="center"/>
    </xf>
    <xf numFmtId="2" fontId="0" fillId="0" borderId="0" xfId="0" applyNumberFormat="1" applyFill="1"/>
    <xf numFmtId="11" fontId="0" fillId="0" borderId="0" xfId="0" applyNumberFormat="1" applyFill="1"/>
    <xf numFmtId="0" fontId="0" fillId="4" borderId="0" xfId="0" applyFill="1" applyAlignment="1">
      <alignment horizontal="center"/>
    </xf>
    <xf numFmtId="0" fontId="3" fillId="4" borderId="0" xfId="0" applyFont="1" applyFill="1" applyAlignment="1">
      <alignment horizontal="center"/>
    </xf>
    <xf numFmtId="0" fontId="2" fillId="4" borderId="0" xfId="0" applyFont="1" applyFill="1" applyAlignment="1">
      <alignment horizontal="center"/>
    </xf>
    <xf numFmtId="11" fontId="0" fillId="4" borderId="0" xfId="0" applyNumberFormat="1" applyFill="1"/>
    <xf numFmtId="0" fontId="0" fillId="4" borderId="0" xfId="0" applyFill="1"/>
    <xf numFmtId="9" fontId="0" fillId="0" borderId="0" xfId="45" applyFont="1" applyAlignment="1">
      <alignment horizontal="center"/>
    </xf>
    <xf numFmtId="9" fontId="3" fillId="0" borderId="0" xfId="45" applyFont="1" applyAlignment="1">
      <alignment horizontal="center"/>
    </xf>
    <xf numFmtId="9" fontId="2" fillId="0" borderId="0" xfId="45" applyFont="1" applyAlignment="1">
      <alignment horizontal="center"/>
    </xf>
    <xf numFmtId="9" fontId="0" fillId="0" borderId="0" xfId="45" applyFont="1"/>
    <xf numFmtId="9" fontId="0" fillId="0" borderId="0" xfId="45" applyFont="1" applyFill="1"/>
    <xf numFmtId="0" fontId="0" fillId="5" borderId="0" xfId="0" applyFill="1"/>
    <xf numFmtId="11" fontId="0" fillId="5" borderId="0" xfId="0" applyNumberFormat="1" applyFill="1"/>
    <xf numFmtId="11" fontId="1" fillId="5" borderId="0" xfId="0" applyNumberFormat="1" applyFont="1" applyFill="1"/>
    <xf numFmtId="2" fontId="0" fillId="5" borderId="0" xfId="0" applyNumberFormat="1" applyFill="1"/>
    <xf numFmtId="9" fontId="0" fillId="5" borderId="0" xfId="45" applyFont="1" applyFill="1"/>
    <xf numFmtId="0" fontId="2" fillId="0" borderId="0" xfId="0" applyFont="1" applyFill="1"/>
    <xf numFmtId="11" fontId="2" fillId="0" borderId="0" xfId="0" applyNumberFormat="1" applyFont="1"/>
    <xf numFmtId="11" fontId="2" fillId="2" borderId="0" xfId="0" applyNumberFormat="1" applyFont="1" applyFill="1"/>
    <xf numFmtId="11" fontId="2" fillId="3" borderId="0" xfId="0" applyNumberFormat="1" applyFont="1" applyFill="1"/>
    <xf numFmtId="2" fontId="2" fillId="0" borderId="0" xfId="0" applyNumberFormat="1" applyFont="1"/>
    <xf numFmtId="2" fontId="2" fillId="2" borderId="0" xfId="0" applyNumberFormat="1" applyFont="1" applyFill="1"/>
    <xf numFmtId="2" fontId="2" fillId="0" borderId="0" xfId="0" applyNumberFormat="1" applyFont="1" applyFill="1"/>
    <xf numFmtId="2" fontId="2" fillId="3" borderId="0" xfId="0" applyNumberFormat="1" applyFont="1" applyFill="1"/>
    <xf numFmtId="0" fontId="2" fillId="4" borderId="0" xfId="0" applyFont="1" applyFill="1"/>
    <xf numFmtId="9" fontId="2" fillId="0" borderId="0" xfId="45" applyFont="1"/>
    <xf numFmtId="0" fontId="2" fillId="2" borderId="0" xfId="0" applyFont="1" applyFill="1"/>
    <xf numFmtId="0" fontId="2" fillId="3" borderId="0" xfId="0" applyFont="1" applyFill="1"/>
    <xf numFmtId="0" fontId="7" fillId="0" borderId="0" xfId="0" applyFont="1" applyFill="1"/>
    <xf numFmtId="0" fontId="7" fillId="0" borderId="0" xfId="0" applyFont="1"/>
    <xf numFmtId="11" fontId="7" fillId="0" borderId="0" xfId="0" applyNumberFormat="1" applyFont="1"/>
    <xf numFmtId="11" fontId="7" fillId="2" borderId="0" xfId="0" applyNumberFormat="1" applyFont="1" applyFill="1"/>
    <xf numFmtId="11" fontId="7" fillId="3" borderId="0" xfId="0" applyNumberFormat="1" applyFont="1" applyFill="1"/>
    <xf numFmtId="2" fontId="7" fillId="0" borderId="0" xfId="0" applyNumberFormat="1" applyFont="1"/>
    <xf numFmtId="2" fontId="7" fillId="2" borderId="0" xfId="0" applyNumberFormat="1" applyFont="1" applyFill="1"/>
    <xf numFmtId="2" fontId="7" fillId="0" borderId="0" xfId="0" applyNumberFormat="1" applyFont="1" applyFill="1"/>
    <xf numFmtId="2" fontId="7" fillId="3" borderId="0" xfId="0" applyNumberFormat="1" applyFont="1" applyFill="1"/>
    <xf numFmtId="0" fontId="7" fillId="4" borderId="0" xfId="0" applyFont="1" applyFill="1"/>
    <xf numFmtId="9" fontId="7" fillId="0" borderId="0" xfId="45" applyFont="1"/>
    <xf numFmtId="0" fontId="0" fillId="0" borderId="0" xfId="0" applyFont="1" applyFill="1"/>
    <xf numFmtId="0" fontId="0" fillId="0" borderId="0" xfId="0" applyFont="1"/>
    <xf numFmtId="11" fontId="0" fillId="0" borderId="0" xfId="0" applyNumberFormat="1" applyFont="1"/>
    <xf numFmtId="11" fontId="0" fillId="2" borderId="0" xfId="0" applyNumberFormat="1" applyFont="1" applyFill="1"/>
    <xf numFmtId="11" fontId="0" fillId="3" borderId="0" xfId="0" applyNumberFormat="1" applyFont="1" applyFill="1"/>
    <xf numFmtId="2" fontId="0" fillId="0" borderId="0" xfId="0" applyNumberFormat="1" applyFont="1"/>
    <xf numFmtId="2" fontId="0" fillId="2" borderId="0" xfId="0" applyNumberFormat="1" applyFont="1" applyFill="1"/>
    <xf numFmtId="2" fontId="0" fillId="0" borderId="0" xfId="0" applyNumberFormat="1" applyFont="1" applyFill="1"/>
    <xf numFmtId="2" fontId="0" fillId="3" borderId="0" xfId="0" applyNumberFormat="1" applyFont="1" applyFill="1"/>
    <xf numFmtId="0" fontId="0" fillId="4" borderId="0" xfId="0" applyFont="1" applyFill="1"/>
    <xf numFmtId="9" fontId="1" fillId="0" borderId="0" xfId="45" applyFont="1"/>
    <xf numFmtId="0" fontId="8" fillId="0" borderId="0" xfId="0" applyFont="1" applyFill="1"/>
    <xf numFmtId="0" fontId="8" fillId="0" borderId="0" xfId="0" applyFont="1"/>
    <xf numFmtId="11" fontId="8" fillId="0" borderId="0" xfId="0" applyNumberFormat="1" applyFont="1"/>
    <xf numFmtId="11" fontId="8" fillId="2" borderId="0" xfId="0" applyNumberFormat="1" applyFont="1" applyFill="1"/>
    <xf numFmtId="11" fontId="8" fillId="3" borderId="0" xfId="0" applyNumberFormat="1" applyFont="1" applyFill="1"/>
    <xf numFmtId="2" fontId="8" fillId="0" borderId="0" xfId="0" applyNumberFormat="1" applyFont="1"/>
    <xf numFmtId="2" fontId="8" fillId="2" borderId="0" xfId="0" applyNumberFormat="1" applyFont="1" applyFill="1"/>
    <xf numFmtId="2" fontId="8" fillId="0" borderId="0" xfId="0" applyNumberFormat="1" applyFont="1" applyFill="1"/>
    <xf numFmtId="2" fontId="8" fillId="3" borderId="0" xfId="0" applyNumberFormat="1" applyFont="1" applyFill="1"/>
    <xf numFmtId="0" fontId="8" fillId="4" borderId="0" xfId="0" applyFont="1" applyFill="1"/>
    <xf numFmtId="9" fontId="8" fillId="0" borderId="0" xfId="45" applyFont="1"/>
    <xf numFmtId="0" fontId="2" fillId="5" borderId="0" xfId="0" applyFont="1" applyFill="1"/>
    <xf numFmtId="11" fontId="2" fillId="5" borderId="0" xfId="0" applyNumberFormat="1" applyFont="1" applyFill="1"/>
    <xf numFmtId="2" fontId="2" fillId="5" borderId="0" xfId="0" applyNumberFormat="1" applyFont="1" applyFill="1"/>
    <xf numFmtId="9" fontId="2" fillId="5" borderId="0" xfId="45" applyFont="1" applyFill="1"/>
    <xf numFmtId="0" fontId="0" fillId="5" borderId="0" xfId="0" applyFont="1" applyFill="1"/>
    <xf numFmtId="11" fontId="0" fillId="5" borderId="0" xfId="0" applyNumberFormat="1" applyFont="1" applyFill="1"/>
    <xf numFmtId="2" fontId="0" fillId="5" borderId="0" xfId="0" applyNumberFormat="1" applyFont="1" applyFill="1"/>
    <xf numFmtId="9" fontId="1" fillId="5" borderId="0" xfId="45" applyFont="1" applyFill="1"/>
    <xf numFmtId="0" fontId="0" fillId="2" borderId="0" xfId="0" applyFont="1" applyFill="1"/>
    <xf numFmtId="0" fontId="0" fillId="3" borderId="0" xfId="0" applyFont="1" applyFill="1"/>
    <xf numFmtId="0" fontId="8" fillId="2" borderId="0" xfId="0" applyFont="1" applyFill="1"/>
    <xf numFmtId="0" fontId="8" fillId="3" borderId="0" xfId="0" applyFont="1" applyFill="1"/>
    <xf numFmtId="0" fontId="0" fillId="6" borderId="0" xfId="0" applyFill="1" applyAlignment="1">
      <alignment horizontal="center"/>
    </xf>
    <xf numFmtId="0" fontId="3" fillId="6" borderId="0" xfId="0" applyFont="1" applyFill="1" applyAlignment="1">
      <alignment horizontal="center"/>
    </xf>
    <xf numFmtId="0" fontId="2" fillId="6" borderId="0" xfId="0" applyFont="1" applyFill="1" applyAlignment="1">
      <alignment horizontal="center"/>
    </xf>
    <xf numFmtId="11" fontId="0" fillId="6" borderId="0" xfId="0" applyNumberFormat="1" applyFill="1"/>
    <xf numFmtId="11" fontId="0" fillId="6" borderId="0" xfId="0" applyNumberFormat="1" applyFont="1" applyFill="1"/>
    <xf numFmtId="11" fontId="8" fillId="6" borderId="0" xfId="0" applyNumberFormat="1" applyFont="1" applyFill="1"/>
    <xf numFmtId="11" fontId="2" fillId="6" borderId="0" xfId="0" applyNumberFormat="1" applyFont="1" applyFill="1"/>
    <xf numFmtId="0" fontId="0" fillId="6" borderId="0" xfId="0" applyFill="1"/>
    <xf numFmtId="11" fontId="7" fillId="6" borderId="0" xfId="0" applyNumberFormat="1" applyFont="1" applyFill="1"/>
    <xf numFmtId="11" fontId="7" fillId="0" borderId="0" xfId="0" applyNumberFormat="1" applyFont="1" applyFill="1"/>
    <xf numFmtId="9" fontId="7" fillId="0" borderId="0" xfId="45" applyFont="1" applyFill="1"/>
    <xf numFmtId="11" fontId="1" fillId="0" borderId="0" xfId="0" applyNumberFormat="1" applyFont="1" applyFill="1"/>
    <xf numFmtId="11" fontId="2" fillId="0" borderId="0" xfId="0" applyNumberFormat="1" applyFont="1" applyFill="1"/>
    <xf numFmtId="11" fontId="2" fillId="4" borderId="0" xfId="0" applyNumberFormat="1" applyFont="1" applyFill="1"/>
    <xf numFmtId="11" fontId="0" fillId="0" borderId="0" xfId="0" applyNumberFormat="1" applyFont="1" applyFill="1"/>
    <xf numFmtId="11" fontId="0" fillId="4" borderId="0" xfId="0" applyNumberFormat="1" applyFont="1" applyFill="1"/>
    <xf numFmtId="11" fontId="0" fillId="0" borderId="0" xfId="0" applyNumberFormat="1" applyFont="1" applyAlignment="1">
      <alignment horizontal="center"/>
    </xf>
    <xf numFmtId="11" fontId="8" fillId="0" borderId="0" xfId="0" applyNumberFormat="1" applyFont="1" applyFill="1"/>
    <xf numFmtId="11" fontId="8" fillId="4" borderId="0" xfId="0" applyNumberFormat="1" applyFont="1" applyFill="1"/>
    <xf numFmtId="11" fontId="0" fillId="5" borderId="0" xfId="0" applyNumberFormat="1" applyFill="1" applyAlignment="1">
      <alignment horizontal="center"/>
    </xf>
    <xf numFmtId="9" fontId="2" fillId="0" borderId="0" xfId="45" applyFont="1" applyFill="1"/>
    <xf numFmtId="0" fontId="0" fillId="3" borderId="0" xfId="0" applyFont="1" applyFill="1" applyAlignment="1">
      <alignment horizontal="center"/>
    </xf>
    <xf numFmtId="0" fontId="0" fillId="7" borderId="0" xfId="0" applyFill="1" applyAlignment="1">
      <alignment horizontal="center"/>
    </xf>
    <xf numFmtId="0" fontId="3" fillId="7" borderId="0" xfId="0" applyFont="1" applyFill="1" applyAlignment="1">
      <alignment horizontal="center"/>
    </xf>
    <xf numFmtId="0" fontId="2" fillId="7" borderId="0" xfId="0" applyFont="1" applyFill="1" applyAlignment="1">
      <alignment horizontal="center"/>
    </xf>
    <xf numFmtId="9" fontId="0" fillId="7" borderId="0" xfId="0" applyNumberFormat="1" applyFill="1"/>
    <xf numFmtId="0" fontId="0" fillId="7" borderId="0" xfId="0" applyFill="1"/>
    <xf numFmtId="0" fontId="0" fillId="7" borderId="0" xfId="0" applyFont="1" applyFill="1"/>
    <xf numFmtId="9" fontId="0" fillId="7" borderId="0" xfId="0" applyNumberFormat="1" applyFont="1" applyFill="1"/>
    <xf numFmtId="9" fontId="2" fillId="7" borderId="0" xfId="0" applyNumberFormat="1" applyFont="1" applyFill="1"/>
    <xf numFmtId="0" fontId="2" fillId="7" borderId="0" xfId="0" applyFont="1" applyFill="1"/>
    <xf numFmtId="9" fontId="8" fillId="7" borderId="0" xfId="0" applyNumberFormat="1" applyFont="1" applyFill="1"/>
    <xf numFmtId="0" fontId="8" fillId="7" borderId="0" xfId="0" applyFont="1" applyFill="1"/>
    <xf numFmtId="0" fontId="7" fillId="7" borderId="0" xfId="0" applyFont="1" applyFill="1"/>
    <xf numFmtId="0" fontId="10" fillId="8" borderId="0" xfId="0" applyFont="1" applyFill="1"/>
    <xf numFmtId="11" fontId="10" fillId="0" borderId="0" xfId="0" applyNumberFormat="1" applyFont="1"/>
    <xf numFmtId="0" fontId="1" fillId="9" borderId="0" xfId="0" applyFont="1" applyFill="1" applyAlignment="1">
      <alignment horizontal="center"/>
    </xf>
    <xf numFmtId="11" fontId="1" fillId="0" borderId="0" xfId="0" applyNumberFormat="1" applyFont="1" applyAlignment="1">
      <alignment horizontal="center"/>
    </xf>
    <xf numFmtId="11" fontId="1" fillId="3" borderId="0" xfId="0" applyNumberFormat="1" applyFont="1" applyFill="1" applyAlignment="1">
      <alignment horizontal="center"/>
    </xf>
    <xf numFmtId="0" fontId="1" fillId="3" borderId="0" xfId="0" applyFont="1" applyFill="1" applyAlignment="1">
      <alignment horizontal="center"/>
    </xf>
    <xf numFmtId="0" fontId="1" fillId="0" borderId="0" xfId="0" applyFont="1" applyAlignment="1">
      <alignment horizontal="center"/>
    </xf>
    <xf numFmtId="10" fontId="1" fillId="9" borderId="0" xfId="45" applyNumberFormat="1" applyFont="1" applyFill="1" applyAlignment="1">
      <alignment horizontal="center"/>
    </xf>
    <xf numFmtId="10" fontId="1" fillId="0" borderId="0" xfId="45" applyNumberFormat="1" applyFont="1" applyAlignment="1">
      <alignment horizontal="center"/>
    </xf>
    <xf numFmtId="10" fontId="1" fillId="3" borderId="0" xfId="45" applyNumberFormat="1" applyFont="1" applyFill="1" applyAlignment="1">
      <alignment horizontal="center"/>
    </xf>
    <xf numFmtId="10" fontId="10" fillId="8" borderId="0" xfId="45" applyNumberFormat="1" applyFont="1" applyFill="1" applyAlignment="1">
      <alignment horizontal="center"/>
    </xf>
    <xf numFmtId="10" fontId="0" fillId="0" borderId="0" xfId="45" applyNumberFormat="1" applyFont="1" applyAlignment="1">
      <alignment horizontal="center"/>
    </xf>
    <xf numFmtId="10" fontId="0" fillId="0" borderId="0" xfId="0" applyNumberFormat="1"/>
    <xf numFmtId="0" fontId="0" fillId="8" borderId="0" xfId="0" applyFill="1"/>
    <xf numFmtId="11" fontId="0" fillId="8" borderId="0" xfId="0" applyNumberFormat="1" applyFill="1"/>
    <xf numFmtId="0" fontId="0" fillId="9" borderId="0" xfId="0" applyFill="1"/>
    <xf numFmtId="11" fontId="0" fillId="9" borderId="0" xfId="0" applyNumberFormat="1" applyFill="1"/>
    <xf numFmtId="10" fontId="10" fillId="9" borderId="0" xfId="45" applyNumberFormat="1" applyFont="1" applyFill="1"/>
    <xf numFmtId="10" fontId="0" fillId="0" borderId="0" xfId="45" applyNumberFormat="1" applyFont="1"/>
    <xf numFmtId="10" fontId="10" fillId="3" borderId="0" xfId="45" applyNumberFormat="1" applyFont="1" applyFill="1"/>
    <xf numFmtId="10" fontId="10" fillId="8" borderId="0" xfId="45" applyNumberFormat="1" applyFont="1" applyFill="1"/>
    <xf numFmtId="10" fontId="9" fillId="8" borderId="0" xfId="45" applyNumberFormat="1" applyFont="1" applyFill="1"/>
    <xf numFmtId="10" fontId="0" fillId="9" borderId="0" xfId="0" applyNumberFormat="1" applyFill="1"/>
    <xf numFmtId="10" fontId="0" fillId="10" borderId="0" xfId="0" applyNumberFormat="1" applyFill="1"/>
    <xf numFmtId="0" fontId="11" fillId="0" borderId="0" xfId="0" applyFont="1"/>
    <xf numFmtId="0" fontId="2" fillId="0" borderId="0" xfId="0" applyFont="1" applyAlignment="1">
      <alignment horizontal="center" vertical="top"/>
    </xf>
    <xf numFmtId="0" fontId="0" fillId="0" borderId="0" xfId="0" applyAlignment="1">
      <alignment horizontal="center" vertical="top"/>
    </xf>
    <xf numFmtId="16" fontId="0" fillId="0" borderId="0" xfId="0" applyNumberFormat="1" applyAlignment="1">
      <alignment horizontal="center" vertical="top"/>
    </xf>
    <xf numFmtId="0" fontId="11" fillId="0" borderId="0" xfId="0" applyFont="1" applyAlignment="1">
      <alignment horizontal="left" vertical="top" wrapText="1"/>
    </xf>
    <xf numFmtId="0" fontId="11" fillId="0" borderId="0" xfId="0" applyFont="1" applyAlignment="1">
      <alignment horizontal="left" vertical="top" wrapText="1"/>
    </xf>
    <xf numFmtId="0" fontId="2" fillId="0" borderId="0" xfId="0" applyFont="1" applyAlignment="1">
      <alignment horizontal="center"/>
    </xf>
  </cellXfs>
  <cellStyles count="64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Normal" xfId="0" builtinId="0"/>
    <cellStyle name="Percent" xfId="45"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ia/OneDrive%20-%20McGill%20University/grad%20school%20OneDrive/FCM/Transport%20May%204/June%207%20table%20TK02%20final%20day%20da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 val="Sheet1"/>
    </sheetNames>
    <sheetDataSet>
      <sheetData sheetId="0"/>
      <sheetData sheetId="1">
        <row r="4">
          <cell r="H4">
            <v>3595.744680851064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9"/>
  <sheetViews>
    <sheetView zoomScale="95" zoomScaleNormal="95" zoomScalePageLayoutView="95" workbookViewId="0">
      <pane xSplit="1" topLeftCell="B1" activePane="topRight" state="frozen"/>
      <selection activeCell="A185" sqref="A185"/>
      <selection pane="topRight" activeCell="F11" sqref="F11"/>
    </sheetView>
  </sheetViews>
  <sheetFormatPr baseColWidth="10" defaultRowHeight="13" x14ac:dyDescent="0.15"/>
  <cols>
    <col min="1" max="1" width="30.33203125" customWidth="1"/>
    <col min="2" max="2" width="14.1640625" bestFit="1" customWidth="1"/>
    <col min="3" max="3" width="16" customWidth="1"/>
    <col min="4" max="4" width="15.1640625" bestFit="1" customWidth="1"/>
    <col min="5" max="5" width="16.83203125" customWidth="1"/>
    <col min="6" max="6" width="21.1640625" bestFit="1" customWidth="1"/>
    <col min="7" max="7" width="13.83203125" bestFit="1" customWidth="1"/>
    <col min="8" max="8" width="11.33203125" bestFit="1" customWidth="1"/>
    <col min="9" max="9" width="13.83203125" bestFit="1" customWidth="1"/>
    <col min="10" max="10" width="13.5" bestFit="1" customWidth="1"/>
    <col min="11" max="11" width="11.5" customWidth="1"/>
    <col min="12" max="12" width="12" style="17" bestFit="1" customWidth="1"/>
    <col min="13" max="13" width="13.1640625" style="4" customWidth="1"/>
    <col min="14" max="14" width="8" bestFit="1" customWidth="1"/>
    <col min="15" max="15" width="10.83203125" style="8"/>
    <col min="16" max="16" width="10.83203125" style="23"/>
    <col min="17" max="17" width="14.1640625" style="4" customWidth="1"/>
    <col min="18" max="18" width="10.83203125" style="109"/>
    <col min="20" max="20" width="14" style="4" customWidth="1"/>
    <col min="22" max="22" width="10.83203125" style="17"/>
    <col min="23" max="23" width="12.33203125" customWidth="1"/>
    <col min="24" max="24" width="10.83203125" style="8"/>
    <col min="25" max="25" width="10.83203125" style="23"/>
    <col min="28" max="28" width="12.5" customWidth="1"/>
    <col min="29" max="29" width="12" style="4" customWidth="1"/>
    <col min="30" max="30" width="12" style="34" bestFit="1" customWidth="1"/>
    <col min="31" max="31" width="12.1640625" style="4" bestFit="1" customWidth="1"/>
    <col min="32" max="32" width="10.83203125" style="38"/>
    <col min="33" max="33" width="10.83203125" style="128"/>
    <col min="34" max="34" width="10.83203125" style="38"/>
  </cols>
  <sheetData>
    <row r="1" spans="1:34" x14ac:dyDescent="0.15">
      <c r="A1" s="165" t="s">
        <v>461</v>
      </c>
      <c r="B1" s="165"/>
      <c r="C1" s="165"/>
      <c r="D1" s="165"/>
      <c r="E1" s="165"/>
      <c r="F1" s="165"/>
      <c r="G1" s="165"/>
      <c r="H1" s="165"/>
      <c r="I1" s="165"/>
      <c r="J1" s="165"/>
      <c r="K1" s="165"/>
    </row>
    <row r="2" spans="1:34" x14ac:dyDescent="0.15">
      <c r="A2" s="165"/>
      <c r="B2" s="165"/>
      <c r="C2" s="165"/>
      <c r="D2" s="165"/>
      <c r="E2" s="165"/>
      <c r="F2" s="165"/>
      <c r="G2" s="165"/>
      <c r="H2" s="165"/>
      <c r="I2" s="165"/>
      <c r="J2" s="165"/>
      <c r="K2" s="165"/>
    </row>
    <row r="3" spans="1:34" s="2" customFormat="1" x14ac:dyDescent="0.15">
      <c r="A3" s="165"/>
      <c r="B3" s="165"/>
      <c r="C3" s="165"/>
      <c r="D3" s="165"/>
      <c r="E3" s="165"/>
      <c r="F3" s="165"/>
      <c r="G3" s="165"/>
      <c r="H3" s="165"/>
      <c r="I3" s="165"/>
      <c r="J3" s="165"/>
      <c r="K3" s="165"/>
      <c r="L3" s="13"/>
      <c r="M3" s="10"/>
      <c r="O3" s="25"/>
      <c r="P3" s="19"/>
      <c r="Q3" s="10"/>
      <c r="R3" s="102"/>
      <c r="T3" s="10"/>
      <c r="V3" s="13"/>
      <c r="X3" s="25"/>
      <c r="Y3" s="19"/>
      <c r="AC3" s="10"/>
      <c r="AD3" s="30"/>
      <c r="AE3" s="10"/>
      <c r="AF3" s="35"/>
      <c r="AG3" s="124"/>
      <c r="AH3" s="35"/>
    </row>
    <row r="4" spans="1:34" s="2" customFormat="1" x14ac:dyDescent="0.15">
      <c r="A4" s="165"/>
      <c r="B4" s="165"/>
      <c r="C4" s="165"/>
      <c r="D4" s="165"/>
      <c r="E4" s="165"/>
      <c r="F4" s="165"/>
      <c r="G4" s="165"/>
      <c r="H4" s="165"/>
      <c r="I4" s="165"/>
      <c r="J4" s="165"/>
      <c r="K4" s="165"/>
      <c r="L4" s="13"/>
      <c r="M4" s="10"/>
      <c r="O4" s="25"/>
      <c r="P4" s="19"/>
      <c r="Q4" s="10"/>
      <c r="R4" s="102"/>
      <c r="T4" s="10"/>
      <c r="V4" s="13"/>
      <c r="X4" s="25"/>
      <c r="Y4" s="19"/>
      <c r="AC4" s="10"/>
      <c r="AD4" s="30"/>
      <c r="AE4" s="10"/>
      <c r="AF4" s="35"/>
      <c r="AG4" s="124"/>
      <c r="AH4" s="35"/>
    </row>
    <row r="5" spans="1:34" x14ac:dyDescent="0.15">
      <c r="A5" s="165"/>
      <c r="B5" s="165"/>
      <c r="C5" s="165"/>
      <c r="D5" s="165"/>
      <c r="E5" s="165"/>
      <c r="F5" s="165"/>
      <c r="G5" s="165"/>
      <c r="H5" s="165"/>
      <c r="I5" s="165"/>
      <c r="J5" s="165"/>
      <c r="K5" s="165"/>
    </row>
    <row r="6" spans="1:34" x14ac:dyDescent="0.15">
      <c r="A6" s="165"/>
      <c r="B6" s="165"/>
      <c r="C6" s="165"/>
      <c r="D6" s="165"/>
      <c r="E6" s="165"/>
      <c r="F6" s="165"/>
      <c r="G6" s="165"/>
      <c r="H6" s="165"/>
      <c r="I6" s="165"/>
      <c r="J6" s="165"/>
      <c r="K6" s="165"/>
    </row>
    <row r="7" spans="1:34" x14ac:dyDescent="0.15">
      <c r="A7" s="165"/>
      <c r="B7" s="165"/>
      <c r="C7" s="165"/>
      <c r="D7" s="165"/>
      <c r="E7" s="165"/>
      <c r="F7" s="165"/>
      <c r="G7" s="165"/>
      <c r="H7" s="165"/>
      <c r="I7" s="165"/>
      <c r="J7" s="165"/>
      <c r="K7" s="165"/>
    </row>
    <row r="8" spans="1:34" x14ac:dyDescent="0.15">
      <c r="A8" s="165"/>
      <c r="B8" s="165"/>
      <c r="C8" s="165"/>
      <c r="D8" s="165"/>
      <c r="E8" s="165"/>
      <c r="F8" s="165"/>
      <c r="G8" s="165"/>
      <c r="H8" s="165"/>
      <c r="I8" s="165"/>
      <c r="J8" s="165"/>
      <c r="K8" s="165"/>
    </row>
    <row r="9" spans="1:34" x14ac:dyDescent="0.15">
      <c r="A9" s="164"/>
      <c r="B9" s="164"/>
      <c r="C9" s="164"/>
      <c r="D9" s="164"/>
      <c r="E9" s="164"/>
      <c r="F9" s="164"/>
      <c r="G9" s="164"/>
      <c r="H9" s="164"/>
      <c r="I9" s="164"/>
      <c r="J9" s="164"/>
      <c r="K9" s="164"/>
    </row>
    <row r="10" spans="1:34" s="2" customFormat="1" x14ac:dyDescent="0.15">
      <c r="A10" s="7"/>
      <c r="B10" s="1"/>
      <c r="L10" s="13"/>
      <c r="M10" s="10"/>
      <c r="O10" s="25"/>
      <c r="P10" s="19"/>
      <c r="Q10" s="10"/>
      <c r="R10" s="102"/>
      <c r="T10" s="10"/>
      <c r="V10" s="13"/>
      <c r="X10" s="25"/>
      <c r="Y10" s="19"/>
      <c r="AC10" s="10"/>
      <c r="AD10" s="30"/>
      <c r="AE10" s="10"/>
      <c r="AF10" s="35"/>
      <c r="AG10" s="124"/>
      <c r="AH10" s="35"/>
    </row>
    <row r="11" spans="1:34" s="1" customFormat="1" x14ac:dyDescent="0.15">
      <c r="A11" s="3" t="s">
        <v>8</v>
      </c>
      <c r="F11" s="3" t="s">
        <v>9</v>
      </c>
      <c r="L11" s="14"/>
      <c r="M11" s="11"/>
      <c r="O11" s="26"/>
      <c r="P11" s="20"/>
      <c r="Q11" s="11"/>
      <c r="R11" s="103"/>
      <c r="T11" s="11"/>
      <c r="V11" s="14"/>
      <c r="X11" s="26"/>
      <c r="Y11" s="20"/>
      <c r="AC11" s="11"/>
      <c r="AD11" s="31"/>
      <c r="AE11" s="11"/>
      <c r="AF11" s="36"/>
      <c r="AG11" s="125"/>
      <c r="AH11" s="36"/>
    </row>
    <row r="12" spans="1:34" s="3" customFormat="1" x14ac:dyDescent="0.15">
      <c r="A12" s="9" t="s">
        <v>460</v>
      </c>
      <c r="B12" s="9" t="s">
        <v>19</v>
      </c>
      <c r="C12" s="9" t="s">
        <v>15</v>
      </c>
      <c r="D12" s="9" t="s">
        <v>16</v>
      </c>
      <c r="E12" s="9" t="s">
        <v>17</v>
      </c>
      <c r="F12" s="9" t="s">
        <v>18</v>
      </c>
      <c r="G12" s="9" t="s">
        <v>22</v>
      </c>
      <c r="H12" s="9" t="s">
        <v>23</v>
      </c>
      <c r="I12" s="3" t="s">
        <v>10</v>
      </c>
      <c r="J12" s="3" t="s">
        <v>0</v>
      </c>
      <c r="K12" s="3" t="s">
        <v>1</v>
      </c>
      <c r="L12" s="15" t="s">
        <v>11</v>
      </c>
      <c r="M12" s="12" t="s">
        <v>12</v>
      </c>
      <c r="N12" s="3" t="s">
        <v>2</v>
      </c>
      <c r="O12" s="27" t="s">
        <v>3</v>
      </c>
      <c r="P12" s="21" t="s">
        <v>13</v>
      </c>
      <c r="Q12" s="12" t="s">
        <v>12</v>
      </c>
      <c r="R12" s="104" t="s">
        <v>4</v>
      </c>
      <c r="S12" s="3" t="s">
        <v>13</v>
      </c>
      <c r="T12" s="12" t="s">
        <v>12</v>
      </c>
      <c r="U12" s="3" t="s">
        <v>5</v>
      </c>
      <c r="V12" s="15" t="s">
        <v>13</v>
      </c>
      <c r="W12" s="3" t="s">
        <v>12</v>
      </c>
      <c r="X12" s="27" t="s">
        <v>6</v>
      </c>
      <c r="Y12" s="21" t="s">
        <v>13</v>
      </c>
      <c r="Z12" s="3" t="s">
        <v>12</v>
      </c>
      <c r="AA12" s="3" t="s">
        <v>7</v>
      </c>
      <c r="AB12" s="3" t="s">
        <v>24</v>
      </c>
      <c r="AC12" s="12" t="s">
        <v>25</v>
      </c>
      <c r="AD12" s="32" t="s">
        <v>26</v>
      </c>
      <c r="AE12" s="12" t="s">
        <v>27</v>
      </c>
      <c r="AF12" s="37" t="s">
        <v>28</v>
      </c>
      <c r="AG12" s="126" t="s">
        <v>29</v>
      </c>
      <c r="AH12" s="37" t="s">
        <v>27</v>
      </c>
    </row>
    <row r="13" spans="1:34" s="40" customFormat="1" x14ac:dyDescent="0.15">
      <c r="A13" s="40" t="s">
        <v>118</v>
      </c>
      <c r="B13" s="40">
        <v>170</v>
      </c>
      <c r="C13" s="40">
        <v>0</v>
      </c>
      <c r="D13" s="40" t="s">
        <v>21</v>
      </c>
      <c r="G13" s="40">
        <v>5967</v>
      </c>
      <c r="H13" s="40">
        <v>11.6</v>
      </c>
      <c r="I13" s="40">
        <v>20</v>
      </c>
      <c r="K13" s="41"/>
      <c r="L13" s="41"/>
      <c r="M13" s="41"/>
      <c r="O13" s="29"/>
      <c r="P13" s="22"/>
      <c r="Q13" s="41"/>
      <c r="R13" s="41"/>
      <c r="S13" s="41"/>
      <c r="T13" s="42"/>
      <c r="U13" s="43"/>
      <c r="V13" s="43"/>
      <c r="W13" s="43"/>
      <c r="X13" s="43"/>
      <c r="Y13" s="43"/>
      <c r="Z13" s="43"/>
      <c r="AB13" s="40">
        <f>((I13*'Beads concentration'!G$4*G13)/(B13*500))</f>
        <v>8536.32</v>
      </c>
      <c r="AC13" s="41">
        <f>AB13*1000*10000*5</f>
        <v>426816000000</v>
      </c>
      <c r="AD13" s="41">
        <f>AVERAGE(AC13:AC15)</f>
        <v>496708403939.78149</v>
      </c>
      <c r="AE13" s="41">
        <f>STDEVP(AC13:AC15)</f>
        <v>59742784021.791115</v>
      </c>
      <c r="AF13" s="44">
        <f>AC13/S16</f>
        <v>0.12912981723207195</v>
      </c>
      <c r="AG13" s="127">
        <f>AVERAGE(AF13:AF15)</f>
        <v>0.1502752132496864</v>
      </c>
      <c r="AH13" s="44">
        <f>STDEVP(AF13:AF15)</f>
        <v>1.8074708496563299E-2</v>
      </c>
    </row>
    <row r="14" spans="1:34" x14ac:dyDescent="0.15">
      <c r="A14" t="s">
        <v>119</v>
      </c>
      <c r="B14">
        <v>179</v>
      </c>
      <c r="C14">
        <v>9</v>
      </c>
      <c r="D14">
        <v>372</v>
      </c>
      <c r="G14">
        <v>7221</v>
      </c>
      <c r="H14">
        <v>10.5</v>
      </c>
      <c r="I14">
        <v>20</v>
      </c>
      <c r="K14" s="4"/>
      <c r="L14" s="16"/>
      <c r="O14" s="29"/>
      <c r="P14" s="22"/>
      <c r="R14" s="105"/>
      <c r="S14" s="4"/>
      <c r="U14" s="6"/>
      <c r="V14" s="18"/>
      <c r="W14" s="6"/>
      <c r="X14" s="28"/>
      <c r="Y14" s="24"/>
      <c r="Z14" s="6"/>
      <c r="AB14">
        <f>((I14*'Beads concentration'!G$4*G14)/(B14*500))</f>
        <v>9810.8782122905031</v>
      </c>
      <c r="AC14" s="4">
        <f t="shared" ref="AC14:AC77" si="0">AB14*1000*10000*5</f>
        <v>490543910614.52515</v>
      </c>
      <c r="AF14" s="38">
        <f>AC14/S16</f>
        <v>0.14841019437406161</v>
      </c>
    </row>
    <row r="15" spans="1:34" x14ac:dyDescent="0.15">
      <c r="A15" t="s">
        <v>120</v>
      </c>
      <c r="B15">
        <v>166</v>
      </c>
      <c r="C15">
        <v>0</v>
      </c>
      <c r="D15" t="s">
        <v>21</v>
      </c>
      <c r="G15">
        <v>7819</v>
      </c>
      <c r="H15">
        <v>10.5</v>
      </c>
      <c r="I15">
        <v>20</v>
      </c>
      <c r="K15" s="4"/>
      <c r="L15" s="16"/>
      <c r="O15" s="29"/>
      <c r="P15" s="22"/>
      <c r="R15" s="105"/>
      <c r="S15" s="4"/>
      <c r="U15" s="6"/>
      <c r="V15" s="18"/>
      <c r="W15" s="6"/>
      <c r="X15" s="28"/>
      <c r="Y15" s="24"/>
      <c r="Z15" s="6"/>
      <c r="AB15">
        <f>((I15*'Beads concentration'!G$4*G15)/(B15*500))</f>
        <v>11455.306024096386</v>
      </c>
      <c r="AC15" s="4">
        <f t="shared" si="0"/>
        <v>572765301204.81934</v>
      </c>
      <c r="AF15" s="38">
        <f>AC15/S16</f>
        <v>0.17328562814292567</v>
      </c>
    </row>
    <row r="16" spans="1:34" s="40" customFormat="1" x14ac:dyDescent="0.15">
      <c r="A16" s="40" t="s">
        <v>121</v>
      </c>
      <c r="B16" s="40">
        <f>AVERAGE(B17:B18)</f>
        <v>42.5</v>
      </c>
      <c r="C16" s="40">
        <v>3087</v>
      </c>
      <c r="D16" s="40">
        <v>338</v>
      </c>
      <c r="E16" s="40">
        <v>6999</v>
      </c>
      <c r="F16" s="40">
        <v>85.3</v>
      </c>
      <c r="G16" s="40">
        <v>33</v>
      </c>
      <c r="H16" s="40">
        <v>10.1</v>
      </c>
      <c r="I16" s="40">
        <v>20</v>
      </c>
      <c r="J16" s="40">
        <f>((I16*'Beads concentration'!G$4*C16)/(B16*500))</f>
        <v>17664.903529411764</v>
      </c>
      <c r="K16" s="29">
        <f>J16*1000*10000*5</f>
        <v>883245176470.58813</v>
      </c>
      <c r="L16" s="41">
        <f>AVERAGE(K16:K18)</f>
        <v>1035977335246.2936</v>
      </c>
      <c r="M16" s="41">
        <f>STDEVP(K16:K18)</f>
        <v>196014996076.80502</v>
      </c>
      <c r="N16" s="40">
        <f>((I16*'Beads concentration'!G$4*E16)/(B16*500))</f>
        <v>40050.748235294115</v>
      </c>
      <c r="O16" s="29">
        <f>N16*1000*10000*5</f>
        <v>2002537411764.7058</v>
      </c>
      <c r="P16" s="22">
        <f>AVERAGE(O16:O18)</f>
        <v>2269347562975.5229</v>
      </c>
      <c r="Q16" s="41">
        <f>STDEVP(O16:O18)</f>
        <v>275245851404.51617</v>
      </c>
      <c r="R16" s="41">
        <f t="shared" ref="R16:R35" si="1">K16+O16</f>
        <v>2885782588235.2939</v>
      </c>
      <c r="S16" s="41">
        <f>AVERAGE(R16:R18)</f>
        <v>3305324898221.8164</v>
      </c>
      <c r="T16" s="42">
        <f>STDEVP(R16:R18)</f>
        <v>469574840838.80597</v>
      </c>
      <c r="U16" s="43">
        <f t="shared" ref="U16:U36" si="2">K16*100/R16</f>
        <v>30.606781677572872</v>
      </c>
      <c r="V16" s="43">
        <f>AVERAGE(U16:U18)</f>
        <v>31.153865201107596</v>
      </c>
      <c r="W16" s="43">
        <f>STDEVP(U16:U18)</f>
        <v>1.4517519379630417</v>
      </c>
      <c r="X16" s="43">
        <f t="shared" ref="X16:X36" si="3">O16*100/R16</f>
        <v>69.393218322427131</v>
      </c>
      <c r="Y16" s="43">
        <f>AVERAGE(X16:X18)</f>
        <v>68.846134798892408</v>
      </c>
      <c r="Z16" s="43">
        <f>STDEVP(X16:X18)</f>
        <v>1.4517519379630366</v>
      </c>
      <c r="AC16" s="4">
        <f t="shared" si="0"/>
        <v>0</v>
      </c>
      <c r="AE16" s="41"/>
      <c r="AF16" s="44"/>
      <c r="AG16" s="128"/>
      <c r="AH16" s="44"/>
    </row>
    <row r="17" spans="1:34" x14ac:dyDescent="0.15">
      <c r="A17" t="s">
        <v>122</v>
      </c>
      <c r="B17">
        <v>41</v>
      </c>
      <c r="C17">
        <v>4426</v>
      </c>
      <c r="D17">
        <v>142</v>
      </c>
      <c r="E17">
        <v>8929</v>
      </c>
      <c r="F17">
        <v>36.700000000000003</v>
      </c>
      <c r="G17">
        <v>2</v>
      </c>
      <c r="H17">
        <v>11.2</v>
      </c>
      <c r="I17">
        <v>20</v>
      </c>
      <c r="J17">
        <f>((I17*'Beads concentration'!G$4*C17)/(B17*500))</f>
        <v>26253.736585365852</v>
      </c>
      <c r="K17" s="29">
        <f t="shared" ref="K17:K80" si="4">J17*1000*10000*5</f>
        <v>1312686829268.2925</v>
      </c>
      <c r="L17" s="16"/>
      <c r="N17">
        <f>((I17*'Beads concentration'!G$4*E17)/(B17*500))</f>
        <v>52964.214634146345</v>
      </c>
      <c r="O17" s="29">
        <f t="shared" ref="O17:O80" si="5">N17*1000*10000*5</f>
        <v>2648210731707.3174</v>
      </c>
      <c r="P17" s="22"/>
      <c r="R17" s="105">
        <f t="shared" si="1"/>
        <v>3960897560975.6099</v>
      </c>
      <c r="S17" s="4"/>
      <c r="U17" s="6">
        <f t="shared" si="2"/>
        <v>33.141145638337697</v>
      </c>
      <c r="V17" s="18"/>
      <c r="W17" s="6"/>
      <c r="X17" s="28">
        <f t="shared" si="3"/>
        <v>66.85885436166231</v>
      </c>
      <c r="Y17" s="24"/>
      <c r="Z17" s="6"/>
      <c r="AC17" s="4">
        <f t="shared" si="0"/>
        <v>0</v>
      </c>
    </row>
    <row r="18" spans="1:34" x14ac:dyDescent="0.15">
      <c r="A18" t="s">
        <v>123</v>
      </c>
      <c r="B18">
        <v>44</v>
      </c>
      <c r="C18">
        <v>3300</v>
      </c>
      <c r="D18">
        <v>312</v>
      </c>
      <c r="E18">
        <v>7806</v>
      </c>
      <c r="F18">
        <v>73.5</v>
      </c>
      <c r="G18">
        <v>0</v>
      </c>
      <c r="H18" t="s">
        <v>21</v>
      </c>
      <c r="I18">
        <v>20</v>
      </c>
      <c r="J18">
        <f>((I18*'Beads concentration'!G$4*C18)/(B18*500))</f>
        <v>18240</v>
      </c>
      <c r="K18" s="29">
        <f t="shared" si="4"/>
        <v>912000000000</v>
      </c>
      <c r="L18" s="16"/>
      <c r="N18">
        <f>((I18*'Beads concentration'!G$4*E18)/(B18*500))</f>
        <v>43145.890909090907</v>
      </c>
      <c r="O18" s="29">
        <f t="shared" si="5"/>
        <v>2157294545454.5454</v>
      </c>
      <c r="P18" s="22"/>
      <c r="R18" s="105">
        <f t="shared" si="1"/>
        <v>3069294545454.5454</v>
      </c>
      <c r="S18" s="4"/>
      <c r="U18" s="6">
        <f t="shared" si="2"/>
        <v>29.713668287412212</v>
      </c>
      <c r="V18" s="18"/>
      <c r="W18" s="6"/>
      <c r="X18" s="28">
        <f t="shared" si="3"/>
        <v>70.286331712587781</v>
      </c>
      <c r="Y18" s="24"/>
      <c r="Z18" s="6"/>
      <c r="AC18" s="4">
        <f t="shared" si="0"/>
        <v>0</v>
      </c>
    </row>
    <row r="19" spans="1:34" x14ac:dyDescent="0.15">
      <c r="A19" t="s">
        <v>124</v>
      </c>
      <c r="B19">
        <f>AVERAGE(B20:B21)</f>
        <v>68</v>
      </c>
      <c r="C19">
        <v>0</v>
      </c>
      <c r="D19" t="s">
        <v>21</v>
      </c>
      <c r="G19">
        <v>3452</v>
      </c>
      <c r="H19">
        <v>10.7</v>
      </c>
      <c r="I19">
        <v>20</v>
      </c>
      <c r="K19" s="29">
        <f t="shared" si="4"/>
        <v>0</v>
      </c>
      <c r="L19" s="16"/>
      <c r="O19" s="29">
        <f t="shared" si="5"/>
        <v>0</v>
      </c>
      <c r="P19" s="22"/>
      <c r="R19" s="105"/>
      <c r="S19" s="4"/>
      <c r="U19" s="6"/>
      <c r="V19" s="18"/>
      <c r="W19" s="6"/>
      <c r="X19" s="28"/>
      <c r="Y19" s="24"/>
      <c r="Z19" s="6"/>
      <c r="AB19">
        <f>((I19*'Beads concentration'!G$4*G19)/(B19*500))</f>
        <v>12345.976470588235</v>
      </c>
      <c r="AC19" s="4">
        <f t="shared" si="0"/>
        <v>617298823529.41174</v>
      </c>
      <c r="AD19" s="33">
        <f t="shared" ref="AD19" si="6">AVERAGE(AC19:AC21)</f>
        <v>615841731256.44714</v>
      </c>
      <c r="AE19" s="4">
        <f t="shared" ref="AE19" si="7">STDEVP(AC19:AC21)</f>
        <v>63195853169.62159</v>
      </c>
      <c r="AF19" s="38">
        <f>AC19/S$22</f>
        <v>0.1825571293665087</v>
      </c>
      <c r="AG19" s="127">
        <f t="shared" ref="AG19" si="8">AVERAGE(AF19:AF21)</f>
        <v>0.18212621556522576</v>
      </c>
      <c r="AH19" s="38">
        <f t="shared" ref="AH19" si="9">STDEVP(AF19:AF21)</f>
        <v>1.8689252437824856E-2</v>
      </c>
    </row>
    <row r="20" spans="1:34" s="40" customFormat="1" x14ac:dyDescent="0.15">
      <c r="A20" s="40" t="s">
        <v>125</v>
      </c>
      <c r="B20" s="40">
        <v>59</v>
      </c>
      <c r="C20" s="40">
        <v>0</v>
      </c>
      <c r="D20" s="40" t="s">
        <v>21</v>
      </c>
      <c r="G20" s="40">
        <v>3360</v>
      </c>
      <c r="H20" s="40">
        <v>10.5</v>
      </c>
      <c r="I20" s="40">
        <v>20</v>
      </c>
      <c r="K20" s="41">
        <f t="shared" si="4"/>
        <v>0</v>
      </c>
      <c r="L20" s="41"/>
      <c r="M20" s="41"/>
      <c r="O20" s="29">
        <f t="shared" si="5"/>
        <v>0</v>
      </c>
      <c r="P20" s="22"/>
      <c r="Q20" s="41"/>
      <c r="R20" s="41"/>
      <c r="S20" s="41"/>
      <c r="T20" s="41"/>
      <c r="U20" s="43"/>
      <c r="V20" s="43"/>
      <c r="W20" s="43"/>
      <c r="X20" s="43"/>
      <c r="Y20" s="43"/>
      <c r="Z20" s="43"/>
      <c r="AB20" s="40">
        <f>((I20*'Beads concentration'!G$4*G20)/(B20*500))</f>
        <v>13850.033898305084</v>
      </c>
      <c r="AC20" s="41">
        <f t="shared" si="0"/>
        <v>692501694915.25415</v>
      </c>
      <c r="AE20" s="41"/>
      <c r="AF20" s="44">
        <f t="shared" ref="AF20:AF21" si="10">AC20/S$22</f>
        <v>0.20479728242855971</v>
      </c>
      <c r="AG20" s="128"/>
      <c r="AH20" s="44"/>
    </row>
    <row r="21" spans="1:34" x14ac:dyDescent="0.15">
      <c r="A21" t="s">
        <v>126</v>
      </c>
      <c r="B21">
        <v>77</v>
      </c>
      <c r="C21">
        <v>2</v>
      </c>
      <c r="D21">
        <v>459</v>
      </c>
      <c r="G21">
        <v>3405</v>
      </c>
      <c r="H21">
        <v>10.6</v>
      </c>
      <c r="I21">
        <v>20</v>
      </c>
      <c r="K21" s="29">
        <f t="shared" si="4"/>
        <v>0</v>
      </c>
      <c r="L21" s="16"/>
      <c r="O21" s="29">
        <f t="shared" si="5"/>
        <v>0</v>
      </c>
      <c r="P21" s="22"/>
      <c r="R21" s="105"/>
      <c r="S21" s="4"/>
      <c r="U21" s="6"/>
      <c r="V21" s="18"/>
      <c r="W21" s="6"/>
      <c r="X21" s="28"/>
      <c r="Y21" s="24"/>
      <c r="Z21" s="6"/>
      <c r="AB21">
        <f>((I21*'Beads concentration'!G$4*G21)/(B21*500))</f>
        <v>10754.493506493507</v>
      </c>
      <c r="AC21" s="4">
        <f t="shared" si="0"/>
        <v>537724675324.67535</v>
      </c>
      <c r="AF21" s="38">
        <f t="shared" si="10"/>
        <v>0.15902423490060882</v>
      </c>
    </row>
    <row r="22" spans="1:34" x14ac:dyDescent="0.15">
      <c r="A22" t="s">
        <v>127</v>
      </c>
      <c r="B22">
        <v>71</v>
      </c>
      <c r="C22">
        <v>6106</v>
      </c>
      <c r="D22">
        <v>231</v>
      </c>
      <c r="E22">
        <v>12687</v>
      </c>
      <c r="F22">
        <v>54.8</v>
      </c>
      <c r="G22">
        <v>3</v>
      </c>
      <c r="H22">
        <v>9.07</v>
      </c>
      <c r="I22">
        <v>20</v>
      </c>
      <c r="J22">
        <f>((I22*'Beads concentration'!G$4*C22)/(B22*500))</f>
        <v>20915.2</v>
      </c>
      <c r="K22" s="29">
        <f t="shared" si="4"/>
        <v>1045760000000</v>
      </c>
      <c r="L22" s="16">
        <f>AVERAGE(K22:K24)</f>
        <v>1181281329121.3291</v>
      </c>
      <c r="M22" s="4">
        <f>STDEVP(K22:K24)</f>
        <v>101054235496.26619</v>
      </c>
      <c r="N22">
        <f>((I22*'Beads concentration'!G$4*E22)/(B22*500))</f>
        <v>43457.442253521127</v>
      </c>
      <c r="O22" s="29">
        <f t="shared" si="5"/>
        <v>2172872112676.0566</v>
      </c>
      <c r="P22" s="22">
        <f>AVERAGE(O22:O24)</f>
        <v>2200119472214.1201</v>
      </c>
      <c r="Q22" s="4">
        <f>STDEVP(O22:O24)</f>
        <v>55535160428.988792</v>
      </c>
      <c r="R22" s="105">
        <f t="shared" si="1"/>
        <v>3218632112676.0566</v>
      </c>
      <c r="S22" s="4">
        <f>AVERAGE(R22:R24)</f>
        <v>3381400801335.4492</v>
      </c>
      <c r="T22" s="4">
        <f>STDEVP(R22:R24)</f>
        <v>116821122890.6691</v>
      </c>
      <c r="U22" s="6">
        <f t="shared" si="2"/>
        <v>32.490821050391098</v>
      </c>
      <c r="V22" s="18">
        <f>AVERAGE(U22:U24)</f>
        <v>34.883793932461579</v>
      </c>
      <c r="W22" s="6">
        <f>STDEVP(U22:U24)</f>
        <v>2.0373943296004886</v>
      </c>
      <c r="X22" s="28">
        <f t="shared" si="3"/>
        <v>67.509178949608895</v>
      </c>
      <c r="Y22" s="24">
        <f>AVERAGE(X22:X24)</f>
        <v>65.116206067538414</v>
      </c>
      <c r="Z22" s="6">
        <f>STDEVP(X22:X24)</f>
        <v>2.0373943296004859</v>
      </c>
      <c r="AC22" s="4">
        <f t="shared" si="0"/>
        <v>0</v>
      </c>
    </row>
    <row r="23" spans="1:34" s="40" customFormat="1" x14ac:dyDescent="0.15">
      <c r="A23" s="40" t="s">
        <v>128</v>
      </c>
      <c r="B23" s="40">
        <f>AVERAGE(B22,B24)</f>
        <v>74</v>
      </c>
      <c r="C23" s="40">
        <v>7362</v>
      </c>
      <c r="D23" s="40">
        <v>209</v>
      </c>
      <c r="E23" s="40">
        <v>13860</v>
      </c>
      <c r="F23" s="40">
        <v>48.9</v>
      </c>
      <c r="G23" s="40">
        <v>7</v>
      </c>
      <c r="H23" s="40">
        <v>13.5</v>
      </c>
      <c r="I23" s="40">
        <v>20</v>
      </c>
      <c r="J23" s="40">
        <f>((I23*'Beads concentration'!G$4*C23)/(B23*500))</f>
        <v>24195.113513513512</v>
      </c>
      <c r="K23" s="29">
        <f t="shared" si="4"/>
        <v>1209755675675.6758</v>
      </c>
      <c r="L23" s="41"/>
      <c r="M23" s="41"/>
      <c r="N23" s="40">
        <f>((I23*'Beads concentration'!G$4*E23)/(B23*500))</f>
        <v>45550.7027027027</v>
      </c>
      <c r="O23" s="29">
        <f t="shared" si="5"/>
        <v>2277535135135.1353</v>
      </c>
      <c r="P23" s="22"/>
      <c r="Q23" s="41"/>
      <c r="R23" s="105">
        <f t="shared" si="1"/>
        <v>3487290810810.811</v>
      </c>
      <c r="S23" s="41"/>
      <c r="T23" s="41"/>
      <c r="U23" s="43">
        <f t="shared" si="2"/>
        <v>34.690415606446145</v>
      </c>
      <c r="V23" s="43"/>
      <c r="W23" s="43"/>
      <c r="X23" s="43">
        <f t="shared" si="3"/>
        <v>65.309584393553862</v>
      </c>
      <c r="Y23" s="43"/>
      <c r="Z23" s="43"/>
      <c r="AC23" s="4">
        <f t="shared" si="0"/>
        <v>0</v>
      </c>
      <c r="AE23" s="41"/>
      <c r="AF23" s="44"/>
      <c r="AG23" s="128"/>
      <c r="AH23" s="44"/>
    </row>
    <row r="24" spans="1:34" x14ac:dyDescent="0.15">
      <c r="A24" t="s">
        <v>129</v>
      </c>
      <c r="B24">
        <v>77</v>
      </c>
      <c r="C24">
        <v>8158</v>
      </c>
      <c r="D24">
        <v>138</v>
      </c>
      <c r="E24">
        <v>13614</v>
      </c>
      <c r="F24">
        <v>32.700000000000003</v>
      </c>
      <c r="G24">
        <v>18</v>
      </c>
      <c r="H24">
        <v>10.5</v>
      </c>
      <c r="I24">
        <v>20</v>
      </c>
      <c r="J24">
        <f>((I24*'Beads concentration'!G$4*C24)/(B24*500))</f>
        <v>25766.566233766232</v>
      </c>
      <c r="K24" s="29">
        <f t="shared" si="4"/>
        <v>1288328311688.3115</v>
      </c>
      <c r="L24" s="16"/>
      <c r="N24">
        <f>((I24*'Beads concentration'!G$4*E24)/(B24*500))</f>
        <v>42999.02337662338</v>
      </c>
      <c r="O24" s="29">
        <f t="shared" si="5"/>
        <v>2149951168831.1689</v>
      </c>
      <c r="P24" s="22"/>
      <c r="R24" s="105">
        <f t="shared" si="1"/>
        <v>3438279480519.4805</v>
      </c>
      <c r="S24" s="4"/>
      <c r="U24" s="6">
        <f t="shared" si="2"/>
        <v>37.470145140547487</v>
      </c>
      <c r="V24" s="18"/>
      <c r="W24" s="6"/>
      <c r="X24" s="28">
        <f t="shared" si="3"/>
        <v>62.529854859452513</v>
      </c>
      <c r="Y24" s="24"/>
      <c r="Z24" s="6"/>
      <c r="AC24" s="4">
        <f t="shared" si="0"/>
        <v>0</v>
      </c>
    </row>
    <row r="25" spans="1:34" s="40" customFormat="1" x14ac:dyDescent="0.15">
      <c r="A25" s="40" t="s">
        <v>130</v>
      </c>
      <c r="B25" s="40">
        <f>AVERAGE(B26:B27)</f>
        <v>58</v>
      </c>
      <c r="C25" s="40">
        <v>0</v>
      </c>
      <c r="D25" s="40" t="s">
        <v>21</v>
      </c>
      <c r="G25" s="40">
        <v>2665</v>
      </c>
      <c r="H25" s="40">
        <v>10.5</v>
      </c>
      <c r="I25" s="40">
        <v>20</v>
      </c>
      <c r="K25" s="41">
        <f t="shared" si="4"/>
        <v>0</v>
      </c>
      <c r="L25" s="41"/>
      <c r="M25" s="41"/>
      <c r="O25" s="29">
        <f t="shared" si="5"/>
        <v>0</v>
      </c>
      <c r="P25" s="22"/>
      <c r="Q25" s="41"/>
      <c r="R25" s="41"/>
      <c r="S25" s="41"/>
      <c r="T25" s="42"/>
      <c r="U25" s="43"/>
      <c r="V25" s="43"/>
      <c r="W25" s="43"/>
      <c r="X25" s="43"/>
      <c r="Y25" s="43"/>
      <c r="Z25" s="43"/>
      <c r="AB25" s="40">
        <f>((I25*'Beads concentration'!G$4*G25)/(B25*500))</f>
        <v>11174.620689655172</v>
      </c>
      <c r="AC25" s="41">
        <f t="shared" si="0"/>
        <v>558731034482.75854</v>
      </c>
      <c r="AD25" s="41">
        <f t="shared" ref="AD25" si="11">AVERAGE(AC25:AC27)</f>
        <v>647123095152.03455</v>
      </c>
      <c r="AE25" s="41">
        <f t="shared" ref="AE25" si="12">STDEVP(AC25:AC27)</f>
        <v>83535503745.568298</v>
      </c>
      <c r="AF25" s="44">
        <f>AC25/S28</f>
        <v>0.10105752750801848</v>
      </c>
      <c r="AG25" s="127">
        <f t="shared" ref="AG25" si="13">AVERAGE(AF25:AF27)</f>
        <v>0.11704497504768337</v>
      </c>
      <c r="AH25" s="44">
        <f t="shared" ref="AH25" si="14">STDEVP(AF25:AF27)</f>
        <v>1.5109043433535139E-2</v>
      </c>
    </row>
    <row r="26" spans="1:34" x14ac:dyDescent="0.15">
      <c r="A26" t="s">
        <v>131</v>
      </c>
      <c r="B26">
        <v>63</v>
      </c>
      <c r="C26">
        <v>6</v>
      </c>
      <c r="D26">
        <v>476</v>
      </c>
      <c r="G26">
        <v>3230</v>
      </c>
      <c r="H26">
        <v>10.1</v>
      </c>
      <c r="I26">
        <v>20</v>
      </c>
      <c r="K26" s="29">
        <f t="shared" si="4"/>
        <v>0</v>
      </c>
      <c r="L26" s="16"/>
      <c r="O26" s="29">
        <f t="shared" si="5"/>
        <v>0</v>
      </c>
      <c r="P26" s="22"/>
      <c r="R26" s="105"/>
      <c r="S26" s="4"/>
      <c r="U26" s="6"/>
      <c r="V26" s="18"/>
      <c r="W26" s="6"/>
      <c r="X26" s="28"/>
      <c r="Y26" s="24"/>
      <c r="Z26" s="6"/>
      <c r="AB26">
        <f>((I26*'Beads concentration'!G$4*G26)/(B26*500))</f>
        <v>12468.825396825398</v>
      </c>
      <c r="AC26" s="4">
        <f t="shared" si="0"/>
        <v>623441269841.26978</v>
      </c>
      <c r="AF26" s="38">
        <f>AC26/S28</f>
        <v>0.11276164986064018</v>
      </c>
    </row>
    <row r="27" spans="1:34" x14ac:dyDescent="0.15">
      <c r="A27" t="s">
        <v>132</v>
      </c>
      <c r="B27">
        <v>53</v>
      </c>
      <c r="C27">
        <v>0</v>
      </c>
      <c r="D27" t="s">
        <v>21</v>
      </c>
      <c r="G27">
        <v>3309</v>
      </c>
      <c r="H27">
        <v>10.199999999999999</v>
      </c>
      <c r="I27">
        <v>20</v>
      </c>
      <c r="K27" s="29">
        <f t="shared" si="4"/>
        <v>0</v>
      </c>
      <c r="L27" s="16"/>
      <c r="O27" s="29">
        <f t="shared" si="5"/>
        <v>0</v>
      </c>
      <c r="P27" s="22"/>
      <c r="R27" s="105"/>
      <c r="S27" s="4"/>
      <c r="U27" s="6"/>
      <c r="V27" s="18"/>
      <c r="W27" s="6"/>
      <c r="X27" s="28"/>
      <c r="Y27" s="24"/>
      <c r="Z27" s="6"/>
      <c r="AB27">
        <f>((I27*'Beads concentration'!G$4*G27)/(B27*500))</f>
        <v>15183.93962264151</v>
      </c>
      <c r="AC27" s="4">
        <f t="shared" si="0"/>
        <v>759196981132.07544</v>
      </c>
      <c r="AF27" s="38">
        <f>AC27/S28</f>
        <v>0.13731574777439148</v>
      </c>
    </row>
    <row r="28" spans="1:34" s="94" customFormat="1" x14ac:dyDescent="0.15">
      <c r="A28" s="94" t="s">
        <v>133</v>
      </c>
      <c r="B28" s="94">
        <v>51</v>
      </c>
      <c r="C28" s="94">
        <v>10666</v>
      </c>
      <c r="D28" s="94">
        <v>113</v>
      </c>
      <c r="E28" s="94">
        <v>17508</v>
      </c>
      <c r="F28" s="94">
        <v>29.1</v>
      </c>
      <c r="G28" s="94">
        <v>0</v>
      </c>
      <c r="H28" s="94" t="s">
        <v>21</v>
      </c>
      <c r="I28" s="94">
        <v>20</v>
      </c>
      <c r="J28" s="94">
        <f>((I28*'Beads concentration'!G$4*C28)/(B28*500))</f>
        <v>50862.180392156864</v>
      </c>
      <c r="K28" s="29">
        <f t="shared" si="4"/>
        <v>2543109019607.8428</v>
      </c>
      <c r="L28" s="95">
        <f>AVERAGE(K28:K30)</f>
        <v>1949116675299.0505</v>
      </c>
      <c r="M28" s="95">
        <f>STDEVP(K28:K30)</f>
        <v>476554386906.81793</v>
      </c>
      <c r="N28" s="94">
        <f>((I28*'Beads concentration'!G$4*E28)/(B28*500))</f>
        <v>83489.129411764705</v>
      </c>
      <c r="O28" s="29">
        <f t="shared" si="5"/>
        <v>4174456470588.2354</v>
      </c>
      <c r="P28" s="72">
        <f>AVERAGE(O28:O30)</f>
        <v>3579724651621.6548</v>
      </c>
      <c r="Q28" s="95">
        <f>STDEVP(O28:O30)</f>
        <v>423008957432.4472</v>
      </c>
      <c r="R28" s="95">
        <f t="shared" si="1"/>
        <v>6717565490196.0781</v>
      </c>
      <c r="S28" s="95">
        <f>AVERAGE(R28:R30)</f>
        <v>5528841326920.7051</v>
      </c>
      <c r="T28" s="95">
        <f>STDEVP(R28:R30)</f>
        <v>859507149359.67297</v>
      </c>
      <c r="U28" s="96">
        <f t="shared" si="2"/>
        <v>37.857599204940719</v>
      </c>
      <c r="V28" s="96">
        <f>AVERAGE(U28:U30)</f>
        <v>34.818054418136143</v>
      </c>
      <c r="W28" s="96">
        <f>STDEVP(U28:U30)</f>
        <v>3.9813945483195576</v>
      </c>
      <c r="X28" s="96">
        <f t="shared" si="3"/>
        <v>62.142400795059281</v>
      </c>
      <c r="Y28" s="96">
        <f>AVERAGE(X28:X30)</f>
        <v>65.181945581863872</v>
      </c>
      <c r="Z28" s="96">
        <f>STDEVP(X28:X30)</f>
        <v>3.9813945483196056</v>
      </c>
      <c r="AC28" s="4">
        <f t="shared" si="0"/>
        <v>0</v>
      </c>
      <c r="AE28" s="95"/>
      <c r="AF28" s="97"/>
      <c r="AG28" s="129"/>
      <c r="AH28" s="97"/>
    </row>
    <row r="29" spans="1:34" s="69" customFormat="1" x14ac:dyDescent="0.15">
      <c r="A29" s="69" t="s">
        <v>134</v>
      </c>
      <c r="B29" s="69">
        <v>48</v>
      </c>
      <c r="C29" s="69">
        <v>7610</v>
      </c>
      <c r="D29" s="69">
        <v>159</v>
      </c>
      <c r="E29" s="69">
        <v>12736</v>
      </c>
      <c r="F29" s="69">
        <v>40.4</v>
      </c>
      <c r="G29" s="69">
        <v>5</v>
      </c>
      <c r="H29" s="69">
        <v>10</v>
      </c>
      <c r="I29" s="69">
        <v>20</v>
      </c>
      <c r="J29" s="69">
        <f>((I29*'Beads concentration'!G$4*C29)/(B29*500))</f>
        <v>38557.333333333336</v>
      </c>
      <c r="K29" s="29">
        <f t="shared" si="4"/>
        <v>1927866666666.667</v>
      </c>
      <c r="L29" s="71"/>
      <c r="M29" s="70"/>
      <c r="N29" s="69">
        <f>((I29*'Beads concentration'!G$4*E29)/(B29*500))</f>
        <v>64529.066666666666</v>
      </c>
      <c r="O29" s="29">
        <f t="shared" si="5"/>
        <v>3226453333333.333</v>
      </c>
      <c r="P29" s="72"/>
      <c r="Q29" s="70"/>
      <c r="R29" s="106">
        <f t="shared" si="1"/>
        <v>5154320000000</v>
      </c>
      <c r="S29" s="70"/>
      <c r="T29" s="70"/>
      <c r="U29" s="73">
        <f t="shared" si="2"/>
        <v>37.402929322717</v>
      </c>
      <c r="V29" s="74"/>
      <c r="W29" s="73"/>
      <c r="X29" s="75">
        <f t="shared" si="3"/>
        <v>62.597070677283</v>
      </c>
      <c r="Y29" s="76"/>
      <c r="Z29" s="73"/>
      <c r="AC29" s="4">
        <f t="shared" si="0"/>
        <v>0</v>
      </c>
      <c r="AD29" s="77"/>
      <c r="AE29" s="70"/>
      <c r="AF29" s="78"/>
      <c r="AG29" s="129"/>
      <c r="AH29" s="78"/>
    </row>
    <row r="30" spans="1:34" s="69" customFormat="1" x14ac:dyDescent="0.15">
      <c r="A30" s="69" t="s">
        <v>135</v>
      </c>
      <c r="B30" s="69">
        <v>53</v>
      </c>
      <c r="C30" s="69">
        <v>5999</v>
      </c>
      <c r="D30" s="69">
        <v>721</v>
      </c>
      <c r="E30" s="69">
        <v>14550</v>
      </c>
      <c r="F30" s="69">
        <v>124</v>
      </c>
      <c r="G30" s="69">
        <v>0</v>
      </c>
      <c r="H30" s="69" t="s">
        <v>21</v>
      </c>
      <c r="I30" s="69">
        <v>20</v>
      </c>
      <c r="J30" s="69">
        <f>((I30*'Beads concentration'!G$4*C30)/(B30*500))</f>
        <v>27527.48679245283</v>
      </c>
      <c r="K30" s="29">
        <f t="shared" si="4"/>
        <v>1376374339622.6416</v>
      </c>
      <c r="L30" s="71"/>
      <c r="M30" s="70"/>
      <c r="N30" s="69">
        <f>((I30*'Beads concentration'!G$4*E30)/(B30*500))</f>
        <v>66765.283018867922</v>
      </c>
      <c r="O30" s="29">
        <f t="shared" si="5"/>
        <v>3338264150943.396</v>
      </c>
      <c r="P30" s="72"/>
      <c r="Q30" s="70"/>
      <c r="R30" s="106">
        <f t="shared" si="1"/>
        <v>4714638490566.0371</v>
      </c>
      <c r="S30" s="70"/>
      <c r="T30" s="70"/>
      <c r="U30" s="73">
        <f t="shared" si="2"/>
        <v>29.193634726750698</v>
      </c>
      <c r="V30" s="74"/>
      <c r="W30" s="73"/>
      <c r="X30" s="75">
        <f t="shared" si="3"/>
        <v>70.806365273249313</v>
      </c>
      <c r="Y30" s="76"/>
      <c r="Z30" s="73"/>
      <c r="AC30" s="4">
        <f t="shared" si="0"/>
        <v>0</v>
      </c>
      <c r="AD30" s="77"/>
      <c r="AE30" s="70"/>
      <c r="AF30" s="78"/>
      <c r="AG30" s="129"/>
      <c r="AH30" s="78"/>
    </row>
    <row r="31" spans="1:34" x14ac:dyDescent="0.15">
      <c r="A31" t="s">
        <v>136</v>
      </c>
      <c r="B31">
        <v>138</v>
      </c>
      <c r="C31">
        <v>0</v>
      </c>
      <c r="D31" t="s">
        <v>21</v>
      </c>
      <c r="G31">
        <v>6711</v>
      </c>
      <c r="H31">
        <v>11.4</v>
      </c>
      <c r="I31">
        <v>20</v>
      </c>
      <c r="K31" s="29">
        <f t="shared" si="4"/>
        <v>0</v>
      </c>
      <c r="L31" s="16"/>
      <c r="O31" s="29">
        <f t="shared" si="5"/>
        <v>0</v>
      </c>
      <c r="P31" s="22"/>
      <c r="R31" s="105"/>
      <c r="S31" s="4"/>
      <c r="T31" s="5"/>
      <c r="U31" s="6"/>
      <c r="V31" s="18"/>
      <c r="W31" s="6"/>
      <c r="X31" s="28"/>
      <c r="Y31" s="24"/>
      <c r="Z31" s="6"/>
      <c r="AB31">
        <f>((I31*'Beads concentration'!G$4*G31)/(B31*500))</f>
        <v>11826.921739130436</v>
      </c>
      <c r="AC31" s="4">
        <f t="shared" si="0"/>
        <v>591346086956.52173</v>
      </c>
      <c r="AD31" s="33" t="e">
        <f>AVERAGE('R':AC33)</f>
        <v>#NAME?</v>
      </c>
      <c r="AE31" s="4">
        <f t="shared" ref="AE31" si="15">STDEVP(AC31:AC33)</f>
        <v>48982428887.248352</v>
      </c>
      <c r="AF31" s="38">
        <f>AC31/S34</f>
        <v>6.4313537051241071E-2</v>
      </c>
      <c r="AG31" s="127">
        <f t="shared" ref="AG31" si="16">AVERAGE(AF31:AF33)</f>
        <v>7.1456267694062978E-2</v>
      </c>
      <c r="AH31" s="38">
        <f t="shared" ref="AH31" si="17">STDEVP(AF31:AF33)</f>
        <v>5.3272243185257528E-3</v>
      </c>
    </row>
    <row r="32" spans="1:34" s="40" customFormat="1" x14ac:dyDescent="0.15">
      <c r="A32" s="40" t="s">
        <v>137</v>
      </c>
      <c r="B32" s="40">
        <v>135</v>
      </c>
      <c r="C32" s="40">
        <v>0</v>
      </c>
      <c r="D32" s="40" t="s">
        <v>21</v>
      </c>
      <c r="G32" s="40">
        <v>7447</v>
      </c>
      <c r="H32" s="40">
        <v>10.8</v>
      </c>
      <c r="I32" s="40">
        <v>20</v>
      </c>
      <c r="K32" s="41">
        <f t="shared" si="4"/>
        <v>0</v>
      </c>
      <c r="L32" s="41"/>
      <c r="M32" s="41"/>
      <c r="O32" s="29">
        <f t="shared" si="5"/>
        <v>0</v>
      </c>
      <c r="P32" s="22"/>
      <c r="Q32" s="41"/>
      <c r="R32" s="41"/>
      <c r="S32" s="41"/>
      <c r="T32" s="41"/>
      <c r="U32" s="43"/>
      <c r="V32" s="43"/>
      <c r="W32" s="43"/>
      <c r="X32" s="43"/>
      <c r="Y32" s="43"/>
      <c r="Z32" s="43"/>
      <c r="AB32" s="40">
        <f>((I32*'Beads concentration'!G$4*G32)/(B32*500))</f>
        <v>13415.632592592592</v>
      </c>
      <c r="AC32" s="41">
        <f t="shared" si="0"/>
        <v>670781629629.62964</v>
      </c>
      <c r="AE32" s="41"/>
      <c r="AF32" s="44">
        <f>AC32/S34</f>
        <v>7.2952776964344587E-2</v>
      </c>
      <c r="AG32" s="128"/>
      <c r="AH32" s="44"/>
    </row>
    <row r="33" spans="1:34" x14ac:dyDescent="0.15">
      <c r="A33" t="s">
        <v>138</v>
      </c>
      <c r="B33">
        <v>133</v>
      </c>
      <c r="C33">
        <v>0</v>
      </c>
      <c r="D33" t="s">
        <v>21</v>
      </c>
      <c r="G33">
        <v>7754</v>
      </c>
      <c r="H33">
        <v>10.7</v>
      </c>
      <c r="I33">
        <v>20</v>
      </c>
      <c r="K33" s="29">
        <f t="shared" si="4"/>
        <v>0</v>
      </c>
      <c r="L33" s="16"/>
      <c r="O33" s="29">
        <f t="shared" si="5"/>
        <v>0</v>
      </c>
      <c r="P33" s="22"/>
      <c r="R33" s="105"/>
      <c r="S33" s="4"/>
      <c r="U33" s="6"/>
      <c r="V33" s="18"/>
      <c r="W33" s="6"/>
      <c r="X33" s="28"/>
      <c r="Y33" s="24"/>
      <c r="Z33" s="6"/>
      <c r="AB33">
        <f>((I33*'Beads concentration'!G$4*G33)/(B33*500))</f>
        <v>14178.742857142857</v>
      </c>
      <c r="AC33" s="4">
        <f t="shared" si="0"/>
        <v>708937142857.14282</v>
      </c>
      <c r="AF33" s="38">
        <f>AC33/S34</f>
        <v>7.7102489066603261E-2</v>
      </c>
    </row>
    <row r="34" spans="1:34" x14ac:dyDescent="0.15">
      <c r="A34" t="s">
        <v>139</v>
      </c>
      <c r="B34">
        <v>65</v>
      </c>
      <c r="C34">
        <v>8345</v>
      </c>
      <c r="D34">
        <v>571</v>
      </c>
      <c r="E34">
        <v>18548</v>
      </c>
      <c r="F34">
        <v>142</v>
      </c>
      <c r="G34">
        <v>0</v>
      </c>
      <c r="H34" t="s">
        <v>21</v>
      </c>
      <c r="I34">
        <v>20</v>
      </c>
      <c r="J34">
        <f>((I34*'Beads concentration'!G$4*C34)/(B34*500))</f>
        <v>31223.138461538463</v>
      </c>
      <c r="K34" s="29">
        <f t="shared" si="4"/>
        <v>1561156923076.9233</v>
      </c>
      <c r="L34" s="16">
        <f>AVERAGE(K34:K36)</f>
        <v>2668643980351.0991</v>
      </c>
      <c r="M34" s="4">
        <f>STDEVP(K34:K36)</f>
        <v>1124674477782.491</v>
      </c>
      <c r="N34">
        <f>((I34*'Beads concentration'!G$4*E34)/(B34*500))</f>
        <v>69398.055384615378</v>
      </c>
      <c r="O34" s="29">
        <f t="shared" si="5"/>
        <v>3469902769230.769</v>
      </c>
      <c r="P34" s="22">
        <f>AVERAGE(O34:O36)</f>
        <v>6526093458601.6611</v>
      </c>
      <c r="Q34" s="4">
        <f>STDEVP(O34:O36)</f>
        <v>2827129135748.8628</v>
      </c>
      <c r="R34" s="105">
        <f t="shared" si="1"/>
        <v>5031059692307.6924</v>
      </c>
      <c r="S34" s="4">
        <f>AVERAGE(R34:R36)</f>
        <v>9194737438952.7598</v>
      </c>
      <c r="T34" s="5">
        <f>STDEVP(R34:R36)</f>
        <v>3947791801610.0278</v>
      </c>
      <c r="U34" s="6">
        <f t="shared" si="2"/>
        <v>31.030379652697736</v>
      </c>
      <c r="V34" s="18">
        <f>AVERAGE(U34:U36)</f>
        <v>29.268682626801777</v>
      </c>
      <c r="W34" s="6">
        <f>STDEVP(U34:U36)</f>
        <v>1.3567950122923895</v>
      </c>
      <c r="X34" s="28">
        <f t="shared" si="3"/>
        <v>68.969620347302268</v>
      </c>
      <c r="Y34" s="24">
        <f>AVERAGE(X34:X36)</f>
        <v>70.731317373198223</v>
      </c>
      <c r="Z34" s="6">
        <f>STDEVP(X34:X36)</f>
        <v>1.3567950122923866</v>
      </c>
      <c r="AC34" s="4">
        <f t="shared" si="0"/>
        <v>0</v>
      </c>
    </row>
    <row r="35" spans="1:34" x14ac:dyDescent="0.15">
      <c r="A35" t="s">
        <v>140</v>
      </c>
      <c r="B35">
        <v>33</v>
      </c>
      <c r="C35">
        <v>11428</v>
      </c>
      <c r="D35">
        <v>560</v>
      </c>
      <c r="E35">
        <v>27916</v>
      </c>
      <c r="F35">
        <v>131</v>
      </c>
      <c r="G35">
        <v>0</v>
      </c>
      <c r="H35" t="s">
        <v>21</v>
      </c>
      <c r="I35">
        <v>20</v>
      </c>
      <c r="J35">
        <f>((I35*'Beads concentration'!G$4*C35)/(B35*500))</f>
        <v>84220.896969696973</v>
      </c>
      <c r="K35" s="29">
        <f t="shared" si="4"/>
        <v>4211044848484.8486</v>
      </c>
      <c r="L35" s="16"/>
      <c r="N35">
        <f>((I35*'Beads concentration'!G$4*E35)/(B35*500))</f>
        <v>205732.4606060606</v>
      </c>
      <c r="O35" s="29">
        <f t="shared" si="5"/>
        <v>10286623030303.029</v>
      </c>
      <c r="P35" s="22"/>
      <c r="R35" s="105">
        <f t="shared" si="1"/>
        <v>14497667878787.879</v>
      </c>
      <c r="S35" s="4"/>
      <c r="U35" s="6">
        <f t="shared" si="2"/>
        <v>29.046360309068728</v>
      </c>
      <c r="V35" s="18"/>
      <c r="W35" s="6"/>
      <c r="X35" s="28">
        <f t="shared" si="3"/>
        <v>70.953639690931269</v>
      </c>
      <c r="Y35" s="24"/>
      <c r="Z35" s="6"/>
      <c r="AC35" s="4">
        <f t="shared" si="0"/>
        <v>0</v>
      </c>
    </row>
    <row r="36" spans="1:34" x14ac:dyDescent="0.15">
      <c r="A36" t="s">
        <v>141</v>
      </c>
      <c r="B36">
        <v>59</v>
      </c>
      <c r="C36">
        <v>10838</v>
      </c>
      <c r="D36">
        <v>531</v>
      </c>
      <c r="E36">
        <v>28247</v>
      </c>
      <c r="F36">
        <v>114</v>
      </c>
      <c r="G36">
        <v>0</v>
      </c>
      <c r="H36" t="s">
        <v>21</v>
      </c>
      <c r="I36">
        <v>20</v>
      </c>
      <c r="J36">
        <f>((I36*'Beads concentration'!G$4*C36)/(B36*500))</f>
        <v>44674.60338983051</v>
      </c>
      <c r="K36" s="29">
        <f t="shared" si="4"/>
        <v>2233730169491.5254</v>
      </c>
      <c r="L36" s="16"/>
      <c r="N36">
        <f>((I36*'Beads concentration'!G$4*E36)/(B36*500))</f>
        <v>116435.09152542373</v>
      </c>
      <c r="O36" s="29">
        <f t="shared" si="5"/>
        <v>5821754576271.1865</v>
      </c>
      <c r="P36" s="22"/>
      <c r="R36" s="105">
        <f>K36+O36</f>
        <v>8055484745762.7119</v>
      </c>
      <c r="S36" s="4"/>
      <c r="U36" s="6">
        <f t="shared" si="2"/>
        <v>27.729307918638863</v>
      </c>
      <c r="V36" s="18"/>
      <c r="W36" s="6"/>
      <c r="X36" s="28">
        <f t="shared" si="3"/>
        <v>72.270692081361133</v>
      </c>
      <c r="Y36" s="24"/>
      <c r="Z36" s="6"/>
      <c r="AC36" s="4">
        <f t="shared" si="0"/>
        <v>0</v>
      </c>
    </row>
    <row r="37" spans="1:34" s="8" customFormat="1" x14ac:dyDescent="0.15">
      <c r="A37" s="8" t="s">
        <v>142</v>
      </c>
      <c r="B37" s="8">
        <v>155</v>
      </c>
      <c r="C37" s="8">
        <v>0</v>
      </c>
      <c r="D37" s="8" t="s">
        <v>21</v>
      </c>
      <c r="G37" s="8">
        <v>7976</v>
      </c>
      <c r="H37" s="8">
        <v>10.8</v>
      </c>
      <c r="I37" s="8">
        <v>20</v>
      </c>
      <c r="K37" s="29">
        <f t="shared" si="4"/>
        <v>0</v>
      </c>
      <c r="M37" s="29"/>
      <c r="O37" s="29">
        <f t="shared" si="5"/>
        <v>0</v>
      </c>
      <c r="P37" s="23"/>
      <c r="Q37" s="29"/>
      <c r="R37" s="29"/>
      <c r="S37" s="29"/>
      <c r="T37" s="113"/>
      <c r="U37" s="28"/>
      <c r="V37" s="28"/>
      <c r="W37" s="28"/>
      <c r="X37" s="28"/>
      <c r="Y37" s="28"/>
      <c r="Z37" s="28"/>
      <c r="AB37" s="8">
        <f>((I37*'Beads concentration'!G$4*G37)/(B37*500))</f>
        <v>12514.60129032258</v>
      </c>
      <c r="AC37" s="29">
        <f t="shared" si="0"/>
        <v>625730064516.12903</v>
      </c>
      <c r="AD37" s="29">
        <f>AVERAGE(AC37:AC39)</f>
        <v>1426567668851.9158</v>
      </c>
      <c r="AE37" s="29">
        <f>STDEVP(AC37:AC39)</f>
        <v>581776751728.85938</v>
      </c>
      <c r="AF37" s="39">
        <f>AC37/S40</f>
        <v>0.10887830004732467</v>
      </c>
      <c r="AG37" s="127">
        <f t="shared" ref="AG37" si="18">AVERAGE(AF37:AF39)</f>
        <v>0.24822566709685043</v>
      </c>
      <c r="AH37" s="39">
        <f t="shared" ref="AH37" si="19">STDEVP(AF37:AF39)</f>
        <v>0.10123033449619372</v>
      </c>
    </row>
    <row r="38" spans="1:34" x14ac:dyDescent="0.15">
      <c r="A38" t="s">
        <v>143</v>
      </c>
      <c r="B38">
        <v>47</v>
      </c>
      <c r="C38">
        <v>0</v>
      </c>
      <c r="D38" t="s">
        <v>21</v>
      </c>
      <c r="G38">
        <v>7693</v>
      </c>
      <c r="H38">
        <v>10.5</v>
      </c>
      <c r="I38">
        <v>20</v>
      </c>
      <c r="K38" s="29">
        <f t="shared" si="4"/>
        <v>0</v>
      </c>
      <c r="O38" s="29">
        <f t="shared" si="5"/>
        <v>0</v>
      </c>
      <c r="R38" s="105"/>
      <c r="S38" s="4"/>
      <c r="U38" s="6"/>
      <c r="V38" s="18"/>
      <c r="W38" s="6"/>
      <c r="X38" s="28"/>
      <c r="Y38" s="24"/>
      <c r="Z38" s="6"/>
      <c r="AB38">
        <f>((I38*'Beads concentration'!G$4*G38)/(B38*500))</f>
        <v>39807.182978723402</v>
      </c>
      <c r="AC38" s="4">
        <f t="shared" si="0"/>
        <v>1990359148936.1699</v>
      </c>
      <c r="AF38" s="38">
        <f>AC38/S40</f>
        <v>0.3463265278573236</v>
      </c>
    </row>
    <row r="39" spans="1:34" s="2" customFormat="1" x14ac:dyDescent="0.15">
      <c r="A39" t="s">
        <v>144</v>
      </c>
      <c r="B39">
        <v>58</v>
      </c>
      <c r="C39">
        <v>0</v>
      </c>
      <c r="D39" t="s">
        <v>21</v>
      </c>
      <c r="E39"/>
      <c r="F39"/>
      <c r="G39">
        <v>7935</v>
      </c>
      <c r="H39">
        <v>10.6</v>
      </c>
      <c r="I39">
        <v>20</v>
      </c>
      <c r="J39"/>
      <c r="K39" s="29">
        <f t="shared" si="4"/>
        <v>0</v>
      </c>
      <c r="L39" s="17"/>
      <c r="M39" s="4"/>
      <c r="N39"/>
      <c r="O39" s="29">
        <f t="shared" si="5"/>
        <v>0</v>
      </c>
      <c r="P39" s="19"/>
      <c r="Q39" s="10"/>
      <c r="R39" s="105"/>
      <c r="S39" s="4"/>
      <c r="T39" s="4"/>
      <c r="U39" s="6"/>
      <c r="V39" s="18"/>
      <c r="W39" s="6"/>
      <c r="X39" s="28"/>
      <c r="Y39" s="24"/>
      <c r="Z39" s="6"/>
      <c r="AB39">
        <f>((I39*'Beads concentration'!G$4*G39)/(B39*500))</f>
        <v>33272.275862068964</v>
      </c>
      <c r="AC39" s="4">
        <f t="shared" si="0"/>
        <v>1663613793103.4482</v>
      </c>
      <c r="AD39" s="34"/>
      <c r="AE39" s="4"/>
      <c r="AF39" s="38">
        <f>AC39/S40</f>
        <v>0.28947217338590292</v>
      </c>
      <c r="AG39" s="128"/>
      <c r="AH39" s="38"/>
    </row>
    <row r="40" spans="1:34" s="2" customFormat="1" x14ac:dyDescent="0.15">
      <c r="A40" t="s">
        <v>145</v>
      </c>
      <c r="B40">
        <v>101</v>
      </c>
      <c r="C40">
        <v>13007</v>
      </c>
      <c r="D40">
        <v>306</v>
      </c>
      <c r="E40">
        <v>26546</v>
      </c>
      <c r="F40">
        <v>65.900000000000006</v>
      </c>
      <c r="G40">
        <v>0</v>
      </c>
      <c r="H40" t="s">
        <v>21</v>
      </c>
      <c r="I40">
        <v>20</v>
      </c>
      <c r="J40">
        <f>((I40*'Beads concentration'!G$4*C40)/(B40*500))</f>
        <v>31319.825742574256</v>
      </c>
      <c r="K40" s="29">
        <f t="shared" si="4"/>
        <v>1565991287128.7129</v>
      </c>
      <c r="L40" s="16">
        <f t="shared" ref="L40" si="20">AVERAGE(K40:K42)</f>
        <v>1884676449809.2644</v>
      </c>
      <c r="M40" s="4">
        <f t="shared" ref="M40" si="21">STDEVP(K40:K42)</f>
        <v>365231485408.1673</v>
      </c>
      <c r="N40">
        <f>((I40*'Beads concentration'!G$4*E40)/(B40*500))</f>
        <v>63920.665346534654</v>
      </c>
      <c r="O40" s="29">
        <f t="shared" si="5"/>
        <v>3196033267326.7329</v>
      </c>
      <c r="P40" s="22">
        <f t="shared" ref="P40" si="22">AVERAGE(O40:O42)</f>
        <v>3862383012399.0117</v>
      </c>
      <c r="Q40" s="4">
        <f t="shared" ref="Q40" si="23">STDEVP(O40:O42)</f>
        <v>756793637252.6803</v>
      </c>
      <c r="R40" s="105">
        <f t="shared" ref="R40:R96" si="24">K40+O40</f>
        <v>4762024554455.4453</v>
      </c>
      <c r="S40" s="4">
        <f t="shared" ref="S40" si="25">AVERAGE(R40:R42)</f>
        <v>5747059462208.2764</v>
      </c>
      <c r="T40" s="5">
        <f t="shared" ref="T40" si="26">STDEVP(R40:R42)</f>
        <v>1122018827627.4712</v>
      </c>
      <c r="U40" s="6">
        <f t="shared" ref="U40:U96" si="27">K40*100/R40</f>
        <v>32.88498976057442</v>
      </c>
      <c r="V40" s="18">
        <f>AVERAGE(U40:U42)</f>
        <v>32.802669880432809</v>
      </c>
      <c r="W40" s="6">
        <f t="shared" ref="W40" si="28">STDEVP(U40:U42)</f>
        <v>5.9467569110275301E-2</v>
      </c>
      <c r="X40" s="28">
        <f t="shared" ref="X40:X96" si="29">O40*100/R40</f>
        <v>67.115010239425587</v>
      </c>
      <c r="Y40" s="24">
        <f t="shared" ref="Y40" si="30">AVERAGE(X40:X42)</f>
        <v>67.197330119567184</v>
      </c>
      <c r="Z40" s="6">
        <f t="shared" ref="Z40" si="31">STDEVP(X40:X42)</f>
        <v>5.9467569110270839E-2</v>
      </c>
      <c r="AB40"/>
      <c r="AC40" s="4">
        <f t="shared" si="0"/>
        <v>0</v>
      </c>
      <c r="AD40" s="34"/>
      <c r="AE40" s="4"/>
      <c r="AF40" s="38"/>
      <c r="AG40" s="128"/>
      <c r="AH40" s="38"/>
    </row>
    <row r="41" spans="1:34" s="40" customFormat="1" x14ac:dyDescent="0.15">
      <c r="A41" s="40" t="s">
        <v>146</v>
      </c>
      <c r="B41" s="40">
        <f>AVERAGE(B40,B42)</f>
        <v>97</v>
      </c>
      <c r="C41" s="40">
        <v>13497</v>
      </c>
      <c r="D41" s="40">
        <v>211</v>
      </c>
      <c r="E41" s="40">
        <v>27682</v>
      </c>
      <c r="F41" s="40">
        <v>44.9</v>
      </c>
      <c r="G41" s="40">
        <v>0</v>
      </c>
      <c r="H41" s="40" t="s">
        <v>21</v>
      </c>
      <c r="I41" s="40">
        <v>20</v>
      </c>
      <c r="J41" s="40">
        <f>((I41*'Beads concentration'!G$4*C41)/(B41*500))</f>
        <v>33839.901030927838</v>
      </c>
      <c r="K41" s="29">
        <f t="shared" si="4"/>
        <v>1691995051546.3918</v>
      </c>
      <c r="L41" s="41"/>
      <c r="M41" s="41"/>
      <c r="N41" s="40">
        <f>((I41*'Beads concentration'!G$4*E41)/(B41*500))</f>
        <v>69404.767010309282</v>
      </c>
      <c r="O41" s="29">
        <f t="shared" si="5"/>
        <v>3470238350515.4639</v>
      </c>
      <c r="P41" s="22"/>
      <c r="Q41" s="41"/>
      <c r="R41" s="105">
        <f t="shared" si="24"/>
        <v>5162233402061.8555</v>
      </c>
      <c r="S41" s="41"/>
      <c r="T41" s="41"/>
      <c r="U41" s="43">
        <f t="shared" si="27"/>
        <v>32.776415163068556</v>
      </c>
      <c r="V41" s="43"/>
      <c r="W41" s="43"/>
      <c r="X41" s="43">
        <f t="shared" si="29"/>
        <v>67.223584836931451</v>
      </c>
      <c r="Y41" s="43"/>
      <c r="Z41" s="43"/>
      <c r="AC41" s="4">
        <f t="shared" si="0"/>
        <v>0</v>
      </c>
      <c r="AE41" s="41"/>
      <c r="AF41" s="44"/>
      <c r="AG41" s="128"/>
      <c r="AH41" s="44"/>
    </row>
    <row r="42" spans="1:34" x14ac:dyDescent="0.15">
      <c r="A42" t="s">
        <v>147</v>
      </c>
      <c r="B42">
        <v>93</v>
      </c>
      <c r="C42">
        <v>18325</v>
      </c>
      <c r="D42">
        <v>300</v>
      </c>
      <c r="E42">
        <v>37635</v>
      </c>
      <c r="F42">
        <v>63.2</v>
      </c>
      <c r="G42">
        <v>0</v>
      </c>
      <c r="H42" t="s">
        <v>21</v>
      </c>
      <c r="I42">
        <v>20</v>
      </c>
      <c r="J42">
        <f>((I42*'Beads concentration'!G$4*C42)/(B42*500))</f>
        <v>47920.860215053763</v>
      </c>
      <c r="K42" s="29">
        <f t="shared" si="4"/>
        <v>2396043010752.688</v>
      </c>
      <c r="L42" s="16"/>
      <c r="N42">
        <f>((I42*'Beads concentration'!G$4*E42)/(B42*500))</f>
        <v>98417.548387096773</v>
      </c>
      <c r="O42" s="29">
        <f t="shared" si="5"/>
        <v>4920877419354.8389</v>
      </c>
      <c r="P42" s="22"/>
      <c r="R42" s="105">
        <f t="shared" si="24"/>
        <v>7316920430107.5273</v>
      </c>
      <c r="S42" s="4"/>
      <c r="U42" s="6">
        <f t="shared" si="27"/>
        <v>32.746604717655465</v>
      </c>
      <c r="V42" s="18"/>
      <c r="W42" s="6"/>
      <c r="X42" s="28">
        <f t="shared" si="29"/>
        <v>67.253395282344528</v>
      </c>
      <c r="Y42" s="24"/>
      <c r="Z42" s="6"/>
      <c r="AC42" s="4">
        <f t="shared" si="0"/>
        <v>0</v>
      </c>
    </row>
    <row r="43" spans="1:34" s="69" customFormat="1" x14ac:dyDescent="0.15">
      <c r="A43" s="69" t="s">
        <v>148</v>
      </c>
      <c r="B43" s="69">
        <v>93</v>
      </c>
      <c r="C43" s="69">
        <v>0</v>
      </c>
      <c r="D43" s="69" t="s">
        <v>21</v>
      </c>
      <c r="E43" s="69">
        <v>0</v>
      </c>
      <c r="F43" s="69" t="s">
        <v>21</v>
      </c>
      <c r="G43" s="69">
        <v>3060</v>
      </c>
      <c r="H43" s="69">
        <v>12.3</v>
      </c>
      <c r="I43" s="69">
        <v>20</v>
      </c>
      <c r="K43" s="116">
        <f t="shared" si="4"/>
        <v>0</v>
      </c>
      <c r="L43" s="98"/>
      <c r="M43" s="70"/>
      <c r="O43" s="116">
        <f t="shared" si="5"/>
        <v>0</v>
      </c>
      <c r="P43" s="99"/>
      <c r="Q43" s="70"/>
      <c r="R43" s="106"/>
      <c r="S43" s="70"/>
      <c r="T43" s="70"/>
      <c r="U43" s="73"/>
      <c r="V43" s="74"/>
      <c r="W43" s="73"/>
      <c r="X43" s="75"/>
      <c r="Y43" s="76"/>
      <c r="Z43" s="73"/>
      <c r="AB43" s="69">
        <f>((I43*'Beads concentration'!G$4*G43)/(B43*500))</f>
        <v>8002.0645161290322</v>
      </c>
      <c r="AC43" s="70">
        <f t="shared" si="0"/>
        <v>400103225806.45154</v>
      </c>
      <c r="AD43" s="117">
        <f t="shared" ref="AD43" si="32">AVERAGE(AC43:AC45)</f>
        <v>422284378183.15332</v>
      </c>
      <c r="AE43" s="70">
        <f t="shared" ref="AE43" si="33">STDEVP(AC43:AC45)</f>
        <v>21627682127.893162</v>
      </c>
      <c r="AF43" s="78">
        <f>AC43/S46</f>
        <v>0.19303840104004028</v>
      </c>
      <c r="AG43" s="130">
        <f t="shared" ref="AG43" si="34">AVERAGE(AF43:AF45)</f>
        <v>0.20374017476204301</v>
      </c>
      <c r="AH43" s="78">
        <f t="shared" ref="AH43" si="35">STDEVP(AF43:AF45)</f>
        <v>1.0434740104270949E-2</v>
      </c>
    </row>
    <row r="44" spans="1:34" s="69" customFormat="1" x14ac:dyDescent="0.15">
      <c r="A44" s="69" t="s">
        <v>149</v>
      </c>
      <c r="B44" s="69">
        <v>79</v>
      </c>
      <c r="C44" s="69">
        <v>0</v>
      </c>
      <c r="D44" s="69" t="s">
        <v>21</v>
      </c>
      <c r="E44" s="69">
        <v>0</v>
      </c>
      <c r="F44" s="69" t="s">
        <v>21</v>
      </c>
      <c r="G44" s="69">
        <v>2934</v>
      </c>
      <c r="H44" s="69">
        <v>12.2</v>
      </c>
      <c r="I44" s="69">
        <v>20</v>
      </c>
      <c r="K44" s="116">
        <f t="shared" si="4"/>
        <v>0</v>
      </c>
      <c r="L44" s="98"/>
      <c r="M44" s="70"/>
      <c r="O44" s="116">
        <f t="shared" si="5"/>
        <v>0</v>
      </c>
      <c r="P44" s="99"/>
      <c r="Q44" s="70"/>
      <c r="R44" s="106"/>
      <c r="S44" s="70"/>
      <c r="T44" s="70"/>
      <c r="U44" s="73"/>
      <c r="V44" s="74"/>
      <c r="W44" s="73"/>
      <c r="X44" s="75"/>
      <c r="Y44" s="76"/>
      <c r="Z44" s="73"/>
      <c r="AB44" s="69">
        <f>((I44*'Beads concentration'!G$4*G44)/(B44*500))</f>
        <v>9032.2632911392411</v>
      </c>
      <c r="AC44" s="70">
        <f t="shared" si="0"/>
        <v>451613164556.96204</v>
      </c>
      <c r="AD44" s="77"/>
      <c r="AE44" s="70"/>
      <c r="AF44" s="78">
        <f>AC44/S46</f>
        <v>0.21789047813596213</v>
      </c>
      <c r="AG44" s="129"/>
      <c r="AH44" s="78"/>
    </row>
    <row r="45" spans="1:34" s="69" customFormat="1" x14ac:dyDescent="0.15">
      <c r="A45" s="69" t="s">
        <v>150</v>
      </c>
      <c r="B45" s="69">
        <f>AVERAGE(B43:B44)</f>
        <v>86</v>
      </c>
      <c r="C45" s="69">
        <v>0</v>
      </c>
      <c r="D45" s="69" t="s">
        <v>21</v>
      </c>
      <c r="E45" s="69">
        <v>0</v>
      </c>
      <c r="F45" s="69" t="s">
        <v>21</v>
      </c>
      <c r="G45" s="69">
        <v>2936</v>
      </c>
      <c r="H45" s="69">
        <v>12.2</v>
      </c>
      <c r="I45" s="69">
        <v>20</v>
      </c>
      <c r="K45" s="116">
        <f t="shared" si="4"/>
        <v>0</v>
      </c>
      <c r="L45" s="98"/>
      <c r="M45" s="70"/>
      <c r="O45" s="116">
        <f t="shared" si="5"/>
        <v>0</v>
      </c>
      <c r="P45" s="123"/>
      <c r="Q45" s="118"/>
      <c r="R45" s="106"/>
      <c r="S45" s="70"/>
      <c r="T45" s="70"/>
      <c r="U45" s="73"/>
      <c r="V45" s="74"/>
      <c r="W45" s="73"/>
      <c r="X45" s="75"/>
      <c r="Y45" s="76"/>
      <c r="Z45" s="73"/>
      <c r="AB45" s="69">
        <f>((I45*'Beads concentration'!G$4*G45)/(B45*500))</f>
        <v>8302.7348837209302</v>
      </c>
      <c r="AC45" s="70">
        <f t="shared" si="0"/>
        <v>415136744186.04651</v>
      </c>
      <c r="AD45" s="77"/>
      <c r="AE45" s="70"/>
      <c r="AF45" s="78">
        <f>AC45/S46</f>
        <v>0.20029164511012665</v>
      </c>
      <c r="AG45" s="129"/>
      <c r="AH45" s="78"/>
    </row>
    <row r="46" spans="1:34" s="69" customFormat="1" x14ac:dyDescent="0.15">
      <c r="A46" s="69" t="s">
        <v>151</v>
      </c>
      <c r="B46" s="69">
        <v>72</v>
      </c>
      <c r="C46" s="69">
        <v>4365</v>
      </c>
      <c r="D46" s="69">
        <v>1040</v>
      </c>
      <c r="E46" s="69">
        <v>5321</v>
      </c>
      <c r="F46" s="69">
        <v>204</v>
      </c>
      <c r="G46" s="69">
        <v>0</v>
      </c>
      <c r="H46" s="69" t="s">
        <v>21</v>
      </c>
      <c r="I46" s="69">
        <v>20</v>
      </c>
      <c r="J46" s="69">
        <f>((I46*'Beads concentration'!G$4*C46)/(B46*500))</f>
        <v>14744</v>
      </c>
      <c r="K46" s="29">
        <f t="shared" si="4"/>
        <v>737200000000</v>
      </c>
      <c r="L46" s="71">
        <f t="shared" ref="L46" si="36">AVERAGE(K46:K48)</f>
        <v>950585863151.28674</v>
      </c>
      <c r="M46" s="70">
        <f t="shared" ref="M46" si="37">STDEVP(K46:K48)</f>
        <v>151007410448.12006</v>
      </c>
      <c r="N46" s="69">
        <f>((I46*'Beads concentration'!G$4*E46)/(B46*500))</f>
        <v>17973.155555555557</v>
      </c>
      <c r="O46" s="29">
        <f t="shared" si="5"/>
        <v>898657777777.77783</v>
      </c>
      <c r="P46" s="72">
        <f t="shared" ref="P46" si="38">AVERAGE(O46:O48)</f>
        <v>1122075450094.1621</v>
      </c>
      <c r="Q46" s="70">
        <f t="shared" ref="Q46" si="39">STDEVP(O46:O48)</f>
        <v>182950505329.83902</v>
      </c>
      <c r="R46" s="106">
        <f t="shared" si="24"/>
        <v>1635857777777.7778</v>
      </c>
      <c r="S46" s="70">
        <f t="shared" ref="S46" si="40">AVERAGE(R46:R48)</f>
        <v>2072661313245.449</v>
      </c>
      <c r="T46" s="70">
        <f t="shared" ref="T46" si="41">STDEVP(R46:R48)</f>
        <v>324133885612.65625</v>
      </c>
      <c r="U46" s="73">
        <f t="shared" si="27"/>
        <v>45.065042329134833</v>
      </c>
      <c r="V46" s="74">
        <f t="shared" ref="V46" si="42">AVERAGE(U46:U48)</f>
        <v>45.860843107577942</v>
      </c>
      <c r="W46" s="73">
        <f t="shared" ref="W46" si="43">STDEVP(U46:U48)</f>
        <v>1.8109337587554837</v>
      </c>
      <c r="X46" s="75">
        <f t="shared" si="29"/>
        <v>54.934957670865167</v>
      </c>
      <c r="Y46" s="76">
        <f t="shared" ref="Y46" si="44">AVERAGE(X46:X48)</f>
        <v>54.139156892422058</v>
      </c>
      <c r="Z46" s="73">
        <f t="shared" ref="Z46" si="45">STDEVP(X46:X48)</f>
        <v>1.8109337587554812</v>
      </c>
      <c r="AC46" s="4">
        <f t="shared" si="0"/>
        <v>0</v>
      </c>
      <c r="AD46" s="77"/>
      <c r="AE46" s="70"/>
      <c r="AF46" s="78"/>
      <c r="AG46" s="129"/>
      <c r="AH46" s="78"/>
    </row>
    <row r="47" spans="1:34" s="69" customFormat="1" x14ac:dyDescent="0.15">
      <c r="A47" s="69" t="s">
        <v>152</v>
      </c>
      <c r="B47" s="69">
        <v>45</v>
      </c>
      <c r="C47" s="69">
        <v>3940</v>
      </c>
      <c r="D47" s="69">
        <v>1091</v>
      </c>
      <c r="E47" s="69">
        <v>4984</v>
      </c>
      <c r="F47" s="69">
        <v>203</v>
      </c>
      <c r="G47" s="69">
        <v>1</v>
      </c>
      <c r="H47" s="69">
        <v>6.79</v>
      </c>
      <c r="I47" s="69">
        <v>20</v>
      </c>
      <c r="J47" s="69">
        <f>((I47*'Beads concentration'!G$4*C47)/(B47*500))</f>
        <v>21293.511111111111</v>
      </c>
      <c r="K47" s="29">
        <f t="shared" si="4"/>
        <v>1064675555555.5555</v>
      </c>
      <c r="L47" s="71"/>
      <c r="M47" s="70"/>
      <c r="N47" s="69">
        <f>((I47*'Beads concentration'!G$4*E47)/(B47*500))</f>
        <v>26935.751111111113</v>
      </c>
      <c r="O47" s="29">
        <f t="shared" si="5"/>
        <v>1346787555555.5557</v>
      </c>
      <c r="P47" s="72"/>
      <c r="Q47" s="70"/>
      <c r="R47" s="106">
        <f t="shared" si="24"/>
        <v>2411463111111.1113</v>
      </c>
      <c r="S47" s="70"/>
      <c r="T47" s="70"/>
      <c r="U47" s="73">
        <f t="shared" si="27"/>
        <v>44.150605109816219</v>
      </c>
      <c r="V47" s="74"/>
      <c r="W47" s="73"/>
      <c r="X47" s="75">
        <f t="shared" si="29"/>
        <v>55.849394890183774</v>
      </c>
      <c r="Y47" s="76"/>
      <c r="Z47" s="73"/>
      <c r="AC47" s="4">
        <f t="shared" si="0"/>
        <v>0</v>
      </c>
      <c r="AD47" s="77"/>
      <c r="AE47" s="70"/>
      <c r="AF47" s="78"/>
      <c r="AG47" s="129"/>
      <c r="AH47" s="78"/>
    </row>
    <row r="48" spans="1:34" s="94" customFormat="1" x14ac:dyDescent="0.15">
      <c r="A48" s="94" t="s">
        <v>153</v>
      </c>
      <c r="B48" s="94">
        <v>59</v>
      </c>
      <c r="C48" s="94">
        <v>5094</v>
      </c>
      <c r="D48" s="94">
        <v>545</v>
      </c>
      <c r="E48" s="94">
        <v>5438</v>
      </c>
      <c r="F48" s="94">
        <v>113</v>
      </c>
      <c r="G48" s="94">
        <v>0</v>
      </c>
      <c r="H48" s="94" t="s">
        <v>21</v>
      </c>
      <c r="I48" s="94">
        <v>20</v>
      </c>
      <c r="J48" s="94">
        <f>((I48*'Beads concentration'!G$4*C48)/(B48*500))</f>
        <v>20997.640677966101</v>
      </c>
      <c r="K48" s="29">
        <f t="shared" si="4"/>
        <v>1049882033898.3049</v>
      </c>
      <c r="L48" s="95"/>
      <c r="M48" s="95"/>
      <c r="N48" s="94">
        <f>((I48*'Beads concentration'!G$4*E48)/(B48*500))</f>
        <v>22415.620338983052</v>
      </c>
      <c r="O48" s="29">
        <f t="shared" si="5"/>
        <v>1120781016949.1526</v>
      </c>
      <c r="P48" s="72"/>
      <c r="Q48" s="95"/>
      <c r="R48" s="95">
        <f t="shared" si="24"/>
        <v>2170663050847.4575</v>
      </c>
      <c r="S48" s="95"/>
      <c r="T48" s="95"/>
      <c r="U48" s="96">
        <f t="shared" si="27"/>
        <v>48.366881883782753</v>
      </c>
      <c r="V48" s="96"/>
      <c r="W48" s="96"/>
      <c r="X48" s="96">
        <f t="shared" si="29"/>
        <v>51.633118116217247</v>
      </c>
      <c r="Y48" s="96"/>
      <c r="Z48" s="96"/>
      <c r="AC48" s="4">
        <f t="shared" si="0"/>
        <v>0</v>
      </c>
      <c r="AE48" s="95"/>
      <c r="AF48" s="97"/>
      <c r="AG48" s="129"/>
      <c r="AH48" s="97"/>
    </row>
    <row r="49" spans="1:34" s="9" customFormat="1" x14ac:dyDescent="0.15">
      <c r="A49" s="9" t="s">
        <v>154</v>
      </c>
      <c r="B49" s="9">
        <v>225</v>
      </c>
      <c r="C49" s="9">
        <v>0</v>
      </c>
      <c r="D49" s="9" t="s">
        <v>21</v>
      </c>
      <c r="E49" s="9">
        <v>0</v>
      </c>
      <c r="F49" s="9" t="s">
        <v>21</v>
      </c>
      <c r="G49" s="9">
        <v>5094</v>
      </c>
      <c r="H49" s="9">
        <v>13.7</v>
      </c>
      <c r="I49" s="9">
        <v>20</v>
      </c>
      <c r="K49" s="114">
        <f t="shared" si="4"/>
        <v>0</v>
      </c>
      <c r="L49" s="55"/>
      <c r="M49" s="46"/>
      <c r="O49" s="114">
        <f t="shared" si="5"/>
        <v>0</v>
      </c>
      <c r="P49" s="56"/>
      <c r="Q49" s="46"/>
      <c r="R49" s="108"/>
      <c r="S49" s="46"/>
      <c r="T49" s="46"/>
      <c r="U49" s="49"/>
      <c r="V49" s="50"/>
      <c r="W49" s="49"/>
      <c r="X49" s="51"/>
      <c r="Y49" s="52"/>
      <c r="Z49" s="49"/>
      <c r="AB49" s="9">
        <f>((I49*'Beads concentration'!G$4*G49)/(B49*500))</f>
        <v>5506.0479999999998</v>
      </c>
      <c r="AC49" s="46">
        <f t="shared" si="0"/>
        <v>275302400000</v>
      </c>
      <c r="AD49" s="115">
        <f t="shared" ref="AD49" si="46">AVERAGE(AC49:AC51)</f>
        <v>631357660215.05371</v>
      </c>
      <c r="AE49" s="46">
        <f t="shared" ref="AE49" si="47">STDEVP(AC49:AC51)</f>
        <v>325388172989.45905</v>
      </c>
      <c r="AF49" s="54">
        <f>AC49/S52</f>
        <v>0.19314736695237575</v>
      </c>
      <c r="AG49" s="131">
        <f t="shared" ref="AG49" si="48">AVERAGE(AF49:AF51)</f>
        <v>0.44294953358833905</v>
      </c>
      <c r="AH49" s="54">
        <f t="shared" ref="AH49" si="49">STDEVP(AF49:AF51)</f>
        <v>0.22828667258388646</v>
      </c>
    </row>
    <row r="50" spans="1:34" s="9" customFormat="1" x14ac:dyDescent="0.15">
      <c r="A50" s="9" t="s">
        <v>155</v>
      </c>
      <c r="B50" s="9">
        <v>55</v>
      </c>
      <c r="C50" s="9">
        <v>0</v>
      </c>
      <c r="D50" s="9" t="s">
        <v>21</v>
      </c>
      <c r="E50" s="9">
        <v>0</v>
      </c>
      <c r="F50" s="9" t="s">
        <v>21</v>
      </c>
      <c r="G50" s="9">
        <v>2519</v>
      </c>
      <c r="H50" s="9">
        <v>12.2</v>
      </c>
      <c r="I50" s="9">
        <v>20</v>
      </c>
      <c r="K50" s="114">
        <f t="shared" si="4"/>
        <v>0</v>
      </c>
      <c r="L50" s="55"/>
      <c r="M50" s="46"/>
      <c r="O50" s="114">
        <f t="shared" si="5"/>
        <v>0</v>
      </c>
      <c r="P50" s="56"/>
      <c r="Q50" s="46"/>
      <c r="R50" s="108"/>
      <c r="S50" s="46"/>
      <c r="T50" s="46"/>
      <c r="U50" s="49"/>
      <c r="V50" s="50"/>
      <c r="W50" s="49"/>
      <c r="X50" s="51"/>
      <c r="Y50" s="52"/>
      <c r="Z50" s="49"/>
      <c r="AB50" s="9">
        <f>((I50*'Beads concentration'!G$4*G50)/(B50*500))</f>
        <v>11138.56</v>
      </c>
      <c r="AC50" s="46">
        <f t="shared" si="0"/>
        <v>556928000000</v>
      </c>
      <c r="AD50" s="53"/>
      <c r="AE50" s="46"/>
      <c r="AF50" s="54">
        <f>AC50/S52</f>
        <v>0.39073098084888735</v>
      </c>
      <c r="AG50" s="132"/>
      <c r="AH50" s="54"/>
    </row>
    <row r="51" spans="1:34" s="9" customFormat="1" x14ac:dyDescent="0.15">
      <c r="A51" s="9" t="s">
        <v>156</v>
      </c>
      <c r="B51" s="9">
        <v>31</v>
      </c>
      <c r="C51" s="9">
        <v>0</v>
      </c>
      <c r="D51" s="9" t="s">
        <v>21</v>
      </c>
      <c r="E51" s="9">
        <v>0</v>
      </c>
      <c r="F51" s="9" t="s">
        <v>21</v>
      </c>
      <c r="G51" s="9">
        <v>2707</v>
      </c>
      <c r="H51" s="9">
        <v>12.3</v>
      </c>
      <c r="I51" s="9">
        <v>20</v>
      </c>
      <c r="K51" s="114">
        <f t="shared" si="4"/>
        <v>0</v>
      </c>
      <c r="L51" s="55"/>
      <c r="M51" s="46"/>
      <c r="O51" s="114">
        <f t="shared" si="5"/>
        <v>0</v>
      </c>
      <c r="P51" s="21"/>
      <c r="Q51" s="12"/>
      <c r="R51" s="108"/>
      <c r="S51" s="46"/>
      <c r="T51" s="46"/>
      <c r="U51" s="49"/>
      <c r="V51" s="50"/>
      <c r="W51" s="49"/>
      <c r="X51" s="51"/>
      <c r="Y51" s="52"/>
      <c r="Z51" s="49"/>
      <c r="AB51" s="9">
        <f>((I51*'Beads concentration'!G$4*G51)/(B51*500))</f>
        <v>21236.851612903225</v>
      </c>
      <c r="AC51" s="46">
        <f t="shared" si="0"/>
        <v>1061842580645.1613</v>
      </c>
      <c r="AD51" s="53"/>
      <c r="AE51" s="46"/>
      <c r="AF51" s="54">
        <f>AC51/S52</f>
        <v>0.74497025296375408</v>
      </c>
      <c r="AG51" s="132"/>
      <c r="AH51" s="54"/>
    </row>
    <row r="52" spans="1:34" x14ac:dyDescent="0.15">
      <c r="A52" t="s">
        <v>157</v>
      </c>
      <c r="B52">
        <v>111</v>
      </c>
      <c r="C52">
        <v>4521</v>
      </c>
      <c r="D52">
        <v>958</v>
      </c>
      <c r="E52">
        <v>5132</v>
      </c>
      <c r="F52">
        <v>168</v>
      </c>
      <c r="G52">
        <v>0</v>
      </c>
      <c r="H52" t="s">
        <v>21</v>
      </c>
      <c r="I52">
        <v>20</v>
      </c>
      <c r="J52">
        <f>((I52*'Beads concentration'!G$4*C52)/(B52*500))</f>
        <v>9905.4702702702707</v>
      </c>
      <c r="K52" s="29">
        <f t="shared" si="4"/>
        <v>495273513513.51355</v>
      </c>
      <c r="L52" s="16">
        <f t="shared" ref="L52" si="50">AVERAGE(K52:K54)</f>
        <v>665870192931.6875</v>
      </c>
      <c r="M52" s="4">
        <f t="shared" ref="M52" si="51">STDEVP(K52:K54)</f>
        <v>195851571035.53381</v>
      </c>
      <c r="N52">
        <f>((I52*'Beads concentration'!G$4*E52)/(B52*500))</f>
        <v>11244.165765765765</v>
      </c>
      <c r="O52" s="29">
        <f t="shared" si="5"/>
        <v>562208288288.28833</v>
      </c>
      <c r="P52" s="22">
        <f t="shared" ref="P52" si="52">AVERAGE(O52:O54)</f>
        <v>759478774252.94495</v>
      </c>
      <c r="Q52" s="4">
        <f t="shared" ref="Q52" si="53">STDEVP(O52:O54)</f>
        <v>172099296621.28607</v>
      </c>
      <c r="R52" s="105">
        <f t="shared" si="24"/>
        <v>1057481801801.8019</v>
      </c>
      <c r="S52" s="4">
        <f t="shared" ref="S52" si="54">AVERAGE(R52:R54)</f>
        <v>1425348967184.6326</v>
      </c>
      <c r="T52" s="5">
        <f t="shared" ref="T52" si="55">STDEVP(R52:R54)</f>
        <v>364327661382.37848</v>
      </c>
      <c r="U52" s="6">
        <f t="shared" si="27"/>
        <v>46.835180772816734</v>
      </c>
      <c r="V52" s="18">
        <f>AVERAGE(U52:U54)</f>
        <v>46.369348967296041</v>
      </c>
      <c r="W52" s="6">
        <f t="shared" ref="W52" si="56">STDEVP(U52:U54)</f>
        <v>2.2981996862380183</v>
      </c>
      <c r="X52" s="28">
        <f t="shared" si="29"/>
        <v>53.164819227183258</v>
      </c>
      <c r="Y52" s="24">
        <f t="shared" ref="Y52" si="57">AVERAGE(X52:X54)</f>
        <v>53.630651032703952</v>
      </c>
      <c r="Z52" s="6">
        <f t="shared" ref="Z52" si="58">STDEVP(X52:X54)</f>
        <v>2.2981996862380152</v>
      </c>
      <c r="AC52" s="4">
        <f t="shared" si="0"/>
        <v>0</v>
      </c>
    </row>
    <row r="53" spans="1:34" s="40" customFormat="1" x14ac:dyDescent="0.15">
      <c r="A53" s="40" t="s">
        <v>158</v>
      </c>
      <c r="B53" s="40">
        <f>AVERAGE(B52,B54)</f>
        <v>98.5</v>
      </c>
      <c r="C53" s="40">
        <v>4554</v>
      </c>
      <c r="D53" s="40">
        <v>907</v>
      </c>
      <c r="E53" s="40">
        <v>5951</v>
      </c>
      <c r="F53" s="40">
        <v>185</v>
      </c>
      <c r="G53" s="40">
        <v>0</v>
      </c>
      <c r="H53" s="40" t="s">
        <v>21</v>
      </c>
      <c r="I53" s="40">
        <v>20</v>
      </c>
      <c r="J53" s="40">
        <f>((I53*'Beads concentration'!G$4*C53)/(B53*500))</f>
        <v>11243.987817258883</v>
      </c>
      <c r="K53" s="29">
        <f t="shared" si="4"/>
        <v>562199390862.94421</v>
      </c>
      <c r="L53" s="41"/>
      <c r="M53" s="41"/>
      <c r="N53" s="40">
        <f>((I53*'Beads concentration'!G$4*E53)/(B53*500))</f>
        <v>14693.230456852792</v>
      </c>
      <c r="O53" s="29">
        <f t="shared" si="5"/>
        <v>734661522842.63965</v>
      </c>
      <c r="P53" s="22"/>
      <c r="Q53" s="41"/>
      <c r="R53" s="105">
        <f t="shared" si="24"/>
        <v>1296860913705.584</v>
      </c>
      <c r="S53" s="41"/>
      <c r="T53" s="41"/>
      <c r="U53" s="43">
        <f t="shared" si="27"/>
        <v>43.350785340314133</v>
      </c>
      <c r="V53" s="43"/>
      <c r="W53" s="43"/>
      <c r="X53" s="43">
        <f t="shared" si="29"/>
        <v>56.64921465968586</v>
      </c>
      <c r="Y53" s="43"/>
      <c r="Z53" s="43"/>
      <c r="AC53" s="4">
        <f t="shared" si="0"/>
        <v>0</v>
      </c>
      <c r="AE53" s="41"/>
      <c r="AF53" s="44"/>
      <c r="AG53" s="128"/>
      <c r="AH53" s="44"/>
    </row>
    <row r="54" spans="1:34" x14ac:dyDescent="0.15">
      <c r="A54" t="s">
        <v>159</v>
      </c>
      <c r="B54">
        <v>86</v>
      </c>
      <c r="C54">
        <v>6649</v>
      </c>
      <c r="D54">
        <v>290</v>
      </c>
      <c r="E54">
        <v>6942</v>
      </c>
      <c r="F54">
        <v>59.8</v>
      </c>
      <c r="G54">
        <v>0</v>
      </c>
      <c r="H54" t="s">
        <v>21</v>
      </c>
      <c r="I54">
        <v>20</v>
      </c>
      <c r="J54">
        <f>((I54*'Beads concentration'!G$4*C54)/(B54*500))</f>
        <v>18802.753488372095</v>
      </c>
      <c r="K54" s="29">
        <f t="shared" si="4"/>
        <v>940137674418.60474</v>
      </c>
      <c r="L54" s="16"/>
      <c r="N54">
        <f>((I54*'Beads concentration'!G$4*E54)/(B54*500))</f>
        <v>19631.330232558139</v>
      </c>
      <c r="O54" s="29">
        <f t="shared" si="5"/>
        <v>981566511627.90698</v>
      </c>
      <c r="P54" s="22"/>
      <c r="R54" s="105">
        <f t="shared" si="24"/>
        <v>1921704186046.5117</v>
      </c>
      <c r="S54" s="4"/>
      <c r="U54" s="6">
        <f t="shared" si="27"/>
        <v>48.922080788757263</v>
      </c>
      <c r="V54" s="18"/>
      <c r="W54" s="6"/>
      <c r="X54" s="28">
        <f t="shared" si="29"/>
        <v>51.077919211242737</v>
      </c>
      <c r="Y54" s="24"/>
      <c r="Z54" s="6"/>
      <c r="AC54" s="4">
        <f t="shared" si="0"/>
        <v>0</v>
      </c>
    </row>
    <row r="55" spans="1:34" s="8" customFormat="1" x14ac:dyDescent="0.15">
      <c r="A55" s="8" t="s">
        <v>328</v>
      </c>
      <c r="B55" s="8">
        <v>38</v>
      </c>
      <c r="C55" s="8">
        <v>0</v>
      </c>
      <c r="D55" s="8" t="s">
        <v>21</v>
      </c>
      <c r="E55" s="8">
        <v>1</v>
      </c>
      <c r="F55" s="8">
        <v>103</v>
      </c>
      <c r="G55" s="8">
        <v>1808</v>
      </c>
      <c r="H55" s="8">
        <v>10.6</v>
      </c>
      <c r="I55" s="8">
        <v>10</v>
      </c>
      <c r="J55"/>
      <c r="K55" s="29">
        <f t="shared" si="4"/>
        <v>0</v>
      </c>
      <c r="L55" s="17"/>
      <c r="M55" s="4"/>
      <c r="N55"/>
      <c r="O55" s="29">
        <f t="shared" si="5"/>
        <v>0</v>
      </c>
      <c r="P55" s="23"/>
      <c r="Q55" s="4"/>
      <c r="R55" s="105"/>
      <c r="S55" s="4"/>
      <c r="T55" s="5"/>
      <c r="U55" s="6"/>
      <c r="V55" s="18"/>
      <c r="W55" s="6"/>
      <c r="X55" s="28"/>
      <c r="Y55" s="24"/>
      <c r="Z55" s="6"/>
      <c r="AB55">
        <f>((I55*'Beads concentration'!G$4*G55)/(B55*500))</f>
        <v>5785.6</v>
      </c>
      <c r="AC55" s="4">
        <f t="shared" si="0"/>
        <v>289280000000</v>
      </c>
      <c r="AD55" s="33">
        <f t="shared" ref="AD55" si="59">AVERAGE(AC55:AC57)</f>
        <v>285210862290.8623</v>
      </c>
      <c r="AE55" s="4">
        <f t="shared" ref="AE55" si="60">STDEVP(AC55:AC57)</f>
        <v>60810096611.32209</v>
      </c>
      <c r="AF55" s="38">
        <f>AC55/S58</f>
        <v>0.10135242771745237</v>
      </c>
      <c r="AG55" s="127">
        <f t="shared" ref="AG55" si="61">AVERAGE(AF55:AF57)</f>
        <v>9.9926760593773797E-2</v>
      </c>
      <c r="AH55" s="38">
        <f t="shared" ref="AH55" si="62">STDEVP(AF55:AF57)</f>
        <v>2.1305485762203816E-2</v>
      </c>
    </row>
    <row r="56" spans="1:34" s="8" customFormat="1" x14ac:dyDescent="0.15">
      <c r="A56" s="8" t="s">
        <v>329</v>
      </c>
      <c r="B56" s="8">
        <v>37</v>
      </c>
      <c r="C56" s="8">
        <v>0</v>
      </c>
      <c r="D56" s="8" t="s">
        <v>21</v>
      </c>
      <c r="E56" s="8">
        <v>8</v>
      </c>
      <c r="F56" s="8">
        <v>101</v>
      </c>
      <c r="G56" s="8">
        <v>2176</v>
      </c>
      <c r="H56" s="8">
        <v>10.3</v>
      </c>
      <c r="I56" s="8">
        <v>10</v>
      </c>
      <c r="J56"/>
      <c r="K56" s="29">
        <f t="shared" si="4"/>
        <v>0</v>
      </c>
      <c r="L56" s="17"/>
      <c r="M56" s="4"/>
      <c r="N56"/>
      <c r="O56" s="29">
        <f t="shared" si="5"/>
        <v>0</v>
      </c>
      <c r="P56" s="23"/>
      <c r="Q56" s="4"/>
      <c r="R56" s="105"/>
      <c r="S56" s="4"/>
      <c r="T56" s="4"/>
      <c r="U56" s="6"/>
      <c r="V56" s="18"/>
      <c r="W56" s="6"/>
      <c r="X56" s="28"/>
      <c r="Y56" s="24"/>
      <c r="Z56" s="6"/>
      <c r="AB56">
        <f>((I56*'Beads concentration'!G$4*G56)/(B56*500))</f>
        <v>7151.3945945945943</v>
      </c>
      <c r="AC56" s="4">
        <f t="shared" si="0"/>
        <v>357569729729.72968</v>
      </c>
      <c r="AD56" s="34"/>
      <c r="AE56" s="4"/>
      <c r="AF56" s="38">
        <f>AC56/S58</f>
        <v>0.12527848515756848</v>
      </c>
      <c r="AG56" s="128"/>
      <c r="AH56" s="38"/>
    </row>
    <row r="57" spans="1:34" s="8" customFormat="1" x14ac:dyDescent="0.15">
      <c r="A57" s="8" t="s">
        <v>330</v>
      </c>
      <c r="B57" s="8">
        <v>56</v>
      </c>
      <c r="C57" s="8">
        <v>1</v>
      </c>
      <c r="D57" s="8">
        <v>229</v>
      </c>
      <c r="E57" s="8">
        <v>125</v>
      </c>
      <c r="F57" s="8">
        <v>84.2</v>
      </c>
      <c r="G57" s="8">
        <v>1923</v>
      </c>
      <c r="H57" s="8">
        <v>10.7</v>
      </c>
      <c r="I57" s="8">
        <v>10</v>
      </c>
      <c r="J57"/>
      <c r="K57" s="29">
        <f t="shared" si="4"/>
        <v>0</v>
      </c>
      <c r="L57" s="17"/>
      <c r="M57" s="4"/>
      <c r="N57"/>
      <c r="O57" s="29">
        <f t="shared" si="5"/>
        <v>0</v>
      </c>
      <c r="P57" s="19"/>
      <c r="Q57" s="10"/>
      <c r="R57" s="105"/>
      <c r="S57" s="4"/>
      <c r="T57" s="4"/>
      <c r="U57" s="6"/>
      <c r="V57" s="18"/>
      <c r="W57" s="6"/>
      <c r="X57" s="28"/>
      <c r="Y57" s="24"/>
      <c r="Z57" s="6"/>
      <c r="AB57">
        <f>((I57*'Beads concentration'!G$4*G57)/(B57*500))</f>
        <v>4175.6571428571433</v>
      </c>
      <c r="AC57" s="4">
        <f t="shared" si="0"/>
        <v>208782857142.85718</v>
      </c>
      <c r="AD57" s="34"/>
      <c r="AE57" s="4"/>
      <c r="AF57" s="38">
        <f>AC57/S58</f>
        <v>7.3149368906300527E-2</v>
      </c>
      <c r="AG57" s="128"/>
      <c r="AH57" s="38"/>
    </row>
    <row r="58" spans="1:34" s="8" customFormat="1" x14ac:dyDescent="0.15">
      <c r="A58" s="8" t="s">
        <v>331</v>
      </c>
      <c r="B58" s="8">
        <v>54</v>
      </c>
      <c r="C58" s="8">
        <v>3465</v>
      </c>
      <c r="D58" s="8">
        <v>257</v>
      </c>
      <c r="E58" s="8">
        <v>8329</v>
      </c>
      <c r="F58" s="8">
        <v>60.1</v>
      </c>
      <c r="G58" s="8">
        <v>0</v>
      </c>
      <c r="H58" s="8" t="s">
        <v>21</v>
      </c>
      <c r="I58" s="8">
        <v>20</v>
      </c>
      <c r="J58">
        <f>((I58*'Beads concentration'!G$4*C58)/(B58*500))</f>
        <v>15605.333333333334</v>
      </c>
      <c r="K58" s="29">
        <f t="shared" si="4"/>
        <v>780266666666.66675</v>
      </c>
      <c r="L58" s="16">
        <f t="shared" ref="L58" si="63">AVERAGE(K58:K60)</f>
        <v>907754235690.23572</v>
      </c>
      <c r="M58" s="4">
        <f t="shared" ref="M58" si="64">STDEVP(K58:K60)</f>
        <v>94679769337.214096</v>
      </c>
      <c r="N58">
        <f>((I58*'Beads concentration'!G$4*E58)/(B58*500))</f>
        <v>37511.34814814815</v>
      </c>
      <c r="O58" s="29">
        <f t="shared" si="5"/>
        <v>1875567407407.4075</v>
      </c>
      <c r="P58" s="22">
        <f t="shared" ref="P58" si="65">AVERAGE(O58:O60)</f>
        <v>1946444785634.1189</v>
      </c>
      <c r="Q58" s="4">
        <f t="shared" ref="Q58" si="66">STDEVP(O58:O60)</f>
        <v>145742486427.81451</v>
      </c>
      <c r="R58" s="105">
        <f t="shared" si="24"/>
        <v>2655834074074.0742</v>
      </c>
      <c r="S58" s="4">
        <f t="shared" ref="S58" si="67">AVERAGE(R58:R60)</f>
        <v>2854199021324.355</v>
      </c>
      <c r="T58" s="5">
        <f t="shared" ref="T58" si="68">STDEVP(R58:R60)</f>
        <v>217170805221.85391</v>
      </c>
      <c r="U58" s="6">
        <f t="shared" si="27"/>
        <v>29.379345429879599</v>
      </c>
      <c r="V58" s="18">
        <f t="shared" ref="V58" si="69">AVERAGE(U58:U60)</f>
        <v>31.771617366844708</v>
      </c>
      <c r="W58" s="6">
        <f t="shared" ref="W58" si="70">STDEVP(U58:U60)</f>
        <v>1.9025445937085848</v>
      </c>
      <c r="X58" s="28">
        <f t="shared" si="29"/>
        <v>70.620654570120394</v>
      </c>
      <c r="Y58" s="24">
        <f t="shared" ref="Y58" si="71">AVERAGE(X58:X60)</f>
        <v>68.228382633155306</v>
      </c>
      <c r="Z58" s="6">
        <f t="shared" ref="Z58" si="72">STDEVP(X58:X60)</f>
        <v>1.9025445937085845</v>
      </c>
      <c r="AB58"/>
      <c r="AC58" s="4">
        <f t="shared" si="0"/>
        <v>0</v>
      </c>
      <c r="AD58" s="34"/>
      <c r="AE58" s="4"/>
      <c r="AF58" s="38"/>
      <c r="AG58" s="128"/>
      <c r="AH58" s="38"/>
    </row>
    <row r="59" spans="1:34" s="40" customFormat="1" x14ac:dyDescent="0.15">
      <c r="A59" s="40" t="s">
        <v>332</v>
      </c>
      <c r="B59" s="40">
        <f>AVERAGE(B58,B60)</f>
        <v>49.5</v>
      </c>
      <c r="C59" s="40">
        <v>4099</v>
      </c>
      <c r="D59" s="40">
        <v>154</v>
      </c>
      <c r="E59" s="40">
        <v>8750</v>
      </c>
      <c r="F59" s="40">
        <v>36.5</v>
      </c>
      <c r="G59" s="40">
        <v>0</v>
      </c>
      <c r="H59" s="40" t="s">
        <v>21</v>
      </c>
      <c r="I59" s="40">
        <v>20</v>
      </c>
      <c r="J59" s="40">
        <f>((I59*'Beads concentration'!G$4*C59)/(B59*500))</f>
        <v>20138.925252525252</v>
      </c>
      <c r="K59" s="29">
        <f t="shared" si="4"/>
        <v>1006946262626.2625</v>
      </c>
      <c r="L59" s="41"/>
      <c r="M59" s="41"/>
      <c r="N59" s="40">
        <f>((I59*'Beads concentration'!G$4*E59)/(B59*500))</f>
        <v>42989.898989898989</v>
      </c>
      <c r="O59" s="29">
        <f t="shared" si="5"/>
        <v>2149494949494.9492</v>
      </c>
      <c r="P59" s="22"/>
      <c r="Q59" s="41"/>
      <c r="R59" s="41">
        <f t="shared" si="24"/>
        <v>3156441212121.2119</v>
      </c>
      <c r="S59" s="41"/>
      <c r="T59" s="41"/>
      <c r="U59" s="43">
        <f t="shared" si="27"/>
        <v>31.901315277453495</v>
      </c>
      <c r="V59" s="43"/>
      <c r="W59" s="43"/>
      <c r="X59" s="43">
        <f t="shared" si="29"/>
        <v>68.098684722546508</v>
      </c>
      <c r="Y59" s="43"/>
      <c r="Z59" s="43"/>
      <c r="AC59" s="4">
        <f t="shared" si="0"/>
        <v>0</v>
      </c>
      <c r="AE59" s="41"/>
      <c r="AF59" s="44"/>
      <c r="AG59" s="128"/>
      <c r="AH59" s="44"/>
    </row>
    <row r="60" spans="1:34" s="8" customFormat="1" x14ac:dyDescent="0.15">
      <c r="A60" s="8" t="s">
        <v>333</v>
      </c>
      <c r="B60" s="8">
        <v>45</v>
      </c>
      <c r="C60" s="8">
        <v>3464</v>
      </c>
      <c r="D60" s="8">
        <v>253</v>
      </c>
      <c r="E60" s="8">
        <v>6714</v>
      </c>
      <c r="F60" s="8">
        <v>59.3</v>
      </c>
      <c r="G60" s="8">
        <v>0</v>
      </c>
      <c r="H60" s="8" t="s">
        <v>21</v>
      </c>
      <c r="I60" s="8">
        <v>20</v>
      </c>
      <c r="J60">
        <f>((I60*'Beads concentration'!G$4*C60)/(B60*500))</f>
        <v>18720.995555555557</v>
      </c>
      <c r="K60" s="29">
        <f t="shared" si="4"/>
        <v>936049777777.77783</v>
      </c>
      <c r="L60" s="16"/>
      <c r="M60" s="4"/>
      <c r="N60">
        <f>((I60*'Beads concentration'!G$4*E60)/(B60*500))</f>
        <v>36285.440000000002</v>
      </c>
      <c r="O60" s="29">
        <f t="shared" si="5"/>
        <v>1814272000000</v>
      </c>
      <c r="P60" s="22"/>
      <c r="Q60" s="4"/>
      <c r="R60" s="105">
        <f t="shared" si="24"/>
        <v>2750321777777.7778</v>
      </c>
      <c r="S60" s="4"/>
      <c r="T60" s="4"/>
      <c r="U60" s="6">
        <f t="shared" si="27"/>
        <v>34.03419139320102</v>
      </c>
      <c r="V60" s="18"/>
      <c r="W60" s="6"/>
      <c r="X60" s="28">
        <f t="shared" si="29"/>
        <v>65.965808606798973</v>
      </c>
      <c r="Y60" s="24"/>
      <c r="Z60" s="6"/>
      <c r="AB60"/>
      <c r="AC60" s="4">
        <f t="shared" si="0"/>
        <v>0</v>
      </c>
      <c r="AD60" s="34"/>
      <c r="AE60" s="4"/>
      <c r="AF60" s="38"/>
      <c r="AG60" s="128"/>
      <c r="AH60" s="38"/>
    </row>
    <row r="61" spans="1:34" s="8" customFormat="1" x14ac:dyDescent="0.15">
      <c r="A61" s="8" t="s">
        <v>334</v>
      </c>
      <c r="B61" s="8">
        <v>164</v>
      </c>
      <c r="C61" s="8">
        <v>9</v>
      </c>
      <c r="D61" s="8">
        <v>359</v>
      </c>
      <c r="E61" s="8">
        <v>3</v>
      </c>
      <c r="F61" s="8">
        <v>92.5</v>
      </c>
      <c r="G61" s="8">
        <v>3083</v>
      </c>
      <c r="H61" s="8">
        <v>10.5</v>
      </c>
      <c r="I61" s="8">
        <v>10</v>
      </c>
      <c r="J61"/>
      <c r="K61" s="29">
        <f t="shared" si="4"/>
        <v>0</v>
      </c>
      <c r="L61" s="17"/>
      <c r="M61" s="4"/>
      <c r="N61"/>
      <c r="O61" s="29">
        <f t="shared" si="5"/>
        <v>0</v>
      </c>
      <c r="P61" s="23"/>
      <c r="Q61" s="4"/>
      <c r="R61" s="105"/>
      <c r="S61" s="4"/>
      <c r="T61" s="5"/>
      <c r="U61" s="6"/>
      <c r="V61" s="18"/>
      <c r="W61" s="6"/>
      <c r="X61" s="28"/>
      <c r="Y61" s="24"/>
      <c r="Z61" s="6"/>
      <c r="AB61">
        <f>((I61*'Beads concentration'!G$4*G61)/(B61*500))</f>
        <v>2285.9317073170732</v>
      </c>
      <c r="AC61" s="4">
        <f t="shared" si="0"/>
        <v>114296585365.85367</v>
      </c>
      <c r="AD61" s="33">
        <f t="shared" ref="AD61" si="73">AVERAGE(AC61:AC63)</f>
        <v>180670119948.44748</v>
      </c>
      <c r="AE61" s="4">
        <f t="shared" ref="AE61" si="74">STDEVP(AC61:AC63)</f>
        <v>47338080679.196732</v>
      </c>
      <c r="AF61" s="38">
        <f>AC61/S64</f>
        <v>3.8700414470072969E-2</v>
      </c>
      <c r="AG61" s="127">
        <f t="shared" ref="AG61" si="75">AVERAGE(AF61:AF63)</f>
        <v>6.1174255573619198E-2</v>
      </c>
      <c r="AH61" s="38">
        <f t="shared" ref="AH61" si="76">STDEVP(AF61:AF63)</f>
        <v>1.602850458426713E-2</v>
      </c>
    </row>
    <row r="62" spans="1:34" s="8" customFormat="1" x14ac:dyDescent="0.15">
      <c r="A62" s="8" t="s">
        <v>335</v>
      </c>
      <c r="B62" s="8">
        <v>99</v>
      </c>
      <c r="C62" s="8">
        <v>0</v>
      </c>
      <c r="D62" s="8" t="s">
        <v>21</v>
      </c>
      <c r="E62" s="8">
        <v>0</v>
      </c>
      <c r="F62" s="8" t="s">
        <v>21</v>
      </c>
      <c r="G62" s="8">
        <v>3359</v>
      </c>
      <c r="H62" s="8">
        <v>10.7</v>
      </c>
      <c r="I62" s="8">
        <v>10</v>
      </c>
      <c r="J62"/>
      <c r="K62" s="29">
        <f t="shared" si="4"/>
        <v>0</v>
      </c>
      <c r="L62" s="17"/>
      <c r="M62" s="4"/>
      <c r="N62"/>
      <c r="O62" s="29">
        <f t="shared" si="5"/>
        <v>0</v>
      </c>
      <c r="P62" s="23"/>
      <c r="Q62" s="4"/>
      <c r="R62" s="105"/>
      <c r="S62" s="4"/>
      <c r="T62" s="4"/>
      <c r="U62" s="6"/>
      <c r="V62" s="18"/>
      <c r="W62" s="6"/>
      <c r="X62" s="28"/>
      <c r="Y62" s="24"/>
      <c r="Z62" s="6"/>
      <c r="AB62">
        <f>((I62*'Beads concentration'!G$4*G62)/(B62*500))</f>
        <v>4125.8020202020198</v>
      </c>
      <c r="AC62" s="4">
        <f t="shared" si="0"/>
        <v>206290101010.10098</v>
      </c>
      <c r="AD62" s="34"/>
      <c r="AE62" s="4"/>
      <c r="AF62" s="38">
        <f>AC62/S64</f>
        <v>6.9849089407260784E-2</v>
      </c>
      <c r="AG62" s="128"/>
      <c r="AH62" s="38"/>
    </row>
    <row r="63" spans="1:34" s="8" customFormat="1" x14ac:dyDescent="0.15">
      <c r="A63" s="8" t="s">
        <v>336</v>
      </c>
      <c r="B63" s="8">
        <v>98</v>
      </c>
      <c r="C63" s="8">
        <v>0</v>
      </c>
      <c r="D63" s="8" t="s">
        <v>21</v>
      </c>
      <c r="E63" s="8">
        <v>0</v>
      </c>
      <c r="F63" s="8" t="s">
        <v>21</v>
      </c>
      <c r="G63" s="8">
        <v>3569</v>
      </c>
      <c r="H63" s="8">
        <v>9.8699999999999992</v>
      </c>
      <c r="I63" s="8">
        <v>10</v>
      </c>
      <c r="J63"/>
      <c r="K63" s="29">
        <f t="shared" si="4"/>
        <v>0</v>
      </c>
      <c r="L63" s="17"/>
      <c r="M63" s="4"/>
      <c r="N63"/>
      <c r="O63" s="29">
        <f t="shared" si="5"/>
        <v>0</v>
      </c>
      <c r="P63" s="19"/>
      <c r="Q63" s="10"/>
      <c r="R63" s="105"/>
      <c r="S63" s="4"/>
      <c r="T63" s="4"/>
      <c r="U63" s="6"/>
      <c r="V63" s="18"/>
      <c r="W63" s="6"/>
      <c r="X63" s="28"/>
      <c r="Y63" s="24"/>
      <c r="Z63" s="6"/>
      <c r="AB63">
        <f>((I63*'Beads concentration'!G$4*G63)/(B63*500))</f>
        <v>4428.4734693877554</v>
      </c>
      <c r="AC63" s="4">
        <f t="shared" si="0"/>
        <v>221423673469.38779</v>
      </c>
      <c r="AD63" s="34"/>
      <c r="AE63" s="4"/>
      <c r="AF63" s="38">
        <f>AC63/S64</f>
        <v>7.4973262843523847E-2</v>
      </c>
      <c r="AG63" s="128"/>
      <c r="AH63" s="38"/>
    </row>
    <row r="64" spans="1:34" s="8" customFormat="1" x14ac:dyDescent="0.15">
      <c r="A64" s="8" t="s">
        <v>337</v>
      </c>
      <c r="B64" s="8">
        <v>90</v>
      </c>
      <c r="C64" s="8">
        <v>7129</v>
      </c>
      <c r="D64" s="8">
        <v>215</v>
      </c>
      <c r="E64" s="8">
        <v>13568</v>
      </c>
      <c r="F64" s="8">
        <v>52.1</v>
      </c>
      <c r="G64" s="8">
        <v>0</v>
      </c>
      <c r="H64" s="8" t="s">
        <v>21</v>
      </c>
      <c r="I64" s="8">
        <v>20</v>
      </c>
      <c r="J64">
        <f>((I64*'Beads concentration'!G$4*C64)/(B64*500))</f>
        <v>19264.142222222221</v>
      </c>
      <c r="K64" s="29">
        <f t="shared" si="4"/>
        <v>963207111111.11096</v>
      </c>
      <c r="L64" s="16">
        <f t="shared" ref="L64" si="77">AVERAGE(K64:K66)</f>
        <v>1078171373552.3951</v>
      </c>
      <c r="M64" s="4">
        <f t="shared" ref="M64" si="78">STDEVP(K64:K66)</f>
        <v>99263843204.890198</v>
      </c>
      <c r="N64">
        <f>((I64*'Beads concentration'!G$4*E64)/(B64*500))</f>
        <v>36663.751111111109</v>
      </c>
      <c r="O64" s="29">
        <f t="shared" si="5"/>
        <v>1833187555555.5557</v>
      </c>
      <c r="P64" s="22">
        <f t="shared" ref="P64" si="79">AVERAGE(O64:O66)</f>
        <v>1875197135052.0596</v>
      </c>
      <c r="Q64" s="4">
        <f t="shared" ref="Q64" si="80">STDEVP(O64:O66)</f>
        <v>110368444470.42882</v>
      </c>
      <c r="R64" s="105">
        <f t="shared" si="24"/>
        <v>2796394666666.6665</v>
      </c>
      <c r="S64" s="4">
        <f t="shared" ref="S64" si="81">AVERAGE(R64:R66)</f>
        <v>2953368508604.4546</v>
      </c>
      <c r="T64" s="5">
        <f t="shared" ref="T64" si="82">STDEVP(R64:R66)</f>
        <v>121466035636.29999</v>
      </c>
      <c r="U64" s="6">
        <f t="shared" si="27"/>
        <v>34.444605498381407</v>
      </c>
      <c r="V64" s="18">
        <f t="shared" ref="V64" si="83">AVERAGE(U64:U66)</f>
        <v>36.493623415387979</v>
      </c>
      <c r="W64" s="6">
        <f t="shared" ref="W64" si="84">STDEVP(U64:U66)</f>
        <v>2.8802664292626008</v>
      </c>
      <c r="X64" s="28">
        <f t="shared" si="29"/>
        <v>65.555394501618593</v>
      </c>
      <c r="Y64" s="24">
        <f t="shared" ref="Y64" si="85">AVERAGE(X64:X66)</f>
        <v>63.506376584612021</v>
      </c>
      <c r="Z64" s="6">
        <f t="shared" ref="Z64" si="86">STDEVP(X64:X66)</f>
        <v>2.8802664292626057</v>
      </c>
      <c r="AB64"/>
      <c r="AC64" s="4">
        <f t="shared" si="0"/>
        <v>0</v>
      </c>
      <c r="AD64" s="34"/>
      <c r="AE64" s="4"/>
      <c r="AF64" s="38"/>
      <c r="AG64" s="128"/>
      <c r="AH64" s="38"/>
    </row>
    <row r="65" spans="1:34" s="8" customFormat="1" x14ac:dyDescent="0.15">
      <c r="A65" s="8" t="s">
        <v>338</v>
      </c>
      <c r="B65" s="8">
        <v>87</v>
      </c>
      <c r="C65" s="8">
        <v>7626</v>
      </c>
      <c r="D65" s="8">
        <v>149</v>
      </c>
      <c r="E65" s="8">
        <v>14498</v>
      </c>
      <c r="F65" s="8">
        <v>34.5</v>
      </c>
      <c r="G65" s="8">
        <v>0</v>
      </c>
      <c r="H65" s="8" t="s">
        <v>21</v>
      </c>
      <c r="I65" s="8">
        <v>20</v>
      </c>
      <c r="J65">
        <f>((I65*'Beads concentration'!G$4*C65)/(B65*500))</f>
        <v>21317.737931034484</v>
      </c>
      <c r="K65" s="29">
        <f t="shared" si="4"/>
        <v>1065886896551.7241</v>
      </c>
      <c r="L65" s="16"/>
      <c r="M65" s="4"/>
      <c r="N65">
        <f>((I65*'Beads concentration'!G$4*E65)/(B65*500))</f>
        <v>40527.742528735631</v>
      </c>
      <c r="O65" s="29">
        <f t="shared" si="5"/>
        <v>2026387126436.7817</v>
      </c>
      <c r="P65" s="22"/>
      <c r="Q65" s="4"/>
      <c r="R65" s="105">
        <f t="shared" si="24"/>
        <v>3092274022988.5059</v>
      </c>
      <c r="S65" s="4"/>
      <c r="T65" s="4"/>
      <c r="U65" s="6">
        <f t="shared" si="27"/>
        <v>34.46935454709817</v>
      </c>
      <c r="V65" s="18"/>
      <c r="W65" s="6"/>
      <c r="X65" s="28">
        <f t="shared" si="29"/>
        <v>65.530645452901837</v>
      </c>
      <c r="Y65" s="24"/>
      <c r="Z65" s="6"/>
      <c r="AB65"/>
      <c r="AC65" s="4">
        <f t="shared" si="0"/>
        <v>0</v>
      </c>
      <c r="AD65" s="34"/>
      <c r="AE65" s="4"/>
      <c r="AF65" s="38"/>
      <c r="AG65" s="128"/>
      <c r="AH65" s="38"/>
    </row>
    <row r="66" spans="1:34" s="40" customFormat="1" x14ac:dyDescent="0.15">
      <c r="A66" s="40" t="s">
        <v>339</v>
      </c>
      <c r="B66" s="40">
        <f>AVERAGE(B64:B65)</f>
        <v>88.5</v>
      </c>
      <c r="C66" s="40">
        <v>8773</v>
      </c>
      <c r="D66" s="40">
        <v>83.3</v>
      </c>
      <c r="E66" s="40">
        <v>12853</v>
      </c>
      <c r="F66" s="40">
        <v>22.8</v>
      </c>
      <c r="G66" s="40">
        <v>0</v>
      </c>
      <c r="H66" s="40" t="s">
        <v>21</v>
      </c>
      <c r="I66" s="40">
        <v>20</v>
      </c>
      <c r="J66" s="40">
        <f>((I66*'Beads concentration'!G$4*C66)/(B66*500))</f>
        <v>24108.402259887007</v>
      </c>
      <c r="K66" s="29">
        <f t="shared" si="4"/>
        <v>1205420112994.3503</v>
      </c>
      <c r="L66" s="41"/>
      <c r="M66" s="41"/>
      <c r="N66" s="40">
        <f>((I66*'Beads concentration'!G$4*E66)/(B66*500))</f>
        <v>35320.334463276835</v>
      </c>
      <c r="O66" s="29">
        <f t="shared" si="5"/>
        <v>1766016723163.8416</v>
      </c>
      <c r="P66" s="22"/>
      <c r="Q66" s="41"/>
      <c r="R66" s="105">
        <f t="shared" si="24"/>
        <v>2971436836158.1919</v>
      </c>
      <c r="S66" s="41"/>
      <c r="T66" s="41"/>
      <c r="U66" s="43">
        <f t="shared" si="27"/>
        <v>40.566910200684362</v>
      </c>
      <c r="V66" s="43"/>
      <c r="W66" s="43"/>
      <c r="X66" s="43">
        <f t="shared" si="29"/>
        <v>59.433089799315631</v>
      </c>
      <c r="Y66" s="43"/>
      <c r="Z66" s="43"/>
      <c r="AC66" s="4">
        <f t="shared" si="0"/>
        <v>0</v>
      </c>
      <c r="AE66" s="41"/>
      <c r="AF66" s="44"/>
      <c r="AG66" s="128"/>
      <c r="AH66" s="44"/>
    </row>
    <row r="67" spans="1:34" s="79" customFormat="1" x14ac:dyDescent="0.15">
      <c r="A67" s="79" t="s">
        <v>340</v>
      </c>
      <c r="B67" s="79">
        <v>465</v>
      </c>
      <c r="C67" s="79">
        <v>0</v>
      </c>
      <c r="D67" s="79" t="s">
        <v>21</v>
      </c>
      <c r="E67" s="79">
        <v>0</v>
      </c>
      <c r="F67" s="79" t="s">
        <v>21</v>
      </c>
      <c r="G67" s="79">
        <v>4527</v>
      </c>
      <c r="H67" s="79">
        <v>8.1199999999999992</v>
      </c>
      <c r="I67" s="79">
        <v>10</v>
      </c>
      <c r="J67" s="80"/>
      <c r="K67" s="119">
        <f t="shared" si="4"/>
        <v>0</v>
      </c>
      <c r="L67" s="100"/>
      <c r="M67" s="81"/>
      <c r="N67" s="80"/>
      <c r="O67" s="119">
        <f t="shared" si="5"/>
        <v>0</v>
      </c>
      <c r="P67" s="101"/>
      <c r="Q67" s="81"/>
      <c r="R67" s="107"/>
      <c r="S67" s="81"/>
      <c r="T67" s="81"/>
      <c r="U67" s="84"/>
      <c r="V67" s="85"/>
      <c r="W67" s="84"/>
      <c r="X67" s="86"/>
      <c r="Y67" s="87"/>
      <c r="Z67" s="84"/>
      <c r="AB67" s="80">
        <f>((I67*'Beads concentration'!G$4*G67)/(B67*500))</f>
        <v>1183.8348387096773</v>
      </c>
      <c r="AC67" s="81">
        <f t="shared" si="0"/>
        <v>59191741935.483864</v>
      </c>
      <c r="AD67" s="120">
        <f>AVERAGE(AC68:AC69)</f>
        <v>502303875968.99231</v>
      </c>
      <c r="AE67" s="81">
        <f>STDEVP(AC68:AC69)</f>
        <v>52949457364.340981</v>
      </c>
      <c r="AF67" s="89">
        <f t="shared" ref="AF67" si="87">AC67/R70</f>
        <v>2.5566099095878255E-2</v>
      </c>
      <c r="AG67" s="133">
        <f>AVERAGE(AF68:AF69)</f>
        <v>0.14404904304637894</v>
      </c>
      <c r="AH67" s="89">
        <f>STDEVP(AF68:AF69)</f>
        <v>1.5184670133083498E-2</v>
      </c>
    </row>
    <row r="68" spans="1:34" s="8" customFormat="1" x14ac:dyDescent="0.15">
      <c r="A68" s="8" t="s">
        <v>341</v>
      </c>
      <c r="B68" s="8">
        <v>114</v>
      </c>
      <c r="C68" s="8">
        <v>0</v>
      </c>
      <c r="D68" s="8" t="s">
        <v>21</v>
      </c>
      <c r="E68" s="8">
        <v>0</v>
      </c>
      <c r="F68" s="8" t="s">
        <v>21</v>
      </c>
      <c r="G68" s="8">
        <v>10411</v>
      </c>
      <c r="H68" s="8">
        <v>11.4</v>
      </c>
      <c r="I68" s="8">
        <v>10</v>
      </c>
      <c r="J68"/>
      <c r="K68" s="29">
        <f t="shared" si="4"/>
        <v>0</v>
      </c>
      <c r="L68" s="17"/>
      <c r="M68" s="4"/>
      <c r="N68"/>
      <c r="O68" s="29">
        <f t="shared" si="5"/>
        <v>0</v>
      </c>
      <c r="P68" s="23"/>
      <c r="Q68" s="4"/>
      <c r="R68" s="105"/>
      <c r="S68" s="4"/>
      <c r="T68" s="4"/>
      <c r="U68" s="6"/>
      <c r="V68" s="18"/>
      <c r="W68" s="6"/>
      <c r="X68" s="28"/>
      <c r="Y68" s="24"/>
      <c r="Z68" s="6"/>
      <c r="AB68">
        <f>((I68*'Beads concentration'!G$4*G68)/(B68*500))</f>
        <v>11105.066666666668</v>
      </c>
      <c r="AC68" s="4">
        <f t="shared" si="0"/>
        <v>555253333333.33337</v>
      </c>
      <c r="AD68" s="34"/>
      <c r="AE68" s="4"/>
      <c r="AF68" s="38">
        <f>AC68/S70</f>
        <v>0.15923371317946233</v>
      </c>
      <c r="AG68" s="128"/>
      <c r="AH68" s="38"/>
    </row>
    <row r="69" spans="1:34" s="8" customFormat="1" x14ac:dyDescent="0.15">
      <c r="A69" s="8" t="s">
        <v>342</v>
      </c>
      <c r="B69" s="8">
        <v>129</v>
      </c>
      <c r="C69" s="8">
        <v>0</v>
      </c>
      <c r="D69" s="8" t="s">
        <v>21</v>
      </c>
      <c r="E69" s="8">
        <v>0</v>
      </c>
      <c r="F69" s="8" t="s">
        <v>21</v>
      </c>
      <c r="G69" s="8">
        <v>9534</v>
      </c>
      <c r="H69" s="8">
        <v>11.6</v>
      </c>
      <c r="I69" s="8">
        <v>10</v>
      </c>
      <c r="J69"/>
      <c r="K69" s="29">
        <f t="shared" si="4"/>
        <v>0</v>
      </c>
      <c r="L69" s="17"/>
      <c r="M69" s="4"/>
      <c r="N69"/>
      <c r="O69" s="29">
        <f t="shared" si="5"/>
        <v>0</v>
      </c>
      <c r="P69" s="19"/>
      <c r="Q69" s="10"/>
      <c r="R69" s="105"/>
      <c r="S69" s="4"/>
      <c r="T69" s="4"/>
      <c r="U69" s="6"/>
      <c r="V69" s="18"/>
      <c r="W69" s="6"/>
      <c r="X69" s="28"/>
      <c r="Y69" s="24"/>
      <c r="Z69" s="6"/>
      <c r="AB69">
        <f>((I69*'Beads concentration'!G$4*G69)/(B69*500))</f>
        <v>8987.0883720930233</v>
      </c>
      <c r="AC69" s="4">
        <f t="shared" si="0"/>
        <v>449354418604.65118</v>
      </c>
      <c r="AD69" s="34"/>
      <c r="AE69" s="4"/>
      <c r="AF69" s="38">
        <f>AC69/S70</f>
        <v>0.12886437291329558</v>
      </c>
      <c r="AG69" s="128"/>
      <c r="AH69" s="38"/>
    </row>
    <row r="70" spans="1:34" s="68" customFormat="1" x14ac:dyDescent="0.15">
      <c r="A70" s="68" t="s">
        <v>343</v>
      </c>
      <c r="B70" s="68">
        <v>118</v>
      </c>
      <c r="C70" s="68">
        <v>8286</v>
      </c>
      <c r="D70" s="68">
        <v>72.3</v>
      </c>
      <c r="E70" s="68">
        <v>14181</v>
      </c>
      <c r="F70" s="68">
        <v>22.8</v>
      </c>
      <c r="G70" s="68">
        <v>0</v>
      </c>
      <c r="H70" s="68" t="s">
        <v>21</v>
      </c>
      <c r="I70" s="68">
        <v>20</v>
      </c>
      <c r="J70" s="69">
        <f>((I70*'Beads concentration'!G$4*C70)/(B70*500))</f>
        <v>17077.586440677966</v>
      </c>
      <c r="K70" s="29">
        <f t="shared" si="4"/>
        <v>853879322033.89832</v>
      </c>
      <c r="L70" s="71">
        <f>AVERAGE(K70,K72)</f>
        <v>1487175851493.1396</v>
      </c>
      <c r="M70" s="70">
        <f>STDEVP(K70,K72)</f>
        <v>633296529459.24097</v>
      </c>
      <c r="N70" s="69">
        <f>((I70*'Beads concentration'!G$4*E70)/(B70*500))</f>
        <v>29227.281355932202</v>
      </c>
      <c r="O70" s="29">
        <f t="shared" si="5"/>
        <v>1461364067796.6101</v>
      </c>
      <c r="P70" s="72">
        <f>AVERAGE(O70,O72)</f>
        <v>1999857906914.1782</v>
      </c>
      <c r="Q70" s="70">
        <f>STDEVP(O70,O72)</f>
        <v>538493839117.56732</v>
      </c>
      <c r="R70" s="106">
        <f t="shared" si="24"/>
        <v>2315243389830.5083</v>
      </c>
      <c r="S70" s="70">
        <f>AVERAGE(R70,R72)</f>
        <v>3487033758407.3174</v>
      </c>
      <c r="T70" s="70">
        <f>STDEVP(R70,R72)</f>
        <v>1171790368576.8101</v>
      </c>
      <c r="U70" s="73">
        <f t="shared" si="27"/>
        <v>36.880758445720389</v>
      </c>
      <c r="V70" s="74">
        <f>AVERAGE(U70,U72)</f>
        <v>41.197971301411798</v>
      </c>
      <c r="W70" s="73">
        <f>STDEVP(U70,U72)</f>
        <v>4.3172128556913574</v>
      </c>
      <c r="X70" s="75">
        <f t="shared" si="29"/>
        <v>63.119241554279604</v>
      </c>
      <c r="Y70" s="76">
        <f>AVERAGE(X70,X72)</f>
        <v>58.802028698588202</v>
      </c>
      <c r="Z70" s="73">
        <f>STDEVP(X70,X72)</f>
        <v>4.3172128556914018</v>
      </c>
      <c r="AB70" s="69"/>
      <c r="AC70" s="4">
        <f t="shared" si="0"/>
        <v>0</v>
      </c>
      <c r="AD70" s="77"/>
      <c r="AE70" s="70"/>
      <c r="AF70" s="78"/>
      <c r="AG70" s="129"/>
      <c r="AH70" s="78"/>
    </row>
    <row r="71" spans="1:34" s="79" customFormat="1" x14ac:dyDescent="0.15">
      <c r="A71" s="79" t="s">
        <v>344</v>
      </c>
      <c r="B71" s="79">
        <v>36</v>
      </c>
      <c r="C71" s="79">
        <v>118</v>
      </c>
      <c r="D71" s="79">
        <v>327</v>
      </c>
      <c r="E71" s="79">
        <v>1827</v>
      </c>
      <c r="F71" s="79">
        <v>54.7</v>
      </c>
      <c r="G71" s="79">
        <v>0</v>
      </c>
      <c r="H71" s="79" t="s">
        <v>21</v>
      </c>
      <c r="I71" s="79">
        <v>20</v>
      </c>
      <c r="J71" s="80">
        <f>((I71*'Beads concentration'!G$4*C71)/(B71*500))</f>
        <v>797.15555555555557</v>
      </c>
      <c r="K71" s="29">
        <f t="shared" si="4"/>
        <v>39857777777.777779</v>
      </c>
      <c r="L71" s="82"/>
      <c r="M71" s="81"/>
      <c r="N71" s="80">
        <f>((I71*'Beads concentration'!G$4*E71)/(B71*500))</f>
        <v>12342.4</v>
      </c>
      <c r="O71" s="29">
        <f t="shared" si="5"/>
        <v>617120000000</v>
      </c>
      <c r="P71" s="83"/>
      <c r="Q71" s="81"/>
      <c r="R71" s="107">
        <f t="shared" si="24"/>
        <v>656977777777.77783</v>
      </c>
      <c r="S71" s="81"/>
      <c r="T71" s="81"/>
      <c r="U71" s="84">
        <f t="shared" si="27"/>
        <v>6.0668380462724931</v>
      </c>
      <c r="V71" s="85"/>
      <c r="W71" s="84"/>
      <c r="X71" s="86">
        <f t="shared" si="29"/>
        <v>93.933161953727492</v>
      </c>
      <c r="Y71" s="87"/>
      <c r="Z71" s="84"/>
      <c r="AB71" s="80"/>
      <c r="AC71" s="4">
        <f t="shared" si="0"/>
        <v>0</v>
      </c>
      <c r="AD71" s="88"/>
      <c r="AE71" s="81"/>
      <c r="AF71" s="89"/>
      <c r="AG71" s="134"/>
      <c r="AH71" s="89"/>
    </row>
    <row r="72" spans="1:34" s="68" customFormat="1" x14ac:dyDescent="0.15">
      <c r="A72" s="68" t="s">
        <v>345</v>
      </c>
      <c r="B72" s="68">
        <v>63</v>
      </c>
      <c r="C72" s="68">
        <v>10986</v>
      </c>
      <c r="D72" s="68">
        <v>52</v>
      </c>
      <c r="E72" s="68">
        <v>13151</v>
      </c>
      <c r="F72" s="68">
        <v>17.7</v>
      </c>
      <c r="G72" s="68">
        <v>0</v>
      </c>
      <c r="H72" s="68" t="s">
        <v>21</v>
      </c>
      <c r="I72" s="68">
        <v>20</v>
      </c>
      <c r="J72" s="69">
        <f>((I72*'Beads concentration'!G$4*C72)/(B72*500))</f>
        <v>42409.44761904762</v>
      </c>
      <c r="K72" s="29">
        <f t="shared" si="4"/>
        <v>2120472380952.3809</v>
      </c>
      <c r="L72" s="71"/>
      <c r="M72" s="70"/>
      <c r="N72" s="69">
        <f>((I72*'Beads concentration'!G$4*E72)/(B72*500))</f>
        <v>50767.03492063492</v>
      </c>
      <c r="O72" s="29">
        <f t="shared" si="5"/>
        <v>2538351746031.7461</v>
      </c>
      <c r="P72" s="72"/>
      <c r="Q72" s="70"/>
      <c r="R72" s="106">
        <f t="shared" si="24"/>
        <v>4658824126984.127</v>
      </c>
      <c r="S72" s="70"/>
      <c r="T72" s="70"/>
      <c r="U72" s="73">
        <f t="shared" si="27"/>
        <v>45.515184157103199</v>
      </c>
      <c r="V72" s="74"/>
      <c r="W72" s="73"/>
      <c r="X72" s="75">
        <f t="shared" si="29"/>
        <v>54.484815842896801</v>
      </c>
      <c r="Y72" s="76"/>
      <c r="Z72" s="73"/>
      <c r="AB72" s="69"/>
      <c r="AC72" s="4">
        <f t="shared" si="0"/>
        <v>0</v>
      </c>
      <c r="AD72" s="77"/>
      <c r="AE72" s="70"/>
      <c r="AF72" s="78"/>
      <c r="AG72" s="129"/>
      <c r="AH72" s="78"/>
    </row>
    <row r="73" spans="1:34" s="40" customFormat="1" x14ac:dyDescent="0.15">
      <c r="A73" s="40" t="s">
        <v>346</v>
      </c>
      <c r="B73" s="40">
        <v>74</v>
      </c>
      <c r="C73" s="40">
        <v>0</v>
      </c>
      <c r="D73" s="40" t="s">
        <v>21</v>
      </c>
      <c r="E73" s="40">
        <v>0</v>
      </c>
      <c r="F73" s="40" t="s">
        <v>21</v>
      </c>
      <c r="G73" s="40">
        <v>5986</v>
      </c>
      <c r="H73" s="40">
        <v>10.8</v>
      </c>
      <c r="I73" s="40">
        <v>10</v>
      </c>
      <c r="K73" s="41">
        <f t="shared" si="4"/>
        <v>0</v>
      </c>
      <c r="M73" s="41"/>
      <c r="O73" s="29">
        <f t="shared" si="5"/>
        <v>0</v>
      </c>
      <c r="P73" s="23"/>
      <c r="Q73" s="41"/>
      <c r="R73" s="41"/>
      <c r="S73" s="41"/>
      <c r="T73" s="42"/>
      <c r="U73" s="43"/>
      <c r="V73" s="43"/>
      <c r="W73" s="43"/>
      <c r="X73" s="43"/>
      <c r="Y73" s="43"/>
      <c r="Z73" s="43"/>
      <c r="AB73" s="40">
        <f>((I73*'Beads concentration'!G$4*G73)/(B73*500))</f>
        <v>9836.4540540540547</v>
      </c>
      <c r="AC73" s="41">
        <f t="shared" si="0"/>
        <v>491822702702.70276</v>
      </c>
      <c r="AD73" s="41">
        <f t="shared" ref="AD73" si="88">AVERAGE(AC73:AC75)</f>
        <v>598469248726.98779</v>
      </c>
      <c r="AE73" s="41">
        <f t="shared" ref="AE73" si="89">STDEVP(AC73:AC75)</f>
        <v>75550997432.957504</v>
      </c>
      <c r="AF73" s="44">
        <f>AC73/S76</f>
        <v>4.6473353390513394E-2</v>
      </c>
      <c r="AG73" s="127">
        <f t="shared" ref="AG73" si="90">AVERAGE(AF73:AF75)</f>
        <v>5.6550608047584792E-2</v>
      </c>
      <c r="AH73" s="44">
        <f t="shared" ref="AH73" si="91">STDEVP(AF73:AF75)</f>
        <v>7.1389713882931277E-3</v>
      </c>
    </row>
    <row r="74" spans="1:34" s="8" customFormat="1" x14ac:dyDescent="0.15">
      <c r="A74" s="8" t="s">
        <v>347</v>
      </c>
      <c r="B74" s="8">
        <v>69</v>
      </c>
      <c r="C74" s="8">
        <v>0</v>
      </c>
      <c r="D74" s="8" t="s">
        <v>21</v>
      </c>
      <c r="E74" s="8">
        <v>0</v>
      </c>
      <c r="F74" s="8" t="s">
        <v>21</v>
      </c>
      <c r="G74" s="8">
        <v>7461</v>
      </c>
      <c r="H74" s="8">
        <v>10.6</v>
      </c>
      <c r="I74" s="8">
        <v>10</v>
      </c>
      <c r="J74"/>
      <c r="K74" s="29">
        <f t="shared" si="4"/>
        <v>0</v>
      </c>
      <c r="L74" s="17"/>
      <c r="M74" s="4"/>
      <c r="N74"/>
      <c r="O74" s="29">
        <f t="shared" si="5"/>
        <v>0</v>
      </c>
      <c r="P74" s="23"/>
      <c r="Q74" s="4"/>
      <c r="R74" s="105"/>
      <c r="S74" s="4"/>
      <c r="T74" s="4"/>
      <c r="U74" s="6"/>
      <c r="V74" s="18"/>
      <c r="W74" s="6"/>
      <c r="X74" s="28"/>
      <c r="Y74" s="24"/>
      <c r="Z74" s="6"/>
      <c r="AB74">
        <f>((I74*'Beads concentration'!G$4*G74)/(B74*500))</f>
        <v>13148.660869565218</v>
      </c>
      <c r="AC74" s="4">
        <f t="shared" si="0"/>
        <v>657433043478.26074</v>
      </c>
      <c r="AD74" s="34"/>
      <c r="AE74" s="4"/>
      <c r="AF74" s="38">
        <f>AC74/S76</f>
        <v>6.2122220044475526E-2</v>
      </c>
      <c r="AG74" s="128"/>
      <c r="AH74" s="38"/>
    </row>
    <row r="75" spans="1:34" s="8" customFormat="1" x14ac:dyDescent="0.15">
      <c r="A75" s="8" t="s">
        <v>348</v>
      </c>
      <c r="B75" s="8">
        <v>80</v>
      </c>
      <c r="C75" s="8">
        <v>0</v>
      </c>
      <c r="D75" s="8" t="s">
        <v>21</v>
      </c>
      <c r="E75" s="8">
        <v>0</v>
      </c>
      <c r="F75" s="8" t="s">
        <v>21</v>
      </c>
      <c r="G75" s="8">
        <v>8502</v>
      </c>
      <c r="H75" s="8">
        <v>10.4</v>
      </c>
      <c r="I75" s="8">
        <v>10</v>
      </c>
      <c r="J75"/>
      <c r="K75" s="29">
        <f t="shared" si="4"/>
        <v>0</v>
      </c>
      <c r="L75" s="17"/>
      <c r="M75" s="4"/>
      <c r="N75"/>
      <c r="O75" s="29">
        <f t="shared" si="5"/>
        <v>0</v>
      </c>
      <c r="P75" s="19"/>
      <c r="Q75" s="10"/>
      <c r="R75" s="105"/>
      <c r="S75" s="4"/>
      <c r="T75" s="4"/>
      <c r="U75" s="6"/>
      <c r="V75" s="18"/>
      <c r="W75" s="6"/>
      <c r="X75" s="28"/>
      <c r="Y75" s="24"/>
      <c r="Z75" s="6"/>
      <c r="AB75">
        <f>((I75*'Beads concentration'!G$4*G75)/(B75*500))</f>
        <v>12923.04</v>
      </c>
      <c r="AC75" s="4">
        <f t="shared" si="0"/>
        <v>646152000000</v>
      </c>
      <c r="AD75" s="34"/>
      <c r="AE75" s="4"/>
      <c r="AF75" s="38">
        <f>AC75/S76</f>
        <v>6.105625070776545E-2</v>
      </c>
      <c r="AG75" s="128"/>
      <c r="AH75" s="38"/>
    </row>
    <row r="76" spans="1:34" s="68" customFormat="1" x14ac:dyDescent="0.15">
      <c r="A76" s="68" t="s">
        <v>349</v>
      </c>
      <c r="B76" s="68">
        <v>89</v>
      </c>
      <c r="C76" s="68">
        <v>13315</v>
      </c>
      <c r="D76" s="68">
        <v>235</v>
      </c>
      <c r="E76" s="68">
        <v>28414</v>
      </c>
      <c r="F76" s="68">
        <v>51.3</v>
      </c>
      <c r="G76" s="68">
        <v>0</v>
      </c>
      <c r="H76" s="68" t="s">
        <v>21</v>
      </c>
      <c r="I76" s="68">
        <v>20</v>
      </c>
      <c r="J76" s="69">
        <f>((I76*'Beads concentration'!G$4*C76)/(B76*500))</f>
        <v>36384.3595505618</v>
      </c>
      <c r="K76" s="29">
        <f t="shared" si="4"/>
        <v>1819217977528.0898</v>
      </c>
      <c r="L76" s="71">
        <f>AVERAGE(K76,K78)</f>
        <v>3321458131621.188</v>
      </c>
      <c r="M76" s="70">
        <f>STDEVP(K76,K78)</f>
        <v>1502240154093.0979</v>
      </c>
      <c r="N76" s="69">
        <f>((I76*'Beads concentration'!G$4*E76)/(B76*500))</f>
        <v>77643.64943820225</v>
      </c>
      <c r="O76" s="29">
        <f t="shared" si="5"/>
        <v>3882182471910.1123</v>
      </c>
      <c r="P76" s="72">
        <f>AVERAGE(O76,O78)</f>
        <v>7261438664526.4844</v>
      </c>
      <c r="Q76" s="70">
        <f>STDEVP(O76,O78)</f>
        <v>3379256192616.3711</v>
      </c>
      <c r="R76" s="106">
        <f t="shared" si="24"/>
        <v>5701400449438.2021</v>
      </c>
      <c r="S76" s="70">
        <f>AVERAGE(R76,R78)</f>
        <v>10582896796147.672</v>
      </c>
      <c r="T76" s="70">
        <f>STDEVP(R76,R78)</f>
        <v>4881496346709.4678</v>
      </c>
      <c r="U76" s="73">
        <f t="shared" si="27"/>
        <v>31.90826523520813</v>
      </c>
      <c r="V76" s="74">
        <f>AVERAGE(U76,U78)</f>
        <v>31.550277390806201</v>
      </c>
      <c r="W76" s="73">
        <f>STDEVP(U76,U78)</f>
        <v>0.3579878444019311</v>
      </c>
      <c r="X76" s="75">
        <f t="shared" si="29"/>
        <v>68.09173476479188</v>
      </c>
      <c r="Y76" s="76">
        <f>AVERAGE(X76,X78)</f>
        <v>68.449722609193799</v>
      </c>
      <c r="Z76" s="73">
        <f>STDEVP(X76,X78)</f>
        <v>0.35798784440192577</v>
      </c>
      <c r="AB76" s="69"/>
      <c r="AC76" s="4">
        <f t="shared" si="0"/>
        <v>0</v>
      </c>
      <c r="AD76" s="77"/>
      <c r="AE76" s="70"/>
      <c r="AF76" s="78"/>
      <c r="AG76" s="129"/>
      <c r="AH76" s="78"/>
    </row>
    <row r="77" spans="1:34" s="79" customFormat="1" x14ac:dyDescent="0.15">
      <c r="A77" s="79" t="s">
        <v>350</v>
      </c>
      <c r="B77" s="79">
        <v>30</v>
      </c>
      <c r="C77" s="79">
        <v>214</v>
      </c>
      <c r="D77" s="79">
        <v>339</v>
      </c>
      <c r="E77" s="79">
        <v>4775</v>
      </c>
      <c r="F77" s="79">
        <v>54.2</v>
      </c>
      <c r="G77" s="79">
        <v>0</v>
      </c>
      <c r="H77" s="79" t="s">
        <v>21</v>
      </c>
      <c r="I77" s="79">
        <v>20</v>
      </c>
      <c r="J77" s="80">
        <f>((I77*'Beads concentration'!G$4*C77)/(B77*500))</f>
        <v>1734.8266666666666</v>
      </c>
      <c r="K77" s="29">
        <f t="shared" si="4"/>
        <v>86741333333.333313</v>
      </c>
      <c r="L77" s="82"/>
      <c r="M77" s="81"/>
      <c r="N77" s="80">
        <f>((I77*'Beads concentration'!G$4*E77)/(B77*500))</f>
        <v>38709.333333333336</v>
      </c>
      <c r="O77" s="29">
        <f t="shared" si="5"/>
        <v>1935466666666.667</v>
      </c>
      <c r="P77" s="83"/>
      <c r="Q77" s="81"/>
      <c r="R77" s="107">
        <f t="shared" si="24"/>
        <v>2022208000000.0002</v>
      </c>
      <c r="S77" s="81"/>
      <c r="T77" s="81"/>
      <c r="U77" s="84">
        <f t="shared" si="27"/>
        <v>4.2894367608739206</v>
      </c>
      <c r="V77" s="85"/>
      <c r="W77" s="84"/>
      <c r="X77" s="86">
        <f t="shared" si="29"/>
        <v>95.710563239126074</v>
      </c>
      <c r="Y77" s="87"/>
      <c r="Z77" s="84"/>
      <c r="AB77" s="80"/>
      <c r="AC77" s="4">
        <f t="shared" si="0"/>
        <v>0</v>
      </c>
      <c r="AD77" s="88"/>
      <c r="AE77" s="81"/>
      <c r="AF77" s="89"/>
      <c r="AG77" s="134"/>
      <c r="AH77" s="89"/>
    </row>
    <row r="78" spans="1:34" s="68" customFormat="1" x14ac:dyDescent="0.15">
      <c r="A78" s="68" t="s">
        <v>351</v>
      </c>
      <c r="B78" s="68">
        <v>35</v>
      </c>
      <c r="C78" s="68">
        <v>13884</v>
      </c>
      <c r="D78" s="68">
        <v>169</v>
      </c>
      <c r="E78" s="68">
        <v>30627</v>
      </c>
      <c r="F78" s="68">
        <v>36.299999999999997</v>
      </c>
      <c r="G78" s="68">
        <v>0</v>
      </c>
      <c r="H78" s="68" t="s">
        <v>21</v>
      </c>
      <c r="I78" s="68">
        <v>20</v>
      </c>
      <c r="J78" s="69">
        <f>((I78*'Beads concentration'!G$4*C78)/(B78*500))</f>
        <v>96473.965714285718</v>
      </c>
      <c r="K78" s="29">
        <f t="shared" si="4"/>
        <v>4823698285714.2861</v>
      </c>
      <c r="L78" s="71"/>
      <c r="M78" s="70"/>
      <c r="N78" s="69">
        <f>((I78*'Beads concentration'!G$4*E78)/(B78*500))</f>
        <v>212813.89714285714</v>
      </c>
      <c r="O78" s="29">
        <f t="shared" si="5"/>
        <v>10640694857142.855</v>
      </c>
      <c r="P78" s="72"/>
      <c r="Q78" s="70"/>
      <c r="R78" s="106">
        <f t="shared" si="24"/>
        <v>15464393142857.141</v>
      </c>
      <c r="S78" s="70"/>
      <c r="T78" s="70"/>
      <c r="U78" s="73">
        <f t="shared" si="27"/>
        <v>31.192289546404268</v>
      </c>
      <c r="V78" s="74"/>
      <c r="W78" s="73"/>
      <c r="X78" s="75">
        <f t="shared" si="29"/>
        <v>68.807710453595732</v>
      </c>
      <c r="Y78" s="76"/>
      <c r="Z78" s="73"/>
      <c r="AB78" s="69"/>
      <c r="AC78" s="4">
        <f t="shared" ref="AC78:AC93" si="92">AB78*1000*10000*5</f>
        <v>0</v>
      </c>
      <c r="AD78" s="77"/>
      <c r="AE78" s="70"/>
      <c r="AF78" s="78"/>
      <c r="AG78" s="129"/>
      <c r="AH78" s="78"/>
    </row>
    <row r="79" spans="1:34" s="45" customFormat="1" x14ac:dyDescent="0.15">
      <c r="A79" s="45" t="s">
        <v>352</v>
      </c>
      <c r="B79" s="45">
        <v>163</v>
      </c>
      <c r="C79" s="45">
        <v>0</v>
      </c>
      <c r="D79" s="45" t="s">
        <v>21</v>
      </c>
      <c r="E79" s="45">
        <v>0</v>
      </c>
      <c r="F79" s="45" t="s">
        <v>21</v>
      </c>
      <c r="G79" s="45">
        <v>8053</v>
      </c>
      <c r="H79" s="45">
        <v>10.4</v>
      </c>
      <c r="I79" s="45">
        <v>10</v>
      </c>
      <c r="J79" s="9"/>
      <c r="K79" s="114">
        <f t="shared" si="4"/>
        <v>0</v>
      </c>
      <c r="L79" s="55"/>
      <c r="M79" s="46"/>
      <c r="N79" s="9"/>
      <c r="O79" s="114">
        <f t="shared" si="5"/>
        <v>0</v>
      </c>
      <c r="P79" s="56"/>
      <c r="Q79" s="46"/>
      <c r="R79" s="108"/>
      <c r="S79" s="46"/>
      <c r="T79" s="46"/>
      <c r="U79" s="49"/>
      <c r="V79" s="50"/>
      <c r="W79" s="49"/>
      <c r="X79" s="51"/>
      <c r="Y79" s="52"/>
      <c r="Z79" s="49"/>
      <c r="AB79" s="9">
        <f>((I79*'Beads concentration'!G$4*G79)/(B79*500))</f>
        <v>6007.636809815951</v>
      </c>
      <c r="AC79" s="46">
        <f t="shared" si="92"/>
        <v>300381840490.79755</v>
      </c>
      <c r="AD79" s="115">
        <f>AVERAGE(AC79:AC81)</f>
        <v>425114620388.31836</v>
      </c>
      <c r="AE79" s="46">
        <f>STDEVP(AC79:AC81)</f>
        <v>112125287823.00349</v>
      </c>
      <c r="AF79" s="54">
        <f>AC79/S82</f>
        <v>2.6599091123145725E-2</v>
      </c>
      <c r="AG79" s="131">
        <f t="shared" ref="AG79" si="93">AVERAGE(AF79:AF81)</f>
        <v>3.7644294698423363E-2</v>
      </c>
      <c r="AH79" s="54">
        <f t="shared" ref="AH79" si="94">STDEVP(AF79:AF81)</f>
        <v>9.9287984358175149E-3</v>
      </c>
    </row>
    <row r="80" spans="1:34" s="90" customFormat="1" x14ac:dyDescent="0.15">
      <c r="A80" s="90" t="s">
        <v>353</v>
      </c>
      <c r="B80" s="90">
        <v>125</v>
      </c>
      <c r="C80" s="90">
        <v>0</v>
      </c>
      <c r="D80" s="90" t="s">
        <v>21</v>
      </c>
      <c r="E80" s="90">
        <v>0</v>
      </c>
      <c r="F80" s="90" t="s">
        <v>21</v>
      </c>
      <c r="G80" s="90">
        <v>8279</v>
      </c>
      <c r="H80" s="90">
        <v>10.7</v>
      </c>
      <c r="I80" s="90">
        <v>10</v>
      </c>
      <c r="K80" s="91">
        <f t="shared" si="4"/>
        <v>0</v>
      </c>
      <c r="M80" s="91"/>
      <c r="O80" s="114">
        <f t="shared" si="5"/>
        <v>0</v>
      </c>
      <c r="P80" s="56"/>
      <c r="Q80" s="91"/>
      <c r="R80" s="91"/>
      <c r="S80" s="91"/>
      <c r="T80" s="91"/>
      <c r="U80" s="92"/>
      <c r="V80" s="92"/>
      <c r="W80" s="92"/>
      <c r="X80" s="92"/>
      <c r="Y80" s="92"/>
      <c r="Z80" s="92"/>
      <c r="AB80" s="90">
        <f>((I80*'Beads concentration'!G$4*G80)/(B80*500))</f>
        <v>8053.8112000000001</v>
      </c>
      <c r="AC80" s="91">
        <f t="shared" si="92"/>
        <v>402690560000</v>
      </c>
      <c r="AE80" s="91"/>
      <c r="AF80" s="93">
        <f>AC80/S82</f>
        <v>3.5658623312146351E-2</v>
      </c>
      <c r="AG80" s="132"/>
      <c r="AH80" s="93"/>
    </row>
    <row r="81" spans="1:34" s="45" customFormat="1" x14ac:dyDescent="0.15">
      <c r="A81" s="45" t="s">
        <v>354</v>
      </c>
      <c r="B81" s="45">
        <v>89</v>
      </c>
      <c r="C81" s="45">
        <v>0</v>
      </c>
      <c r="D81" s="45" t="s">
        <v>21</v>
      </c>
      <c r="E81" s="45">
        <v>0</v>
      </c>
      <c r="F81" s="45" t="s">
        <v>21</v>
      </c>
      <c r="G81" s="45">
        <v>8377</v>
      </c>
      <c r="H81" s="45">
        <v>10.6</v>
      </c>
      <c r="I81" s="45">
        <v>10</v>
      </c>
      <c r="J81" s="9"/>
      <c r="K81" s="114">
        <f t="shared" ref="K81:K96" si="95">J81*1000*10000*5</f>
        <v>0</v>
      </c>
      <c r="L81" s="55"/>
      <c r="M81" s="46"/>
      <c r="N81" s="9"/>
      <c r="O81" s="114">
        <f t="shared" ref="O81:O96" si="96">N81*1000*10000*5</f>
        <v>0</v>
      </c>
      <c r="P81" s="21"/>
      <c r="Q81" s="12"/>
      <c r="R81" s="108"/>
      <c r="S81" s="46"/>
      <c r="T81" s="46"/>
      <c r="U81" s="49"/>
      <c r="V81" s="50"/>
      <c r="W81" s="49"/>
      <c r="X81" s="51"/>
      <c r="Y81" s="52"/>
      <c r="Z81" s="49"/>
      <c r="AB81" s="9">
        <f>((I81*'Beads concentration'!G$4*G81)/(B81*500))</f>
        <v>11445.429213483147</v>
      </c>
      <c r="AC81" s="46">
        <f t="shared" si="92"/>
        <v>572271460674.15735</v>
      </c>
      <c r="AD81" s="53"/>
      <c r="AE81" s="46"/>
      <c r="AF81" s="54">
        <f>AC81/S82</f>
        <v>5.0675169659978002E-2</v>
      </c>
      <c r="AG81" s="132"/>
      <c r="AH81" s="54"/>
    </row>
    <row r="82" spans="1:34" s="94" customFormat="1" x14ac:dyDescent="0.15">
      <c r="A82" s="94" t="s">
        <v>355</v>
      </c>
      <c r="B82" s="94">
        <f>AVERAGE(B83:B84)</f>
        <v>48</v>
      </c>
      <c r="C82" s="94">
        <v>13125</v>
      </c>
      <c r="D82" s="94">
        <v>272</v>
      </c>
      <c r="E82" s="94">
        <v>24659</v>
      </c>
      <c r="F82" s="94">
        <v>75</v>
      </c>
      <c r="G82" s="94">
        <v>0</v>
      </c>
      <c r="H82" s="94" t="s">
        <v>21</v>
      </c>
      <c r="I82" s="94">
        <v>20</v>
      </c>
      <c r="J82" s="94">
        <f>((I82*'Beads concentration'!G$4*C82)/(B82*500))</f>
        <v>66500</v>
      </c>
      <c r="K82" s="29">
        <f t="shared" si="95"/>
        <v>3325000000000</v>
      </c>
      <c r="L82" s="95">
        <f t="shared" ref="L82" si="97">AVERAGE(K82:K84)</f>
        <v>3694997762237.7622</v>
      </c>
      <c r="M82" s="95">
        <f t="shared" ref="M82" si="98">STDEVP(K82:K84)</f>
        <v>372414407572.52222</v>
      </c>
      <c r="N82" s="94">
        <f>((I82*'Beads concentration'!G$4*E82)/(B82*500))</f>
        <v>124938.93333333333</v>
      </c>
      <c r="O82" s="29">
        <f t="shared" si="96"/>
        <v>6246946666666.666</v>
      </c>
      <c r="P82" s="72">
        <f t="shared" ref="P82" si="99">AVERAGE(O82:O84)</f>
        <v>7597938492618.4922</v>
      </c>
      <c r="Q82" s="95">
        <f t="shared" ref="Q82" si="100">STDEVP(O82:O84)</f>
        <v>1064590746917.3053</v>
      </c>
      <c r="R82" s="106">
        <f t="shared" si="24"/>
        <v>9571946666666.666</v>
      </c>
      <c r="S82" s="95">
        <f t="shared" ref="S82" si="101">AVERAGE(R82:R84)</f>
        <v>11292936254856.256</v>
      </c>
      <c r="T82" s="95">
        <f t="shared" ref="T82" si="102">STDEVP(R82:R84)</f>
        <v>1421606727638.5605</v>
      </c>
      <c r="U82" s="96">
        <f t="shared" si="27"/>
        <v>34.736925682828712</v>
      </c>
      <c r="V82" s="96">
        <f t="shared" ref="V82" si="103">AVERAGE(U82:U84)</f>
        <v>32.847165575869582</v>
      </c>
      <c r="W82" s="96">
        <f t="shared" ref="W82" si="104">STDEVP(U82:U84)</f>
        <v>1.3597573511230565</v>
      </c>
      <c r="X82" s="96">
        <f t="shared" si="29"/>
        <v>65.263074317171288</v>
      </c>
      <c r="Y82" s="96">
        <f t="shared" ref="Y82" si="105">AVERAGE(X82:X84)</f>
        <v>67.152834424130404</v>
      </c>
      <c r="Z82" s="96">
        <f t="shared" ref="Z82" si="106">STDEVP(X82:X84)</f>
        <v>1.3597573511230521</v>
      </c>
      <c r="AC82" s="4">
        <f t="shared" si="92"/>
        <v>0</v>
      </c>
      <c r="AE82" s="95"/>
      <c r="AF82" s="97"/>
      <c r="AG82" s="129"/>
      <c r="AH82" s="97"/>
    </row>
    <row r="83" spans="1:34" s="68" customFormat="1" x14ac:dyDescent="0.15">
      <c r="A83" s="68" t="s">
        <v>356</v>
      </c>
      <c r="B83" s="68">
        <v>44</v>
      </c>
      <c r="C83" s="68">
        <v>15214</v>
      </c>
      <c r="D83" s="68">
        <v>198</v>
      </c>
      <c r="E83" s="68">
        <v>32019</v>
      </c>
      <c r="F83" s="68">
        <v>48.7</v>
      </c>
      <c r="G83" s="68">
        <v>0</v>
      </c>
      <c r="H83" s="68" t="s">
        <v>21</v>
      </c>
      <c r="I83" s="68">
        <v>20</v>
      </c>
      <c r="J83" s="69">
        <f>((I83*'Beads concentration'!G$4*C83)/(B83*500))</f>
        <v>84091.927272727276</v>
      </c>
      <c r="K83" s="29">
        <f t="shared" si="95"/>
        <v>4204596363636.3643</v>
      </c>
      <c r="L83" s="71"/>
      <c r="M83" s="70"/>
      <c r="N83" s="69">
        <f>((I83*'Beads concentration'!G$4*E83)/(B83*500))</f>
        <v>176977.74545454545</v>
      </c>
      <c r="O83" s="29">
        <f t="shared" si="96"/>
        <v>8848887272727.2715</v>
      </c>
      <c r="P83" s="72"/>
      <c r="Q83" s="70"/>
      <c r="R83" s="106">
        <f t="shared" si="24"/>
        <v>13053483636363.637</v>
      </c>
      <c r="S83" s="70"/>
      <c r="T83" s="70"/>
      <c r="U83" s="73">
        <f t="shared" si="27"/>
        <v>32.210530772976526</v>
      </c>
      <c r="V83" s="74"/>
      <c r="W83" s="73"/>
      <c r="X83" s="75">
        <f t="shared" si="29"/>
        <v>67.78946922702346</v>
      </c>
      <c r="Y83" s="76"/>
      <c r="Z83" s="73"/>
      <c r="AB83" s="69"/>
      <c r="AC83" s="4">
        <f t="shared" si="92"/>
        <v>0</v>
      </c>
      <c r="AD83" s="77"/>
      <c r="AE83" s="70"/>
      <c r="AF83" s="78"/>
      <c r="AG83" s="129"/>
      <c r="AH83" s="78"/>
    </row>
    <row r="84" spans="1:34" s="68" customFormat="1" x14ac:dyDescent="0.15">
      <c r="A84" s="68" t="s">
        <v>357</v>
      </c>
      <c r="B84" s="68">
        <v>52</v>
      </c>
      <c r="C84" s="68">
        <v>15204</v>
      </c>
      <c r="D84" s="68">
        <v>233</v>
      </c>
      <c r="E84" s="68">
        <v>32919</v>
      </c>
      <c r="F84" s="68">
        <v>51</v>
      </c>
      <c r="G84" s="68">
        <v>0</v>
      </c>
      <c r="H84" s="68" t="s">
        <v>21</v>
      </c>
      <c r="I84" s="68">
        <v>20</v>
      </c>
      <c r="J84" s="69">
        <f>((I84*'Beads concentration'!G$4*C84)/(B84*500))</f>
        <v>71107.938461538462</v>
      </c>
      <c r="K84" s="29">
        <f t="shared" si="95"/>
        <v>3555396923076.9233</v>
      </c>
      <c r="L84" s="71"/>
      <c r="M84" s="70"/>
      <c r="N84" s="69">
        <f>((I84*'Beads concentration'!G$4*E84)/(B84*500))</f>
        <v>153959.63076923077</v>
      </c>
      <c r="O84" s="29">
        <f t="shared" si="96"/>
        <v>7697981538461.5391</v>
      </c>
      <c r="P84" s="72"/>
      <c r="Q84" s="70"/>
      <c r="R84" s="106">
        <f t="shared" si="24"/>
        <v>11253378461538.463</v>
      </c>
      <c r="S84" s="70"/>
      <c r="T84" s="70"/>
      <c r="U84" s="73">
        <f t="shared" si="27"/>
        <v>31.5940402718035</v>
      </c>
      <c r="V84" s="74"/>
      <c r="W84" s="73"/>
      <c r="X84" s="75">
        <f t="shared" si="29"/>
        <v>68.405959728196493</v>
      </c>
      <c r="Y84" s="76"/>
      <c r="Z84" s="73"/>
      <c r="AB84" s="69"/>
      <c r="AC84" s="4">
        <f t="shared" si="92"/>
        <v>0</v>
      </c>
      <c r="AD84" s="77"/>
      <c r="AE84" s="70"/>
      <c r="AF84" s="78"/>
      <c r="AG84" s="129"/>
      <c r="AH84" s="78"/>
    </row>
    <row r="85" spans="1:34" s="8" customFormat="1" x14ac:dyDescent="0.15">
      <c r="A85" s="8" t="s">
        <v>358</v>
      </c>
      <c r="B85" s="8">
        <v>63</v>
      </c>
      <c r="C85" s="8">
        <v>0</v>
      </c>
      <c r="D85" s="8" t="s">
        <v>21</v>
      </c>
      <c r="E85" s="8">
        <v>0</v>
      </c>
      <c r="F85" s="8" t="s">
        <v>21</v>
      </c>
      <c r="G85" s="8">
        <v>2359</v>
      </c>
      <c r="H85" s="8">
        <v>12.2</v>
      </c>
      <c r="I85" s="8">
        <v>10</v>
      </c>
      <c r="J85"/>
      <c r="K85" s="29">
        <f t="shared" si="95"/>
        <v>0</v>
      </c>
      <c r="L85" s="17"/>
      <c r="M85" s="4"/>
      <c r="N85"/>
      <c r="O85" s="29">
        <f t="shared" si="96"/>
        <v>0</v>
      </c>
      <c r="P85" s="23"/>
      <c r="Q85" s="4"/>
      <c r="R85" s="105"/>
      <c r="S85" s="4"/>
      <c r="T85" s="5"/>
      <c r="U85" s="6"/>
      <c r="V85" s="18"/>
      <c r="W85" s="6"/>
      <c r="X85" s="28"/>
      <c r="Y85" s="24"/>
      <c r="Z85" s="6"/>
      <c r="AB85">
        <f>((I85*'Beads concentration'!G$4*G85)/(B85*500))</f>
        <v>4553.2444444444445</v>
      </c>
      <c r="AC85" s="4">
        <f t="shared" si="92"/>
        <v>227662222222.22226</v>
      </c>
      <c r="AD85" s="33">
        <f>AVERAGE(AC85:AC87)</f>
        <v>311905984186.43365</v>
      </c>
      <c r="AE85" s="4">
        <f t="shared" ref="AE85" si="107">STDEVP(AC85:AC87)</f>
        <v>89049639098.638</v>
      </c>
      <c r="AF85" s="38">
        <f>AC85/S88</f>
        <v>4.2025518381487874E-2</v>
      </c>
      <c r="AG85" s="127">
        <f t="shared" ref="AG85" si="108">AVERAGE(AF85:AF87)</f>
        <v>5.7576573503390648E-2</v>
      </c>
      <c r="AH85" s="38">
        <f t="shared" ref="AH85" si="109">STDEVP(AF85:AF87)</f>
        <v>1.6438200454494983E-2</v>
      </c>
    </row>
    <row r="86" spans="1:34" s="8" customFormat="1" x14ac:dyDescent="0.15">
      <c r="A86" s="8" t="s">
        <v>359</v>
      </c>
      <c r="B86" s="8">
        <v>89</v>
      </c>
      <c r="C86" s="8">
        <v>0</v>
      </c>
      <c r="D86" s="8" t="s">
        <v>21</v>
      </c>
      <c r="E86" s="8">
        <v>0</v>
      </c>
      <c r="F86" s="8" t="s">
        <v>21</v>
      </c>
      <c r="G86" s="8">
        <v>6369</v>
      </c>
      <c r="H86" s="8">
        <v>12.2</v>
      </c>
      <c r="I86" s="8">
        <v>10</v>
      </c>
      <c r="J86"/>
      <c r="K86" s="29">
        <f t="shared" si="95"/>
        <v>0</v>
      </c>
      <c r="L86" s="17"/>
      <c r="M86" s="4"/>
      <c r="N86"/>
      <c r="O86" s="29">
        <f t="shared" si="96"/>
        <v>0</v>
      </c>
      <c r="P86" s="23"/>
      <c r="Q86" s="4"/>
      <c r="R86" s="105"/>
      <c r="S86" s="4"/>
      <c r="T86" s="4"/>
      <c r="U86" s="6"/>
      <c r="V86" s="18"/>
      <c r="W86" s="6"/>
      <c r="X86" s="28"/>
      <c r="Y86" s="24"/>
      <c r="Z86" s="6"/>
      <c r="AB86">
        <f>((I86*'Beads concentration'!G$4*G86)/(B86*500))</f>
        <v>8701.9146067415732</v>
      </c>
      <c r="AC86" s="4">
        <f t="shared" si="92"/>
        <v>435095730337.07874</v>
      </c>
      <c r="AD86" s="34"/>
      <c r="AE86" s="4"/>
      <c r="AF86" s="38">
        <f>AC86/S88</f>
        <v>8.0316898581177826E-2</v>
      </c>
      <c r="AG86" s="128"/>
      <c r="AH86" s="38"/>
    </row>
    <row r="87" spans="1:34" s="40" customFormat="1" x14ac:dyDescent="0.15">
      <c r="A87" s="40" t="s">
        <v>360</v>
      </c>
      <c r="B87" s="40">
        <f>AVERAGE(B85:B86)</f>
        <v>76</v>
      </c>
      <c r="C87" s="40">
        <v>0</v>
      </c>
      <c r="D87" s="40" t="s">
        <v>21</v>
      </c>
      <c r="E87" s="40">
        <v>0</v>
      </c>
      <c r="F87" s="40" t="s">
        <v>21</v>
      </c>
      <c r="G87" s="40">
        <v>3412</v>
      </c>
      <c r="H87" s="40">
        <v>11.1</v>
      </c>
      <c r="I87" s="40">
        <v>10</v>
      </c>
      <c r="K87" s="41">
        <f t="shared" si="95"/>
        <v>0</v>
      </c>
      <c r="M87" s="41"/>
      <c r="O87" s="29">
        <f t="shared" si="96"/>
        <v>0</v>
      </c>
      <c r="P87" s="19"/>
      <c r="Q87" s="121"/>
      <c r="R87" s="41"/>
      <c r="S87" s="41"/>
      <c r="T87" s="41"/>
      <c r="U87" s="43"/>
      <c r="V87" s="43"/>
      <c r="W87" s="43"/>
      <c r="X87" s="43"/>
      <c r="Y87" s="43"/>
      <c r="Z87" s="43"/>
      <c r="AB87" s="40">
        <f>((I87*'Beads concentration'!G$4*G87)/(B87*500))</f>
        <v>5459.2</v>
      </c>
      <c r="AC87" s="41">
        <f t="shared" si="92"/>
        <v>272960000000</v>
      </c>
      <c r="AE87" s="41"/>
      <c r="AF87" s="44">
        <f>AC87/S88</f>
        <v>5.0387303547506222E-2</v>
      </c>
      <c r="AG87" s="128"/>
      <c r="AH87" s="44"/>
    </row>
    <row r="88" spans="1:34" s="94" customFormat="1" x14ac:dyDescent="0.15">
      <c r="A88" s="94" t="s">
        <v>361</v>
      </c>
      <c r="B88" s="94">
        <f>AVERAGE(B89:B90)</f>
        <v>30</v>
      </c>
      <c r="C88" s="94">
        <v>5733</v>
      </c>
      <c r="D88" s="94">
        <v>702</v>
      </c>
      <c r="E88" s="94">
        <v>7323</v>
      </c>
      <c r="F88" s="94">
        <v>122</v>
      </c>
      <c r="G88" s="94">
        <v>0</v>
      </c>
      <c r="H88" s="94" t="s">
        <v>21</v>
      </c>
      <c r="I88" s="94">
        <v>20</v>
      </c>
      <c r="J88" s="94">
        <f>((I88*'Beads concentration'!G$4*C88)/(B88*500))</f>
        <v>46475.519999999997</v>
      </c>
      <c r="K88" s="29">
        <f t="shared" si="95"/>
        <v>2323776000000</v>
      </c>
      <c r="L88" s="95">
        <f t="shared" ref="L88" si="110">AVERAGE(K88:K90)</f>
        <v>2360277836139.1694</v>
      </c>
      <c r="M88" s="95">
        <f t="shared" ref="M88" si="111">STDEVP(K88:K90)</f>
        <v>34861901660.43425</v>
      </c>
      <c r="N88" s="94">
        <f>((I88*'Beads concentration'!G$4*E88)/(B88*500))</f>
        <v>59365.120000000003</v>
      </c>
      <c r="O88" s="29">
        <f t="shared" si="96"/>
        <v>2968256000000</v>
      </c>
      <c r="P88" s="72">
        <f t="shared" ref="P88" si="112">AVERAGE(O88:O90)</f>
        <v>3056959856341.1895</v>
      </c>
      <c r="Q88" s="95">
        <f t="shared" ref="Q88" si="113">STDEVP(O88:O90)</f>
        <v>116775483363.09282</v>
      </c>
      <c r="R88" s="106">
        <f t="shared" si="24"/>
        <v>5292032000000</v>
      </c>
      <c r="S88" s="95">
        <f t="shared" ref="S88" si="114">AVERAGE(R88:R90)</f>
        <v>5417237692480.3584</v>
      </c>
      <c r="T88" s="95">
        <f t="shared" ref="T88" si="115">STDEVP(R88:R90)</f>
        <v>150685992545.77194</v>
      </c>
      <c r="U88" s="96">
        <f t="shared" si="27"/>
        <v>43.910845588235297</v>
      </c>
      <c r="V88" s="96">
        <f t="shared" ref="V88" si="116">AVERAGE(U88:U90)</f>
        <v>43.585647760987882</v>
      </c>
      <c r="W88" s="96">
        <f t="shared" ref="W88" si="117">STDEVP(U88:U90)</f>
        <v>0.58561877243510141</v>
      </c>
      <c r="X88" s="96">
        <f t="shared" si="29"/>
        <v>56.089154411764703</v>
      </c>
      <c r="Y88" s="96">
        <f t="shared" ref="Y88" si="118">AVERAGE(X88:X90)</f>
        <v>56.414352239012118</v>
      </c>
      <c r="Z88" s="96">
        <f t="shared" ref="Z88" si="119">STDEVP(X88:X90)</f>
        <v>0.58561877243509808</v>
      </c>
      <c r="AC88" s="4">
        <f t="shared" si="92"/>
        <v>0</v>
      </c>
      <c r="AE88" s="95"/>
      <c r="AF88" s="97"/>
      <c r="AG88" s="129"/>
      <c r="AH88" s="97"/>
    </row>
    <row r="89" spans="1:34" s="68" customFormat="1" x14ac:dyDescent="0.15">
      <c r="A89" s="68" t="s">
        <v>362</v>
      </c>
      <c r="B89" s="68">
        <v>27</v>
      </c>
      <c r="C89" s="68">
        <v>5345</v>
      </c>
      <c r="D89" s="68">
        <v>958</v>
      </c>
      <c r="E89" s="68">
        <v>7154</v>
      </c>
      <c r="F89" s="68">
        <v>189</v>
      </c>
      <c r="G89" s="68">
        <v>0</v>
      </c>
      <c r="H89" s="68" t="s">
        <v>21</v>
      </c>
      <c r="I89" s="68">
        <v>20</v>
      </c>
      <c r="J89" s="69">
        <f>((I89*'Beads concentration'!G$4*C89)/(B89*500))</f>
        <v>48144.592592592591</v>
      </c>
      <c r="K89" s="29">
        <f t="shared" si="95"/>
        <v>2407229629629.6294</v>
      </c>
      <c r="L89" s="71"/>
      <c r="M89" s="70"/>
      <c r="N89" s="69">
        <f>((I89*'Beads concentration'!G$4*E89)/(B89*500))</f>
        <v>64438.992592592593</v>
      </c>
      <c r="O89" s="29">
        <f t="shared" si="96"/>
        <v>3221949629629.6294</v>
      </c>
      <c r="P89" s="72"/>
      <c r="Q89" s="70"/>
      <c r="R89" s="106">
        <f t="shared" si="24"/>
        <v>5629179259259.2588</v>
      </c>
      <c r="S89" s="70"/>
      <c r="T89" s="70"/>
      <c r="U89" s="73">
        <f t="shared" si="27"/>
        <v>42.76342107368589</v>
      </c>
      <c r="V89" s="74"/>
      <c r="W89" s="73"/>
      <c r="X89" s="75">
        <f t="shared" si="29"/>
        <v>57.236578926314102</v>
      </c>
      <c r="Y89" s="76"/>
      <c r="Z89" s="73"/>
      <c r="AB89" s="69"/>
      <c r="AC89" s="4">
        <f t="shared" si="92"/>
        <v>0</v>
      </c>
      <c r="AD89" s="77"/>
      <c r="AE89" s="70"/>
      <c r="AF89" s="78"/>
      <c r="AG89" s="129"/>
      <c r="AH89" s="78"/>
    </row>
    <row r="90" spans="1:34" s="68" customFormat="1" x14ac:dyDescent="0.15">
      <c r="A90" s="68" t="s">
        <v>363</v>
      </c>
      <c r="B90" s="68">
        <v>33</v>
      </c>
      <c r="C90" s="68">
        <v>6377</v>
      </c>
      <c r="D90" s="68">
        <v>434</v>
      </c>
      <c r="E90" s="68">
        <v>8089</v>
      </c>
      <c r="F90" s="68">
        <v>84.2</v>
      </c>
      <c r="G90" s="68">
        <v>0</v>
      </c>
      <c r="H90" s="68" t="s">
        <v>21</v>
      </c>
      <c r="I90" s="68">
        <v>20</v>
      </c>
      <c r="J90" s="69">
        <f>((I90*'Beads concentration'!G$4*C90)/(B90*500))</f>
        <v>46996.557575757579</v>
      </c>
      <c r="K90" s="29">
        <f t="shared" si="95"/>
        <v>2349827878787.8789</v>
      </c>
      <c r="L90" s="71"/>
      <c r="M90" s="70"/>
      <c r="N90" s="69">
        <f>((I90*'Beads concentration'!G$4*E90)/(B90*500))</f>
        <v>59613.47878787879</v>
      </c>
      <c r="O90" s="29">
        <f t="shared" si="96"/>
        <v>2980673939393.9395</v>
      </c>
      <c r="P90" s="72"/>
      <c r="Q90" s="70"/>
      <c r="R90" s="106">
        <f t="shared" si="24"/>
        <v>5330501818181.8184</v>
      </c>
      <c r="S90" s="70"/>
      <c r="T90" s="70"/>
      <c r="U90" s="73">
        <f t="shared" si="27"/>
        <v>44.082676621042445</v>
      </c>
      <c r="V90" s="74"/>
      <c r="W90" s="73"/>
      <c r="X90" s="75">
        <f t="shared" si="29"/>
        <v>55.917323378957555</v>
      </c>
      <c r="Y90" s="76"/>
      <c r="Z90" s="73"/>
      <c r="AB90" s="69"/>
      <c r="AC90" s="4">
        <f t="shared" si="92"/>
        <v>0</v>
      </c>
      <c r="AD90" s="77"/>
      <c r="AE90" s="70"/>
      <c r="AF90" s="78"/>
      <c r="AG90" s="129"/>
      <c r="AH90" s="78"/>
    </row>
    <row r="91" spans="1:34" s="45" customFormat="1" x14ac:dyDescent="0.15">
      <c r="A91" s="45" t="s">
        <v>364</v>
      </c>
      <c r="B91" s="45">
        <v>146</v>
      </c>
      <c r="C91" s="45">
        <v>0</v>
      </c>
      <c r="D91" s="45" t="s">
        <v>21</v>
      </c>
      <c r="E91" s="45">
        <v>0</v>
      </c>
      <c r="F91" s="45" t="s">
        <v>21</v>
      </c>
      <c r="G91" s="45">
        <v>5426</v>
      </c>
      <c r="H91" s="45">
        <v>12.4</v>
      </c>
      <c r="I91" s="45">
        <v>10</v>
      </c>
      <c r="J91" s="9"/>
      <c r="K91" s="114">
        <f t="shared" si="95"/>
        <v>0</v>
      </c>
      <c r="L91" s="55"/>
      <c r="M91" s="46"/>
      <c r="N91" s="9"/>
      <c r="O91" s="114">
        <f t="shared" si="96"/>
        <v>0</v>
      </c>
      <c r="P91" s="56"/>
      <c r="Q91" s="46"/>
      <c r="R91" s="108"/>
      <c r="S91" s="46"/>
      <c r="T91" s="46"/>
      <c r="U91" s="49"/>
      <c r="V91" s="50"/>
      <c r="W91" s="49"/>
      <c r="X91" s="51"/>
      <c r="Y91" s="52"/>
      <c r="Z91" s="49"/>
      <c r="AB91" s="9">
        <f>((I91*'Beads concentration'!G$4*G91)/(B91*500))</f>
        <v>4519.1890410958904</v>
      </c>
      <c r="AC91" s="46">
        <f t="shared" si="92"/>
        <v>225959452054.79449</v>
      </c>
      <c r="AD91" s="115">
        <f t="shared" ref="AD91" si="120">AVERAGE(AC91:AC93)</f>
        <v>599648743277.52405</v>
      </c>
      <c r="AE91" s="46">
        <f t="shared" ref="AE91" si="121">STDEVP(AC91:AC93)</f>
        <v>382339782672.99823</v>
      </c>
      <c r="AF91" s="54">
        <f>AC91/S94</f>
        <v>7.2462066472405606E-2</v>
      </c>
      <c r="AG91" s="131">
        <f t="shared" ref="AG91" si="122">AVERAGE(AF91:AF93)</f>
        <v>0.19229904613564697</v>
      </c>
      <c r="AH91" s="54">
        <f t="shared" ref="AH91" si="123">STDEVP(AF91:AF93)</f>
        <v>0.12261107245196143</v>
      </c>
    </row>
    <row r="92" spans="1:34" s="45" customFormat="1" x14ac:dyDescent="0.15">
      <c r="A92" s="45" t="s">
        <v>365</v>
      </c>
      <c r="B92" s="45">
        <v>45</v>
      </c>
      <c r="C92" s="45">
        <v>0</v>
      </c>
      <c r="D92" s="45" t="s">
        <v>21</v>
      </c>
      <c r="E92" s="45">
        <v>0</v>
      </c>
      <c r="F92" s="45" t="s">
        <v>21</v>
      </c>
      <c r="G92" s="45">
        <v>8326</v>
      </c>
      <c r="H92" s="45">
        <v>12.3</v>
      </c>
      <c r="I92" s="45">
        <v>10</v>
      </c>
      <c r="J92" s="9"/>
      <c r="K92" s="114">
        <f t="shared" si="95"/>
        <v>0</v>
      </c>
      <c r="L92" s="55"/>
      <c r="M92" s="46"/>
      <c r="N92" s="9"/>
      <c r="O92" s="114">
        <f t="shared" si="96"/>
        <v>0</v>
      </c>
      <c r="P92" s="56"/>
      <c r="Q92" s="46"/>
      <c r="R92" s="108"/>
      <c r="S92" s="46"/>
      <c r="T92" s="46"/>
      <c r="U92" s="49"/>
      <c r="V92" s="50"/>
      <c r="W92" s="49"/>
      <c r="X92" s="51"/>
      <c r="Y92" s="52"/>
      <c r="Z92" s="49"/>
      <c r="AB92" s="9">
        <f>((I92*'Beads concentration'!G$4*G92)/(B92*500))</f>
        <v>22498.702222222222</v>
      </c>
      <c r="AC92" s="46">
        <f t="shared" si="92"/>
        <v>1124935111111.1111</v>
      </c>
      <c r="AD92" s="53"/>
      <c r="AE92" s="46"/>
      <c r="AF92" s="54">
        <f>AC92/S94</f>
        <v>0.36075110847192682</v>
      </c>
      <c r="AG92" s="132"/>
      <c r="AH92" s="54"/>
    </row>
    <row r="93" spans="1:34" s="45" customFormat="1" x14ac:dyDescent="0.15">
      <c r="A93" s="45" t="s">
        <v>366</v>
      </c>
      <c r="B93" s="45">
        <v>192</v>
      </c>
      <c r="C93" s="45">
        <v>0</v>
      </c>
      <c r="D93" s="45" t="s">
        <v>21</v>
      </c>
      <c r="E93" s="45">
        <v>0</v>
      </c>
      <c r="F93" s="45" t="s">
        <v>21</v>
      </c>
      <c r="G93" s="45">
        <v>14149</v>
      </c>
      <c r="H93" s="45">
        <v>12.1</v>
      </c>
      <c r="I93" s="45">
        <v>10</v>
      </c>
      <c r="J93" s="9"/>
      <c r="K93" s="114">
        <f t="shared" si="95"/>
        <v>0</v>
      </c>
      <c r="L93" s="55"/>
      <c r="M93" s="46"/>
      <c r="N93" s="9"/>
      <c r="O93" s="114">
        <f t="shared" si="96"/>
        <v>0</v>
      </c>
      <c r="P93" s="21"/>
      <c r="Q93" s="12"/>
      <c r="R93" s="108"/>
      <c r="S93" s="46"/>
      <c r="T93" s="46"/>
      <c r="U93" s="49"/>
      <c r="V93" s="50"/>
      <c r="W93" s="49"/>
      <c r="X93" s="51"/>
      <c r="Y93" s="52"/>
      <c r="Z93" s="49"/>
      <c r="AB93" s="9">
        <f>((I93*'Beads concentration'!G$4*G93)/(B93*500))</f>
        <v>8961.0333333333328</v>
      </c>
      <c r="AC93" s="46">
        <f t="shared" si="92"/>
        <v>448051666666.66663</v>
      </c>
      <c r="AD93" s="53"/>
      <c r="AE93" s="46"/>
      <c r="AF93" s="54">
        <f>AC93/S94</f>
        <v>0.14368396346260845</v>
      </c>
      <c r="AG93" s="132"/>
      <c r="AH93" s="54"/>
    </row>
    <row r="94" spans="1:34" s="8" customFormat="1" x14ac:dyDescent="0.15">
      <c r="A94" s="8" t="s">
        <v>367</v>
      </c>
      <c r="B94" s="8">
        <v>98</v>
      </c>
      <c r="C94" s="8">
        <v>11237</v>
      </c>
      <c r="D94" s="8">
        <v>219</v>
      </c>
      <c r="E94" s="8">
        <v>13944</v>
      </c>
      <c r="F94" s="8">
        <v>47.9</v>
      </c>
      <c r="G94" s="8">
        <v>0</v>
      </c>
      <c r="H94" s="8" t="s">
        <v>21</v>
      </c>
      <c r="I94" s="8">
        <v>20</v>
      </c>
      <c r="J94">
        <f>((I94*'Beads concentration'!G$4*C94)/(B94*500))</f>
        <v>27886.106122448979</v>
      </c>
      <c r="K94" s="29">
        <f t="shared" si="95"/>
        <v>1394305306122.4487</v>
      </c>
      <c r="L94" s="16">
        <f t="shared" ref="L94" si="124">AVERAGE(K94:K96)</f>
        <v>1415640521081.9226</v>
      </c>
      <c r="M94" s="4">
        <f t="shared" ref="M94" si="125">STDEVP(K94:K96)</f>
        <v>62133631251.930603</v>
      </c>
      <c r="N94">
        <f>((I94*'Beads concentration'!G$4*E94)/(B94*500))</f>
        <v>34603.885714285716</v>
      </c>
      <c r="O94" s="29">
        <f t="shared" si="96"/>
        <v>1730194285714.2859</v>
      </c>
      <c r="P94" s="22">
        <f t="shared" ref="P94" si="126">AVERAGE(O94:O96)</f>
        <v>1702673143638.6726</v>
      </c>
      <c r="Q94" s="4">
        <f t="shared" ref="Q94" si="127">STDEVP(O94:O96)</f>
        <v>70327304244.365204</v>
      </c>
      <c r="R94" s="105">
        <f t="shared" si="24"/>
        <v>3124499591836.7344</v>
      </c>
      <c r="S94" s="4">
        <f t="shared" ref="S94" si="128">AVERAGE(R94:R96)</f>
        <v>3118313664720.5952</v>
      </c>
      <c r="T94" s="5">
        <f t="shared" ref="T94" si="129">STDEVP(R94:R96)</f>
        <v>127930343425.618</v>
      </c>
      <c r="U94" s="6">
        <f t="shared" si="27"/>
        <v>44.624915610976529</v>
      </c>
      <c r="V94" s="18">
        <f t="shared" ref="V94" si="130">AVERAGE(U94:U96)</f>
        <v>45.396105648467902</v>
      </c>
      <c r="W94" s="6">
        <f t="shared" ref="W94" si="131">STDEVP(U94:U96)</f>
        <v>0.54816632574430924</v>
      </c>
      <c r="X94" s="28">
        <f t="shared" si="29"/>
        <v>55.375084389023485</v>
      </c>
      <c r="Y94" s="24">
        <f t="shared" ref="Y94" si="132">AVERAGE(X94:X96)</f>
        <v>54.603894351532112</v>
      </c>
      <c r="Z94" s="6">
        <f t="shared" ref="Z94" si="133">STDEVP(X94:X96)</f>
        <v>0.54816632574431723</v>
      </c>
      <c r="AB94"/>
      <c r="AC94" s="4"/>
      <c r="AD94" s="34"/>
      <c r="AE94" s="29"/>
      <c r="AF94" s="39"/>
      <c r="AG94" s="128"/>
      <c r="AH94" s="39"/>
    </row>
    <row r="95" spans="1:34" s="40" customFormat="1" x14ac:dyDescent="0.15">
      <c r="A95" s="40" t="s">
        <v>368</v>
      </c>
      <c r="B95" s="40">
        <f>AVERAGE(B94,B96)</f>
        <v>102.5</v>
      </c>
      <c r="C95" s="40">
        <v>12645</v>
      </c>
      <c r="D95" s="40">
        <v>337</v>
      </c>
      <c r="E95" s="40">
        <v>14934</v>
      </c>
      <c r="F95" s="40">
        <v>76.2</v>
      </c>
      <c r="G95" s="40">
        <v>0</v>
      </c>
      <c r="H95" s="40" t="s">
        <v>21</v>
      </c>
      <c r="I95" s="40">
        <v>20</v>
      </c>
      <c r="J95" s="40">
        <f>((I95*'Beads concentration'!G$4*C95)/(B95*500))</f>
        <v>30002.575609756099</v>
      </c>
      <c r="K95" s="29">
        <f t="shared" si="95"/>
        <v>1500128780487.8049</v>
      </c>
      <c r="L95" s="41"/>
      <c r="M95" s="41"/>
      <c r="N95" s="40">
        <f>((I95*'Beads concentration'!G$4*E95)/(B95*500))</f>
        <v>35433.646829268291</v>
      </c>
      <c r="O95" s="29">
        <f t="shared" si="96"/>
        <v>1771682341463.4146</v>
      </c>
      <c r="P95" s="22"/>
      <c r="Q95" s="41"/>
      <c r="R95" s="105">
        <f t="shared" si="24"/>
        <v>3271811121951.2197</v>
      </c>
      <c r="S95" s="41"/>
      <c r="T95" s="41"/>
      <c r="U95" s="43">
        <f>K95*100/R95</f>
        <v>45.850103339497444</v>
      </c>
      <c r="V95" s="43"/>
      <c r="W95" s="43"/>
      <c r="X95" s="43">
        <f t="shared" si="29"/>
        <v>54.149896660502556</v>
      </c>
      <c r="Y95" s="43"/>
      <c r="Z95" s="43"/>
      <c r="AC95" s="41"/>
      <c r="AE95" s="41"/>
      <c r="AF95" s="44"/>
      <c r="AG95" s="128"/>
      <c r="AH95" s="44"/>
    </row>
    <row r="96" spans="1:34" x14ac:dyDescent="0.15">
      <c r="A96" t="s">
        <v>369</v>
      </c>
      <c r="B96">
        <v>107</v>
      </c>
      <c r="C96">
        <v>11901</v>
      </c>
      <c r="D96">
        <v>124</v>
      </c>
      <c r="E96">
        <v>14133</v>
      </c>
      <c r="F96">
        <v>28.5</v>
      </c>
      <c r="G96">
        <v>0</v>
      </c>
      <c r="H96" t="s">
        <v>21</v>
      </c>
      <c r="I96">
        <v>20</v>
      </c>
      <c r="J96">
        <f>((I96*'Beads concentration'!G$4*C96)/(B96*500))</f>
        <v>27049.749532710281</v>
      </c>
      <c r="K96" s="29">
        <f t="shared" si="95"/>
        <v>1352487476635.5142</v>
      </c>
      <c r="L96" s="16"/>
      <c r="N96">
        <f>((I96*'Beads concentration'!G$4*E96)/(B96*500))</f>
        <v>32122.856074766354</v>
      </c>
      <c r="O96" s="29">
        <f t="shared" si="96"/>
        <v>1606142803738.3176</v>
      </c>
      <c r="P96" s="22"/>
      <c r="R96" s="105">
        <f t="shared" si="24"/>
        <v>2958630280373.832</v>
      </c>
      <c r="S96" s="4"/>
      <c r="U96" s="6">
        <f t="shared" si="27"/>
        <v>45.713297994929711</v>
      </c>
      <c r="V96" s="18"/>
      <c r="W96" s="6"/>
      <c r="X96" s="28">
        <f t="shared" si="29"/>
        <v>54.286702005070282</v>
      </c>
      <c r="Y96" s="24"/>
      <c r="Z96" s="6"/>
    </row>
    <row r="97" spans="1:34" x14ac:dyDescent="0.15">
      <c r="K97" s="4"/>
      <c r="O97" s="29">
        <f t="shared" ref="O97:O143" si="134">N97*1000*10000</f>
        <v>0</v>
      </c>
      <c r="R97" s="105"/>
      <c r="U97" s="6"/>
      <c r="X97" s="28"/>
    </row>
    <row r="98" spans="1:34" x14ac:dyDescent="0.15">
      <c r="A98" t="s">
        <v>255</v>
      </c>
      <c r="B98">
        <v>688</v>
      </c>
      <c r="C98">
        <v>1</v>
      </c>
      <c r="D98">
        <v>253</v>
      </c>
      <c r="E98">
        <v>3</v>
      </c>
      <c r="F98">
        <v>106</v>
      </c>
      <c r="G98">
        <v>1684</v>
      </c>
      <c r="H98">
        <v>48.2</v>
      </c>
      <c r="I98">
        <v>20</v>
      </c>
      <c r="K98" s="4"/>
      <c r="O98" s="29">
        <f t="shared" si="134"/>
        <v>0</v>
      </c>
      <c r="R98" s="105"/>
      <c r="U98" s="6"/>
      <c r="X98" s="28"/>
      <c r="AB98">
        <f>((I98*'Beads concentration'!G$5*G98)/(B98*500))</f>
        <v>624.46293604651157</v>
      </c>
      <c r="AC98" s="4">
        <f>AB98*1000*10000*5</f>
        <v>31223146802.325577</v>
      </c>
      <c r="AD98" s="33">
        <f>AVERAGE(AC98,AC100)</f>
        <v>30593746219.954735</v>
      </c>
      <c r="AE98" s="4">
        <f>STDEVP(AC98,AC100)</f>
        <v>629400582.37084389</v>
      </c>
      <c r="AF98" s="38">
        <f>AC98/S101</f>
        <v>0.21500095323103874</v>
      </c>
      <c r="AG98" s="127">
        <f>AVERAGE(AF98,AF100)</f>
        <v>0.21066693379249118</v>
      </c>
      <c r="AH98" s="38">
        <f>STDEVP(AF98,AF100)</f>
        <v>4.33401943854754E-3</v>
      </c>
    </row>
    <row r="99" spans="1:34" s="80" customFormat="1" x14ac:dyDescent="0.15">
      <c r="A99" s="80" t="s">
        <v>256</v>
      </c>
      <c r="B99" s="80">
        <v>580</v>
      </c>
      <c r="C99" s="80">
        <v>0</v>
      </c>
      <c r="D99" s="80" t="s">
        <v>21</v>
      </c>
      <c r="E99" s="80">
        <v>0</v>
      </c>
      <c r="F99" s="80" t="s">
        <v>21</v>
      </c>
      <c r="G99" s="80">
        <v>401</v>
      </c>
      <c r="H99" s="80">
        <v>39.6</v>
      </c>
      <c r="I99" s="80">
        <v>20</v>
      </c>
      <c r="K99" s="81"/>
      <c r="L99" s="100"/>
      <c r="M99" s="81"/>
      <c r="O99" s="119">
        <f t="shared" si="134"/>
        <v>0</v>
      </c>
      <c r="P99" s="101"/>
      <c r="Q99" s="81"/>
      <c r="R99" s="107"/>
      <c r="T99" s="81"/>
      <c r="U99" s="84"/>
      <c r="V99" s="100"/>
      <c r="X99" s="86"/>
      <c r="Y99" s="101"/>
      <c r="AB99" s="80">
        <f>((I99*'Beads concentration'!G$5*G99)/(B99*500))</f>
        <v>176.38814655172413</v>
      </c>
      <c r="AC99" s="4">
        <f t="shared" ref="AC99:AC112" si="135">AB99*1000*10000*5</f>
        <v>8819407327.5862083</v>
      </c>
      <c r="AD99" s="88"/>
      <c r="AE99" s="81"/>
      <c r="AF99" s="89">
        <f t="shared" ref="AF99" si="136">AC99/R102</f>
        <v>4.0409867807290847E-2</v>
      </c>
      <c r="AG99" s="134"/>
      <c r="AH99" s="89"/>
    </row>
    <row r="100" spans="1:34" x14ac:dyDescent="0.15">
      <c r="A100" t="s">
        <v>257</v>
      </c>
      <c r="B100">
        <v>149</v>
      </c>
      <c r="C100">
        <v>4</v>
      </c>
      <c r="D100">
        <v>484</v>
      </c>
      <c r="E100">
        <v>3</v>
      </c>
      <c r="F100">
        <v>132</v>
      </c>
      <c r="G100">
        <v>350</v>
      </c>
      <c r="H100">
        <v>39.6</v>
      </c>
      <c r="I100">
        <v>20</v>
      </c>
      <c r="K100" s="4"/>
      <c r="O100" s="29">
        <f t="shared" si="134"/>
        <v>0</v>
      </c>
      <c r="R100" s="105"/>
      <c r="U100" s="6"/>
      <c r="X100" s="28"/>
      <c r="AB100">
        <f>((I100*'Beads concentration'!G$5*G100)/(B100*500))</f>
        <v>599.28691275167785</v>
      </c>
      <c r="AC100" s="4">
        <f t="shared" si="135"/>
        <v>29964345637.583889</v>
      </c>
      <c r="AF100" s="38">
        <f>AC100/S101</f>
        <v>0.20633291435394366</v>
      </c>
    </row>
    <row r="101" spans="1:34" x14ac:dyDescent="0.15">
      <c r="A101" t="s">
        <v>258</v>
      </c>
      <c r="B101">
        <v>655</v>
      </c>
      <c r="C101">
        <v>1498</v>
      </c>
      <c r="D101">
        <v>190</v>
      </c>
      <c r="E101">
        <v>1901</v>
      </c>
      <c r="F101">
        <v>33.9</v>
      </c>
      <c r="G101">
        <v>16</v>
      </c>
      <c r="H101">
        <v>7.64</v>
      </c>
      <c r="I101">
        <v>20</v>
      </c>
      <c r="J101">
        <f>((I101*'Beads concentration'!G$5*C101)/(B101*500))</f>
        <v>583.47671755725196</v>
      </c>
      <c r="K101" s="4">
        <f>J101*1000*10000*5</f>
        <v>29173835877.862595</v>
      </c>
      <c r="L101" s="16">
        <f>AVERAGE(K101:K103)</f>
        <v>58886570413.458221</v>
      </c>
      <c r="M101" s="4">
        <f>STDEVP(K101:K103)</f>
        <v>21498353046.445915</v>
      </c>
      <c r="N101">
        <f>((I101*'Beads concentration'!G$5*E101)/(B101*500))</f>
        <v>740.44675572519088</v>
      </c>
      <c r="O101" s="29">
        <f>N101*1000*10000*5</f>
        <v>37022337786.259544</v>
      </c>
      <c r="P101" s="22">
        <f>AVERAGE(O101:O103)</f>
        <v>86336724335.25563</v>
      </c>
      <c r="Q101" s="4">
        <f>STDEVP(O101:O103)</f>
        <v>41666460848.612267</v>
      </c>
      <c r="R101" s="105">
        <f t="shared" ref="R101:R164" si="137">K101+O101</f>
        <v>66196173664.122139</v>
      </c>
      <c r="S101" s="4">
        <f>AVERAGE(R101:R103)</f>
        <v>145223294748.71384</v>
      </c>
      <c r="T101" s="4">
        <f>STDEVP(R101:R103)</f>
        <v>62220138424.486786</v>
      </c>
      <c r="U101" s="6">
        <f t="shared" ref="U101:U164" si="138">K101*100/R101</f>
        <v>44.071785819358631</v>
      </c>
      <c r="V101" s="18">
        <f>AVERAGE(U101:U103)</f>
        <v>41.830303354028224</v>
      </c>
      <c r="W101">
        <f>STDEVP(U101:U103)</f>
        <v>3.9001657350945442</v>
      </c>
      <c r="X101" s="28">
        <f t="shared" ref="X101:X164" si="139">O101*100/R101</f>
        <v>55.928214180641369</v>
      </c>
      <c r="Y101" s="24">
        <f>AVERAGE(X101:X103)</f>
        <v>58.169696645971776</v>
      </c>
      <c r="Z101">
        <f>STDEVP(X101:X103)</f>
        <v>3.9001657350945362</v>
      </c>
      <c r="AC101" s="4">
        <f t="shared" si="135"/>
        <v>0</v>
      </c>
    </row>
    <row r="102" spans="1:34" x14ac:dyDescent="0.15">
      <c r="A102" t="s">
        <v>259</v>
      </c>
      <c r="B102">
        <v>229</v>
      </c>
      <c r="C102">
        <v>1424</v>
      </c>
      <c r="D102">
        <v>185</v>
      </c>
      <c r="E102">
        <v>2494</v>
      </c>
      <c r="F102">
        <v>29.3</v>
      </c>
      <c r="G102">
        <v>3</v>
      </c>
      <c r="H102">
        <v>7.79</v>
      </c>
      <c r="I102">
        <v>20</v>
      </c>
      <c r="J102">
        <f>((I102*'Beads concentration'!G$5*C102)/(B102*500))</f>
        <v>1586.4541484716158</v>
      </c>
      <c r="K102" s="4">
        <f t="shared" ref="K102:K115" si="140">J102*1000*10000*5</f>
        <v>79322707423.580795</v>
      </c>
      <c r="N102">
        <f>((I102*'Beads concentration'!G$5*E102)/(B102*500))</f>
        <v>2778.5229257641922</v>
      </c>
      <c r="O102" s="29">
        <f t="shared" ref="O102:O115" si="141">N102*1000*10000*5</f>
        <v>138926146288.20959</v>
      </c>
      <c r="R102" s="105">
        <f t="shared" si="137"/>
        <v>218248853711.79041</v>
      </c>
      <c r="U102" s="6">
        <f t="shared" si="138"/>
        <v>36.345074017355792</v>
      </c>
      <c r="X102" s="28">
        <f t="shared" si="139"/>
        <v>63.654925982644194</v>
      </c>
      <c r="AC102" s="4">
        <f t="shared" si="135"/>
        <v>0</v>
      </c>
    </row>
    <row r="103" spans="1:34" x14ac:dyDescent="0.15">
      <c r="A103" t="s">
        <v>260</v>
      </c>
      <c r="B103">
        <v>393</v>
      </c>
      <c r="C103">
        <v>2100</v>
      </c>
      <c r="D103">
        <v>110</v>
      </c>
      <c r="E103">
        <v>2559</v>
      </c>
      <c r="F103">
        <v>18.2</v>
      </c>
      <c r="G103">
        <v>1</v>
      </c>
      <c r="H103">
        <v>9.82</v>
      </c>
      <c r="I103">
        <v>20</v>
      </c>
      <c r="J103">
        <f>((I103*'Beads concentration'!G$5*C103)/(B103*500))</f>
        <v>1363.2633587786258</v>
      </c>
      <c r="K103" s="4">
        <f t="shared" si="140"/>
        <v>68163167938.931282</v>
      </c>
      <c r="N103">
        <f>((I103*'Beads concentration'!G$5*E103)/(B103*500))</f>
        <v>1661.2337786259543</v>
      </c>
      <c r="O103" s="29">
        <f t="shared" si="141"/>
        <v>83061688931.297729</v>
      </c>
      <c r="R103" s="105">
        <f t="shared" si="137"/>
        <v>151224856870.229</v>
      </c>
      <c r="U103" s="6">
        <f t="shared" si="138"/>
        <v>45.074050225370243</v>
      </c>
      <c r="X103" s="28">
        <f t="shared" si="139"/>
        <v>54.925949774629764</v>
      </c>
      <c r="AC103" s="4">
        <f t="shared" si="135"/>
        <v>0</v>
      </c>
    </row>
    <row r="104" spans="1:34" s="40" customFormat="1" x14ac:dyDescent="0.15">
      <c r="A104" s="40" t="s">
        <v>261</v>
      </c>
      <c r="B104" s="40">
        <v>169</v>
      </c>
      <c r="C104" s="40">
        <v>0</v>
      </c>
      <c r="D104" s="40" t="s">
        <v>21</v>
      </c>
      <c r="E104" s="40">
        <v>0</v>
      </c>
      <c r="F104" s="40" t="s">
        <v>21</v>
      </c>
      <c r="G104" s="40">
        <v>207</v>
      </c>
      <c r="H104" s="40">
        <v>21.6</v>
      </c>
      <c r="I104" s="40">
        <v>20</v>
      </c>
      <c r="K104" s="41">
        <f t="shared" si="140"/>
        <v>0</v>
      </c>
      <c r="L104" s="41"/>
      <c r="M104" s="41"/>
      <c r="O104" s="29">
        <f t="shared" si="141"/>
        <v>0</v>
      </c>
      <c r="P104" s="23"/>
      <c r="Q104" s="41"/>
      <c r="R104" s="41"/>
      <c r="T104" s="41"/>
      <c r="U104" s="43"/>
      <c r="X104" s="43"/>
      <c r="AB104" s="40">
        <f>((I104*'Beads concentration'!G$5*G104)/(B104*500))</f>
        <v>312.49038461538464</v>
      </c>
      <c r="AC104" s="41">
        <f t="shared" si="135"/>
        <v>15624519230.769232</v>
      </c>
      <c r="AD104" s="41">
        <f t="shared" ref="AD104" si="142">AVERAGE(AC104:AC106)</f>
        <v>23036825054.716278</v>
      </c>
      <c r="AE104" s="41">
        <f t="shared" ref="AE104" si="143">STDEVP(AC104:AC106)</f>
        <v>8404665931.8791142</v>
      </c>
      <c r="AF104" s="44">
        <f>AC104/S107</f>
        <v>0.11582107265008294</v>
      </c>
      <c r="AG104" s="127">
        <f t="shared" ref="AG104" si="144">AVERAGE(AF104:AF106)</f>
        <v>0.17076684081486362</v>
      </c>
      <c r="AH104" s="44">
        <f t="shared" ref="AH104" si="145">STDEVP(AF104:AF106)</f>
        <v>6.2301912085644569E-2</v>
      </c>
    </row>
    <row r="105" spans="1:34" x14ac:dyDescent="0.15">
      <c r="A105" t="s">
        <v>262</v>
      </c>
      <c r="B105">
        <v>77</v>
      </c>
      <c r="C105">
        <v>0</v>
      </c>
      <c r="D105" t="s">
        <v>21</v>
      </c>
      <c r="E105">
        <v>10</v>
      </c>
      <c r="F105">
        <v>100</v>
      </c>
      <c r="G105">
        <v>210</v>
      </c>
      <c r="H105">
        <v>28.3</v>
      </c>
      <c r="I105">
        <v>20</v>
      </c>
      <c r="K105" s="4">
        <f t="shared" si="140"/>
        <v>0</v>
      </c>
      <c r="O105" s="29">
        <f t="shared" si="141"/>
        <v>0</v>
      </c>
      <c r="R105" s="105"/>
      <c r="U105" s="6"/>
      <c r="X105" s="28"/>
      <c r="AB105">
        <f>((I105*'Beads concentration'!G$5*G105)/(B105*500))</f>
        <v>695.7954545454545</v>
      </c>
      <c r="AC105" s="4">
        <f t="shared" si="135"/>
        <v>34789772727.272728</v>
      </c>
      <c r="AF105" s="38">
        <f>AC105/S107</f>
        <v>0.25788881789017148</v>
      </c>
    </row>
    <row r="106" spans="1:34" x14ac:dyDescent="0.15">
      <c r="A106" t="s">
        <v>263</v>
      </c>
      <c r="B106">
        <v>262</v>
      </c>
      <c r="C106">
        <v>8</v>
      </c>
      <c r="D106">
        <v>255</v>
      </c>
      <c r="E106">
        <v>6</v>
      </c>
      <c r="F106">
        <v>71.5</v>
      </c>
      <c r="G106">
        <v>384</v>
      </c>
      <c r="H106">
        <v>28.5</v>
      </c>
      <c r="I106">
        <v>20</v>
      </c>
      <c r="K106" s="4">
        <f t="shared" si="140"/>
        <v>0</v>
      </c>
      <c r="O106" s="29">
        <f t="shared" si="141"/>
        <v>0</v>
      </c>
      <c r="R106" s="105"/>
      <c r="U106" s="6"/>
      <c r="X106" s="28"/>
      <c r="AB106">
        <f>((I106*'Beads concentration'!G$5*G106)/(B106*500))</f>
        <v>373.92366412213738</v>
      </c>
      <c r="AC106" s="4">
        <f t="shared" si="135"/>
        <v>18696183206.106869</v>
      </c>
      <c r="AF106" s="38">
        <f>AC106/S107</f>
        <v>0.13859063190433643</v>
      </c>
    </row>
    <row r="107" spans="1:34" x14ac:dyDescent="0.15">
      <c r="A107" t="s">
        <v>264</v>
      </c>
      <c r="B107">
        <v>460</v>
      </c>
      <c r="C107">
        <v>985</v>
      </c>
      <c r="D107">
        <v>1560</v>
      </c>
      <c r="E107">
        <v>1119</v>
      </c>
      <c r="F107">
        <v>254</v>
      </c>
      <c r="G107">
        <v>0</v>
      </c>
      <c r="H107" t="s">
        <v>21</v>
      </c>
      <c r="I107">
        <v>20</v>
      </c>
      <c r="J107">
        <f>((I107*'Beads concentration'!G$5*C107)/(B107*500))</f>
        <v>546.30027173913038</v>
      </c>
      <c r="K107" s="4">
        <f t="shared" si="140"/>
        <v>27315013586.95652</v>
      </c>
      <c r="L107" s="16">
        <f t="shared" ref="L107" si="146">AVERAGE(K107:K109)</f>
        <v>58238207588.952881</v>
      </c>
      <c r="M107" s="4">
        <f t="shared" ref="M107" si="147">STDEVP(K107:K109)</f>
        <v>26158362959.736897</v>
      </c>
      <c r="N107">
        <f>((I107*'Beads concentration'!G$5*E107)/(B107*500))</f>
        <v>620.61929347826083</v>
      </c>
      <c r="O107" s="29">
        <f t="shared" si="141"/>
        <v>31030964673.913044</v>
      </c>
      <c r="P107" s="22">
        <f>AVERAGE(O107:O109)</f>
        <v>76664007295.326584</v>
      </c>
      <c r="Q107" s="4">
        <f t="shared" ref="Q107" si="148">STDEVP(O107:O109)</f>
        <v>42545921601.192886</v>
      </c>
      <c r="R107" s="105">
        <f t="shared" si="137"/>
        <v>58345978260.869568</v>
      </c>
      <c r="S107" s="4">
        <f t="shared" ref="S107" si="149">AVERAGE(R107:R109)</f>
        <v>134902214884.27946</v>
      </c>
      <c r="T107" s="4">
        <f t="shared" ref="T107" si="150">STDEVP(R107:R109)</f>
        <v>68569745728.59494</v>
      </c>
      <c r="U107" s="6">
        <f t="shared" si="138"/>
        <v>46.815589353612161</v>
      </c>
      <c r="V107" s="18">
        <f t="shared" ref="V107" si="151">AVERAGE(U107:U109)</f>
        <v>44.523488686453028</v>
      </c>
      <c r="W107">
        <f t="shared" ref="W107" si="152">STDEVP(U107:U109)</f>
        <v>2.7741590900072195</v>
      </c>
      <c r="X107" s="28">
        <f t="shared" si="139"/>
        <v>53.184410646387825</v>
      </c>
      <c r="Y107" s="24">
        <f t="shared" ref="Y107" si="153">AVERAGE(X107:X109)</f>
        <v>55.476511313546972</v>
      </c>
      <c r="Z107">
        <f t="shared" ref="Z107" si="154">STDEVP(X107:X109)</f>
        <v>2.7741590900072284</v>
      </c>
      <c r="AC107" s="4">
        <f t="shared" si="135"/>
        <v>0</v>
      </c>
    </row>
    <row r="108" spans="1:34" x14ac:dyDescent="0.15">
      <c r="A108" t="s">
        <v>265</v>
      </c>
      <c r="B108">
        <v>141</v>
      </c>
      <c r="C108">
        <v>1009</v>
      </c>
      <c r="D108">
        <v>1461</v>
      </c>
      <c r="E108">
        <v>1475</v>
      </c>
      <c r="F108">
        <v>259</v>
      </c>
      <c r="G108">
        <v>1</v>
      </c>
      <c r="H108">
        <v>7.52</v>
      </c>
      <c r="I108">
        <v>20</v>
      </c>
      <c r="J108">
        <f>((I108*'Beads concentration'!G$5*C108)/(B108*500))</f>
        <v>1825.6817375886526</v>
      </c>
      <c r="K108" s="4">
        <f t="shared" si="140"/>
        <v>91284086879.432648</v>
      </c>
      <c r="N108">
        <f>((I108*'Beads concentration'!G$5*E108)/(B108*500))</f>
        <v>2668.8608156028367</v>
      </c>
      <c r="O108" s="29">
        <f t="shared" si="141"/>
        <v>133443040780.14183</v>
      </c>
      <c r="R108" s="105">
        <f t="shared" si="137"/>
        <v>224727127659.57446</v>
      </c>
      <c r="U108" s="6">
        <f t="shared" si="138"/>
        <v>40.619967793880853</v>
      </c>
      <c r="X108" s="28">
        <f t="shared" si="139"/>
        <v>59.380032206119161</v>
      </c>
      <c r="AC108" s="4">
        <f t="shared" si="135"/>
        <v>0</v>
      </c>
    </row>
    <row r="109" spans="1:34" x14ac:dyDescent="0.15">
      <c r="A109" t="s">
        <v>266</v>
      </c>
      <c r="B109">
        <v>213</v>
      </c>
      <c r="C109">
        <v>937</v>
      </c>
      <c r="D109">
        <v>1499</v>
      </c>
      <c r="E109">
        <v>1094</v>
      </c>
      <c r="F109">
        <v>281</v>
      </c>
      <c r="G109">
        <v>0</v>
      </c>
      <c r="H109" t="s">
        <v>21</v>
      </c>
      <c r="I109">
        <v>20</v>
      </c>
      <c r="J109">
        <f>((I109*'Beads concentration'!G$5*C109)/(B109*500))</f>
        <v>1122.3104460093896</v>
      </c>
      <c r="K109" s="4">
        <f t="shared" si="140"/>
        <v>56115522300.469475</v>
      </c>
      <c r="N109">
        <f>((I109*'Beads concentration'!G$5*E109)/(B109*500))</f>
        <v>1310.3603286384975</v>
      </c>
      <c r="O109" s="29">
        <f t="shared" si="141"/>
        <v>65518016431.924881</v>
      </c>
      <c r="R109" s="105">
        <f t="shared" si="137"/>
        <v>121633538732.39435</v>
      </c>
      <c r="U109" s="6">
        <f t="shared" si="138"/>
        <v>46.134908911866077</v>
      </c>
      <c r="X109" s="28">
        <f t="shared" si="139"/>
        <v>53.86509108813393</v>
      </c>
      <c r="AC109" s="4">
        <f t="shared" si="135"/>
        <v>0</v>
      </c>
    </row>
    <row r="110" spans="1:34" x14ac:dyDescent="0.15">
      <c r="A110" t="s">
        <v>267</v>
      </c>
      <c r="B110">
        <v>592</v>
      </c>
      <c r="C110">
        <v>0</v>
      </c>
      <c r="D110" t="s">
        <v>21</v>
      </c>
      <c r="E110">
        <v>0</v>
      </c>
      <c r="F110" t="s">
        <v>21</v>
      </c>
      <c r="G110">
        <v>195</v>
      </c>
      <c r="H110">
        <v>34.9</v>
      </c>
      <c r="I110">
        <v>20</v>
      </c>
      <c r="K110" s="4">
        <f t="shared" si="140"/>
        <v>0</v>
      </c>
      <c r="L110" s="16"/>
      <c r="O110" s="29">
        <f t="shared" si="141"/>
        <v>0</v>
      </c>
      <c r="R110" s="105"/>
      <c r="U110" s="6"/>
      <c r="X110" s="28"/>
      <c r="AB110">
        <f>((I110*'Beads concentration'!G$5*G110)/(B110*500))</f>
        <v>84.036106418918919</v>
      </c>
      <c r="AC110" s="4">
        <f t="shared" si="135"/>
        <v>4201805320.9459457</v>
      </c>
      <c r="AD110" s="33">
        <f t="shared" ref="AD110" si="155">AVERAGE(AC110:AC112)</f>
        <v>5209534151.8554153</v>
      </c>
      <c r="AE110" s="4">
        <f t="shared" ref="AE110" si="156">STDEVP(AC110:AC112)</f>
        <v>794722556.41115069</v>
      </c>
      <c r="AF110" s="38">
        <f>AC110/S$113</f>
        <v>1.5538107586568801E-2</v>
      </c>
      <c r="AG110" s="127">
        <f t="shared" ref="AG110" si="157">AVERAGE(AF110:AF112)</f>
        <v>1.9264648393850524E-2</v>
      </c>
      <c r="AH110" s="38">
        <f t="shared" ref="AH110" si="158">STDEVP(AF110:AF112)</f>
        <v>2.9388521456318773E-3</v>
      </c>
    </row>
    <row r="111" spans="1:34" s="40" customFormat="1" x14ac:dyDescent="0.15">
      <c r="A111" s="40" t="s">
        <v>268</v>
      </c>
      <c r="B111" s="40">
        <v>573</v>
      </c>
      <c r="C111" s="40">
        <v>4</v>
      </c>
      <c r="D111" s="40">
        <v>395</v>
      </c>
      <c r="E111" s="40">
        <v>5</v>
      </c>
      <c r="F111" s="40">
        <v>142</v>
      </c>
      <c r="G111" s="40">
        <v>276</v>
      </c>
      <c r="H111" s="40">
        <v>35.1</v>
      </c>
      <c r="I111" s="40">
        <v>20</v>
      </c>
      <c r="K111" s="41">
        <f t="shared" si="140"/>
        <v>0</v>
      </c>
      <c r="M111" s="41"/>
      <c r="O111" s="29">
        <f t="shared" si="141"/>
        <v>0</v>
      </c>
      <c r="P111" s="23"/>
      <c r="Q111" s="41"/>
      <c r="R111" s="41"/>
      <c r="T111" s="41"/>
      <c r="U111" s="43"/>
      <c r="X111" s="43"/>
      <c r="AB111" s="40">
        <f>((I111*'Beads concentration'!G$5*G111)/(B111*500))</f>
        <v>122.88743455497382</v>
      </c>
      <c r="AC111" s="41">
        <f t="shared" si="135"/>
        <v>6144371727.7486906</v>
      </c>
      <c r="AE111" s="41"/>
      <c r="AF111" s="44">
        <f t="shared" ref="AF111:AF112" si="159">AC111/S$113</f>
        <v>2.2721640262985184E-2</v>
      </c>
      <c r="AG111" s="128"/>
      <c r="AH111" s="44"/>
    </row>
    <row r="112" spans="1:34" x14ac:dyDescent="0.15">
      <c r="A112" t="s">
        <v>269</v>
      </c>
      <c r="B112">
        <v>553</v>
      </c>
      <c r="C112">
        <v>3</v>
      </c>
      <c r="D112">
        <v>369</v>
      </c>
      <c r="E112">
        <v>6</v>
      </c>
      <c r="F112">
        <v>150</v>
      </c>
      <c r="G112">
        <v>229</v>
      </c>
      <c r="H112">
        <v>33.6</v>
      </c>
      <c r="I112">
        <v>20</v>
      </c>
      <c r="K112" s="4">
        <f t="shared" si="140"/>
        <v>0</v>
      </c>
      <c r="O112" s="29">
        <f t="shared" si="141"/>
        <v>0</v>
      </c>
      <c r="R112" s="105"/>
      <c r="U112" s="6"/>
      <c r="X112" s="28"/>
      <c r="AB112">
        <f>((I112*'Beads concentration'!G$5*G112)/(B112*500))</f>
        <v>105.64850813743219</v>
      </c>
      <c r="AC112" s="4">
        <f t="shared" si="135"/>
        <v>5282425406.8716097</v>
      </c>
      <c r="AF112" s="38">
        <f t="shared" si="159"/>
        <v>1.9534197331997585E-2</v>
      </c>
    </row>
    <row r="113" spans="1:34" s="94" customFormat="1" x14ac:dyDescent="0.15">
      <c r="A113" s="94" t="s">
        <v>270</v>
      </c>
      <c r="B113" s="94">
        <f>AVERAGE(B114:B115)</f>
        <v>80</v>
      </c>
      <c r="C113" s="94">
        <v>754</v>
      </c>
      <c r="D113" s="94">
        <v>534</v>
      </c>
      <c r="E113" s="94">
        <v>819</v>
      </c>
      <c r="F113" s="94">
        <v>74.099999999999994</v>
      </c>
      <c r="G113" s="94">
        <v>2</v>
      </c>
      <c r="H113" s="94">
        <v>8.5399999999999991</v>
      </c>
      <c r="I113" s="94">
        <v>20</v>
      </c>
      <c r="J113" s="94">
        <f>((I113*'Beads concentration'!G$5*C113)/(B113*500))</f>
        <v>2404.5531249999999</v>
      </c>
      <c r="K113" s="4">
        <f t="shared" si="140"/>
        <v>120227656250</v>
      </c>
      <c r="L113" s="95">
        <f t="shared" ref="L113" si="160">AVERAGE(K113:K115)</f>
        <v>132416674890.35088</v>
      </c>
      <c r="M113" s="95">
        <f t="shared" ref="M113" si="161">STDEVP(K113:K115)</f>
        <v>33528439343.081036</v>
      </c>
      <c r="N113" s="94">
        <f>((I113*'Beads concentration'!G$5*E113)/(B113*500))</f>
        <v>2611.8421874999999</v>
      </c>
      <c r="O113" s="29">
        <f t="shared" si="141"/>
        <v>130592109375</v>
      </c>
      <c r="P113" s="72">
        <f t="shared" ref="P113" si="162">AVERAGE(O113:O115)</f>
        <v>138002698739.03506</v>
      </c>
      <c r="Q113" s="95">
        <f t="shared" ref="Q113" si="163">STDEVP(O113:O115)</f>
        <v>27727368835.600281</v>
      </c>
      <c r="R113" s="106">
        <f t="shared" si="137"/>
        <v>250819765625</v>
      </c>
      <c r="S113" s="95">
        <f t="shared" ref="S113" si="164">AVERAGE(R113:R115)</f>
        <v>270419373629.38599</v>
      </c>
      <c r="T113" s="95">
        <f t="shared" ref="T113" si="165">STDEVP(R113:R115)</f>
        <v>61218785195.6791</v>
      </c>
      <c r="U113" s="96">
        <f t="shared" si="138"/>
        <v>47.933884297520663</v>
      </c>
      <c r="V113" s="96">
        <f t="shared" ref="V113" si="166">AVERAGE(U113:U115)</f>
        <v>48.692538615003706</v>
      </c>
      <c r="W113" s="94">
        <f t="shared" ref="W113" si="167">STDEVP(U113:U115)</f>
        <v>1.2424812506526783</v>
      </c>
      <c r="X113" s="96">
        <f t="shared" si="139"/>
        <v>52.066115702479337</v>
      </c>
      <c r="Y113" s="96">
        <f t="shared" ref="Y113" si="168">AVERAGE(X113:X115)</f>
        <v>51.307461384996294</v>
      </c>
      <c r="Z113" s="94">
        <f t="shared" ref="Z113" si="169">STDEVP(X113:X115)</f>
        <v>1.2424812506526783</v>
      </c>
      <c r="AC113" s="95"/>
      <c r="AE113" s="95"/>
      <c r="AF113" s="97"/>
      <c r="AG113" s="129"/>
      <c r="AH113" s="97"/>
    </row>
    <row r="114" spans="1:34" s="69" customFormat="1" x14ac:dyDescent="0.15">
      <c r="A114" s="69" t="s">
        <v>271</v>
      </c>
      <c r="B114" s="69">
        <v>65</v>
      </c>
      <c r="C114" s="69">
        <v>908</v>
      </c>
      <c r="D114" s="69">
        <v>746</v>
      </c>
      <c r="E114" s="69">
        <v>892</v>
      </c>
      <c r="F114" s="69">
        <v>125</v>
      </c>
      <c r="G114" s="69">
        <v>0</v>
      </c>
      <c r="H114" s="69" t="s">
        <v>21</v>
      </c>
      <c r="I114" s="69">
        <v>20</v>
      </c>
      <c r="J114" s="69">
        <f>((I114*'Beads concentration'!G$5*C114)/(B114*500))</f>
        <v>3563.9</v>
      </c>
      <c r="K114" s="4">
        <f t="shared" si="140"/>
        <v>178195000000</v>
      </c>
      <c r="L114" s="98"/>
      <c r="M114" s="70"/>
      <c r="N114" s="69">
        <f>((I114*'Beads concentration'!G$5*E114)/(B114*500))</f>
        <v>3501.1</v>
      </c>
      <c r="O114" s="29">
        <f t="shared" si="141"/>
        <v>175055000000</v>
      </c>
      <c r="P114" s="99"/>
      <c r="Q114" s="70"/>
      <c r="R114" s="106">
        <f t="shared" si="137"/>
        <v>353250000000</v>
      </c>
      <c r="T114" s="70"/>
      <c r="U114" s="73">
        <f t="shared" si="138"/>
        <v>50.444444444444443</v>
      </c>
      <c r="V114" s="98"/>
      <c r="X114" s="75">
        <f t="shared" si="139"/>
        <v>49.555555555555557</v>
      </c>
      <c r="Y114" s="99"/>
      <c r="AC114" s="70"/>
      <c r="AD114" s="77"/>
      <c r="AE114" s="70"/>
      <c r="AF114" s="78"/>
      <c r="AG114" s="129"/>
      <c r="AH114" s="78"/>
    </row>
    <row r="115" spans="1:34" s="69" customFormat="1" x14ac:dyDescent="0.15">
      <c r="A115" s="69" t="s">
        <v>272</v>
      </c>
      <c r="B115" s="69">
        <v>95</v>
      </c>
      <c r="C115" s="69">
        <v>736</v>
      </c>
      <c r="D115" s="69">
        <v>718</v>
      </c>
      <c r="E115" s="69">
        <v>807</v>
      </c>
      <c r="F115" s="69">
        <v>117</v>
      </c>
      <c r="G115" s="69">
        <v>1</v>
      </c>
      <c r="H115" s="69">
        <v>9.1999999999999993</v>
      </c>
      <c r="I115" s="69">
        <v>20</v>
      </c>
      <c r="J115" s="69">
        <f>((I115*'Beads concentration'!G$5*C115)/(B115*500))</f>
        <v>1976.5473684210526</v>
      </c>
      <c r="K115" s="4">
        <f t="shared" si="140"/>
        <v>98827368421.052628</v>
      </c>
      <c r="L115" s="98"/>
      <c r="M115" s="70"/>
      <c r="N115" s="69">
        <f>((I115*'Beads concentration'!G$5*E115)/(B115*500))</f>
        <v>2167.2197368421052</v>
      </c>
      <c r="O115" s="29">
        <f t="shared" si="141"/>
        <v>108360986842.10526</v>
      </c>
      <c r="P115" s="99"/>
      <c r="Q115" s="70"/>
      <c r="R115" s="106">
        <f t="shared" si="137"/>
        <v>207188355263.1579</v>
      </c>
      <c r="T115" s="70"/>
      <c r="U115" s="73">
        <f t="shared" si="138"/>
        <v>47.699287103046018</v>
      </c>
      <c r="V115" s="98"/>
      <c r="X115" s="75">
        <f t="shared" si="139"/>
        <v>52.300712896953982</v>
      </c>
      <c r="Y115" s="99"/>
      <c r="AC115" s="70"/>
      <c r="AD115" s="77"/>
      <c r="AE115" s="70"/>
      <c r="AF115" s="78"/>
      <c r="AG115" s="129"/>
      <c r="AH115" s="78"/>
    </row>
    <row r="116" spans="1:34" s="40" customFormat="1" x14ac:dyDescent="0.15">
      <c r="A116" s="40" t="s">
        <v>273</v>
      </c>
      <c r="B116" s="40">
        <f>AVERAGE(B117:B118)</f>
        <v>249</v>
      </c>
      <c r="C116" s="40">
        <v>0</v>
      </c>
      <c r="D116" s="40" t="s">
        <v>21</v>
      </c>
      <c r="E116" s="40">
        <v>0</v>
      </c>
      <c r="F116" s="40" t="s">
        <v>21</v>
      </c>
      <c r="G116" s="40">
        <v>469</v>
      </c>
      <c r="H116" s="40">
        <v>30.7</v>
      </c>
      <c r="I116" s="40">
        <v>20</v>
      </c>
      <c r="K116" s="41"/>
      <c r="L116" s="41"/>
      <c r="M116" s="41"/>
      <c r="O116" s="29">
        <f t="shared" si="134"/>
        <v>0</v>
      </c>
      <c r="P116" s="23"/>
      <c r="Q116" s="41"/>
      <c r="R116" s="41"/>
      <c r="T116" s="41"/>
      <c r="U116" s="43"/>
      <c r="X116" s="43"/>
      <c r="AB116" s="40">
        <f>((I116*'Beads concentration'!G$5*G116)/(B116*500))</f>
        <v>480.5366465863454</v>
      </c>
      <c r="AC116" s="41">
        <f t="shared" ref="AC116:AC136" si="170">AB116*1000*10000</f>
        <v>4805366465.8634539</v>
      </c>
      <c r="AD116" s="41">
        <f t="shared" ref="AD116" si="171">AVERAGE(AC116:AC118)</f>
        <v>6469006099.0043974</v>
      </c>
      <c r="AE116" s="41">
        <f t="shared" ref="AE116" si="172">STDEVP(AC116:AC118)</f>
        <v>1291158602.2335873</v>
      </c>
      <c r="AF116" s="44">
        <f>AC116/S$119</f>
        <v>0.11793453305053242</v>
      </c>
      <c r="AG116" s="127">
        <f t="shared" ref="AG116" si="173">AVERAGE(AF116:AF118)</f>
        <v>0.15876400249737133</v>
      </c>
      <c r="AH116" s="44">
        <f t="shared" ref="AH116" si="174">STDEVP(AF116:AF118)</f>
        <v>3.1687944703138307E-2</v>
      </c>
    </row>
    <row r="117" spans="1:34" x14ac:dyDescent="0.15">
      <c r="A117" t="s">
        <v>274</v>
      </c>
      <c r="B117">
        <v>259</v>
      </c>
      <c r="C117">
        <v>3</v>
      </c>
      <c r="D117">
        <v>730</v>
      </c>
      <c r="E117">
        <v>5</v>
      </c>
      <c r="F117">
        <v>73.5</v>
      </c>
      <c r="G117">
        <v>675</v>
      </c>
      <c r="H117">
        <v>34.4</v>
      </c>
      <c r="I117">
        <v>20</v>
      </c>
      <c r="K117" s="4"/>
      <c r="O117" s="29">
        <f t="shared" si="134"/>
        <v>0</v>
      </c>
      <c r="R117" s="105"/>
      <c r="U117" s="6"/>
      <c r="X117" s="28"/>
      <c r="AB117">
        <f>((I117*'Beads concentration'!G$5*G117)/(B117*500))</f>
        <v>664.90106177606174</v>
      </c>
      <c r="AC117" s="4">
        <f t="shared" si="170"/>
        <v>6649010617.7606182</v>
      </c>
      <c r="AF117" s="38">
        <f t="shared" ref="AF117:AF118" si="175">AC117/S$119</f>
        <v>0.16318171944306245</v>
      </c>
    </row>
    <row r="118" spans="1:34" x14ac:dyDescent="0.15">
      <c r="A118" t="s">
        <v>275</v>
      </c>
      <c r="B118">
        <v>239</v>
      </c>
      <c r="C118">
        <v>0</v>
      </c>
      <c r="D118" t="s">
        <v>21</v>
      </c>
      <c r="E118">
        <v>1</v>
      </c>
      <c r="F118">
        <v>83.3</v>
      </c>
      <c r="G118">
        <v>745</v>
      </c>
      <c r="H118">
        <v>34.200000000000003</v>
      </c>
      <c r="I118">
        <v>20</v>
      </c>
      <c r="K118" s="4"/>
      <c r="O118" s="29">
        <f t="shared" si="134"/>
        <v>0</v>
      </c>
      <c r="R118" s="105"/>
      <c r="U118" s="6"/>
      <c r="X118" s="28"/>
      <c r="AB118">
        <f>((I118*'Beads concentration'!G$5*G118)/(B118*500))</f>
        <v>795.2641213389121</v>
      </c>
      <c r="AC118" s="4">
        <f t="shared" si="170"/>
        <v>7952641213.3891201</v>
      </c>
      <c r="AF118" s="38">
        <f t="shared" si="175"/>
        <v>0.19517575499851916</v>
      </c>
    </row>
    <row r="119" spans="1:34" s="69" customFormat="1" x14ac:dyDescent="0.15">
      <c r="A119" s="69" t="s">
        <v>276</v>
      </c>
      <c r="B119" s="69">
        <v>115</v>
      </c>
      <c r="C119" s="69">
        <v>1169</v>
      </c>
      <c r="D119" s="69">
        <v>608</v>
      </c>
      <c r="E119" s="69">
        <v>891</v>
      </c>
      <c r="F119" s="69">
        <v>75.400000000000006</v>
      </c>
      <c r="G119" s="69">
        <v>5</v>
      </c>
      <c r="H119" s="69">
        <v>10.7</v>
      </c>
      <c r="I119" s="69">
        <v>20</v>
      </c>
      <c r="J119" s="69">
        <f>((I119*'Beads concentration'!G$5*C119)/(B119*500))</f>
        <v>2593.4010869565218</v>
      </c>
      <c r="K119" s="70">
        <f t="shared" ref="K119:K139" si="176">J119*1000*10000</f>
        <v>25934010869.56522</v>
      </c>
      <c r="L119" s="71">
        <f t="shared" ref="L119" si="177">AVERAGE(K119:K121)</f>
        <v>21005036669.165417</v>
      </c>
      <c r="M119" s="70">
        <f t="shared" ref="M119" si="178">STDEVP(K119:K121)</f>
        <v>4889956871.7014341</v>
      </c>
      <c r="N119" s="69">
        <f>((I119*'Beads concentration'!G$5*E119)/(B119*500))</f>
        <v>1976.6641304347827</v>
      </c>
      <c r="O119" s="116">
        <f t="shared" si="134"/>
        <v>19766641304.347828</v>
      </c>
      <c r="P119" s="72">
        <f t="shared" ref="P119" si="179">AVERAGE(O119:O121)</f>
        <v>19741014055.472263</v>
      </c>
      <c r="Q119" s="70">
        <f t="shared" ref="Q119" si="180">STDEVP(O119:O121)</f>
        <v>2460264199.1753902</v>
      </c>
      <c r="R119" s="106">
        <f t="shared" si="137"/>
        <v>45700652173.913048</v>
      </c>
      <c r="S119" s="70">
        <f t="shared" ref="S119" si="181">AVERAGE(R119:R121)</f>
        <v>40746050724.637688</v>
      </c>
      <c r="T119" s="70">
        <f t="shared" ref="T119" si="182">STDEVP(R119:R121)</f>
        <v>6853277140.4193907</v>
      </c>
      <c r="U119" s="73">
        <f t="shared" si="138"/>
        <v>56.747572815533978</v>
      </c>
      <c r="V119" s="74">
        <f t="shared" ref="V119" si="183">AVERAGE(U119:U121)</f>
        <v>50.97440340310056</v>
      </c>
      <c r="W119" s="69">
        <f t="shared" ref="W119" si="184">STDEVP(U119:U121)</f>
        <v>4.3706255185026315</v>
      </c>
      <c r="X119" s="75">
        <f t="shared" si="139"/>
        <v>43.252427184466015</v>
      </c>
      <c r="Y119" s="76">
        <f t="shared" ref="Y119" si="185">AVERAGE(X119:X121)</f>
        <v>49.025596596899426</v>
      </c>
      <c r="Z119" s="69">
        <f t="shared" ref="Z119" si="186">STDEVP(X119:X121)</f>
        <v>4.3706255185026288</v>
      </c>
      <c r="AC119" s="70"/>
      <c r="AD119" s="77"/>
      <c r="AE119" s="70"/>
      <c r="AF119" s="78"/>
      <c r="AG119" s="129"/>
      <c r="AH119" s="78"/>
    </row>
    <row r="120" spans="1:34" s="94" customFormat="1" x14ac:dyDescent="0.15">
      <c r="A120" s="94" t="s">
        <v>277</v>
      </c>
      <c r="B120" s="94">
        <v>87</v>
      </c>
      <c r="C120" s="94">
        <v>489</v>
      </c>
      <c r="D120" s="94">
        <v>840</v>
      </c>
      <c r="E120" s="94">
        <v>570</v>
      </c>
      <c r="F120" s="94">
        <v>128</v>
      </c>
      <c r="G120" s="94">
        <v>2</v>
      </c>
      <c r="H120" s="94">
        <v>10.1</v>
      </c>
      <c r="I120" s="94">
        <v>20</v>
      </c>
      <c r="J120" s="94">
        <f>((I120*'Beads concentration'!G$5*C120)/(B120*500))</f>
        <v>1433.9784482758621</v>
      </c>
      <c r="K120" s="95">
        <f t="shared" si="176"/>
        <v>14339784482.758621</v>
      </c>
      <c r="M120" s="95"/>
      <c r="N120" s="94">
        <f>((I120*'Beads concentration'!G$5*E120)/(B120*500))</f>
        <v>1671.5086206896551</v>
      </c>
      <c r="O120" s="116">
        <f t="shared" si="134"/>
        <v>16715086206.896551</v>
      </c>
      <c r="P120" s="99"/>
      <c r="Q120" s="95"/>
      <c r="R120" s="95">
        <f t="shared" si="137"/>
        <v>31054870689.655174</v>
      </c>
      <c r="T120" s="95"/>
      <c r="U120" s="96">
        <f t="shared" si="138"/>
        <v>46.175637393767701</v>
      </c>
      <c r="X120" s="96">
        <f t="shared" si="139"/>
        <v>53.824362606232285</v>
      </c>
      <c r="AC120" s="95"/>
      <c r="AE120" s="95"/>
      <c r="AF120" s="97"/>
      <c r="AG120" s="129"/>
      <c r="AH120" s="97"/>
    </row>
    <row r="121" spans="1:34" s="69" customFormat="1" x14ac:dyDescent="0.15">
      <c r="A121" s="69" t="s">
        <v>278</v>
      </c>
      <c r="B121" s="69">
        <v>58</v>
      </c>
      <c r="C121" s="69">
        <v>517</v>
      </c>
      <c r="D121" s="69">
        <v>1428</v>
      </c>
      <c r="E121" s="69">
        <v>517</v>
      </c>
      <c r="F121" s="69">
        <v>228</v>
      </c>
      <c r="G121" s="69">
        <v>0</v>
      </c>
      <c r="H121" s="69" t="s">
        <v>21</v>
      </c>
      <c r="I121" s="69">
        <v>20</v>
      </c>
      <c r="J121" s="69">
        <f>((I121*'Beads concentration'!G$5*C121)/(B121*500))</f>
        <v>2274.1314655172414</v>
      </c>
      <c r="K121" s="70">
        <f t="shared" si="176"/>
        <v>22741314655.172417</v>
      </c>
      <c r="L121" s="98"/>
      <c r="M121" s="70"/>
      <c r="N121" s="69">
        <f>((I121*'Beads concentration'!G$5*E121)/(B121*500))</f>
        <v>2274.1314655172414</v>
      </c>
      <c r="O121" s="116">
        <f t="shared" si="134"/>
        <v>22741314655.172417</v>
      </c>
      <c r="P121" s="99"/>
      <c r="Q121" s="70"/>
      <c r="R121" s="106">
        <f t="shared" si="137"/>
        <v>45482629310.344833</v>
      </c>
      <c r="T121" s="70"/>
      <c r="U121" s="73">
        <f t="shared" si="138"/>
        <v>50</v>
      </c>
      <c r="V121" s="98"/>
      <c r="X121" s="75">
        <f t="shared" si="139"/>
        <v>50</v>
      </c>
      <c r="Y121" s="99"/>
      <c r="AC121" s="70"/>
      <c r="AD121" s="77"/>
      <c r="AE121" s="70"/>
      <c r="AF121" s="78"/>
      <c r="AG121" s="129"/>
      <c r="AH121" s="78"/>
    </row>
    <row r="122" spans="1:34" x14ac:dyDescent="0.15">
      <c r="A122" t="s">
        <v>279</v>
      </c>
      <c r="B122">
        <v>735</v>
      </c>
      <c r="C122">
        <v>0</v>
      </c>
      <c r="D122" t="s">
        <v>21</v>
      </c>
      <c r="E122">
        <v>0</v>
      </c>
      <c r="F122" t="s">
        <v>21</v>
      </c>
      <c r="G122">
        <v>979</v>
      </c>
      <c r="H122">
        <v>33</v>
      </c>
      <c r="I122">
        <v>20</v>
      </c>
      <c r="K122" s="4"/>
      <c r="L122" s="16"/>
      <c r="O122" s="29">
        <f t="shared" si="134"/>
        <v>0</v>
      </c>
      <c r="R122" s="105"/>
      <c r="U122" s="6"/>
      <c r="X122" s="28"/>
      <c r="AB122">
        <f>((I122*'Beads concentration'!G$5*G122)/(B122*500))</f>
        <v>339.81955782312923</v>
      </c>
      <c r="AC122" s="4">
        <f t="shared" si="170"/>
        <v>3398195578.2312922</v>
      </c>
      <c r="AD122" s="33">
        <f t="shared" ref="AD122" si="187">AVERAGE(AC122:AC124)</f>
        <v>12303382735.374771</v>
      </c>
      <c r="AE122" s="4">
        <f t="shared" ref="AE122" si="188">STDEVP(AC122:AC124)</f>
        <v>7225616255.4488058</v>
      </c>
      <c r="AF122" s="38">
        <f>AC122/S$125</f>
        <v>3.3094181629332441E-2</v>
      </c>
      <c r="AG122" s="127">
        <f t="shared" ref="AG122" si="189">AVERAGE(AF122:AF124)</f>
        <v>0.11981958469606728</v>
      </c>
      <c r="AH122" s="38">
        <f t="shared" ref="AH122" si="190">STDEVP(AF122:AF124)</f>
        <v>7.0368479752463547E-2</v>
      </c>
    </row>
    <row r="123" spans="1:34" x14ac:dyDescent="0.15">
      <c r="A123" t="s">
        <v>280</v>
      </c>
      <c r="B123">
        <v>517</v>
      </c>
      <c r="C123">
        <v>0</v>
      </c>
      <c r="D123" t="s">
        <v>21</v>
      </c>
      <c r="E123">
        <v>36</v>
      </c>
      <c r="F123">
        <v>67.8</v>
      </c>
      <c r="G123">
        <v>2516</v>
      </c>
      <c r="H123">
        <v>28.1</v>
      </c>
      <c r="I123">
        <v>20</v>
      </c>
      <c r="K123" s="4"/>
      <c r="O123" s="29">
        <f t="shared" si="134"/>
        <v>0</v>
      </c>
      <c r="R123" s="105"/>
      <c r="U123" s="6"/>
      <c r="X123" s="28"/>
      <c r="AB123">
        <f>((I123*'Beads concentration'!G$5*G123)/(B123*500))</f>
        <v>1241.5754352030947</v>
      </c>
      <c r="AC123" s="4">
        <f t="shared" si="170"/>
        <v>12415754352.030947</v>
      </c>
      <c r="AF123" s="38">
        <f t="shared" ref="AF123:AF124" si="191">AC123/S$125</f>
        <v>0.12091394392466025</v>
      </c>
    </row>
    <row r="124" spans="1:34" x14ac:dyDescent="0.15">
      <c r="A124" t="s">
        <v>281</v>
      </c>
      <c r="B124">
        <v>145</v>
      </c>
      <c r="C124">
        <v>0</v>
      </c>
      <c r="D124" t="s">
        <v>21</v>
      </c>
      <c r="E124">
        <v>0</v>
      </c>
      <c r="F124" t="s">
        <v>21</v>
      </c>
      <c r="G124">
        <v>1199</v>
      </c>
      <c r="H124">
        <v>33.4</v>
      </c>
      <c r="I124">
        <v>20</v>
      </c>
      <c r="K124" s="4"/>
      <c r="O124" s="29">
        <f t="shared" si="134"/>
        <v>0</v>
      </c>
      <c r="R124" s="105"/>
      <c r="U124" s="6"/>
      <c r="X124" s="28"/>
      <c r="AB124">
        <f>((I124*'Beads concentration'!G$5*G124)/(B124*500))</f>
        <v>2109.6198275862071</v>
      </c>
      <c r="AC124" s="4">
        <f t="shared" si="170"/>
        <v>21096198275.862072</v>
      </c>
      <c r="AF124" s="38">
        <f t="shared" si="191"/>
        <v>0.20545062853420917</v>
      </c>
    </row>
    <row r="125" spans="1:34" s="69" customFormat="1" x14ac:dyDescent="0.15">
      <c r="A125" s="69" t="s">
        <v>282</v>
      </c>
      <c r="B125" s="69">
        <f>AVERAGE(B126:B127)</f>
        <v>86</v>
      </c>
      <c r="C125" s="69">
        <v>1413</v>
      </c>
      <c r="D125" s="69">
        <v>1302</v>
      </c>
      <c r="E125" s="69">
        <v>1455</v>
      </c>
      <c r="F125" s="69">
        <v>215</v>
      </c>
      <c r="G125" s="69">
        <v>1</v>
      </c>
      <c r="H125" s="69">
        <v>22.4</v>
      </c>
      <c r="I125" s="69">
        <v>20</v>
      </c>
      <c r="J125" s="69">
        <f>((I125*'Beads concentration'!G$5*C125)/(B125*500))</f>
        <v>4191.7630813953492</v>
      </c>
      <c r="K125" s="70">
        <f t="shared" si="176"/>
        <v>41917630813.953491</v>
      </c>
      <c r="L125" s="71">
        <f t="shared" ref="L125" si="192">AVERAGE(K125:K127)</f>
        <v>46632108569.717651</v>
      </c>
      <c r="M125" s="70">
        <f t="shared" ref="M125" si="193">STDEVP(K125:K127)</f>
        <v>5532698555.7802839</v>
      </c>
      <c r="N125" s="69">
        <f>((I125*'Beads concentration'!G$5*E125)/(B125*500))</f>
        <v>4316.3590116279074</v>
      </c>
      <c r="O125" s="116">
        <f t="shared" si="134"/>
        <v>43163590116.279076</v>
      </c>
      <c r="P125" s="72">
        <f t="shared" ref="P125" si="194">AVERAGE(O125:O127)</f>
        <v>56050460115.388039</v>
      </c>
      <c r="Q125" s="70">
        <f t="shared" ref="Q125" si="195">STDEVP(O125:O127)</f>
        <v>12201647214.102074</v>
      </c>
      <c r="R125" s="106">
        <f t="shared" si="137"/>
        <v>85081220930.232574</v>
      </c>
      <c r="S125" s="70">
        <f t="shared" ref="S125" si="196">AVERAGE(R125:R127)</f>
        <v>102682568685.10571</v>
      </c>
      <c r="T125" s="70">
        <f t="shared" ref="T125" si="197">STDEVP(R125:R127)</f>
        <v>17660871691.76413</v>
      </c>
      <c r="U125" s="73">
        <f t="shared" si="138"/>
        <v>49.26778242677824</v>
      </c>
      <c r="V125" s="74">
        <f t="shared" ref="V125" si="198">AVERAGE(U125:U127)</f>
        <v>45.830152205900369</v>
      </c>
      <c r="W125" s="69">
        <f t="shared" ref="W125" si="199">STDEVP(U125:U127)</f>
        <v>2.6273201679431404</v>
      </c>
      <c r="X125" s="75">
        <f t="shared" si="139"/>
        <v>50.732217573221753</v>
      </c>
      <c r="Y125" s="76">
        <f t="shared" ref="Y125" si="200">AVERAGE(X125:X127)</f>
        <v>54.169847794099617</v>
      </c>
      <c r="Z125" s="69">
        <f t="shared" ref="Z125" si="201">STDEVP(X125:X127)</f>
        <v>2.6273201679431395</v>
      </c>
      <c r="AC125" s="70"/>
      <c r="AD125" s="77"/>
      <c r="AE125" s="70"/>
      <c r="AF125" s="78"/>
      <c r="AG125" s="129"/>
      <c r="AH125" s="78"/>
    </row>
    <row r="126" spans="1:34" s="69" customFormat="1" x14ac:dyDescent="0.15">
      <c r="A126" s="69" t="s">
        <v>283</v>
      </c>
      <c r="B126" s="69">
        <v>85</v>
      </c>
      <c r="C126" s="69">
        <v>1452</v>
      </c>
      <c r="D126" s="69">
        <v>1444</v>
      </c>
      <c r="E126" s="69">
        <v>1751</v>
      </c>
      <c r="F126" s="69">
        <v>233</v>
      </c>
      <c r="G126" s="69">
        <v>0</v>
      </c>
      <c r="H126" s="69" t="s">
        <v>21</v>
      </c>
      <c r="I126" s="69">
        <v>20</v>
      </c>
      <c r="J126" s="69">
        <f>((I126*'Beads concentration'!G$5*C126)/(B126*500))</f>
        <v>4358.1352941176474</v>
      </c>
      <c r="K126" s="70">
        <f t="shared" si="176"/>
        <v>43581352941.176476</v>
      </c>
      <c r="L126" s="98"/>
      <c r="M126" s="70"/>
      <c r="N126" s="69">
        <f>((I126*'Beads concentration'!G$5*E126)/(B126*500))</f>
        <v>5255.5749999999998</v>
      </c>
      <c r="O126" s="116">
        <f t="shared" si="134"/>
        <v>52555750000</v>
      </c>
      <c r="P126" s="99"/>
      <c r="Q126" s="70"/>
      <c r="R126" s="106">
        <f t="shared" si="137"/>
        <v>96137102941.176483</v>
      </c>
      <c r="T126" s="70"/>
      <c r="U126" s="73">
        <f t="shared" si="138"/>
        <v>45.332500780518259</v>
      </c>
      <c r="V126" s="98"/>
      <c r="X126" s="75">
        <f t="shared" si="139"/>
        <v>54.667499219481726</v>
      </c>
      <c r="Y126" s="99"/>
      <c r="AC126" s="70"/>
      <c r="AD126" s="77"/>
      <c r="AE126" s="70"/>
      <c r="AF126" s="78"/>
      <c r="AG126" s="129"/>
      <c r="AH126" s="78"/>
    </row>
    <row r="127" spans="1:34" s="69" customFormat="1" x14ac:dyDescent="0.15">
      <c r="A127" s="69" t="s">
        <v>284</v>
      </c>
      <c r="B127" s="69">
        <v>87</v>
      </c>
      <c r="C127" s="69">
        <v>1855</v>
      </c>
      <c r="D127" s="69">
        <v>989</v>
      </c>
      <c r="E127" s="69">
        <v>2470</v>
      </c>
      <c r="F127" s="69">
        <v>136</v>
      </c>
      <c r="G127" s="69">
        <v>0</v>
      </c>
      <c r="H127" s="69" t="s">
        <v>21</v>
      </c>
      <c r="I127" s="69">
        <v>20</v>
      </c>
      <c r="J127" s="69">
        <f>((I127*'Beads concentration'!G$5*C127)/(B127*500))</f>
        <v>5439.7341954022986</v>
      </c>
      <c r="K127" s="70">
        <f t="shared" si="176"/>
        <v>54397341954.022987</v>
      </c>
      <c r="L127" s="98"/>
      <c r="M127" s="70"/>
      <c r="N127" s="69">
        <f>((I127*'Beads concentration'!G$5*E127)/(B127*500))</f>
        <v>7243.204022988506</v>
      </c>
      <c r="O127" s="116">
        <f t="shared" si="134"/>
        <v>72432040229.885056</v>
      </c>
      <c r="P127" s="99"/>
      <c r="Q127" s="70"/>
      <c r="R127" s="106">
        <f t="shared" si="137"/>
        <v>126829382183.90805</v>
      </c>
      <c r="T127" s="70"/>
      <c r="U127" s="73">
        <f t="shared" si="138"/>
        <v>42.890173410404621</v>
      </c>
      <c r="V127" s="98"/>
      <c r="X127" s="75">
        <f t="shared" si="139"/>
        <v>57.109826589595372</v>
      </c>
      <c r="Y127" s="99"/>
      <c r="AC127" s="70"/>
      <c r="AD127" s="77"/>
      <c r="AE127" s="70"/>
      <c r="AF127" s="78"/>
      <c r="AG127" s="129"/>
      <c r="AH127" s="78"/>
    </row>
    <row r="128" spans="1:34" x14ac:dyDescent="0.15">
      <c r="A128" t="s">
        <v>285</v>
      </c>
      <c r="B128">
        <v>704</v>
      </c>
      <c r="C128">
        <v>0</v>
      </c>
      <c r="D128" t="s">
        <v>21</v>
      </c>
      <c r="E128">
        <v>2</v>
      </c>
      <c r="F128">
        <v>101</v>
      </c>
      <c r="G128">
        <v>345</v>
      </c>
      <c r="H128">
        <v>32.700000000000003</v>
      </c>
      <c r="I128">
        <v>20</v>
      </c>
      <c r="K128" s="4"/>
      <c r="L128" s="16"/>
      <c r="O128" s="29">
        <f t="shared" si="134"/>
        <v>0</v>
      </c>
      <c r="R128" s="105"/>
      <c r="U128" s="6"/>
      <c r="X128" s="28"/>
      <c r="AB128">
        <f>((I128*'Beads concentration'!G$5*G128)/(B128*500))</f>
        <v>125.02574573863636</v>
      </c>
      <c r="AC128" s="4">
        <f t="shared" si="170"/>
        <v>1250257457.3863635</v>
      </c>
      <c r="AD128" s="33">
        <f t="shared" ref="AD128" si="202">AVERAGE(AC128:AC130)</f>
        <v>1253475681.3612385</v>
      </c>
      <c r="AE128" s="4">
        <f t="shared" ref="AE128" si="203">STDEVP(AC128:AC130)</f>
        <v>83168374.555065677</v>
      </c>
      <c r="AF128" s="38">
        <f>AC128/S$131</f>
        <v>5.218202688947228E-2</v>
      </c>
      <c r="AG128" s="127">
        <f t="shared" ref="AG128" si="204">AVERAGE(AF128:AF130)</f>
        <v>5.2316345984312417E-2</v>
      </c>
      <c r="AH128" s="38">
        <f t="shared" ref="AH128" si="205">STDEVP(AF128:AF130)</f>
        <v>3.4712005369346832E-3</v>
      </c>
    </row>
    <row r="129" spans="1:34" s="40" customFormat="1" x14ac:dyDescent="0.15">
      <c r="A129" s="40" t="s">
        <v>286</v>
      </c>
      <c r="B129" s="40">
        <f>AVERAGE(B128,B130)</f>
        <v>769</v>
      </c>
      <c r="C129" s="40">
        <v>0</v>
      </c>
      <c r="D129" s="40" t="s">
        <v>21</v>
      </c>
      <c r="E129" s="40">
        <v>18</v>
      </c>
      <c r="F129" s="40">
        <v>101</v>
      </c>
      <c r="G129" s="40">
        <v>409</v>
      </c>
      <c r="H129" s="40">
        <v>28</v>
      </c>
      <c r="I129" s="40">
        <v>20</v>
      </c>
      <c r="K129" s="41"/>
      <c r="M129" s="41"/>
      <c r="O129" s="29">
        <f t="shared" si="134"/>
        <v>0</v>
      </c>
      <c r="P129" s="23"/>
      <c r="Q129" s="41"/>
      <c r="R129" s="41"/>
      <c r="T129" s="41"/>
      <c r="U129" s="43"/>
      <c r="X129" s="43"/>
      <c r="AB129" s="40">
        <f>((I129*'Beads concentration'!G$5*G129)/(B129*500))</f>
        <v>135.69066970091026</v>
      </c>
      <c r="AC129" s="41">
        <f t="shared" si="170"/>
        <v>1356906697.0091026</v>
      </c>
      <c r="AE129" s="41"/>
      <c r="AF129" s="44">
        <f>AC129/S$131</f>
        <v>5.6633248881276604E-2</v>
      </c>
      <c r="AG129" s="128"/>
      <c r="AH129" s="44"/>
    </row>
    <row r="130" spans="1:34" x14ac:dyDescent="0.15">
      <c r="A130" t="s">
        <v>287</v>
      </c>
      <c r="B130">
        <v>834</v>
      </c>
      <c r="C130">
        <v>1</v>
      </c>
      <c r="D130">
        <v>170</v>
      </c>
      <c r="E130">
        <v>133</v>
      </c>
      <c r="F130">
        <v>74</v>
      </c>
      <c r="G130">
        <v>377</v>
      </c>
      <c r="H130">
        <v>31.7</v>
      </c>
      <c r="I130">
        <v>20</v>
      </c>
      <c r="K130" s="4"/>
      <c r="O130" s="29">
        <f t="shared" si="134"/>
        <v>0</v>
      </c>
      <c r="R130" s="105"/>
      <c r="U130" s="6"/>
      <c r="X130" s="28"/>
      <c r="AB130">
        <f>((I130*'Beads concentration'!G$5*G130)/(B130*500))</f>
        <v>115.32628896882494</v>
      </c>
      <c r="AC130" s="4">
        <f t="shared" si="170"/>
        <v>1153262889.6882493</v>
      </c>
      <c r="AF130" s="38">
        <f>AC130/S$131</f>
        <v>4.8133762182188372E-2</v>
      </c>
    </row>
    <row r="131" spans="1:34" s="9" customFormat="1" x14ac:dyDescent="0.15">
      <c r="A131" s="9" t="s">
        <v>288</v>
      </c>
      <c r="B131" s="9">
        <v>497</v>
      </c>
      <c r="C131" s="9">
        <v>955</v>
      </c>
      <c r="D131" s="9">
        <v>1741</v>
      </c>
      <c r="E131" s="9">
        <v>1243</v>
      </c>
      <c r="F131" s="9">
        <v>327</v>
      </c>
      <c r="G131" s="9">
        <v>14</v>
      </c>
      <c r="H131" s="9">
        <v>10.3</v>
      </c>
      <c r="I131" s="9">
        <v>20</v>
      </c>
      <c r="J131" s="9">
        <f>((I131*'Beads concentration'!G$5*C131)/(B131*500))</f>
        <v>490.23013078470825</v>
      </c>
      <c r="K131" s="46">
        <f t="shared" si="176"/>
        <v>4902301307.8470821</v>
      </c>
      <c r="L131" s="47">
        <f t="shared" ref="L131" si="206">AVERAGE(K131:K133)</f>
        <v>9375282269.3891697</v>
      </c>
      <c r="M131" s="46">
        <f t="shared" ref="M131" si="207">STDEVP(K131:K133)</f>
        <v>4415237530.325778</v>
      </c>
      <c r="N131" s="9">
        <f>((I131*'Beads concentration'!G$5*E131)/(B131*500))</f>
        <v>638.06916498993962</v>
      </c>
      <c r="O131" s="114">
        <f t="shared" si="134"/>
        <v>6380691649.8993969</v>
      </c>
      <c r="P131" s="48">
        <f t="shared" ref="P131" si="208">AVERAGE(O131:O133)</f>
        <v>14584259586.555925</v>
      </c>
      <c r="Q131" s="46">
        <f t="shared" ref="Q131" si="209">STDEVP(O131:O133)</f>
        <v>9062323695.1732426</v>
      </c>
      <c r="R131" s="108">
        <f t="shared" si="137"/>
        <v>11282992957.746479</v>
      </c>
      <c r="S131" s="46">
        <f t="shared" ref="S131" si="210">AVERAGE(R131:R133)</f>
        <v>23959541855.945095</v>
      </c>
      <c r="T131" s="46">
        <f t="shared" ref="T131" si="211">STDEVP(R131:R133)</f>
        <v>13461531088.962563</v>
      </c>
      <c r="U131" s="49">
        <f t="shared" si="138"/>
        <v>43.448589626933568</v>
      </c>
      <c r="V131" s="50">
        <f t="shared" ref="V131" si="212">AVERAGE(U131:U133)</f>
        <v>41.039781977138013</v>
      </c>
      <c r="W131" s="9">
        <f t="shared" ref="W131" si="213">STDEVP(U131:U133)</f>
        <v>3.4818008313528996</v>
      </c>
      <c r="X131" s="51">
        <f t="shared" si="139"/>
        <v>56.551410373066432</v>
      </c>
      <c r="Y131" s="52">
        <f t="shared" ref="Y131" si="214">AVERAGE(X131:X133)</f>
        <v>58.960218022861994</v>
      </c>
      <c r="Z131" s="9">
        <f t="shared" ref="Z131" si="215">STDEVP(X131:X133)</f>
        <v>3.4818008313528925</v>
      </c>
      <c r="AC131" s="46"/>
      <c r="AD131" s="53"/>
      <c r="AE131" s="46"/>
      <c r="AF131" s="54"/>
      <c r="AG131" s="132"/>
      <c r="AH131" s="54"/>
    </row>
    <row r="132" spans="1:34" s="90" customFormat="1" x14ac:dyDescent="0.15">
      <c r="A132" s="90" t="s">
        <v>289</v>
      </c>
      <c r="B132" s="90">
        <f>AVERAGE(B131,B133)</f>
        <v>331</v>
      </c>
      <c r="C132" s="90">
        <v>1017</v>
      </c>
      <c r="D132" s="90">
        <v>1473</v>
      </c>
      <c r="E132" s="90">
        <v>1318</v>
      </c>
      <c r="F132" s="90">
        <v>262</v>
      </c>
      <c r="G132" s="90">
        <v>0</v>
      </c>
      <c r="H132" s="90" t="s">
        <v>21</v>
      </c>
      <c r="I132" s="90">
        <v>20</v>
      </c>
      <c r="J132" s="90">
        <f>((I132*'Beads concentration'!G$5*C132)/(B132*500))</f>
        <v>783.87348942598192</v>
      </c>
      <c r="K132" s="91">
        <f t="shared" si="176"/>
        <v>7838734894.259819</v>
      </c>
      <c r="M132" s="91"/>
      <c r="N132" s="90">
        <f>((I132*'Beads concentration'!G$5*E132)/(B132*500))</f>
        <v>1015.8753776435045</v>
      </c>
      <c r="O132" s="114">
        <f t="shared" si="134"/>
        <v>10158753776.435045</v>
      </c>
      <c r="P132" s="56"/>
      <c r="Q132" s="91"/>
      <c r="R132" s="91">
        <f t="shared" si="137"/>
        <v>17997488670.694862</v>
      </c>
      <c r="T132" s="91"/>
      <c r="U132" s="92">
        <f t="shared" si="138"/>
        <v>43.554603854389732</v>
      </c>
      <c r="X132" s="92">
        <f t="shared" si="139"/>
        <v>56.445396145610282</v>
      </c>
      <c r="AC132" s="91"/>
      <c r="AE132" s="91"/>
      <c r="AF132" s="93"/>
      <c r="AG132" s="132"/>
      <c r="AH132" s="93"/>
    </row>
    <row r="133" spans="1:34" s="9" customFormat="1" x14ac:dyDescent="0.15">
      <c r="A133" s="9" t="s">
        <v>290</v>
      </c>
      <c r="B133" s="9">
        <v>165</v>
      </c>
      <c r="C133" s="9">
        <v>995</v>
      </c>
      <c r="D133" s="9">
        <v>1198</v>
      </c>
      <c r="E133" s="9">
        <v>1760</v>
      </c>
      <c r="F133" s="9">
        <v>160</v>
      </c>
      <c r="G133" s="9">
        <v>51</v>
      </c>
      <c r="H133" s="9">
        <v>10.1</v>
      </c>
      <c r="I133" s="9">
        <v>20</v>
      </c>
      <c r="J133" s="9">
        <f>((I133*'Beads concentration'!G$5*C133)/(B133*500))</f>
        <v>1538.4810606060605</v>
      </c>
      <c r="K133" s="46">
        <f t="shared" si="176"/>
        <v>15384810606.060606</v>
      </c>
      <c r="L133" s="55"/>
      <c r="M133" s="46"/>
      <c r="N133" s="9">
        <f>((I133*'Beads concentration'!G$5*E133)/(B133*500))</f>
        <v>2721.3333333333335</v>
      </c>
      <c r="O133" s="114">
        <f t="shared" si="134"/>
        <v>27213333333.333336</v>
      </c>
      <c r="P133" s="56"/>
      <c r="Q133" s="46"/>
      <c r="R133" s="108">
        <f t="shared" si="137"/>
        <v>42598143939.393944</v>
      </c>
      <c r="T133" s="46"/>
      <c r="U133" s="49">
        <f t="shared" si="138"/>
        <v>36.116152450090738</v>
      </c>
      <c r="V133" s="55"/>
      <c r="X133" s="51">
        <f t="shared" si="139"/>
        <v>63.883847549909255</v>
      </c>
      <c r="Y133" s="56"/>
      <c r="AC133" s="46"/>
      <c r="AD133" s="53"/>
      <c r="AE133" s="46"/>
      <c r="AF133" s="54"/>
      <c r="AG133" s="132"/>
      <c r="AH133" s="54"/>
    </row>
    <row r="134" spans="1:34" x14ac:dyDescent="0.15">
      <c r="A134" t="s">
        <v>291</v>
      </c>
      <c r="B134">
        <v>648</v>
      </c>
      <c r="C134">
        <v>5</v>
      </c>
      <c r="D134">
        <v>376</v>
      </c>
      <c r="E134">
        <v>8</v>
      </c>
      <c r="F134">
        <v>117</v>
      </c>
      <c r="G134">
        <v>1159</v>
      </c>
      <c r="H134">
        <v>32.9</v>
      </c>
      <c r="I134">
        <v>20</v>
      </c>
      <c r="K134" s="4"/>
      <c r="L134" s="16"/>
      <c r="O134" s="29">
        <f t="shared" si="134"/>
        <v>0</v>
      </c>
      <c r="R134" s="105"/>
      <c r="U134" s="6"/>
      <c r="X134" s="28"/>
      <c r="AB134">
        <f>((I134*'Beads concentration'!G$5*G134)/(B134*500))</f>
        <v>456.31153549382714</v>
      </c>
      <c r="AC134" s="4">
        <f t="shared" si="170"/>
        <v>4563115354.9382715</v>
      </c>
      <c r="AD134" s="33">
        <f t="shared" ref="AD134" si="216">AVERAGE(AC134:AC136)</f>
        <v>11822833844.600021</v>
      </c>
      <c r="AE134" s="4">
        <f t="shared" ref="AE134" si="217">STDEVP(AC134:AC136)</f>
        <v>5629902147.9467039</v>
      </c>
      <c r="AF134" s="38">
        <f>AC134/S$137</f>
        <v>4.1012027202965436E-2</v>
      </c>
      <c r="AG134" s="127">
        <f t="shared" ref="AG134" si="218">AVERAGE(AF134:AF136)</f>
        <v>0.10626038255336538</v>
      </c>
      <c r="AH134" s="38">
        <f t="shared" ref="AH134" si="219">STDEVP(AF134:AF136)</f>
        <v>5.0600013824271907E-2</v>
      </c>
    </row>
    <row r="135" spans="1:34" x14ac:dyDescent="0.15">
      <c r="A135" t="s">
        <v>292</v>
      </c>
      <c r="B135">
        <v>246</v>
      </c>
      <c r="C135">
        <v>0</v>
      </c>
      <c r="D135" t="s">
        <v>21</v>
      </c>
      <c r="E135">
        <v>0</v>
      </c>
      <c r="F135" t="s">
        <v>21</v>
      </c>
      <c r="G135">
        <v>1217</v>
      </c>
      <c r="H135">
        <v>34.4</v>
      </c>
      <c r="I135">
        <v>20</v>
      </c>
      <c r="K135" s="4"/>
      <c r="O135" s="29">
        <f t="shared" si="134"/>
        <v>0</v>
      </c>
      <c r="R135" s="105"/>
      <c r="U135" s="6"/>
      <c r="X135" s="28"/>
      <c r="AB135">
        <f>((I135*'Beads concentration'!G$5*G135)/(B135*500))</f>
        <v>1262.1427845528456</v>
      </c>
      <c r="AC135" s="4">
        <f t="shared" si="170"/>
        <v>12621427845.528456</v>
      </c>
      <c r="AF135" s="38">
        <f t="shared" ref="AF135:AF136" si="220">AC135/S$137</f>
        <v>0.11343792603903628</v>
      </c>
    </row>
    <row r="136" spans="1:34" x14ac:dyDescent="0.15">
      <c r="A136" t="s">
        <v>293</v>
      </c>
      <c r="B136">
        <v>168</v>
      </c>
      <c r="C136">
        <v>0</v>
      </c>
      <c r="D136" t="s">
        <v>21</v>
      </c>
      <c r="E136">
        <v>0</v>
      </c>
      <c r="F136" t="s">
        <v>21</v>
      </c>
      <c r="G136">
        <v>1204</v>
      </c>
      <c r="H136">
        <v>35.5</v>
      </c>
      <c r="I136">
        <v>20</v>
      </c>
      <c r="K136" s="4"/>
      <c r="O136" s="29">
        <f t="shared" si="134"/>
        <v>0</v>
      </c>
      <c r="R136" s="105"/>
      <c r="U136" s="6"/>
      <c r="X136" s="28"/>
      <c r="AB136">
        <f>((I136*'Beads concentration'!G$5*G136)/(B136*500))</f>
        <v>1828.3958333333333</v>
      </c>
      <c r="AC136" s="4">
        <f t="shared" si="170"/>
        <v>18283958333.333332</v>
      </c>
      <c r="AF136" s="38">
        <f t="shared" si="220"/>
        <v>0.16433119441809443</v>
      </c>
    </row>
    <row r="137" spans="1:34" x14ac:dyDescent="0.15">
      <c r="A137" t="s">
        <v>294</v>
      </c>
      <c r="B137">
        <v>252</v>
      </c>
      <c r="C137">
        <v>2236</v>
      </c>
      <c r="D137">
        <v>260</v>
      </c>
      <c r="E137">
        <v>3344</v>
      </c>
      <c r="F137">
        <v>43.9</v>
      </c>
      <c r="G137">
        <v>0</v>
      </c>
      <c r="H137" t="s">
        <v>21</v>
      </c>
      <c r="I137">
        <v>20</v>
      </c>
      <c r="J137">
        <f>((I137*'Beads concentration'!G$5*C137)/(B137*500))</f>
        <v>2263.7281746031745</v>
      </c>
      <c r="K137" s="4">
        <f t="shared" si="176"/>
        <v>22637281746.031746</v>
      </c>
      <c r="L137" s="16">
        <f t="shared" ref="L137" si="221">AVERAGE(K137:K139)</f>
        <v>48544799604.221077</v>
      </c>
      <c r="M137" s="4">
        <f t="shared" ref="M137" si="222">STDEVP(K137:K139)</f>
        <v>28554664864.208435</v>
      </c>
      <c r="N137">
        <f>((I137*'Beads concentration'!G$5*E137)/(B137*500))</f>
        <v>3385.468253968254</v>
      </c>
      <c r="O137" s="29">
        <f t="shared" si="134"/>
        <v>33854682539.682541</v>
      </c>
      <c r="P137" s="22">
        <f t="shared" ref="P137" si="223">AVERAGE(O137:O139)</f>
        <v>62718058297.334404</v>
      </c>
      <c r="Q137" s="4">
        <f t="shared" ref="Q137" si="224">STDEVP(O137:O139)</f>
        <v>27465643329.507469</v>
      </c>
      <c r="R137" s="105">
        <f t="shared" si="137"/>
        <v>56491964285.714287</v>
      </c>
      <c r="S137" s="4">
        <f t="shared" ref="S137" si="225">AVERAGE(R137:R139)</f>
        <v>111262857901.5555</v>
      </c>
      <c r="T137" s="4">
        <f t="shared" ref="T137" si="226">STDEVP(R137:R139)</f>
        <v>55880895032.256218</v>
      </c>
      <c r="U137" s="6">
        <f t="shared" si="138"/>
        <v>40.071684587813621</v>
      </c>
      <c r="V137" s="18">
        <f>AVERAGE(U137:U139)</f>
        <v>41.95946702360154</v>
      </c>
      <c r="W137">
        <f t="shared" ref="W137" si="227">STDEVP(U137:U139)</f>
        <v>3.5900819946668312</v>
      </c>
      <c r="X137" s="28">
        <f t="shared" si="139"/>
        <v>59.928315412186379</v>
      </c>
      <c r="Y137" s="24">
        <f t="shared" ref="Y137" si="228">AVERAGE(X137:X139)</f>
        <v>58.04053297639846</v>
      </c>
      <c r="Z137">
        <f t="shared" ref="Z137" si="229">STDEVP(X137:X139)</f>
        <v>3.5900819946668348</v>
      </c>
    </row>
    <row r="138" spans="1:34" x14ac:dyDescent="0.15">
      <c r="A138" t="s">
        <v>295</v>
      </c>
      <c r="B138">
        <v>144</v>
      </c>
      <c r="C138">
        <v>1957</v>
      </c>
      <c r="D138">
        <v>1381</v>
      </c>
      <c r="E138">
        <v>3084</v>
      </c>
      <c r="F138">
        <v>230</v>
      </c>
      <c r="G138">
        <v>0</v>
      </c>
      <c r="H138" t="s">
        <v>21</v>
      </c>
      <c r="I138">
        <v>20</v>
      </c>
      <c r="J138">
        <f>((I138*'Beads concentration'!G$5*C138)/(B138*500))</f>
        <v>3467.2196180555557</v>
      </c>
      <c r="K138" s="4">
        <f t="shared" si="176"/>
        <v>34672196180.555557</v>
      </c>
      <c r="N138">
        <f>((I138*'Beads concentration'!G$5*E138)/(B138*500))</f>
        <v>5463.927083333333</v>
      </c>
      <c r="O138" s="29">
        <f t="shared" si="134"/>
        <v>54639270833.333328</v>
      </c>
      <c r="R138" s="105">
        <f t="shared" si="137"/>
        <v>89311467013.888885</v>
      </c>
      <c r="U138" s="6">
        <f t="shared" si="138"/>
        <v>38.821662368577663</v>
      </c>
      <c r="X138" s="28">
        <f t="shared" si="139"/>
        <v>61.178337631422337</v>
      </c>
    </row>
    <row r="139" spans="1:34" x14ac:dyDescent="0.15">
      <c r="A139" t="s">
        <v>296</v>
      </c>
      <c r="B139">
        <v>79</v>
      </c>
      <c r="C139">
        <v>2735</v>
      </c>
      <c r="D139">
        <v>440</v>
      </c>
      <c r="E139">
        <v>3086</v>
      </c>
      <c r="F139">
        <v>66.3</v>
      </c>
      <c r="G139">
        <v>0</v>
      </c>
      <c r="H139" t="s">
        <v>21</v>
      </c>
      <c r="I139">
        <v>20</v>
      </c>
      <c r="J139">
        <f>((I139*'Beads concentration'!G$5*C139)/(B139*500))</f>
        <v>8832.4920886075943</v>
      </c>
      <c r="K139" s="4">
        <f t="shared" si="176"/>
        <v>88324920886.075943</v>
      </c>
      <c r="N139">
        <f>((I139*'Beads concentration'!G$5*E139)/(B139*500))</f>
        <v>9966.0221518987346</v>
      </c>
      <c r="O139" s="29">
        <f t="shared" si="134"/>
        <v>99660221518.987335</v>
      </c>
      <c r="R139" s="105">
        <f t="shared" si="137"/>
        <v>187985142405.06329</v>
      </c>
      <c r="U139" s="6">
        <f t="shared" si="138"/>
        <v>46.985054114413323</v>
      </c>
      <c r="X139" s="28">
        <f t="shared" si="139"/>
        <v>53.01494588558667</v>
      </c>
    </row>
    <row r="140" spans="1:34" x14ac:dyDescent="0.15">
      <c r="K140" s="4"/>
      <c r="O140" s="29">
        <f t="shared" si="134"/>
        <v>0</v>
      </c>
      <c r="R140" s="105"/>
      <c r="U140" s="6"/>
      <c r="X140" s="28"/>
    </row>
    <row r="141" spans="1:34" s="40" customFormat="1" x14ac:dyDescent="0.15">
      <c r="A141" s="40" t="s">
        <v>160</v>
      </c>
      <c r="B141" s="40">
        <f>AVERAGE(B142:B143)</f>
        <v>242</v>
      </c>
      <c r="C141" s="40">
        <v>0</v>
      </c>
      <c r="D141" s="40" t="s">
        <v>21</v>
      </c>
      <c r="E141" s="40">
        <v>0</v>
      </c>
      <c r="F141" s="40" t="s">
        <v>21</v>
      </c>
      <c r="G141" s="40">
        <v>211</v>
      </c>
      <c r="H141" s="40">
        <v>22.2</v>
      </c>
      <c r="I141" s="40">
        <v>20</v>
      </c>
      <c r="K141" s="41"/>
      <c r="M141" s="41"/>
      <c r="O141" s="29">
        <f t="shared" si="134"/>
        <v>0</v>
      </c>
      <c r="P141" s="23"/>
      <c r="Q141" s="41"/>
      <c r="R141" s="41"/>
      <c r="T141" s="41"/>
      <c r="U141" s="43"/>
      <c r="X141" s="43"/>
      <c r="AB141" s="40">
        <f>((I141*'Beads concentration'!G$6*G141)/(B141*500))</f>
        <v>134.62148760330578</v>
      </c>
      <c r="AC141" s="41">
        <f>AB141*1000*10000*5</f>
        <v>6731074380.1652889</v>
      </c>
      <c r="AD141" s="41">
        <f>AVERAGE(AC141:AC143)</f>
        <v>6916342667.784565</v>
      </c>
      <c r="AE141" s="41">
        <f>STDEVP(AC141:AC143)</f>
        <v>528526497.39255887</v>
      </c>
      <c r="AF141" s="44">
        <f>AC141/S$144</f>
        <v>6.6032605944877837E-2</v>
      </c>
      <c r="AG141" s="127">
        <f>AVERAGE(AF141:AF143)</f>
        <v>6.785010893763864E-2</v>
      </c>
      <c r="AH141" s="44">
        <f>STDEVP(AF141:AF143)</f>
        <v>5.1849051076586633E-3</v>
      </c>
    </row>
    <row r="142" spans="1:34" x14ac:dyDescent="0.15">
      <c r="A142" t="s">
        <v>161</v>
      </c>
      <c r="B142">
        <v>300</v>
      </c>
      <c r="C142">
        <v>0</v>
      </c>
      <c r="D142" t="s">
        <v>21</v>
      </c>
      <c r="E142">
        <v>0</v>
      </c>
      <c r="F142" t="s">
        <v>21</v>
      </c>
      <c r="G142">
        <v>248</v>
      </c>
      <c r="H142">
        <v>27.7</v>
      </c>
      <c r="I142">
        <v>20</v>
      </c>
      <c r="K142" s="4"/>
      <c r="O142" s="29">
        <f t="shared" si="134"/>
        <v>0</v>
      </c>
      <c r="R142" s="105"/>
      <c r="U142" s="6"/>
      <c r="X142" s="28"/>
      <c r="AB142">
        <f>((I142*'Beads concentration'!G$6*G142)/(B142*500))</f>
        <v>127.63733333333333</v>
      </c>
      <c r="AC142" s="4">
        <f t="shared" ref="AC142:AC143" si="230">AB142*1000*10000*5</f>
        <v>6381866666.666666</v>
      </c>
      <c r="AF142" s="39">
        <f t="shared" ref="AF142:AF143" si="231">AC142/S$144</f>
        <v>6.2606838521134092E-2</v>
      </c>
    </row>
    <row r="143" spans="1:34" x14ac:dyDescent="0.15">
      <c r="A143" t="s">
        <v>162</v>
      </c>
      <c r="B143">
        <v>184</v>
      </c>
      <c r="C143">
        <v>0</v>
      </c>
      <c r="D143" t="s">
        <v>21</v>
      </c>
      <c r="E143">
        <v>1</v>
      </c>
      <c r="F143">
        <v>31.7</v>
      </c>
      <c r="G143">
        <v>182</v>
      </c>
      <c r="H143">
        <v>28.8</v>
      </c>
      <c r="I143">
        <v>20</v>
      </c>
      <c r="K143" s="4"/>
      <c r="O143" s="29">
        <f t="shared" si="134"/>
        <v>0</v>
      </c>
      <c r="R143" s="105"/>
      <c r="S143" s="4"/>
      <c r="U143" s="6"/>
      <c r="X143" s="28"/>
      <c r="AB143">
        <f>((I143*'Beads concentration'!G$6*G143)/(B143*500))</f>
        <v>152.72173913043477</v>
      </c>
      <c r="AC143" s="4">
        <f t="shared" si="230"/>
        <v>7636086956.521739</v>
      </c>
      <c r="AF143" s="39">
        <f t="shared" si="231"/>
        <v>7.4910882346903976E-2</v>
      </c>
    </row>
    <row r="144" spans="1:34" x14ac:dyDescent="0.15">
      <c r="A144" t="s">
        <v>163</v>
      </c>
      <c r="B144">
        <v>341</v>
      </c>
      <c r="C144">
        <v>662</v>
      </c>
      <c r="D144">
        <v>782</v>
      </c>
      <c r="E144">
        <v>666</v>
      </c>
      <c r="F144">
        <v>90.1</v>
      </c>
      <c r="G144">
        <v>0</v>
      </c>
      <c r="H144" t="s">
        <v>21</v>
      </c>
      <c r="I144">
        <v>20</v>
      </c>
      <c r="J144">
        <f>((I144*'Beads concentration'!G$6*C144)/(B144*500))</f>
        <v>299.74428152492669</v>
      </c>
      <c r="K144" s="4">
        <f>J144*1000*10000*5</f>
        <v>14987214076.246336</v>
      </c>
      <c r="L144" s="16">
        <f>AVERAGE(K144:K146)</f>
        <v>45961923608.120789</v>
      </c>
      <c r="M144" s="4">
        <f>STDEVP(K144:K146)</f>
        <v>30051824385.364025</v>
      </c>
      <c r="N144">
        <f>((I144*'Beads concentration'!G$6*E144)/(B144*500))</f>
        <v>301.55542521994136</v>
      </c>
      <c r="O144" s="29">
        <f>N144*1000*10000*5</f>
        <v>15077771260.997068</v>
      </c>
      <c r="P144" s="22">
        <f>AVERAGE(O144:O146)</f>
        <v>55973692650.674156</v>
      </c>
      <c r="Q144" s="4">
        <f>STDEVP(O144:O146)</f>
        <v>42124615844.67025</v>
      </c>
      <c r="R144" s="105">
        <f t="shared" si="137"/>
        <v>30064985337.243404</v>
      </c>
      <c r="S144" s="4">
        <f>AVERAGE(R144:R146)</f>
        <v>101935616258.79494</v>
      </c>
      <c r="T144" s="4">
        <f>STDEVP(R144:R146)</f>
        <v>72144914057.861465</v>
      </c>
      <c r="U144" s="6">
        <f t="shared" si="138"/>
        <v>49.849397590361448</v>
      </c>
      <c r="V144" s="18">
        <f>AVERAGE(U144:U146)</f>
        <v>47.093032513117436</v>
      </c>
      <c r="W144">
        <f>STDEVP(U144:U146)</f>
        <v>2.8320362990904453</v>
      </c>
      <c r="X144" s="28">
        <f t="shared" si="139"/>
        <v>50.150602409638552</v>
      </c>
      <c r="Y144" s="24">
        <f>AVERAGE(X144:X146)</f>
        <v>52.906967486882557</v>
      </c>
      <c r="Z144">
        <f>STDEVP(X144:X146)</f>
        <v>2.8320362990904386</v>
      </c>
    </row>
    <row r="145" spans="1:34" x14ac:dyDescent="0.15">
      <c r="A145" t="s">
        <v>164</v>
      </c>
      <c r="B145">
        <v>58</v>
      </c>
      <c r="C145">
        <v>651</v>
      </c>
      <c r="D145">
        <v>1170</v>
      </c>
      <c r="E145">
        <v>856</v>
      </c>
      <c r="F145">
        <v>116</v>
      </c>
      <c r="G145">
        <v>1</v>
      </c>
      <c r="H145">
        <v>10.1</v>
      </c>
      <c r="I145">
        <v>20</v>
      </c>
      <c r="J145">
        <f>((I145*'Beads concentration'!G$6*C145)/(B145*500))</f>
        <v>1733.0068965517241</v>
      </c>
      <c r="K145" s="4">
        <f t="shared" ref="K145:K146" si="232">J145*1000*10000*5</f>
        <v>86650344827.586212</v>
      </c>
      <c r="N145">
        <f>((I145*'Beads concentration'!G$6*E145)/(B145*500))</f>
        <v>2278.7310344827588</v>
      </c>
      <c r="O145" s="29">
        <f t="shared" ref="O145:O146" si="233">N145*1000*10000*5</f>
        <v>113936551724.13795</v>
      </c>
      <c r="R145" s="105">
        <f t="shared" si="137"/>
        <v>200586896551.72418</v>
      </c>
      <c r="U145" s="6">
        <f t="shared" si="138"/>
        <v>43.198407431984066</v>
      </c>
      <c r="X145" s="28">
        <f t="shared" si="139"/>
        <v>56.80159256801592</v>
      </c>
    </row>
    <row r="146" spans="1:34" x14ac:dyDescent="0.15">
      <c r="A146" t="s">
        <v>165</v>
      </c>
      <c r="B146">
        <v>151</v>
      </c>
      <c r="C146">
        <v>709</v>
      </c>
      <c r="D146">
        <v>750</v>
      </c>
      <c r="E146">
        <v>761</v>
      </c>
      <c r="F146">
        <v>76.099999999999994</v>
      </c>
      <c r="G146">
        <v>0</v>
      </c>
      <c r="H146" t="s">
        <v>21</v>
      </c>
      <c r="I146">
        <v>20</v>
      </c>
      <c r="J146">
        <f>((I146*'Beads concentration'!G$6*C146)/(B146*500))</f>
        <v>724.96423841059607</v>
      </c>
      <c r="K146" s="4">
        <f t="shared" si="232"/>
        <v>36248211920.5298</v>
      </c>
      <c r="N146">
        <f>((I146*'Beads concentration'!G$6*E146)/(B146*500))</f>
        <v>778.13509933774833</v>
      </c>
      <c r="O146" s="29">
        <f t="shared" si="233"/>
        <v>38906754966.887421</v>
      </c>
      <c r="R146" s="105">
        <f t="shared" si="137"/>
        <v>75154966887.417221</v>
      </c>
      <c r="U146" s="6">
        <f t="shared" si="138"/>
        <v>48.2312925170068</v>
      </c>
      <c r="X146" s="28">
        <f t="shared" si="139"/>
        <v>51.7687074829932</v>
      </c>
    </row>
    <row r="147" spans="1:34" x14ac:dyDescent="0.15">
      <c r="A147" t="s">
        <v>166</v>
      </c>
      <c r="B147">
        <v>515</v>
      </c>
      <c r="C147">
        <v>0</v>
      </c>
      <c r="D147" t="s">
        <v>21</v>
      </c>
      <c r="E147">
        <v>0</v>
      </c>
      <c r="F147" t="s">
        <v>21</v>
      </c>
      <c r="G147">
        <v>341</v>
      </c>
      <c r="H147">
        <v>24.7</v>
      </c>
      <c r="I147">
        <v>20</v>
      </c>
      <c r="K147" s="4"/>
      <c r="O147" s="29">
        <f t="shared" ref="O147:O208" si="234">N147*1000*10000</f>
        <v>0</v>
      </c>
      <c r="R147" s="105"/>
      <c r="U147" s="6"/>
      <c r="X147" s="28"/>
      <c r="AB147">
        <f>((I147*'Beads concentration'!G$6*G147)/(B147*500))</f>
        <v>102.23378640776698</v>
      </c>
      <c r="AC147" s="4">
        <f t="shared" ref="AC147:AC206" si="235">AB147*1000*10000</f>
        <v>1022337864.0776699</v>
      </c>
      <c r="AD147" s="33">
        <f t="shared" ref="AD147" si="236">AVERAGE(AC147:AC149)</f>
        <v>1091084820.6218197</v>
      </c>
      <c r="AE147" s="4">
        <f t="shared" ref="AE147" si="237">STDEVP(AC147:AC149)</f>
        <v>52748388.148770064</v>
      </c>
      <c r="AF147" s="38">
        <f>AC147/S$150</f>
        <v>4.5303912339563761E-2</v>
      </c>
      <c r="AG147" s="127">
        <f t="shared" ref="AG147" si="238">AVERAGE(AF147:AF149)</f>
        <v>4.8350367139218274E-2</v>
      </c>
      <c r="AH147" s="38">
        <f t="shared" ref="AH147" si="239">STDEVP(AF147:AF149)</f>
        <v>2.3374937354013622E-3</v>
      </c>
    </row>
    <row r="148" spans="1:34" x14ac:dyDescent="0.15">
      <c r="A148" t="s">
        <v>167</v>
      </c>
      <c r="B148">
        <v>623</v>
      </c>
      <c r="C148">
        <v>0</v>
      </c>
      <c r="D148" t="s">
        <v>21</v>
      </c>
      <c r="E148">
        <v>0</v>
      </c>
      <c r="F148" t="s">
        <v>21</v>
      </c>
      <c r="G148">
        <v>444</v>
      </c>
      <c r="H148">
        <v>31.8</v>
      </c>
      <c r="I148">
        <v>20</v>
      </c>
      <c r="K148" s="4"/>
      <c r="O148" s="29">
        <f t="shared" si="234"/>
        <v>0</v>
      </c>
      <c r="R148" s="105"/>
      <c r="U148" s="6"/>
      <c r="X148" s="28"/>
      <c r="AB148">
        <f>((I148*'Beads concentration'!G$6*G148)/(B148*500))</f>
        <v>110.0378812199037</v>
      </c>
      <c r="AC148" s="4">
        <f t="shared" si="235"/>
        <v>1100378812.1990368</v>
      </c>
      <c r="AF148" s="38">
        <f t="shared" ref="AF148:AF149" si="240">AC148/S$150</f>
        <v>4.8762221374978931E-2</v>
      </c>
    </row>
    <row r="149" spans="1:34" s="40" customFormat="1" x14ac:dyDescent="0.15">
      <c r="A149" s="40" t="s">
        <v>168</v>
      </c>
      <c r="B149" s="40">
        <f>AVERAGE(B147:B148)</f>
        <v>569</v>
      </c>
      <c r="C149" s="40">
        <v>0</v>
      </c>
      <c r="D149" s="40" t="s">
        <v>21</v>
      </c>
      <c r="E149" s="40">
        <v>0</v>
      </c>
      <c r="F149" s="40" t="s">
        <v>21</v>
      </c>
      <c r="G149" s="40">
        <v>424</v>
      </c>
      <c r="H149" s="40">
        <v>26.8</v>
      </c>
      <c r="I149" s="40">
        <v>20</v>
      </c>
      <c r="K149" s="41"/>
      <c r="M149" s="41"/>
      <c r="O149" s="29">
        <f t="shared" si="234"/>
        <v>0</v>
      </c>
      <c r="P149" s="23"/>
      <c r="Q149" s="41"/>
      <c r="R149" s="41"/>
      <c r="S149" s="41"/>
      <c r="T149" s="41"/>
      <c r="U149" s="43"/>
      <c r="X149" s="43"/>
      <c r="AB149" s="40">
        <f>((I149*'Beads concentration'!G$6*G149)/(B149*500))</f>
        <v>115.05377855887522</v>
      </c>
      <c r="AC149" s="41">
        <f t="shared" si="235"/>
        <v>1150537785.5887523</v>
      </c>
      <c r="AE149" s="41"/>
      <c r="AF149" s="44">
        <f t="shared" si="240"/>
        <v>5.098496770311213E-2</v>
      </c>
      <c r="AG149" s="128"/>
      <c r="AH149" s="44"/>
    </row>
    <row r="150" spans="1:34" x14ac:dyDescent="0.15">
      <c r="A150" t="s">
        <v>169</v>
      </c>
      <c r="B150">
        <v>141</v>
      </c>
      <c r="C150">
        <v>283</v>
      </c>
      <c r="D150">
        <v>1050</v>
      </c>
      <c r="E150">
        <v>393</v>
      </c>
      <c r="F150">
        <v>200</v>
      </c>
      <c r="G150">
        <v>1</v>
      </c>
      <c r="H150">
        <v>6.9</v>
      </c>
      <c r="I150">
        <v>20</v>
      </c>
      <c r="J150">
        <f>((I150*'Beads concentration'!G$6*C150)/(B150*500))</f>
        <v>309.89503546099291</v>
      </c>
      <c r="K150" s="4">
        <f t="shared" ref="K150:K209" si="241">J150*1000*10000</f>
        <v>3098950354.6099291</v>
      </c>
      <c r="L150" s="16">
        <f t="shared" ref="L150" si="242">AVERAGE(K150:K152)</f>
        <v>8720900334.6535263</v>
      </c>
      <c r="M150" s="4">
        <f t="shared" ref="M150" si="243">STDEVP(K150:K152)</f>
        <v>4734853447.5716867</v>
      </c>
      <c r="N150">
        <f>((I150*'Beads concentration'!G$6*E150)/(B150*500))</f>
        <v>430.34893617021277</v>
      </c>
      <c r="O150" s="29">
        <f t="shared" si="234"/>
        <v>4303489361.7021275</v>
      </c>
      <c r="P150" s="22">
        <f t="shared" ref="P150" si="244">AVERAGE(O150:O152)</f>
        <v>13845315501.519758</v>
      </c>
      <c r="Q150" s="4">
        <f t="shared" ref="Q150" si="245">STDEVP(O150:O152)</f>
        <v>7469924437.2979136</v>
      </c>
      <c r="R150" s="105">
        <f t="shared" si="137"/>
        <v>7402439716.3120565</v>
      </c>
      <c r="S150" s="4">
        <f t="shared" ref="S150" si="246">AVERAGE(R150:R152)</f>
        <v>22566215836.173283</v>
      </c>
      <c r="T150" s="4">
        <f t="shared" ref="T150" si="247">STDEVP(R150:R152)</f>
        <v>12180026295.839415</v>
      </c>
      <c r="U150" s="6">
        <f t="shared" si="138"/>
        <v>41.863905325443788</v>
      </c>
      <c r="V150" s="18">
        <f t="shared" ref="V150" si="248">AVERAGE(U150:U152)</f>
        <v>39.21156927892347</v>
      </c>
      <c r="W150">
        <f t="shared" ref="W150" si="249">STDEVP(U150:U152)</f>
        <v>2.2655313629578497</v>
      </c>
      <c r="X150" s="28">
        <f t="shared" si="139"/>
        <v>58.136094674556212</v>
      </c>
      <c r="Y150" s="24">
        <f t="shared" ref="Y150" si="250">AVERAGE(X150:X152)</f>
        <v>60.78843072107653</v>
      </c>
      <c r="Z150">
        <f t="shared" ref="Z150" si="251">STDEVP(X150:X152)</f>
        <v>2.2655313629578533</v>
      </c>
    </row>
    <row r="151" spans="1:34" x14ac:dyDescent="0.15">
      <c r="A151" t="s">
        <v>170</v>
      </c>
      <c r="B151">
        <v>70</v>
      </c>
      <c r="C151">
        <v>380</v>
      </c>
      <c r="D151">
        <v>1337</v>
      </c>
      <c r="E151">
        <v>666</v>
      </c>
      <c r="F151">
        <v>213</v>
      </c>
      <c r="G151">
        <v>0</v>
      </c>
      <c r="H151" t="s">
        <v>21</v>
      </c>
      <c r="I151">
        <v>20</v>
      </c>
      <c r="J151">
        <f>((I151*'Beads concentration'!G$6*C151)/(B151*500))</f>
        <v>838.17142857142858</v>
      </c>
      <c r="K151" s="4">
        <f t="shared" si="241"/>
        <v>8381714285.7142849</v>
      </c>
      <c r="N151">
        <f>((I151*'Beads concentration'!G$6*E151)/(B151*500))</f>
        <v>1469.0057142857142</v>
      </c>
      <c r="O151" s="29">
        <f t="shared" si="234"/>
        <v>14690057142.857143</v>
      </c>
      <c r="R151" s="105">
        <f t="shared" si="137"/>
        <v>23071771428.571426</v>
      </c>
      <c r="U151" s="6">
        <f t="shared" si="138"/>
        <v>36.328871892925427</v>
      </c>
      <c r="X151" s="28">
        <f t="shared" si="139"/>
        <v>63.67112810707458</v>
      </c>
    </row>
    <row r="152" spans="1:34" x14ac:dyDescent="0.15">
      <c r="A152" t="s">
        <v>171</v>
      </c>
      <c r="B152">
        <v>55</v>
      </c>
      <c r="C152">
        <v>523</v>
      </c>
      <c r="D152">
        <v>1297</v>
      </c>
      <c r="E152">
        <v>803</v>
      </c>
      <c r="F152">
        <v>172</v>
      </c>
      <c r="G152">
        <v>0</v>
      </c>
      <c r="H152" t="s">
        <v>21</v>
      </c>
      <c r="I152">
        <v>20</v>
      </c>
      <c r="J152">
        <f>((I152*'Beads concentration'!G$6*C152)/(B152*500))</f>
        <v>1468.2036363636364</v>
      </c>
      <c r="K152" s="4">
        <f t="shared" si="241"/>
        <v>14682036363.636364</v>
      </c>
      <c r="N152">
        <f>((I152*'Beads concentration'!G$6*E152)/(B152*500))</f>
        <v>2254.2399999999998</v>
      </c>
      <c r="O152" s="29">
        <f t="shared" si="234"/>
        <v>22542400000</v>
      </c>
      <c r="R152" s="105">
        <f t="shared" si="137"/>
        <v>37224436363.636368</v>
      </c>
      <c r="U152" s="6">
        <f t="shared" si="138"/>
        <v>39.441930618401209</v>
      </c>
      <c r="X152" s="28">
        <f t="shared" si="139"/>
        <v>60.558069381598784</v>
      </c>
    </row>
    <row r="153" spans="1:34" s="90" customFormat="1" x14ac:dyDescent="0.15">
      <c r="A153" s="90" t="s">
        <v>172</v>
      </c>
      <c r="B153" s="90">
        <f>AVERAGE(B154:B155)</f>
        <v>168</v>
      </c>
      <c r="C153" s="90">
        <v>0</v>
      </c>
      <c r="D153" s="90" t="s">
        <v>21</v>
      </c>
      <c r="E153" s="90">
        <v>0</v>
      </c>
      <c r="F153" s="90" t="s">
        <v>21</v>
      </c>
      <c r="G153" s="90">
        <v>721</v>
      </c>
      <c r="H153" s="90">
        <v>28.9</v>
      </c>
      <c r="I153" s="90">
        <v>20</v>
      </c>
      <c r="K153" s="91"/>
      <c r="M153" s="91"/>
      <c r="O153" s="114">
        <f t="shared" si="234"/>
        <v>0</v>
      </c>
      <c r="P153" s="56"/>
      <c r="Q153" s="91"/>
      <c r="R153" s="91"/>
      <c r="T153" s="91"/>
      <c r="U153" s="92"/>
      <c r="X153" s="92"/>
      <c r="AB153" s="90">
        <f>((I153*'Beads concentration'!G$6*G153)/(B153*500))</f>
        <v>662.63333333333333</v>
      </c>
      <c r="AC153" s="91">
        <f t="shared" si="235"/>
        <v>6626333333.333334</v>
      </c>
      <c r="AD153" s="91">
        <f t="shared" ref="AD153" si="252">AVERAGE(AC153:AC155)</f>
        <v>7702640211.6402121</v>
      </c>
      <c r="AE153" s="91">
        <f t="shared" ref="AE153" si="253">STDEVP(AC153:AC155)</f>
        <v>1714045634.9786944</v>
      </c>
      <c r="AF153" s="93">
        <f>AC153/S$156</f>
        <v>0.17096728215987483</v>
      </c>
      <c r="AG153" s="131">
        <f t="shared" ref="AG153" si="254">AVERAGE(AF153:AF155)</f>
        <v>0.1987372799093752</v>
      </c>
      <c r="AH153" s="93">
        <f t="shared" ref="AH153" si="255">STDEVP(AF153:AF155)</f>
        <v>4.4224416275009393E-2</v>
      </c>
    </row>
    <row r="154" spans="1:34" s="9" customFormat="1" x14ac:dyDescent="0.15">
      <c r="A154" s="9" t="s">
        <v>173</v>
      </c>
      <c r="B154" s="9">
        <v>126</v>
      </c>
      <c r="C154" s="9">
        <v>0</v>
      </c>
      <c r="D154" s="9" t="s">
        <v>21</v>
      </c>
      <c r="E154" s="9">
        <v>0</v>
      </c>
      <c r="F154" s="9" t="s">
        <v>21</v>
      </c>
      <c r="G154" s="9">
        <v>826</v>
      </c>
      <c r="H154" s="9">
        <v>28.8</v>
      </c>
      <c r="I154" s="9">
        <v>20</v>
      </c>
      <c r="K154" s="46"/>
      <c r="L154" s="55"/>
      <c r="M154" s="46"/>
      <c r="O154" s="114">
        <f t="shared" si="234"/>
        <v>0</v>
      </c>
      <c r="P154" s="56"/>
      <c r="Q154" s="46"/>
      <c r="R154" s="108"/>
      <c r="T154" s="46"/>
      <c r="U154" s="49"/>
      <c r="V154" s="55"/>
      <c r="X154" s="51"/>
      <c r="Y154" s="56"/>
      <c r="AB154" s="9">
        <f>((I154*'Beads concentration'!G$6*G154)/(B154*500))</f>
        <v>1012.1777777777778</v>
      </c>
      <c r="AC154" s="46">
        <f t="shared" si="235"/>
        <v>10121777777.777777</v>
      </c>
      <c r="AD154" s="53"/>
      <c r="AE154" s="46"/>
      <c r="AF154" s="122">
        <f t="shared" ref="AF154:AF155" si="256">AC154/S$156</f>
        <v>0.26115390672964695</v>
      </c>
      <c r="AG154" s="132"/>
      <c r="AH154" s="54"/>
    </row>
    <row r="155" spans="1:34" s="9" customFormat="1" x14ac:dyDescent="0.15">
      <c r="A155" s="9" t="s">
        <v>174</v>
      </c>
      <c r="B155" s="9">
        <v>210</v>
      </c>
      <c r="C155" s="9">
        <v>0</v>
      </c>
      <c r="D155" s="9" t="s">
        <v>21</v>
      </c>
      <c r="E155" s="9">
        <v>0</v>
      </c>
      <c r="F155" s="9" t="s">
        <v>21</v>
      </c>
      <c r="G155" s="9">
        <v>865</v>
      </c>
      <c r="H155" s="9">
        <v>27.4</v>
      </c>
      <c r="I155" s="9">
        <v>20</v>
      </c>
      <c r="K155" s="46"/>
      <c r="L155" s="55"/>
      <c r="M155" s="46"/>
      <c r="O155" s="114">
        <f t="shared" si="234"/>
        <v>0</v>
      </c>
      <c r="P155" s="56"/>
      <c r="Q155" s="46"/>
      <c r="R155" s="108"/>
      <c r="S155" s="46"/>
      <c r="T155" s="46"/>
      <c r="U155" s="49"/>
      <c r="V155" s="55"/>
      <c r="X155" s="51"/>
      <c r="Y155" s="56"/>
      <c r="AB155" s="9">
        <f>((I155*'Beads concentration'!G$6*G155)/(B155*500))</f>
        <v>635.98095238095243</v>
      </c>
      <c r="AC155" s="46">
        <f t="shared" si="235"/>
        <v>6359809523.8095245</v>
      </c>
      <c r="AD155" s="53"/>
      <c r="AE155" s="46"/>
      <c r="AF155" s="122">
        <f t="shared" si="256"/>
        <v>0.16409065083860386</v>
      </c>
      <c r="AG155" s="132"/>
      <c r="AH155" s="54"/>
    </row>
    <row r="156" spans="1:34" x14ac:dyDescent="0.15">
      <c r="A156" t="s">
        <v>175</v>
      </c>
      <c r="B156">
        <v>162</v>
      </c>
      <c r="C156">
        <v>763</v>
      </c>
      <c r="D156">
        <v>444</v>
      </c>
      <c r="E156">
        <v>1164</v>
      </c>
      <c r="F156">
        <v>53</v>
      </c>
      <c r="G156">
        <v>0</v>
      </c>
      <c r="H156" t="s">
        <v>21</v>
      </c>
      <c r="I156">
        <v>20</v>
      </c>
      <c r="J156">
        <f>((I156*'Beads concentration'!G$6*C156)/(B156*500))</f>
        <v>727.20493827160499</v>
      </c>
      <c r="K156" s="4">
        <f t="shared" si="241"/>
        <v>7272049382.7160492</v>
      </c>
      <c r="L156" s="16">
        <f t="shared" ref="L156" si="257">AVERAGE(K156:K158)</f>
        <v>15504180359.781113</v>
      </c>
      <c r="M156" s="4">
        <f t="shared" ref="M156" si="258">STDEVP(K156:K158)</f>
        <v>6080592555.0214157</v>
      </c>
      <c r="N156">
        <f>((I156*'Beads concentration'!G$6*E156)/(B156*500))</f>
        <v>1109.3925925925926</v>
      </c>
      <c r="O156" s="29">
        <f t="shared" si="234"/>
        <v>11093925925.925926</v>
      </c>
      <c r="P156" s="22">
        <f t="shared" ref="P156" si="259">AVERAGE(O156:O158)</f>
        <v>23253722612.185894</v>
      </c>
      <c r="Q156" s="4">
        <f t="shared" ref="Q156" si="260">STDEVP(O156:O158)</f>
        <v>10331730417.989098</v>
      </c>
      <c r="R156" s="105">
        <f t="shared" si="137"/>
        <v>18365975308.641975</v>
      </c>
      <c r="S156" s="4">
        <f t="shared" ref="S156" si="261">AVERAGE(R156:R158)</f>
        <v>38757902971.967003</v>
      </c>
      <c r="T156" s="4">
        <f t="shared" ref="T156" si="262">STDEVP(R156:R158)</f>
        <v>16246759312.939476</v>
      </c>
      <c r="U156" s="6">
        <f t="shared" si="138"/>
        <v>39.59522573949144</v>
      </c>
      <c r="V156" s="18">
        <f>AVERAGE(U156:U158)</f>
        <v>40.320060102044607</v>
      </c>
      <c r="W156">
        <f t="shared" ref="W156" si="263">STDEVP(U156:U158)</f>
        <v>2.68011323133118</v>
      </c>
      <c r="X156" s="28">
        <f t="shared" si="139"/>
        <v>60.40477426050856</v>
      </c>
      <c r="Y156" s="24">
        <f t="shared" ref="Y156" si="264">AVERAGE(X156:X158)</f>
        <v>59.679939897955393</v>
      </c>
      <c r="Z156">
        <f t="shared" ref="Z156" si="265">STDEVP(X156:X158)</f>
        <v>2.68011323133118</v>
      </c>
    </row>
    <row r="157" spans="1:34" x14ac:dyDescent="0.15">
      <c r="A157" t="s">
        <v>176</v>
      </c>
      <c r="B157">
        <v>59</v>
      </c>
      <c r="C157">
        <v>832</v>
      </c>
      <c r="D157">
        <v>401</v>
      </c>
      <c r="E157">
        <v>1389</v>
      </c>
      <c r="F157">
        <v>55.7</v>
      </c>
      <c r="G157">
        <v>0</v>
      </c>
      <c r="H157" t="s">
        <v>21</v>
      </c>
      <c r="I157">
        <v>20</v>
      </c>
      <c r="J157">
        <f>((I157*'Beads concentration'!G$6*C157)/(B157*500))</f>
        <v>2177.3016949152543</v>
      </c>
      <c r="K157" s="4">
        <f t="shared" si="241"/>
        <v>21773016949.152542</v>
      </c>
      <c r="N157">
        <f>((I157*'Beads concentration'!G$6*E157)/(B157*500))</f>
        <v>3634.9423728813558</v>
      </c>
      <c r="O157" s="29">
        <f t="shared" si="234"/>
        <v>36349423728.81356</v>
      </c>
      <c r="R157" s="105">
        <f t="shared" si="137"/>
        <v>58122440677.966103</v>
      </c>
      <c r="U157" s="6">
        <f t="shared" si="138"/>
        <v>37.460603331832509</v>
      </c>
      <c r="X157" s="28">
        <f t="shared" si="139"/>
        <v>62.539396668167491</v>
      </c>
    </row>
    <row r="158" spans="1:34" x14ac:dyDescent="0.15">
      <c r="A158" t="s">
        <v>177</v>
      </c>
      <c r="B158">
        <v>99</v>
      </c>
      <c r="C158">
        <v>1120</v>
      </c>
      <c r="D158">
        <v>501</v>
      </c>
      <c r="E158">
        <v>1431</v>
      </c>
      <c r="F158">
        <v>57.4</v>
      </c>
      <c r="G158">
        <v>0</v>
      </c>
      <c r="H158" t="s">
        <v>21</v>
      </c>
      <c r="I158">
        <v>20</v>
      </c>
      <c r="J158">
        <f>((I158*'Beads concentration'!G$6*C158)/(B158*500))</f>
        <v>1746.7474747474748</v>
      </c>
      <c r="K158" s="4">
        <f t="shared" si="241"/>
        <v>17467474747.474747</v>
      </c>
      <c r="N158">
        <f>((I158*'Beads concentration'!G$6*E158)/(B158*500))</f>
        <v>2231.7818181818184</v>
      </c>
      <c r="O158" s="29">
        <f t="shared" si="234"/>
        <v>22317818181.818184</v>
      </c>
      <c r="R158" s="105">
        <f t="shared" si="137"/>
        <v>39785292929.292931</v>
      </c>
      <c r="U158" s="6">
        <f t="shared" si="138"/>
        <v>43.904351234809873</v>
      </c>
      <c r="X158" s="28">
        <f t="shared" si="139"/>
        <v>56.095648765190127</v>
      </c>
    </row>
    <row r="159" spans="1:34" x14ac:dyDescent="0.15">
      <c r="A159" t="s">
        <v>178</v>
      </c>
      <c r="B159">
        <v>669</v>
      </c>
      <c r="C159">
        <v>0</v>
      </c>
      <c r="D159" t="s">
        <v>21</v>
      </c>
      <c r="E159">
        <v>1</v>
      </c>
      <c r="F159">
        <v>61.5</v>
      </c>
      <c r="G159">
        <v>581</v>
      </c>
      <c r="H159">
        <v>27.2</v>
      </c>
      <c r="I159">
        <v>20</v>
      </c>
      <c r="K159" s="4"/>
      <c r="O159" s="29">
        <f t="shared" si="234"/>
        <v>0</v>
      </c>
      <c r="R159" s="105"/>
      <c r="U159" s="6"/>
      <c r="X159" s="28"/>
      <c r="AB159">
        <f>((I159*'Beads concentration'!G$6*G159)/(B159*500))</f>
        <v>134.09028400597907</v>
      </c>
      <c r="AC159" s="4">
        <f t="shared" si="235"/>
        <v>1340902840.0597908</v>
      </c>
      <c r="AD159" s="33">
        <f t="shared" ref="AD159" si="266">AVERAGE(AC159:AC161)</f>
        <v>1136618467.4786472</v>
      </c>
      <c r="AE159" s="4">
        <f t="shared" ref="AE159" si="267">STDEVP(AC159:AC161)</f>
        <v>181434181.24341369</v>
      </c>
      <c r="AF159" s="38">
        <f>AC159/S$162</f>
        <v>3.731119805291442E-2</v>
      </c>
      <c r="AG159" s="127">
        <f t="shared" ref="AG159" si="268">AVERAGE(AF159:AF161)</f>
        <v>3.1626897552700289E-2</v>
      </c>
      <c r="AH159" s="38">
        <f t="shared" ref="AH159" si="269">STDEVP(AF159:AF161)</f>
        <v>5.0484841016814946E-3</v>
      </c>
    </row>
    <row r="160" spans="1:34" x14ac:dyDescent="0.15">
      <c r="A160" t="s">
        <v>179</v>
      </c>
      <c r="B160">
        <v>995</v>
      </c>
      <c r="C160">
        <v>0</v>
      </c>
      <c r="D160" t="s">
        <v>21</v>
      </c>
      <c r="E160">
        <v>0</v>
      </c>
      <c r="F160" t="s">
        <v>21</v>
      </c>
      <c r="G160">
        <v>580</v>
      </c>
      <c r="H160">
        <v>26.7</v>
      </c>
      <c r="I160">
        <v>20</v>
      </c>
      <c r="K160" s="4"/>
      <c r="O160" s="29">
        <f t="shared" si="234"/>
        <v>0</v>
      </c>
      <c r="R160" s="105"/>
      <c r="U160" s="6"/>
      <c r="X160" s="28"/>
      <c r="AB160">
        <f>((I160*'Beads concentration'!G$6*G160)/(B160*500))</f>
        <v>90.002010050251258</v>
      </c>
      <c r="AC160" s="4">
        <f t="shared" si="235"/>
        <v>900020100.50251245</v>
      </c>
      <c r="AF160" s="38">
        <f t="shared" ref="AF160:AF161" si="270">AC160/S$162</f>
        <v>2.5043446264873159E-2</v>
      </c>
    </row>
    <row r="161" spans="1:34" x14ac:dyDescent="0.15">
      <c r="A161" t="s">
        <v>180</v>
      </c>
      <c r="B161">
        <v>918</v>
      </c>
      <c r="C161">
        <v>0</v>
      </c>
      <c r="D161" t="s">
        <v>21</v>
      </c>
      <c r="E161">
        <v>0</v>
      </c>
      <c r="F161" t="s">
        <v>21</v>
      </c>
      <c r="G161">
        <v>695</v>
      </c>
      <c r="H161">
        <v>29.6</v>
      </c>
      <c r="I161">
        <v>20</v>
      </c>
      <c r="K161" s="4"/>
      <c r="O161" s="29">
        <f t="shared" si="234"/>
        <v>0</v>
      </c>
      <c r="R161" s="105"/>
      <c r="S161" s="4"/>
      <c r="U161" s="6"/>
      <c r="X161" s="28"/>
      <c r="AB161">
        <f>((I161*'Beads concentration'!G$6*G161)/(B161*500))</f>
        <v>116.89324618736383</v>
      </c>
      <c r="AC161" s="4">
        <f t="shared" si="235"/>
        <v>1168932461.8736382</v>
      </c>
      <c r="AF161" s="38">
        <f t="shared" si="270"/>
        <v>3.2526048340313293E-2</v>
      </c>
    </row>
    <row r="162" spans="1:34" x14ac:dyDescent="0.15">
      <c r="A162" t="s">
        <v>181</v>
      </c>
      <c r="B162">
        <v>191</v>
      </c>
      <c r="C162">
        <v>583</v>
      </c>
      <c r="D162">
        <v>1182</v>
      </c>
      <c r="E162">
        <v>818</v>
      </c>
      <c r="F162">
        <v>154</v>
      </c>
      <c r="G162">
        <v>0</v>
      </c>
      <c r="H162" t="s">
        <v>21</v>
      </c>
      <c r="I162">
        <v>20</v>
      </c>
      <c r="J162">
        <f>((I162*'Beads concentration'!G$6*C162)/(B162*500))</f>
        <v>471.28376963350786</v>
      </c>
      <c r="K162" s="4">
        <f t="shared" si="241"/>
        <v>4712837696.3350792</v>
      </c>
      <c r="L162" s="16">
        <f t="shared" ref="L162" si="271">AVERAGE(K162:K164)</f>
        <v>13847019090.062819</v>
      </c>
      <c r="M162" s="4">
        <f t="shared" ref="M162" si="272">STDEVP(K162:K164)</f>
        <v>10291657726.817999</v>
      </c>
      <c r="N162">
        <f>((I162*'Beads concentration'!G$6*E162)/(B162*500))</f>
        <v>661.25235602094244</v>
      </c>
      <c r="O162" s="29">
        <f t="shared" si="234"/>
        <v>6612523560.209424</v>
      </c>
      <c r="P162" s="22">
        <f t="shared" ref="P162" si="273">AVERAGE(O162:O164)</f>
        <v>22091329449.647274</v>
      </c>
      <c r="Q162" s="4">
        <f t="shared" ref="Q162" si="274">STDEVP(O162:O164)</f>
        <v>19372910308.379425</v>
      </c>
      <c r="R162" s="105">
        <f t="shared" si="137"/>
        <v>11325361256.544502</v>
      </c>
      <c r="S162" s="4">
        <f t="shared" ref="S162" si="275">AVERAGE(R162:R164)</f>
        <v>35938348539.710091</v>
      </c>
      <c r="T162" s="4">
        <f t="shared" ref="T162" si="276">STDEVP(R162:R164)</f>
        <v>29644104199.214569</v>
      </c>
      <c r="U162" s="6">
        <f t="shared" si="138"/>
        <v>41.613133476088514</v>
      </c>
      <c r="V162" s="18">
        <f t="shared" ref="V162" si="277">AVERAGE(U162:U164)</f>
        <v>41.196401447862399</v>
      </c>
      <c r="W162">
        <f t="shared" ref="W162" si="278">STDEVP(U162:U164)</f>
        <v>3.7910608465461229</v>
      </c>
      <c r="X162" s="28">
        <f t="shared" si="139"/>
        <v>58.386866523911493</v>
      </c>
      <c r="Y162" s="24">
        <f t="shared" ref="Y162" si="279">AVERAGE(X162:X164)</f>
        <v>58.803598552137601</v>
      </c>
      <c r="Z162">
        <f t="shared" ref="Z162" si="280">STDEVP(X162:X164)</f>
        <v>3.7910608465461251</v>
      </c>
    </row>
    <row r="163" spans="1:34" x14ac:dyDescent="0.15">
      <c r="A163" t="s">
        <v>182</v>
      </c>
      <c r="B163">
        <v>142</v>
      </c>
      <c r="C163">
        <v>791</v>
      </c>
      <c r="D163">
        <v>555</v>
      </c>
      <c r="E163">
        <v>943</v>
      </c>
      <c r="F163">
        <v>73.3</v>
      </c>
      <c r="G163">
        <v>0</v>
      </c>
      <c r="H163" t="s">
        <v>21</v>
      </c>
      <c r="I163">
        <v>20</v>
      </c>
      <c r="J163">
        <f>((I163*'Beads concentration'!G$6*C163)/(B163*500))</f>
        <v>860.0732394366197</v>
      </c>
      <c r="K163" s="4">
        <f t="shared" si="241"/>
        <v>8600732394.3661976</v>
      </c>
      <c r="N163">
        <f>((I163*'Beads concentration'!G$6*E163)/(B163*500))</f>
        <v>1025.3464788732394</v>
      </c>
      <c r="O163" s="29">
        <f t="shared" si="234"/>
        <v>10253464788.732395</v>
      </c>
      <c r="R163" s="105">
        <f t="shared" si="137"/>
        <v>18854197183.098595</v>
      </c>
      <c r="U163" s="6">
        <f t="shared" si="138"/>
        <v>45.61707035755478</v>
      </c>
      <c r="X163" s="28">
        <f t="shared" si="139"/>
        <v>54.382929642445205</v>
      </c>
    </row>
    <row r="164" spans="1:34" x14ac:dyDescent="0.15">
      <c r="A164" t="s">
        <v>183</v>
      </c>
      <c r="B164">
        <v>39</v>
      </c>
      <c r="C164">
        <v>713</v>
      </c>
      <c r="D164">
        <v>565</v>
      </c>
      <c r="E164">
        <v>1248</v>
      </c>
      <c r="F164">
        <v>75.2</v>
      </c>
      <c r="G164">
        <v>0</v>
      </c>
      <c r="H164" t="s">
        <v>21</v>
      </c>
      <c r="I164">
        <v>20</v>
      </c>
      <c r="J164">
        <f>((I164*'Beads concentration'!G$6*C164)/(B164*500))</f>
        <v>2822.748717948718</v>
      </c>
      <c r="K164" s="4">
        <f t="shared" si="241"/>
        <v>28227487179.487179</v>
      </c>
      <c r="N164">
        <f>((I164*'Beads concentration'!G$6*E164)/(B164*500))</f>
        <v>4940.8</v>
      </c>
      <c r="O164" s="29">
        <f t="shared" si="234"/>
        <v>49408000000</v>
      </c>
      <c r="R164" s="105">
        <f t="shared" si="137"/>
        <v>77635487179.487183</v>
      </c>
      <c r="U164" s="6">
        <f t="shared" si="138"/>
        <v>36.359000509943904</v>
      </c>
      <c r="X164" s="28">
        <f t="shared" si="139"/>
        <v>63.640999490056089</v>
      </c>
    </row>
    <row r="165" spans="1:34" x14ac:dyDescent="0.15">
      <c r="A165" t="s">
        <v>184</v>
      </c>
      <c r="B165">
        <v>528</v>
      </c>
      <c r="C165">
        <v>0</v>
      </c>
      <c r="D165" t="s">
        <v>21</v>
      </c>
      <c r="E165">
        <v>0</v>
      </c>
      <c r="F165" t="s">
        <v>21</v>
      </c>
      <c r="G165">
        <v>972</v>
      </c>
      <c r="H165">
        <v>30.1</v>
      </c>
      <c r="I165">
        <v>20</v>
      </c>
      <c r="K165" s="4"/>
      <c r="O165" s="29">
        <f t="shared" si="234"/>
        <v>0</v>
      </c>
      <c r="R165" s="105"/>
      <c r="U165" s="6"/>
      <c r="X165" s="28"/>
      <c r="AB165">
        <f>((I165*'Beads concentration'!G$6*G165)/(B165*500))</f>
        <v>284.23636363636365</v>
      </c>
      <c r="AC165" s="4">
        <f t="shared" si="235"/>
        <v>2842363636.3636365</v>
      </c>
      <c r="AD165" s="33">
        <f t="shared" ref="AD165" si="281">AVERAGE(AC165:AC167)</f>
        <v>2832433922.2525768</v>
      </c>
      <c r="AE165" s="4">
        <f t="shared" ref="AE165" si="282">STDEVP(AC165:AC167)</f>
        <v>13588613.25931764</v>
      </c>
      <c r="AF165" s="38">
        <f>AC165/S$168</f>
        <v>5.1771096563181081E-2</v>
      </c>
      <c r="AG165" s="127">
        <f t="shared" ref="AG165" si="283">AVERAGE(AF165:AF167)</f>
        <v>5.1590235753708392E-2</v>
      </c>
      <c r="AH165" s="38">
        <f t="shared" ref="AH165" si="284">STDEVP(AF165:AF167)</f>
        <v>2.4750436580587437E-4</v>
      </c>
    </row>
    <row r="166" spans="1:34" x14ac:dyDescent="0.15">
      <c r="A166" t="s">
        <v>185</v>
      </c>
      <c r="B166">
        <v>652</v>
      </c>
      <c r="C166">
        <v>0</v>
      </c>
      <c r="D166" t="s">
        <v>21</v>
      </c>
      <c r="E166">
        <v>0</v>
      </c>
      <c r="F166" t="s">
        <v>21</v>
      </c>
      <c r="G166">
        <v>1200</v>
      </c>
      <c r="H166">
        <v>28.7</v>
      </c>
      <c r="I166">
        <v>20</v>
      </c>
      <c r="K166" s="4"/>
      <c r="O166" s="29">
        <f t="shared" si="234"/>
        <v>0</v>
      </c>
      <c r="R166" s="105"/>
      <c r="U166" s="6"/>
      <c r="X166" s="28"/>
      <c r="AB166">
        <f>((I166*'Beads concentration'!G$6*G166)/(B166*500))</f>
        <v>284.17177914110431</v>
      </c>
      <c r="AC166" s="4">
        <f t="shared" si="235"/>
        <v>2841717791.4110432</v>
      </c>
      <c r="AF166" s="38">
        <f t="shared" ref="AF166:AF167" si="285">AC166/S$168</f>
        <v>5.1759333078390535E-2</v>
      </c>
    </row>
    <row r="167" spans="1:34" s="40" customFormat="1" x14ac:dyDescent="0.15">
      <c r="A167" s="40" t="s">
        <v>186</v>
      </c>
      <c r="B167" s="40">
        <f>AVERAGE(B165:B166)</f>
        <v>590</v>
      </c>
      <c r="C167" s="40">
        <v>0</v>
      </c>
      <c r="D167" s="40" t="s">
        <v>21</v>
      </c>
      <c r="E167" s="40">
        <v>0</v>
      </c>
      <c r="F167" s="40" t="s">
        <v>21</v>
      </c>
      <c r="G167" s="40">
        <v>1075</v>
      </c>
      <c r="H167" s="40">
        <v>30</v>
      </c>
      <c r="I167" s="40">
        <v>20</v>
      </c>
      <c r="K167" s="41"/>
      <c r="M167" s="41"/>
      <c r="O167" s="29">
        <f t="shared" si="234"/>
        <v>0</v>
      </c>
      <c r="P167" s="23"/>
      <c r="Q167" s="41"/>
      <c r="R167" s="41"/>
      <c r="S167" s="41"/>
      <c r="T167" s="41"/>
      <c r="U167" s="43"/>
      <c r="X167" s="43"/>
      <c r="AB167" s="40">
        <f>((I167*'Beads concentration'!G$6*G167)/(B167*500))</f>
        <v>281.32203389830511</v>
      </c>
      <c r="AC167" s="41">
        <f t="shared" si="235"/>
        <v>2813220338.9830508</v>
      </c>
      <c r="AE167" s="41"/>
      <c r="AF167" s="38">
        <f t="shared" si="285"/>
        <v>5.1240277619553562E-2</v>
      </c>
      <c r="AG167" s="128"/>
      <c r="AH167" s="44"/>
    </row>
    <row r="168" spans="1:34" s="9" customFormat="1" x14ac:dyDescent="0.15">
      <c r="A168" s="9" t="s">
        <v>187</v>
      </c>
      <c r="B168" s="9">
        <v>159</v>
      </c>
      <c r="C168" s="9">
        <v>1704</v>
      </c>
      <c r="D168" s="9">
        <v>545</v>
      </c>
      <c r="E168" s="9">
        <v>1382</v>
      </c>
      <c r="F168" s="9">
        <v>66.3</v>
      </c>
      <c r="G168" s="9">
        <v>0</v>
      </c>
      <c r="H168" s="9" t="s">
        <v>21</v>
      </c>
      <c r="I168" s="9">
        <v>20</v>
      </c>
      <c r="J168" s="9">
        <f>((I168*'Beads concentration'!G$6*C168)/(B168*500))</f>
        <v>1654.7018867924528</v>
      </c>
      <c r="K168" s="46">
        <f t="shared" si="241"/>
        <v>16547018867.924528</v>
      </c>
      <c r="L168" s="47">
        <f t="shared" ref="L168" si="286">AVERAGE(K168:K170)</f>
        <v>26374595636.387218</v>
      </c>
      <c r="M168" s="46">
        <f t="shared" ref="M168" si="287">STDEVP(K168:K170)</f>
        <v>8621674184.3155441</v>
      </c>
      <c r="N168" s="9">
        <f>((I168*'Beads concentration'!G$6*E168)/(B168*500))</f>
        <v>1342.017610062893</v>
      </c>
      <c r="O168" s="114">
        <f t="shared" si="234"/>
        <v>13420176100.628931</v>
      </c>
      <c r="P168" s="48">
        <f t="shared" ref="P168" si="288">AVERAGE(O168:O170)</f>
        <v>28527923820.484558</v>
      </c>
      <c r="Q168" s="46">
        <f t="shared" ref="Q168" si="289">STDEVP(O168:O170)</f>
        <v>10686546270.495728</v>
      </c>
      <c r="R168" s="108">
        <f t="shared" ref="R168:R227" si="290">K168+O168</f>
        <v>29967194968.553459</v>
      </c>
      <c r="S168" s="46">
        <f t="shared" ref="S168" si="291">AVERAGE(R168:R170)</f>
        <v>54902519456.871773</v>
      </c>
      <c r="T168" s="46">
        <f t="shared" ref="T168" si="292">STDEVP(R168:R170)</f>
        <v>18436361095.121365</v>
      </c>
      <c r="U168" s="49">
        <f t="shared" ref="U168:U227" si="293">K168*100/R168</f>
        <v>55.217109526895662</v>
      </c>
      <c r="V168" s="50">
        <f t="shared" ref="V168" si="294">AVERAGE(U168:U170)</f>
        <v>49.055617846083742</v>
      </c>
      <c r="W168" s="9">
        <f t="shared" ref="W168" si="295">STDEVP(U168:U170)</f>
        <v>5.8467306895289521</v>
      </c>
      <c r="X168" s="51">
        <f t="shared" ref="X168:X227" si="296">O168*100/R168</f>
        <v>44.782890473104345</v>
      </c>
      <c r="Y168" s="52">
        <f t="shared" ref="Y168" si="297">AVERAGE(X168:X170)</f>
        <v>50.944382153916258</v>
      </c>
      <c r="Z168" s="9">
        <f t="shared" ref="Z168" si="298">STDEVP(X168:X170)</f>
        <v>5.8467306895289868</v>
      </c>
      <c r="AC168" s="46"/>
      <c r="AD168" s="53"/>
      <c r="AE168" s="46"/>
      <c r="AF168" s="54"/>
      <c r="AG168" s="132"/>
      <c r="AH168" s="54"/>
    </row>
    <row r="169" spans="1:34" s="9" customFormat="1" x14ac:dyDescent="0.15">
      <c r="A169" s="9" t="s">
        <v>188</v>
      </c>
      <c r="B169" s="9">
        <v>64</v>
      </c>
      <c r="C169" s="9">
        <v>1556</v>
      </c>
      <c r="D169" s="9">
        <v>602</v>
      </c>
      <c r="E169" s="9">
        <v>1510</v>
      </c>
      <c r="F169" s="9">
        <v>72.599999999999994</v>
      </c>
      <c r="G169" s="9">
        <v>0</v>
      </c>
      <c r="H169" s="9" t="s">
        <v>21</v>
      </c>
      <c r="I169" s="9">
        <v>20</v>
      </c>
      <c r="J169" s="9">
        <f>((I169*'Beads concentration'!G$6*C169)/(B169*500))</f>
        <v>3753.85</v>
      </c>
      <c r="K169" s="46">
        <f t="shared" si="241"/>
        <v>37538500000</v>
      </c>
      <c r="L169" s="55"/>
      <c r="M169" s="46"/>
      <c r="N169" s="9">
        <f>((I169*'Beads concentration'!G$6*E169)/(B169*500))</f>
        <v>3642.875</v>
      </c>
      <c r="O169" s="114">
        <f t="shared" si="234"/>
        <v>36428750000</v>
      </c>
      <c r="P169" s="56"/>
      <c r="Q169" s="46"/>
      <c r="R169" s="108">
        <f t="shared" si="290"/>
        <v>73967250000</v>
      </c>
      <c r="T169" s="46"/>
      <c r="U169" s="49">
        <f t="shared" si="293"/>
        <v>50.7501630789302</v>
      </c>
      <c r="V169" s="55"/>
      <c r="X169" s="51">
        <f t="shared" si="296"/>
        <v>49.2498369210698</v>
      </c>
      <c r="Y169" s="56"/>
      <c r="AC169" s="46"/>
      <c r="AD169" s="53"/>
      <c r="AE169" s="46"/>
      <c r="AF169" s="54"/>
      <c r="AG169" s="132"/>
      <c r="AH169" s="54"/>
    </row>
    <row r="170" spans="1:34" s="9" customFormat="1" x14ac:dyDescent="0.15">
      <c r="A170" s="9" t="s">
        <v>189</v>
      </c>
      <c r="B170" s="9">
        <v>97</v>
      </c>
      <c r="C170" s="9">
        <v>1573</v>
      </c>
      <c r="D170" s="9">
        <v>519</v>
      </c>
      <c r="E170" s="9">
        <v>2245</v>
      </c>
      <c r="F170" s="9">
        <v>54.1</v>
      </c>
      <c r="G170" s="9">
        <v>0</v>
      </c>
      <c r="H170" s="9" t="s">
        <v>21</v>
      </c>
      <c r="I170" s="9">
        <v>20</v>
      </c>
      <c r="J170" s="9">
        <f>((I170*'Beads concentration'!G$6*C170)/(B170*500))</f>
        <v>2503.8268041237116</v>
      </c>
      <c r="K170" s="46">
        <f t="shared" si="241"/>
        <v>25038268041.237118</v>
      </c>
      <c r="L170" s="55"/>
      <c r="M170" s="46"/>
      <c r="N170" s="9">
        <f>((I170*'Beads concentration'!G$6*E170)/(B170*500))</f>
        <v>3573.4845360824743</v>
      </c>
      <c r="O170" s="114">
        <f t="shared" si="234"/>
        <v>35734845360.824738</v>
      </c>
      <c r="P170" s="56"/>
      <c r="Q170" s="46"/>
      <c r="R170" s="108">
        <f t="shared" si="290"/>
        <v>60773113402.061859</v>
      </c>
      <c r="T170" s="46"/>
      <c r="U170" s="49">
        <f t="shared" si="293"/>
        <v>41.199580932425363</v>
      </c>
      <c r="V170" s="55"/>
      <c r="X170" s="51">
        <f t="shared" si="296"/>
        <v>58.80041906757463</v>
      </c>
      <c r="Y170" s="56"/>
      <c r="AC170" s="46"/>
      <c r="AD170" s="53"/>
      <c r="AE170" s="46"/>
      <c r="AF170" s="54"/>
      <c r="AG170" s="132"/>
      <c r="AH170" s="54"/>
    </row>
    <row r="171" spans="1:34" s="40" customFormat="1" x14ac:dyDescent="0.15">
      <c r="A171" s="40" t="s">
        <v>190</v>
      </c>
      <c r="B171" s="40">
        <v>140</v>
      </c>
      <c r="C171" s="40">
        <v>0</v>
      </c>
      <c r="D171" s="40" t="s">
        <v>21</v>
      </c>
      <c r="E171" s="40">
        <v>0</v>
      </c>
      <c r="F171" s="40" t="s">
        <v>21</v>
      </c>
      <c r="G171" s="40">
        <v>513</v>
      </c>
      <c r="H171" s="40">
        <v>26.1</v>
      </c>
      <c r="I171" s="40">
        <v>20</v>
      </c>
      <c r="K171" s="41"/>
      <c r="M171" s="41"/>
      <c r="O171" s="29">
        <f t="shared" si="234"/>
        <v>0</v>
      </c>
      <c r="P171" s="23"/>
      <c r="Q171" s="41"/>
      <c r="R171" s="41"/>
      <c r="T171" s="41"/>
      <c r="U171" s="43"/>
      <c r="X171" s="43"/>
      <c r="AB171" s="40">
        <f>((I171*'Beads concentration'!G$6*G171)/(B171*500))</f>
        <v>565.76571428571424</v>
      </c>
      <c r="AC171" s="41">
        <f t="shared" si="235"/>
        <v>5657657142.8571424</v>
      </c>
      <c r="AD171" s="41">
        <f t="shared" ref="AD171" si="299">AVERAGE(AC171:AC173)</f>
        <v>6262016332.1034403</v>
      </c>
      <c r="AE171" s="41">
        <f t="shared" ref="AE171" si="300">STDEVP(AC171:AC173)</f>
        <v>999446707.18217087</v>
      </c>
      <c r="AF171" s="44">
        <f>AC171/S$174</f>
        <v>0.14674485206623236</v>
      </c>
      <c r="AG171" s="127">
        <f t="shared" ref="AG171" si="301">AVERAGE(AF171:AF173)</f>
        <v>0.16242035123160403</v>
      </c>
      <c r="AH171" s="44">
        <f t="shared" ref="AH171" si="302">STDEVP(AF171:AF173)</f>
        <v>2.5923037662099295E-2</v>
      </c>
    </row>
    <row r="172" spans="1:34" x14ac:dyDescent="0.15">
      <c r="A172" t="s">
        <v>191</v>
      </c>
      <c r="B172">
        <v>94</v>
      </c>
      <c r="C172">
        <v>0</v>
      </c>
      <c r="D172" t="s">
        <v>21</v>
      </c>
      <c r="E172">
        <v>0</v>
      </c>
      <c r="F172" t="s">
        <v>21</v>
      </c>
      <c r="G172">
        <v>467</v>
      </c>
      <c r="H172">
        <v>26.9</v>
      </c>
      <c r="I172">
        <v>20</v>
      </c>
      <c r="K172" s="4"/>
      <c r="O172" s="29">
        <f t="shared" si="234"/>
        <v>0</v>
      </c>
      <c r="R172" s="105"/>
      <c r="U172" s="6"/>
      <c r="X172" s="28"/>
      <c r="AB172">
        <f>((I172*'Beads concentration'!G$6*G172)/(B172*500))</f>
        <v>767.07234042553193</v>
      </c>
      <c r="AC172" s="4">
        <f t="shared" si="235"/>
        <v>7670723404.2553196</v>
      </c>
      <c r="AF172" s="38">
        <f t="shared" ref="AF172:AF173" si="303">AC172/S$174</f>
        <v>0.19895853403198277</v>
      </c>
    </row>
    <row r="173" spans="1:34" x14ac:dyDescent="0.15">
      <c r="A173" t="s">
        <v>192</v>
      </c>
      <c r="B173">
        <v>187</v>
      </c>
      <c r="C173">
        <v>0</v>
      </c>
      <c r="D173" t="s">
        <v>21</v>
      </c>
      <c r="E173">
        <v>0</v>
      </c>
      <c r="F173" t="s">
        <v>21</v>
      </c>
      <c r="G173">
        <v>661</v>
      </c>
      <c r="H173">
        <v>26.6</v>
      </c>
      <c r="I173">
        <v>20</v>
      </c>
      <c r="K173" s="4"/>
      <c r="O173" s="29">
        <f t="shared" si="234"/>
        <v>0</v>
      </c>
      <c r="R173" s="105"/>
      <c r="S173" s="4"/>
      <c r="U173" s="6"/>
      <c r="X173" s="28"/>
      <c r="AB173">
        <f>((I173*'Beads concentration'!G$6*G173)/(B173*500))</f>
        <v>545.76684491978608</v>
      </c>
      <c r="AC173" s="4">
        <f t="shared" si="235"/>
        <v>5457668449.1978607</v>
      </c>
      <c r="AF173" s="38">
        <f t="shared" si="303"/>
        <v>0.14155766759659696</v>
      </c>
    </row>
    <row r="174" spans="1:34" s="69" customFormat="1" x14ac:dyDescent="0.15">
      <c r="A174" s="69" t="s">
        <v>193</v>
      </c>
      <c r="B174" s="69">
        <v>161</v>
      </c>
      <c r="C174" s="69">
        <v>1130</v>
      </c>
      <c r="D174" s="69">
        <v>1182</v>
      </c>
      <c r="E174" s="69">
        <v>1727</v>
      </c>
      <c r="F174" s="69">
        <v>165</v>
      </c>
      <c r="G174" s="69">
        <v>0</v>
      </c>
      <c r="H174" s="69" t="s">
        <v>21</v>
      </c>
      <c r="I174" s="69">
        <v>20</v>
      </c>
      <c r="J174" s="69">
        <f>((I174*'Beads concentration'!G$6*C174)/(B174*500))</f>
        <v>1083.6770186335405</v>
      </c>
      <c r="K174" s="70">
        <f t="shared" si="241"/>
        <v>10836770186.335405</v>
      </c>
      <c r="L174" s="71">
        <f t="shared" ref="L174" si="304">AVERAGE(K174:K176)</f>
        <v>12034541585.063324</v>
      </c>
      <c r="M174" s="70">
        <f t="shared" ref="M174" si="305">STDEVP(K174:K176)</f>
        <v>1175461339.3519371</v>
      </c>
      <c r="N174" s="69">
        <f>((I174*'Beads concentration'!G$6*E174)/(B174*500))</f>
        <v>1656.2037267080746</v>
      </c>
      <c r="O174" s="116">
        <f t="shared" si="234"/>
        <v>16562037267.080746</v>
      </c>
      <c r="P174" s="72">
        <f t="shared" ref="P174" si="306">AVERAGE(O174:O176)</f>
        <v>26519840822.188648</v>
      </c>
      <c r="Q174" s="70">
        <f t="shared" ref="Q174" si="307">STDEVP(O174:O176)</f>
        <v>7336710679.4599304</v>
      </c>
      <c r="R174" s="106">
        <f t="shared" si="290"/>
        <v>27398807453.416153</v>
      </c>
      <c r="S174" s="70">
        <f t="shared" ref="S174" si="308">AVERAGE(R174:R176)</f>
        <v>38554382407.251976</v>
      </c>
      <c r="T174" s="70">
        <f t="shared" ref="T174" si="309">STDEVP(R174:R176)</f>
        <v>7985994780.026536</v>
      </c>
      <c r="U174" s="73">
        <f t="shared" si="293"/>
        <v>39.551977598879944</v>
      </c>
      <c r="V174" s="74">
        <f t="shared" ref="V174" si="310">AVERAGE(U174:U176)</f>
        <v>32.34328191645411</v>
      </c>
      <c r="W174" s="69">
        <f t="shared" ref="W174" si="311">STDEVP(U174:U176)</f>
        <v>5.7488827369269959</v>
      </c>
      <c r="X174" s="75">
        <f t="shared" si="296"/>
        <v>60.448022401120042</v>
      </c>
      <c r="Y174" s="76">
        <f t="shared" ref="Y174" si="312">AVERAGE(X174:X176)</f>
        <v>67.656718083545897</v>
      </c>
      <c r="Z174" s="69">
        <f t="shared" ref="Z174" si="313">STDEVP(X174:X176)</f>
        <v>5.7488827369269897</v>
      </c>
      <c r="AC174" s="70"/>
      <c r="AD174" s="77"/>
      <c r="AE174" s="70"/>
      <c r="AF174" s="78"/>
      <c r="AG174" s="129"/>
      <c r="AH174" s="78"/>
    </row>
    <row r="175" spans="1:34" s="69" customFormat="1" x14ac:dyDescent="0.15">
      <c r="A175" s="69" t="s">
        <v>194</v>
      </c>
      <c r="B175" s="69">
        <v>111</v>
      </c>
      <c r="C175" s="69">
        <v>980</v>
      </c>
      <c r="D175" s="69">
        <v>1253</v>
      </c>
      <c r="E175" s="69">
        <v>2083</v>
      </c>
      <c r="F175" s="69">
        <v>176</v>
      </c>
      <c r="G175" s="69">
        <v>0</v>
      </c>
      <c r="H175" s="69" t="s">
        <v>21</v>
      </c>
      <c r="I175" s="69">
        <v>20</v>
      </c>
      <c r="J175" s="69">
        <f>((I175*'Beads concentration'!G$6*C175)/(B175*500))</f>
        <v>1363.1711711711712</v>
      </c>
      <c r="K175" s="70">
        <f t="shared" si="241"/>
        <v>13631711711.711712</v>
      </c>
      <c r="L175" s="98"/>
      <c r="M175" s="70"/>
      <c r="N175" s="69">
        <f>((I175*'Beads concentration'!G$6*E175)/(B175*500))</f>
        <v>2897.4342342342343</v>
      </c>
      <c r="O175" s="116">
        <f t="shared" si="234"/>
        <v>28974342342.342342</v>
      </c>
      <c r="P175" s="99"/>
      <c r="Q175" s="70"/>
      <c r="R175" s="106">
        <f t="shared" si="290"/>
        <v>42606054054.054054</v>
      </c>
      <c r="T175" s="70"/>
      <c r="U175" s="73">
        <f t="shared" si="293"/>
        <v>31.994776363042767</v>
      </c>
      <c r="V175" s="98"/>
      <c r="X175" s="75">
        <f t="shared" si="296"/>
        <v>68.00522363695724</v>
      </c>
      <c r="Y175" s="99"/>
      <c r="AC175" s="70"/>
      <c r="AD175" s="77"/>
      <c r="AE175" s="70"/>
      <c r="AF175" s="78"/>
      <c r="AG175" s="129"/>
      <c r="AH175" s="78"/>
    </row>
    <row r="176" spans="1:34" s="69" customFormat="1" x14ac:dyDescent="0.15">
      <c r="A176" s="69" t="s">
        <v>195</v>
      </c>
      <c r="B176" s="69">
        <v>84</v>
      </c>
      <c r="C176" s="69">
        <v>633</v>
      </c>
      <c r="D176" s="69">
        <v>1055</v>
      </c>
      <c r="E176" s="69">
        <v>1851</v>
      </c>
      <c r="F176" s="69">
        <v>174</v>
      </c>
      <c r="G176" s="69">
        <v>0</v>
      </c>
      <c r="H176" s="69" t="s">
        <v>21</v>
      </c>
      <c r="I176" s="69">
        <v>20</v>
      </c>
      <c r="J176" s="69">
        <f>((I176*'Beads concentration'!G$6*C176)/(B176*500))</f>
        <v>1163.5142857142857</v>
      </c>
      <c r="K176" s="70">
        <f t="shared" si="241"/>
        <v>11635142857.142857</v>
      </c>
      <c r="L176" s="98"/>
      <c r="M176" s="70"/>
      <c r="N176" s="69">
        <f>((I176*'Beads concentration'!G$6*E176)/(B176*500))</f>
        <v>3402.3142857142857</v>
      </c>
      <c r="O176" s="116">
        <f t="shared" si="234"/>
        <v>34023142857.14286</v>
      </c>
      <c r="P176" s="99"/>
      <c r="Q176" s="70"/>
      <c r="R176" s="106">
        <f t="shared" si="290"/>
        <v>45658285714.285721</v>
      </c>
      <c r="T176" s="70"/>
      <c r="U176" s="73">
        <f t="shared" si="293"/>
        <v>25.483091787439609</v>
      </c>
      <c r="V176" s="98"/>
      <c r="X176" s="75">
        <f t="shared" si="296"/>
        <v>74.516908212560381</v>
      </c>
      <c r="Y176" s="99"/>
      <c r="AC176" s="70"/>
      <c r="AD176" s="77"/>
      <c r="AE176" s="70"/>
      <c r="AF176" s="78"/>
      <c r="AG176" s="129"/>
      <c r="AH176" s="78"/>
    </row>
    <row r="177" spans="1:34" x14ac:dyDescent="0.15">
      <c r="A177" t="s">
        <v>196</v>
      </c>
      <c r="B177">
        <v>425</v>
      </c>
      <c r="C177">
        <v>0</v>
      </c>
      <c r="D177" t="s">
        <v>21</v>
      </c>
      <c r="E177">
        <v>0</v>
      </c>
      <c r="F177" t="s">
        <v>21</v>
      </c>
      <c r="G177">
        <v>1384</v>
      </c>
      <c r="H177">
        <v>26.6</v>
      </c>
      <c r="I177">
        <v>20</v>
      </c>
      <c r="K177" s="4"/>
      <c r="O177" s="29">
        <f t="shared" si="234"/>
        <v>0</v>
      </c>
      <c r="R177" s="105"/>
      <c r="U177" s="6"/>
      <c r="X177" s="28"/>
      <c r="AB177">
        <f>((I177*'Beads concentration'!G$6*G177)/(B177*500))</f>
        <v>502.79905882352944</v>
      </c>
      <c r="AC177" s="4">
        <f t="shared" si="235"/>
        <v>5027990588.2352943</v>
      </c>
      <c r="AD177" s="33">
        <f t="shared" ref="AD177" si="314">AVERAGE(AC177:AC179)</f>
        <v>11611892633.491877</v>
      </c>
      <c r="AE177" s="4">
        <f t="shared" ref="AE177" si="315">STDEVP(AC177:AC179)</f>
        <v>5148152174.9863205</v>
      </c>
      <c r="AF177" s="38">
        <f>AC177/S$180</f>
        <v>0.14333184951455402</v>
      </c>
      <c r="AG177" s="127">
        <f t="shared" ref="AG177" si="316">AVERAGE(AF177:AF179)</f>
        <v>0.33101773329034107</v>
      </c>
      <c r="AH177" s="38">
        <f t="shared" ref="AH177" si="317">STDEVP(AF177:AF179)</f>
        <v>0.14675727010104597</v>
      </c>
    </row>
    <row r="178" spans="1:34" x14ac:dyDescent="0.15">
      <c r="A178" t="s">
        <v>197</v>
      </c>
      <c r="B178">
        <v>149</v>
      </c>
      <c r="C178">
        <v>0</v>
      </c>
      <c r="D178" t="s">
        <v>21</v>
      </c>
      <c r="E178">
        <v>0</v>
      </c>
      <c r="F178" t="s">
        <v>21</v>
      </c>
      <c r="G178">
        <v>1698</v>
      </c>
      <c r="H178">
        <v>29.3</v>
      </c>
      <c r="I178">
        <v>20</v>
      </c>
      <c r="K178" s="4"/>
      <c r="O178" s="29">
        <f t="shared" si="234"/>
        <v>0</v>
      </c>
      <c r="R178" s="105"/>
      <c r="U178" s="6"/>
      <c r="X178" s="28"/>
      <c r="AB178">
        <f>((I178*'Beads concentration'!G$6*G178)/(B178*500))</f>
        <v>1759.5382550335571</v>
      </c>
      <c r="AC178" s="4">
        <f t="shared" si="235"/>
        <v>17595382550.335571</v>
      </c>
      <c r="AF178" s="38">
        <f t="shared" ref="AF178:AF179" si="318">AC178/S$180</f>
        <v>0.50158779727168556</v>
      </c>
    </row>
    <row r="179" spans="1:34" x14ac:dyDescent="0.15">
      <c r="A179" t="s">
        <v>198</v>
      </c>
      <c r="B179">
        <v>210</v>
      </c>
      <c r="C179">
        <v>0</v>
      </c>
      <c r="D179" t="s">
        <v>21</v>
      </c>
      <c r="E179">
        <v>0</v>
      </c>
      <c r="F179" t="s">
        <v>21</v>
      </c>
      <c r="G179">
        <v>1661</v>
      </c>
      <c r="H179">
        <v>28.6</v>
      </c>
      <c r="I179">
        <v>20</v>
      </c>
      <c r="K179" s="4"/>
      <c r="O179" s="29">
        <f t="shared" si="234"/>
        <v>0</v>
      </c>
      <c r="R179" s="105"/>
      <c r="S179" s="4"/>
      <c r="U179" s="6"/>
      <c r="X179" s="28"/>
      <c r="AB179">
        <f>((I179*'Beads concentration'!G$6*G179)/(B179*500))</f>
        <v>1221.2304761904761</v>
      </c>
      <c r="AC179" s="4">
        <f t="shared" si="235"/>
        <v>12212304761.904762</v>
      </c>
      <c r="AF179" s="38">
        <f t="shared" si="318"/>
        <v>0.34813355308478372</v>
      </c>
    </row>
    <row r="180" spans="1:34" x14ac:dyDescent="0.15">
      <c r="A180" t="s">
        <v>199</v>
      </c>
      <c r="B180">
        <v>174</v>
      </c>
      <c r="C180">
        <v>1002</v>
      </c>
      <c r="D180">
        <v>1135</v>
      </c>
      <c r="E180">
        <v>1191</v>
      </c>
      <c r="F180">
        <v>176</v>
      </c>
      <c r="G180">
        <v>0</v>
      </c>
      <c r="H180" t="s">
        <v>21</v>
      </c>
      <c r="I180">
        <v>20</v>
      </c>
      <c r="J180">
        <f>((I180*'Beads concentration'!G$6*C180)/(B180*500))</f>
        <v>889.13103448275865</v>
      </c>
      <c r="K180" s="4">
        <f t="shared" si="241"/>
        <v>8891310344.8275852</v>
      </c>
      <c r="L180" s="16">
        <f t="shared" ref="L180" si="319">AVERAGE(K180:K182)</f>
        <v>16152553331.725746</v>
      </c>
      <c r="M180" s="4">
        <f t="shared" ref="M180" si="320">STDEVP(K180:K182)</f>
        <v>6234547767.7642317</v>
      </c>
      <c r="N180">
        <f>((I180*'Beads concentration'!G$6*E180)/(B180*500))</f>
        <v>1056.8413793103448</v>
      </c>
      <c r="O180" s="29">
        <f t="shared" si="234"/>
        <v>10568413793.103449</v>
      </c>
      <c r="P180" s="22">
        <f t="shared" ref="P180" si="321">AVERAGE(O180:O182)</f>
        <v>18926813921.710476</v>
      </c>
      <c r="Q180" s="4">
        <f t="shared" ref="Q180" si="322">STDEVP(O180:O182)</f>
        <v>7918694565.4983215</v>
      </c>
      <c r="R180" s="105">
        <f t="shared" si="290"/>
        <v>19459724137.931034</v>
      </c>
      <c r="S180" s="4">
        <f t="shared" ref="S180" si="323">AVERAGE(R180:R182)</f>
        <v>35079367253.436218</v>
      </c>
      <c r="T180" s="4">
        <f t="shared" ref="T180" si="324">STDEVP(R180:R182)</f>
        <v>14125976967.497831</v>
      </c>
      <c r="U180" s="6">
        <f t="shared" si="293"/>
        <v>45.690834473324209</v>
      </c>
      <c r="V180" s="18">
        <f t="shared" ref="V180" si="325">AVERAGE(U180:U182)</f>
        <v>46.249772742798562</v>
      </c>
      <c r="W180">
        <f t="shared" ref="W180" si="326">STDEVP(U180:U182)</f>
        <v>1.3667964229916718</v>
      </c>
      <c r="X180" s="28">
        <f t="shared" si="296"/>
        <v>54.309165526675791</v>
      </c>
      <c r="Y180" s="24">
        <f t="shared" ref="Y180" si="327">AVERAGE(X180:X182)</f>
        <v>53.750227257201438</v>
      </c>
      <c r="Z180">
        <f t="shared" ref="Z180" si="328">STDEVP(X180:X182)</f>
        <v>1.3667964229916718</v>
      </c>
    </row>
    <row r="181" spans="1:34" x14ac:dyDescent="0.15">
      <c r="A181" t="s">
        <v>200</v>
      </c>
      <c r="B181">
        <v>130</v>
      </c>
      <c r="C181">
        <v>1301</v>
      </c>
      <c r="D181">
        <v>1152</v>
      </c>
      <c r="E181">
        <v>1402</v>
      </c>
      <c r="F181">
        <v>164</v>
      </c>
      <c r="G181">
        <v>0</v>
      </c>
      <c r="H181" t="s">
        <v>21</v>
      </c>
      <c r="I181">
        <v>20</v>
      </c>
      <c r="J181">
        <f>((I181*'Beads concentration'!G$6*C181)/(B181*500))</f>
        <v>1545.1876923076923</v>
      </c>
      <c r="K181" s="4">
        <f t="shared" si="241"/>
        <v>15451876923.076923</v>
      </c>
      <c r="N181">
        <f>((I181*'Beads concentration'!G$6*E181)/(B181*500))</f>
        <v>1665.1446153846155</v>
      </c>
      <c r="O181" s="29">
        <f t="shared" si="234"/>
        <v>16651446153.846155</v>
      </c>
      <c r="R181" s="105">
        <f t="shared" si="290"/>
        <v>32103323076.92308</v>
      </c>
      <c r="U181" s="6">
        <f t="shared" si="293"/>
        <v>48.131705512393637</v>
      </c>
      <c r="X181" s="28">
        <f t="shared" si="296"/>
        <v>51.868294487606363</v>
      </c>
    </row>
    <row r="182" spans="1:34" x14ac:dyDescent="0.15">
      <c r="A182" t="s">
        <v>201</v>
      </c>
      <c r="B182">
        <v>55</v>
      </c>
      <c r="C182">
        <v>859</v>
      </c>
      <c r="D182">
        <v>1433</v>
      </c>
      <c r="E182">
        <v>1053</v>
      </c>
      <c r="F182">
        <v>254</v>
      </c>
      <c r="G182">
        <v>2</v>
      </c>
      <c r="H182">
        <v>7.17</v>
      </c>
      <c r="I182">
        <v>20</v>
      </c>
      <c r="J182">
        <f>((I182*'Beads concentration'!G$6*C182)/(B182*500))</f>
        <v>2411.4472727272728</v>
      </c>
      <c r="K182" s="4">
        <f t="shared" si="241"/>
        <v>24114472727.272728</v>
      </c>
      <c r="N182">
        <f>((I182*'Beads concentration'!G$6*E182)/(B182*500))</f>
        <v>2956.0581818181818</v>
      </c>
      <c r="O182" s="29">
        <f t="shared" si="234"/>
        <v>29560581818.181816</v>
      </c>
      <c r="R182" s="105">
        <f t="shared" si="290"/>
        <v>53675054545.454544</v>
      </c>
      <c r="U182" s="6">
        <f t="shared" si="293"/>
        <v>44.926778242677827</v>
      </c>
      <c r="X182" s="28">
        <f t="shared" si="296"/>
        <v>55.073221757322173</v>
      </c>
    </row>
    <row r="183" spans="1:34" x14ac:dyDescent="0.15">
      <c r="K183" s="4"/>
      <c r="O183" s="29">
        <f t="shared" si="234"/>
        <v>0</v>
      </c>
      <c r="R183" s="105"/>
      <c r="U183" s="6"/>
      <c r="X183" s="28"/>
    </row>
    <row r="184" spans="1:34" x14ac:dyDescent="0.15">
      <c r="K184" s="4"/>
      <c r="O184" s="29">
        <f t="shared" si="234"/>
        <v>0</v>
      </c>
      <c r="R184" s="105"/>
      <c r="U184" s="6"/>
      <c r="X184" s="28"/>
    </row>
    <row r="185" spans="1:34" x14ac:dyDescent="0.15">
      <c r="K185" s="4"/>
      <c r="O185" s="29">
        <f t="shared" si="234"/>
        <v>0</v>
      </c>
      <c r="R185" s="105"/>
      <c r="S185" s="4"/>
      <c r="U185" s="6"/>
      <c r="X185" s="28"/>
    </row>
    <row r="186" spans="1:34" s="40" customFormat="1" x14ac:dyDescent="0.15">
      <c r="A186" s="40" t="s">
        <v>370</v>
      </c>
      <c r="B186" s="40">
        <f>AVERAGE(B187:B188)</f>
        <v>503</v>
      </c>
      <c r="C186" s="40">
        <v>0</v>
      </c>
      <c r="D186" s="40" t="s">
        <v>21</v>
      </c>
      <c r="E186" s="40">
        <v>0</v>
      </c>
      <c r="F186" s="40" t="s">
        <v>21</v>
      </c>
      <c r="G186" s="40">
        <v>1692</v>
      </c>
      <c r="H186" s="40">
        <v>38.4</v>
      </c>
      <c r="I186" s="40">
        <v>20</v>
      </c>
      <c r="K186" s="41"/>
      <c r="M186" s="41"/>
      <c r="O186" s="29">
        <f t="shared" si="234"/>
        <v>0</v>
      </c>
      <c r="P186" s="23"/>
      <c r="Q186" s="41"/>
      <c r="R186" s="41"/>
      <c r="S186" s="41"/>
      <c r="T186" s="41"/>
      <c r="U186" s="43"/>
      <c r="X186" s="43"/>
      <c r="AB186" s="40">
        <f>((I186*'Beads concentration'!G$9*G186)/(B186*500))</f>
        <v>956.72808367188179</v>
      </c>
      <c r="AC186" s="41">
        <f t="shared" si="235"/>
        <v>9567280836.7188187</v>
      </c>
      <c r="AD186" s="41">
        <f>AVERAGE(AC186:AC188)</f>
        <v>10539459699.54133</v>
      </c>
      <c r="AE186" s="41">
        <f>STDEVP(AC186:AC188)</f>
        <v>3314385150.6818295</v>
      </c>
      <c r="AF186" s="44">
        <f>AC186/S$189</f>
        <v>6.0900883869482274E-2</v>
      </c>
      <c r="AG186" s="127">
        <f>AVERAGE(AF186:AF188)</f>
        <v>6.7089324768790551E-2</v>
      </c>
      <c r="AH186" s="44">
        <f>STDEVP(AF186:AF188)</f>
        <v>2.1097842595538985E-2</v>
      </c>
    </row>
    <row r="187" spans="1:34" x14ac:dyDescent="0.15">
      <c r="A187" t="s">
        <v>371</v>
      </c>
      <c r="B187">
        <v>319</v>
      </c>
      <c r="C187">
        <v>0</v>
      </c>
      <c r="D187" t="s">
        <v>21</v>
      </c>
      <c r="E187">
        <v>0</v>
      </c>
      <c r="F187" t="s">
        <v>21</v>
      </c>
      <c r="G187">
        <v>1682</v>
      </c>
      <c r="H187">
        <v>40.5</v>
      </c>
      <c r="I187">
        <v>20</v>
      </c>
      <c r="K187" s="4"/>
      <c r="O187" s="29">
        <f t="shared" si="234"/>
        <v>0</v>
      </c>
      <c r="R187" s="105"/>
      <c r="U187" s="6"/>
      <c r="X187" s="28"/>
      <c r="AB187">
        <f>((I187*'Beads concentration'!G$9*G187)/(B187*500))</f>
        <v>1499.6553359683794</v>
      </c>
      <c r="AC187" s="4">
        <f t="shared" si="235"/>
        <v>14996553359.683794</v>
      </c>
      <c r="AF187" s="44">
        <f t="shared" ref="AF187:AF188" si="329">AC187/S$189</f>
        <v>9.5461121105108293E-2</v>
      </c>
    </row>
    <row r="188" spans="1:34" x14ac:dyDescent="0.15">
      <c r="A188" t="s">
        <v>372</v>
      </c>
      <c r="B188">
        <v>687</v>
      </c>
      <c r="C188">
        <v>0</v>
      </c>
      <c r="D188" t="s">
        <v>21</v>
      </c>
      <c r="E188">
        <v>0</v>
      </c>
      <c r="F188" t="s">
        <v>21</v>
      </c>
      <c r="G188">
        <v>1704</v>
      </c>
      <c r="H188">
        <v>42.3</v>
      </c>
      <c r="I188">
        <v>20</v>
      </c>
      <c r="K188" s="4"/>
      <c r="O188" s="29">
        <f t="shared" si="234"/>
        <v>0</v>
      </c>
      <c r="R188" s="105"/>
      <c r="U188" s="6"/>
      <c r="X188" s="28"/>
      <c r="AB188">
        <f>((I188*'Beads concentration'!G$9*G188)/(B188*500))</f>
        <v>705.45449022213779</v>
      </c>
      <c r="AC188" s="4">
        <f t="shared" si="235"/>
        <v>7054544902.2213774</v>
      </c>
      <c r="AF188" s="44">
        <f t="shared" si="329"/>
        <v>4.49059693317811E-2</v>
      </c>
    </row>
    <row r="189" spans="1:34" s="69" customFormat="1" x14ac:dyDescent="0.15">
      <c r="A189" s="69" t="s">
        <v>373</v>
      </c>
      <c r="B189" s="69">
        <v>95</v>
      </c>
      <c r="C189" s="69">
        <v>513</v>
      </c>
      <c r="D189" s="69">
        <v>930</v>
      </c>
      <c r="E189" s="69">
        <v>1394</v>
      </c>
      <c r="F189" s="69">
        <v>173</v>
      </c>
      <c r="G189" s="69">
        <v>0</v>
      </c>
      <c r="H189" s="69" t="s">
        <v>21</v>
      </c>
      <c r="I189" s="69">
        <v>20</v>
      </c>
      <c r="J189" s="69">
        <f>((I189*'Beads concentration'!G$9*C189)/(B189*500))</f>
        <v>1535.8539130434783</v>
      </c>
      <c r="K189" s="70">
        <f t="shared" si="241"/>
        <v>15358539130.434782</v>
      </c>
      <c r="L189" s="71">
        <f>AVERAGE(K189:K191)</f>
        <v>46963344400.527016</v>
      </c>
      <c r="M189" s="70">
        <f>STDEVP(K189:K191)</f>
        <v>30706661012.139957</v>
      </c>
      <c r="N189" s="69">
        <f>((I189*'Beads concentration'!G$9*E189)/(B189*500))</f>
        <v>4173.4509839816938</v>
      </c>
      <c r="O189" s="116">
        <f t="shared" si="234"/>
        <v>41734509839.816933</v>
      </c>
      <c r="P189" s="72">
        <f>AVERAGE(O189:O191)</f>
        <v>110132583094.09888</v>
      </c>
      <c r="Q189" s="70">
        <f>STDEVP(O189:O191)</f>
        <v>66732075512.52182</v>
      </c>
      <c r="R189" s="106">
        <f t="shared" si="290"/>
        <v>57093048970.251717</v>
      </c>
      <c r="S189" s="70">
        <f>AVERAGE(R189:R191)</f>
        <v>157095927494.62589</v>
      </c>
      <c r="T189" s="70">
        <f>STDEVP(R189:R191)</f>
        <v>97438532355.326721</v>
      </c>
      <c r="U189" s="73">
        <f t="shared" si="293"/>
        <v>26.900891452543263</v>
      </c>
      <c r="V189" s="74">
        <f>AVERAGE(U189:U191)</f>
        <v>29.034365893112891</v>
      </c>
      <c r="W189" s="69">
        <f>STDEVP(U189:U191)</f>
        <v>1.5672609532095294</v>
      </c>
      <c r="X189" s="75">
        <f t="shared" si="296"/>
        <v>73.099108547456737</v>
      </c>
      <c r="Y189" s="76">
        <f>AVERAGE(X189:X191)</f>
        <v>70.965634106887123</v>
      </c>
      <c r="Z189" s="69">
        <f>STDEVP(X189:X191)</f>
        <v>1.567260953209527</v>
      </c>
      <c r="AB189" s="69">
        <f>((I189*'Beads concentration'!G$9*G189)/(B189*500))</f>
        <v>0</v>
      </c>
      <c r="AC189" s="70">
        <f t="shared" si="235"/>
        <v>0</v>
      </c>
      <c r="AD189" s="77"/>
      <c r="AE189" s="70"/>
      <c r="AF189" s="78"/>
      <c r="AG189" s="129"/>
      <c r="AH189" s="78"/>
    </row>
    <row r="190" spans="1:34" s="69" customFormat="1" x14ac:dyDescent="0.15">
      <c r="A190" s="69" t="s">
        <v>374</v>
      </c>
      <c r="B190" s="69">
        <v>22</v>
      </c>
      <c r="C190" s="69">
        <v>685</v>
      </c>
      <c r="D190" s="69">
        <v>334</v>
      </c>
      <c r="E190" s="69">
        <v>1552</v>
      </c>
      <c r="F190" s="69">
        <v>53.4</v>
      </c>
      <c r="G190" s="69">
        <v>0</v>
      </c>
      <c r="H190" s="69" t="s">
        <v>21</v>
      </c>
      <c r="I190" s="69">
        <v>20</v>
      </c>
      <c r="J190" s="69">
        <f>((I190*'Beads concentration'!G$9*C190)/(B190*500))</f>
        <v>8855.7233201581039</v>
      </c>
      <c r="K190" s="70">
        <f t="shared" si="241"/>
        <v>88557233201.581039</v>
      </c>
      <c r="L190" s="98"/>
      <c r="M190" s="70"/>
      <c r="N190" s="69">
        <f>((I190*'Beads concentration'!G$9*E190)/(B190*500))</f>
        <v>20064.354150197629</v>
      </c>
      <c r="O190" s="116">
        <f t="shared" si="234"/>
        <v>200643541501.97629</v>
      </c>
      <c r="P190" s="99"/>
      <c r="Q190" s="70"/>
      <c r="R190" s="106">
        <f t="shared" si="290"/>
        <v>289200774703.55731</v>
      </c>
      <c r="T190" s="70"/>
      <c r="U190" s="73">
        <f t="shared" si="293"/>
        <v>30.621367903442113</v>
      </c>
      <c r="V190" s="98"/>
      <c r="X190" s="75">
        <f t="shared" si="296"/>
        <v>69.378632096557894</v>
      </c>
      <c r="Y190" s="99"/>
      <c r="AB190" s="69">
        <f>((I190*'Beads concentration'!G$9*G190)/(B190*500))</f>
        <v>0</v>
      </c>
      <c r="AC190" s="70">
        <f t="shared" si="235"/>
        <v>0</v>
      </c>
      <c r="AD190" s="77"/>
      <c r="AE190" s="70"/>
      <c r="AF190" s="78"/>
      <c r="AG190" s="129"/>
      <c r="AH190" s="78"/>
    </row>
    <row r="191" spans="1:34" s="69" customFormat="1" x14ac:dyDescent="0.15">
      <c r="A191" s="69" t="s">
        <v>375</v>
      </c>
      <c r="B191" s="69">
        <v>57</v>
      </c>
      <c r="C191" s="69">
        <v>741</v>
      </c>
      <c r="D191" s="69">
        <v>212</v>
      </c>
      <c r="E191" s="69">
        <v>1764</v>
      </c>
      <c r="F191" s="69">
        <v>32.1</v>
      </c>
      <c r="G191" s="69">
        <v>0</v>
      </c>
      <c r="H191" s="69" t="s">
        <v>21</v>
      </c>
      <c r="I191" s="69">
        <v>20</v>
      </c>
      <c r="J191" s="69">
        <f>((I191*'Beads concentration'!G$9*C191)/(B191*500))</f>
        <v>3697.4260869565219</v>
      </c>
      <c r="K191" s="70">
        <f t="shared" si="241"/>
        <v>36974260869.565216</v>
      </c>
      <c r="L191" s="98"/>
      <c r="M191" s="70"/>
      <c r="N191" s="69">
        <f>((I191*'Beads concentration'!G$9*E191)/(B191*500))</f>
        <v>8801.9697940503429</v>
      </c>
      <c r="O191" s="116">
        <f t="shared" si="234"/>
        <v>88019697940.503433</v>
      </c>
      <c r="P191" s="99"/>
      <c r="Q191" s="70"/>
      <c r="R191" s="106">
        <f t="shared" si="290"/>
        <v>124993958810.06865</v>
      </c>
      <c r="S191" s="70"/>
      <c r="T191" s="70"/>
      <c r="U191" s="73">
        <f t="shared" si="293"/>
        <v>29.580838323353291</v>
      </c>
      <c r="V191" s="98"/>
      <c r="X191" s="75">
        <f t="shared" si="296"/>
        <v>70.419161676646709</v>
      </c>
      <c r="Y191" s="99"/>
      <c r="AB191" s="69">
        <f>((I191*'Beads concentration'!G$9*G191)/(B191*500))</f>
        <v>0</v>
      </c>
      <c r="AC191" s="70">
        <f t="shared" si="235"/>
        <v>0</v>
      </c>
      <c r="AD191" s="77"/>
      <c r="AE191" s="70"/>
      <c r="AF191" s="78"/>
      <c r="AG191" s="129"/>
      <c r="AH191" s="78"/>
    </row>
    <row r="192" spans="1:34" s="40" customFormat="1" x14ac:dyDescent="0.15">
      <c r="A192" s="40" t="s">
        <v>376</v>
      </c>
      <c r="B192" s="40">
        <f>AVERAGE(B193:B194)</f>
        <v>262</v>
      </c>
      <c r="C192" s="40">
        <v>0</v>
      </c>
      <c r="D192" s="40" t="s">
        <v>21</v>
      </c>
      <c r="E192" s="40">
        <v>0</v>
      </c>
      <c r="F192" s="40" t="s">
        <v>21</v>
      </c>
      <c r="G192" s="40">
        <v>2329</v>
      </c>
      <c r="H192" s="40">
        <v>33.200000000000003</v>
      </c>
      <c r="I192" s="40">
        <v>20</v>
      </c>
      <c r="K192" s="41"/>
      <c r="M192" s="41"/>
      <c r="O192" s="29">
        <f t="shared" si="234"/>
        <v>0</v>
      </c>
      <c r="P192" s="23"/>
      <c r="Q192" s="41"/>
      <c r="R192" s="41"/>
      <c r="S192" s="41"/>
      <c r="T192" s="41"/>
      <c r="U192" s="43"/>
      <c r="X192" s="43"/>
      <c r="AB192" s="40">
        <f>((I192*'Beads concentration'!G$9*G192)/(B192*500))</f>
        <v>2528.2752074344507</v>
      </c>
      <c r="AC192" s="41">
        <f t="shared" si="235"/>
        <v>25282752074.344509</v>
      </c>
      <c r="AD192" s="41">
        <f t="shared" ref="AD192" si="330">AVERAGE(AC192:AC194)</f>
        <v>26247075678.294682</v>
      </c>
      <c r="AE192" s="41">
        <f t="shared" ref="AE192" si="331">STDEVP(AC192:AC194)</f>
        <v>5100803029.8464689</v>
      </c>
      <c r="AF192" s="44">
        <f>AC192/S$195</f>
        <v>0.1008141924719903</v>
      </c>
      <c r="AG192" s="127">
        <f>AVERAGE(AF192:AF194)</f>
        <v>0.1046594030379938</v>
      </c>
      <c r="AH192" s="44">
        <f t="shared" ref="AH192" si="332">STDEVP(AF192:AF194)</f>
        <v>2.0339294428887177E-2</v>
      </c>
    </row>
    <row r="193" spans="1:34" x14ac:dyDescent="0.15">
      <c r="A193" t="s">
        <v>377</v>
      </c>
      <c r="B193">
        <v>221</v>
      </c>
      <c r="C193">
        <v>0</v>
      </c>
      <c r="D193" t="s">
        <v>21</v>
      </c>
      <c r="E193">
        <v>0</v>
      </c>
      <c r="F193" t="s">
        <v>21</v>
      </c>
      <c r="G193">
        <v>2558</v>
      </c>
      <c r="H193">
        <v>35.4</v>
      </c>
      <c r="I193">
        <v>20</v>
      </c>
      <c r="K193" s="4"/>
      <c r="O193" s="29">
        <f t="shared" si="234"/>
        <v>0</v>
      </c>
      <c r="R193" s="105"/>
      <c r="U193" s="6"/>
      <c r="X193" s="28"/>
      <c r="AB193">
        <f>((I193*'Beads concentration'!G$9*G193)/(B193*500))</f>
        <v>3292.0347826086959</v>
      </c>
      <c r="AC193" s="4">
        <f t="shared" si="235"/>
        <v>32920347826.08696</v>
      </c>
      <c r="AF193" s="38">
        <f t="shared" ref="AF193:AF194" si="333">AC193/S$195</f>
        <v>0.13126886947373761</v>
      </c>
    </row>
    <row r="194" spans="1:34" x14ac:dyDescent="0.15">
      <c r="A194" t="s">
        <v>378</v>
      </c>
      <c r="B194">
        <v>303</v>
      </c>
      <c r="C194">
        <v>0</v>
      </c>
      <c r="D194" t="s">
        <v>21</v>
      </c>
      <c r="E194">
        <v>0</v>
      </c>
      <c r="F194" t="s">
        <v>21</v>
      </c>
      <c r="G194">
        <v>2188</v>
      </c>
      <c r="H194">
        <v>33</v>
      </c>
      <c r="I194">
        <v>20</v>
      </c>
      <c r="K194" s="4"/>
      <c r="O194" s="29">
        <f t="shared" si="234"/>
        <v>0</v>
      </c>
      <c r="R194" s="105"/>
      <c r="U194" s="6"/>
      <c r="X194" s="28"/>
      <c r="AB194">
        <f>((I194*'Beads concentration'!G$9*G194)/(B194*500))</f>
        <v>2053.8127134452579</v>
      </c>
      <c r="AC194" s="4">
        <f t="shared" si="235"/>
        <v>20538127134.452579</v>
      </c>
      <c r="AF194" s="38">
        <f t="shared" si="333"/>
        <v>8.1895147168253454E-2</v>
      </c>
    </row>
    <row r="195" spans="1:34" s="94" customFormat="1" x14ac:dyDescent="0.15">
      <c r="A195" s="94" t="s">
        <v>379</v>
      </c>
      <c r="B195" s="94">
        <f>AVERAGE(B196:B197)</f>
        <v>113</v>
      </c>
      <c r="C195" s="94">
        <v>2160</v>
      </c>
      <c r="D195" s="94">
        <v>662</v>
      </c>
      <c r="E195" s="94">
        <v>6453</v>
      </c>
      <c r="F195" s="94">
        <v>83.3</v>
      </c>
      <c r="G195" s="94">
        <v>0</v>
      </c>
      <c r="H195" s="94" t="s">
        <v>21</v>
      </c>
      <c r="I195" s="94">
        <v>20</v>
      </c>
      <c r="J195" s="94">
        <f>((I195*'Beads concentration'!G$9*C195)/(B195*500))</f>
        <v>5436.6510196229328</v>
      </c>
      <c r="K195" s="95">
        <f t="shared" si="241"/>
        <v>54366510196.229332</v>
      </c>
      <c r="L195" s="95">
        <f t="shared" ref="L195" si="334">AVERAGE(K195:K197)</f>
        <v>67587392834.528374</v>
      </c>
      <c r="M195" s="95">
        <f t="shared" ref="M195" si="335">STDEVP(K195:K197)</f>
        <v>10085253447.974413</v>
      </c>
      <c r="N195" s="94">
        <f>((I195*'Beads concentration'!G$9*E195)/(B195*500))</f>
        <v>16241.994921123509</v>
      </c>
      <c r="O195" s="116">
        <f t="shared" si="234"/>
        <v>162419949211.23508</v>
      </c>
      <c r="P195" s="72">
        <f t="shared" ref="P195" si="336">AVERAGE(O195:O197)</f>
        <v>183198250083.44608</v>
      </c>
      <c r="Q195" s="95">
        <f t="shared" ref="Q195" si="337">STDEVP(O195:O197)</f>
        <v>40509454950.122887</v>
      </c>
      <c r="R195" s="106">
        <f t="shared" si="290"/>
        <v>216786459407.46442</v>
      </c>
      <c r="S195" s="95">
        <f t="shared" ref="S195" si="338">AVERAGE(R195:R197)</f>
        <v>250785642917.97446</v>
      </c>
      <c r="T195" s="95">
        <f t="shared" ref="T195" si="339">STDEVP(R195:R197)</f>
        <v>47990774138.413628</v>
      </c>
      <c r="U195" s="96">
        <f t="shared" si="293"/>
        <v>25.078369905956119</v>
      </c>
      <c r="V195" s="96">
        <f t="shared" ref="V195" si="340">AVERAGE(U195:U197)</f>
        <v>27.295610754299535</v>
      </c>
      <c r="W195" s="94">
        <f t="shared" ref="W195" si="341">STDEVP(U195:U197)</f>
        <v>3.3784870387290704</v>
      </c>
      <c r="X195" s="96">
        <f t="shared" si="296"/>
        <v>74.921630094043877</v>
      </c>
      <c r="Y195" s="96">
        <f t="shared" ref="Y195" si="342">AVERAGE(X195:X197)</f>
        <v>72.704389245700455</v>
      </c>
      <c r="Z195" s="94">
        <f t="shared" ref="Z195" si="343">STDEVP(X195:X197)</f>
        <v>3.3784870387290868</v>
      </c>
      <c r="AB195" s="94">
        <f>((I195*'Beads concentration'!G$9*G195)/(B195*500))</f>
        <v>0</v>
      </c>
      <c r="AC195" s="95">
        <f t="shared" si="235"/>
        <v>0</v>
      </c>
      <c r="AE195" s="95"/>
      <c r="AF195" s="97"/>
      <c r="AG195" s="129"/>
      <c r="AH195" s="97"/>
    </row>
    <row r="196" spans="1:34" s="69" customFormat="1" x14ac:dyDescent="0.15">
      <c r="A196" s="69" t="s">
        <v>380</v>
      </c>
      <c r="B196" s="69">
        <v>106</v>
      </c>
      <c r="C196" s="69">
        <v>2938</v>
      </c>
      <c r="D196" s="69">
        <v>602</v>
      </c>
      <c r="E196" s="69">
        <v>8938</v>
      </c>
      <c r="F196" s="69">
        <v>60.2</v>
      </c>
      <c r="G196" s="69">
        <v>1</v>
      </c>
      <c r="H196" s="69">
        <v>6.18</v>
      </c>
      <c r="I196" s="69">
        <v>20</v>
      </c>
      <c r="J196" s="69">
        <f>((I196*'Beads concentration'!G$9*C196)/(B196*500))</f>
        <v>7883.1914684167359</v>
      </c>
      <c r="K196" s="70">
        <f t="shared" si="241"/>
        <v>78831914684.167358</v>
      </c>
      <c r="L196" s="98"/>
      <c r="M196" s="70"/>
      <c r="N196" s="69">
        <f>((I196*'Beads concentration'!G$9*E196)/(B196*500))</f>
        <v>23982.289089417558</v>
      </c>
      <c r="O196" s="116">
        <f t="shared" si="234"/>
        <v>239822890894.17557</v>
      </c>
      <c r="P196" s="99"/>
      <c r="Q196" s="70"/>
      <c r="R196" s="106">
        <f t="shared" si="290"/>
        <v>318654805578.3429</v>
      </c>
      <c r="T196" s="70"/>
      <c r="U196" s="73">
        <f t="shared" si="293"/>
        <v>24.738969349949482</v>
      </c>
      <c r="V196" s="98"/>
      <c r="X196" s="75">
        <f t="shared" si="296"/>
        <v>75.261030650050529</v>
      </c>
      <c r="Y196" s="99"/>
      <c r="AB196" s="69">
        <f>((I196*'Beads concentration'!G$9*G196)/(B196*500))</f>
        <v>2.6831829368334703</v>
      </c>
      <c r="AC196" s="70">
        <f t="shared" si="235"/>
        <v>26831829.368334703</v>
      </c>
      <c r="AD196" s="77"/>
      <c r="AE196" s="70"/>
      <c r="AF196" s="78"/>
      <c r="AG196" s="129"/>
      <c r="AH196" s="78"/>
    </row>
    <row r="197" spans="1:34" s="69" customFormat="1" x14ac:dyDescent="0.15">
      <c r="A197" s="69" t="s">
        <v>381</v>
      </c>
      <c r="B197" s="69">
        <v>120</v>
      </c>
      <c r="C197" s="69">
        <v>2935</v>
      </c>
      <c r="D197" s="69">
        <v>1129</v>
      </c>
      <c r="E197" s="69">
        <v>6217</v>
      </c>
      <c r="F197" s="69">
        <v>149</v>
      </c>
      <c r="G197" s="69">
        <v>0</v>
      </c>
      <c r="H197" s="69" t="s">
        <v>21</v>
      </c>
      <c r="I197" s="69">
        <v>20</v>
      </c>
      <c r="J197" s="69">
        <f>((I197*'Beads concentration'!G$9*C197)/(B197*500))</f>
        <v>6956.3753623188404</v>
      </c>
      <c r="K197" s="70">
        <f t="shared" si="241"/>
        <v>69563753623.188416</v>
      </c>
      <c r="L197" s="98"/>
      <c r="M197" s="70"/>
      <c r="N197" s="69">
        <f>((I197*'Beads concentration'!G$9*E197)/(B197*500))</f>
        <v>14735.191014492753</v>
      </c>
      <c r="O197" s="116">
        <f t="shared" si="234"/>
        <v>147351910144.92755</v>
      </c>
      <c r="P197" s="99"/>
      <c r="Q197" s="70"/>
      <c r="R197" s="106">
        <f t="shared" si="290"/>
        <v>216915663768.11597</v>
      </c>
      <c r="S197" s="70"/>
      <c r="T197" s="70"/>
      <c r="U197" s="73">
        <f t="shared" si="293"/>
        <v>32.069493006993007</v>
      </c>
      <c r="V197" s="98"/>
      <c r="X197" s="75">
        <f t="shared" si="296"/>
        <v>67.930506993007</v>
      </c>
      <c r="Y197" s="99"/>
      <c r="AB197" s="69">
        <f>((I197*'Beads concentration'!G$9*G197)/(B197*500))</f>
        <v>0</v>
      </c>
      <c r="AC197" s="70">
        <f t="shared" si="235"/>
        <v>0</v>
      </c>
      <c r="AD197" s="77"/>
      <c r="AE197" s="70"/>
      <c r="AF197" s="78"/>
      <c r="AG197" s="129"/>
      <c r="AH197" s="78"/>
    </row>
    <row r="198" spans="1:34" s="40" customFormat="1" x14ac:dyDescent="0.15">
      <c r="A198" s="40" t="s">
        <v>382</v>
      </c>
      <c r="B198" s="40">
        <v>486</v>
      </c>
      <c r="C198" s="40">
        <v>0</v>
      </c>
      <c r="D198" s="40" t="s">
        <v>21</v>
      </c>
      <c r="E198" s="40">
        <v>0</v>
      </c>
      <c r="F198" s="40" t="s">
        <v>21</v>
      </c>
      <c r="G198" s="40">
        <v>1682</v>
      </c>
      <c r="H198" s="40">
        <v>33.799999999999997</v>
      </c>
      <c r="I198" s="40">
        <v>20</v>
      </c>
      <c r="K198" s="41"/>
      <c r="M198" s="41"/>
      <c r="O198" s="29">
        <f t="shared" si="234"/>
        <v>0</v>
      </c>
      <c r="P198" s="23"/>
      <c r="Q198" s="41"/>
      <c r="R198" s="41"/>
      <c r="S198" s="41"/>
      <c r="T198" s="41"/>
      <c r="U198" s="43"/>
      <c r="X198" s="43"/>
      <c r="AB198" s="40">
        <f>((I198*'Beads concentration'!G$9*G198)/(B198*500))</f>
        <v>984.34167113973876</v>
      </c>
      <c r="AC198" s="41">
        <f t="shared" si="235"/>
        <v>9843416711.3973885</v>
      </c>
      <c r="AD198" s="41">
        <f>AVERAGE(AC198:AC200)</f>
        <v>10383582070.858015</v>
      </c>
      <c r="AE198" s="41">
        <f t="shared" ref="AE198" si="344">STDEVP(AC198:AC200)</f>
        <v>438470027.53244501</v>
      </c>
      <c r="AF198" s="44">
        <f>AC198/S$201</f>
        <v>9.663033883963372E-2</v>
      </c>
      <c r="AG198" s="127">
        <f t="shared" ref="AG198" si="345">AVERAGE(AF198:AF200)</f>
        <v>0.10193300591596262</v>
      </c>
      <c r="AH198" s="44">
        <f t="shared" ref="AH198" si="346">STDEVP(AF198:AF200)</f>
        <v>4.3043496555850722E-3</v>
      </c>
    </row>
    <row r="199" spans="1:34" x14ac:dyDescent="0.15">
      <c r="A199" t="s">
        <v>383</v>
      </c>
      <c r="B199">
        <v>483</v>
      </c>
      <c r="C199">
        <v>0</v>
      </c>
      <c r="D199" t="s">
        <v>21</v>
      </c>
      <c r="E199">
        <v>0</v>
      </c>
      <c r="F199" t="s">
        <v>21</v>
      </c>
      <c r="G199">
        <v>1854</v>
      </c>
      <c r="H199">
        <v>35.4</v>
      </c>
      <c r="I199">
        <v>20</v>
      </c>
      <c r="K199" s="4"/>
      <c r="O199" s="29">
        <f t="shared" si="234"/>
        <v>0</v>
      </c>
      <c r="R199" s="105"/>
      <c r="U199" s="6"/>
      <c r="X199" s="28"/>
      <c r="AB199">
        <f>((I199*'Beads concentration'!G$9*G199)/(B199*500))</f>
        <v>1091.738806373211</v>
      </c>
      <c r="AC199" s="4">
        <f t="shared" si="235"/>
        <v>10917388063.732111</v>
      </c>
      <c r="AF199" s="38">
        <f t="shared" ref="AF199:AF200" si="347">AC199/S$201</f>
        <v>0.10717324469467106</v>
      </c>
    </row>
    <row r="200" spans="1:34" x14ac:dyDescent="0.15">
      <c r="A200" t="s">
        <v>384</v>
      </c>
      <c r="B200">
        <v>490</v>
      </c>
      <c r="C200">
        <v>0</v>
      </c>
      <c r="D200" t="s">
        <v>21</v>
      </c>
      <c r="E200">
        <v>1</v>
      </c>
      <c r="F200">
        <v>144</v>
      </c>
      <c r="G200">
        <v>1790</v>
      </c>
      <c r="H200">
        <v>35.200000000000003</v>
      </c>
      <c r="I200">
        <v>20</v>
      </c>
      <c r="K200" s="4"/>
      <c r="O200" s="29">
        <f t="shared" si="234"/>
        <v>0</v>
      </c>
      <c r="R200" s="105"/>
      <c r="U200" s="6"/>
      <c r="X200" s="28"/>
      <c r="AB200">
        <f>((I200*'Beads concentration'!G$9*G200)/(B200*500))</f>
        <v>1038.9941437444543</v>
      </c>
      <c r="AC200" s="4">
        <f t="shared" si="235"/>
        <v>10389941437.444542</v>
      </c>
      <c r="AF200" s="38">
        <f t="shared" si="347"/>
        <v>0.10199543421358312</v>
      </c>
    </row>
    <row r="201" spans="1:34" s="69" customFormat="1" x14ac:dyDescent="0.15">
      <c r="A201" s="69" t="s">
        <v>385</v>
      </c>
      <c r="B201" s="69">
        <v>342</v>
      </c>
      <c r="C201" s="69">
        <v>3121</v>
      </c>
      <c r="D201" s="69">
        <v>622</v>
      </c>
      <c r="E201" s="69">
        <v>6419</v>
      </c>
      <c r="F201" s="69">
        <v>80.8</v>
      </c>
      <c r="G201" s="69">
        <v>0</v>
      </c>
      <c r="H201" s="69" t="s">
        <v>21</v>
      </c>
      <c r="I201" s="69">
        <v>20</v>
      </c>
      <c r="J201" s="69">
        <f>((I201*'Beads concentration'!G$9*C201)/(B201*500))</f>
        <v>2595.516603101958</v>
      </c>
      <c r="K201" s="70">
        <f t="shared" si="241"/>
        <v>25955166031.019581</v>
      </c>
      <c r="L201" s="71">
        <f t="shared" ref="L201" si="348">AVERAGE(K201:K203)</f>
        <v>30313382745.63496</v>
      </c>
      <c r="M201" s="70">
        <f t="shared" ref="M201" si="349">STDEVP(K201:K203)</f>
        <v>11334046513.032825</v>
      </c>
      <c r="N201" s="69">
        <f>((I201*'Beads concentration'!G$9*E201)/(B201*500))</f>
        <v>5338.2316806509025</v>
      </c>
      <c r="O201" s="116">
        <f t="shared" si="234"/>
        <v>53382316806.509026</v>
      </c>
      <c r="P201" s="72">
        <f t="shared" ref="P201" si="350">AVERAGE(O201:O203)</f>
        <v>71553348030.642029</v>
      </c>
      <c r="Q201" s="70">
        <f t="shared" ref="Q201" si="351">STDEVP(O201:O203)</f>
        <v>31733055258.584629</v>
      </c>
      <c r="R201" s="106">
        <f t="shared" si="290"/>
        <v>79337482837.52861</v>
      </c>
      <c r="S201" s="70">
        <f t="shared" ref="S201" si="352">AVERAGE(R201:R203)</f>
        <v>101866730776.27698</v>
      </c>
      <c r="T201" s="70">
        <f t="shared" ref="T201" si="353">STDEVP(R201:R203)</f>
        <v>42983545518.504768</v>
      </c>
      <c r="U201" s="73">
        <f t="shared" si="293"/>
        <v>32.714884696016775</v>
      </c>
      <c r="V201" s="74">
        <f t="shared" ref="V201" si="354">AVERAGE(U201:U203)</f>
        <v>30.266769999631283</v>
      </c>
      <c r="W201" s="69">
        <f t="shared" ref="W201" si="355">STDEVP(U201:U203)</f>
        <v>1.8346532677192227</v>
      </c>
      <c r="X201" s="75">
        <f t="shared" si="296"/>
        <v>67.285115303983218</v>
      </c>
      <c r="Y201" s="76">
        <f t="shared" ref="Y201" si="356">AVERAGE(X201:X203)</f>
        <v>69.733230000368721</v>
      </c>
      <c r="Z201" s="69">
        <f t="shared" ref="Z201" si="357">STDEVP(X201:X203)</f>
        <v>1.8346532677192289</v>
      </c>
      <c r="AC201" s="70"/>
      <c r="AD201" s="77"/>
      <c r="AE201" s="70"/>
      <c r="AF201" s="78"/>
      <c r="AG201" s="129"/>
      <c r="AH201" s="78"/>
    </row>
    <row r="202" spans="1:34" s="69" customFormat="1" x14ac:dyDescent="0.15">
      <c r="A202" s="69" t="s">
        <v>386</v>
      </c>
      <c r="B202" s="69">
        <v>124</v>
      </c>
      <c r="C202" s="69">
        <v>1999</v>
      </c>
      <c r="D202" s="69">
        <v>1093</v>
      </c>
      <c r="E202" s="69">
        <v>5065</v>
      </c>
      <c r="F202" s="69">
        <v>176</v>
      </c>
      <c r="G202" s="69">
        <v>1</v>
      </c>
      <c r="H202" s="69">
        <v>9.4499999999999993</v>
      </c>
      <c r="I202" s="69">
        <v>20</v>
      </c>
      <c r="J202" s="69">
        <f>((I202*'Beads concentration'!G$9*C202)/(B202*500))</f>
        <v>4585.0835904628339</v>
      </c>
      <c r="K202" s="70">
        <f t="shared" si="241"/>
        <v>45850835904.628334</v>
      </c>
      <c r="L202" s="98"/>
      <c r="M202" s="70"/>
      <c r="N202" s="69">
        <f>((I202*'Beads concentration'!G$9*E202)/(B202*500))</f>
        <v>11617.532959326789</v>
      </c>
      <c r="O202" s="116">
        <f t="shared" si="234"/>
        <v>116175329593.26788</v>
      </c>
      <c r="P202" s="99"/>
      <c r="Q202" s="70"/>
      <c r="R202" s="106">
        <f t="shared" si="290"/>
        <v>162026165497.89621</v>
      </c>
      <c r="T202" s="70"/>
      <c r="U202" s="73">
        <f t="shared" si="293"/>
        <v>28.298414496036241</v>
      </c>
      <c r="V202" s="98"/>
      <c r="X202" s="75">
        <f t="shared" si="296"/>
        <v>71.70158550396377</v>
      </c>
      <c r="Y202" s="99"/>
      <c r="AC202" s="70"/>
      <c r="AD202" s="77"/>
      <c r="AE202" s="70"/>
      <c r="AF202" s="78"/>
      <c r="AG202" s="129"/>
      <c r="AH202" s="78"/>
    </row>
    <row r="203" spans="1:34" s="69" customFormat="1" x14ac:dyDescent="0.15">
      <c r="A203" s="69" t="s">
        <v>387</v>
      </c>
      <c r="B203" s="69">
        <v>422</v>
      </c>
      <c r="C203" s="69">
        <v>2839</v>
      </c>
      <c r="D203" s="69">
        <v>545</v>
      </c>
      <c r="E203" s="69">
        <v>6692</v>
      </c>
      <c r="F203" s="69">
        <v>65.8</v>
      </c>
      <c r="G203" s="69">
        <v>0</v>
      </c>
      <c r="H203" s="69" t="s">
        <v>21</v>
      </c>
      <c r="I203" s="69">
        <v>20</v>
      </c>
      <c r="J203" s="69">
        <f>((I203*'Beads concentration'!G$9*C203)/(B203*500))</f>
        <v>1913.4146301256956</v>
      </c>
      <c r="K203" s="70">
        <f t="shared" si="241"/>
        <v>19134146301.256954</v>
      </c>
      <c r="L203" s="98"/>
      <c r="M203" s="70"/>
      <c r="N203" s="69">
        <f>((I203*'Beads concentration'!G$9*E203)/(B203*500))</f>
        <v>4510.2397692149189</v>
      </c>
      <c r="O203" s="116">
        <f t="shared" si="234"/>
        <v>45102397692.149185</v>
      </c>
      <c r="P203" s="99"/>
      <c r="Q203" s="70"/>
      <c r="R203" s="106">
        <f t="shared" si="290"/>
        <v>64236543993.406143</v>
      </c>
      <c r="S203" s="70"/>
      <c r="T203" s="70"/>
      <c r="U203" s="73">
        <f t="shared" si="293"/>
        <v>29.787010806840833</v>
      </c>
      <c r="V203" s="98"/>
      <c r="X203" s="75">
        <f t="shared" si="296"/>
        <v>70.21298919315916</v>
      </c>
      <c r="Y203" s="99"/>
      <c r="AC203" s="70"/>
      <c r="AD203" s="77"/>
      <c r="AE203" s="70"/>
      <c r="AF203" s="78"/>
      <c r="AG203" s="129"/>
      <c r="AH203" s="78"/>
    </row>
    <row r="204" spans="1:34" x14ac:dyDescent="0.15">
      <c r="A204" t="s">
        <v>388</v>
      </c>
      <c r="B204">
        <v>1058</v>
      </c>
      <c r="C204">
        <v>0</v>
      </c>
      <c r="D204" t="s">
        <v>21</v>
      </c>
      <c r="E204">
        <v>0</v>
      </c>
      <c r="F204" t="s">
        <v>21</v>
      </c>
      <c r="G204">
        <v>2019</v>
      </c>
      <c r="H204">
        <v>32.4</v>
      </c>
      <c r="I204">
        <v>20</v>
      </c>
      <c r="K204" s="4"/>
      <c r="O204" s="29">
        <f t="shared" si="234"/>
        <v>0</v>
      </c>
      <c r="R204" s="105"/>
      <c r="S204" s="4"/>
      <c r="U204" s="6"/>
      <c r="X204" s="28"/>
      <c r="AB204">
        <f>((I204*'Beads concentration'!G$9*G204)/(B204*500))</f>
        <v>542.75870798060328</v>
      </c>
      <c r="AC204" s="4">
        <f t="shared" si="235"/>
        <v>5427587079.8060331</v>
      </c>
      <c r="AD204" s="33">
        <f>AVERAGE(AC204:AC206)</f>
        <v>6106599905.6580124</v>
      </c>
      <c r="AE204" s="4">
        <f t="shared" ref="AE204" si="358">STDEVP(AC204:AC206)</f>
        <v>861412491.47930074</v>
      </c>
      <c r="AF204" s="38">
        <f>AC204/S$207</f>
        <v>1.8940695565300952E-2</v>
      </c>
      <c r="AG204" s="127">
        <f t="shared" ref="AG204" si="359">AVERAGE(AF204:AF206)</f>
        <v>2.1310252244962125E-2</v>
      </c>
      <c r="AH204" s="38">
        <f t="shared" ref="AH204" si="360">STDEVP(AF204:AF206)</f>
        <v>3.0060783028173677E-3</v>
      </c>
    </row>
    <row r="205" spans="1:34" x14ac:dyDescent="0.15">
      <c r="A205" t="s">
        <v>389</v>
      </c>
      <c r="B205">
        <v>914</v>
      </c>
      <c r="C205">
        <v>0</v>
      </c>
      <c r="D205" t="s">
        <v>21</v>
      </c>
      <c r="E205">
        <v>0</v>
      </c>
      <c r="F205" t="s">
        <v>21</v>
      </c>
      <c r="G205">
        <v>2353</v>
      </c>
      <c r="H205">
        <v>34.5</v>
      </c>
      <c r="I205">
        <v>20</v>
      </c>
      <c r="K205" s="4"/>
      <c r="O205" s="29">
        <f t="shared" si="234"/>
        <v>0</v>
      </c>
      <c r="R205" s="105"/>
      <c r="U205" s="6"/>
      <c r="X205" s="28"/>
      <c r="AB205">
        <f>((I205*'Beads concentration'!G$9*G205)/(B205*500))</f>
        <v>732.20363428788892</v>
      </c>
      <c r="AC205" s="4">
        <f t="shared" si="235"/>
        <v>7322036342.8788891</v>
      </c>
      <c r="AF205" s="38">
        <f t="shared" ref="AF205:AF206" si="361">AC205/S$207</f>
        <v>2.5551770842061696E-2</v>
      </c>
    </row>
    <row r="206" spans="1:34" x14ac:dyDescent="0.15">
      <c r="A206" t="s">
        <v>390</v>
      </c>
      <c r="B206">
        <v>1059</v>
      </c>
      <c r="C206">
        <v>0</v>
      </c>
      <c r="D206" t="s">
        <v>21</v>
      </c>
      <c r="E206">
        <v>0</v>
      </c>
      <c r="F206" t="s">
        <v>21</v>
      </c>
      <c r="G206">
        <v>2074</v>
      </c>
      <c r="H206">
        <v>36.1</v>
      </c>
      <c r="I206">
        <v>20</v>
      </c>
      <c r="K206" s="4"/>
      <c r="O206" s="29">
        <f t="shared" si="234"/>
        <v>0</v>
      </c>
      <c r="R206" s="105"/>
      <c r="U206" s="6"/>
      <c r="X206" s="28"/>
      <c r="AB206">
        <f>((I206*'Beads concentration'!G$9*G206)/(B206*500))</f>
        <v>557.01762942891162</v>
      </c>
      <c r="AC206" s="4">
        <f t="shared" si="235"/>
        <v>5570176294.2891159</v>
      </c>
      <c r="AF206" s="38">
        <f t="shared" si="361"/>
        <v>1.9438290327523727E-2</v>
      </c>
    </row>
    <row r="207" spans="1:34" s="58" customFormat="1" x14ac:dyDescent="0.15">
      <c r="A207" s="58" t="s">
        <v>391</v>
      </c>
      <c r="B207" s="58">
        <v>377</v>
      </c>
      <c r="C207" s="58">
        <v>2423</v>
      </c>
      <c r="D207" s="58">
        <v>227</v>
      </c>
      <c r="E207" s="58">
        <v>7575</v>
      </c>
      <c r="F207" s="58">
        <v>24.9</v>
      </c>
      <c r="G207" s="58">
        <v>0</v>
      </c>
      <c r="H207" s="58" t="s">
        <v>21</v>
      </c>
      <c r="I207" s="58">
        <v>20</v>
      </c>
      <c r="J207" s="58">
        <f>((I207*'Beads concentration'!G$9*C207)/(B207*500))</f>
        <v>1827.9664167916044</v>
      </c>
      <c r="K207" s="59">
        <f t="shared" si="241"/>
        <v>18279664167.916042</v>
      </c>
      <c r="L207" s="60">
        <f>AVERAGE(K208:K209)</f>
        <v>68890539730.825043</v>
      </c>
      <c r="M207" s="59">
        <f>STDEVP(K208:K209)</f>
        <v>21295629439.135456</v>
      </c>
      <c r="N207" s="58">
        <f>((I207*'Beads concentration'!G$9*E207)/(B207*500))</f>
        <v>5714.7526236881567</v>
      </c>
      <c r="O207" s="111">
        <f t="shared" si="234"/>
        <v>57147526236.881569</v>
      </c>
      <c r="P207" s="61">
        <f>AVERAGE(O208:O209)</f>
        <v>217666364216.74088</v>
      </c>
      <c r="Q207" s="59">
        <f>STDEVP(O208:O209)</f>
        <v>82730113253.614868</v>
      </c>
      <c r="R207" s="110">
        <f t="shared" si="290"/>
        <v>75427190404.797607</v>
      </c>
      <c r="S207" s="59">
        <f>AVERAGE(R208:R209)</f>
        <v>286556903947.56592</v>
      </c>
      <c r="T207" s="59">
        <f>STDEVP(R208:R209)</f>
        <v>104025742692.75034</v>
      </c>
      <c r="U207" s="62">
        <f t="shared" si="293"/>
        <v>24.234846969393878</v>
      </c>
      <c r="V207" s="63">
        <f>AVERAGE(U208:U209)</f>
        <v>24.582556769767152</v>
      </c>
      <c r="W207" s="58">
        <f t="shared" ref="W207" si="362">STDEVP(U207:U209)</f>
        <v>1.2295094728948677</v>
      </c>
      <c r="X207" s="64">
        <f t="shared" si="296"/>
        <v>75.765153030606129</v>
      </c>
      <c r="Y207" s="65">
        <f t="shared" ref="Y207" si="363">AVERAGE(X207:X209)</f>
        <v>75.533346497023942</v>
      </c>
      <c r="Z207" s="58">
        <f t="shared" ref="Z207" si="364">STDEVP(X207:X209)</f>
        <v>1.2295094728948639</v>
      </c>
      <c r="AB207" s="58">
        <f>((I207*'Beads concentration'!G$9*G207)/(B207*500))</f>
        <v>0</v>
      </c>
      <c r="AC207" s="59"/>
      <c r="AD207" s="66"/>
      <c r="AE207" s="59"/>
      <c r="AF207" s="67"/>
      <c r="AG207" s="135"/>
      <c r="AH207" s="67"/>
    </row>
    <row r="208" spans="1:34" s="9" customFormat="1" x14ac:dyDescent="0.15">
      <c r="A208" s="9" t="s">
        <v>392</v>
      </c>
      <c r="B208" s="9">
        <v>55</v>
      </c>
      <c r="C208" s="9">
        <v>1744</v>
      </c>
      <c r="D208" s="9">
        <v>1094</v>
      </c>
      <c r="E208" s="9">
        <v>5809</v>
      </c>
      <c r="F208" s="9">
        <v>116</v>
      </c>
      <c r="G208" s="9">
        <v>0</v>
      </c>
      <c r="H208" s="9" t="s">
        <v>21</v>
      </c>
      <c r="I208" s="9">
        <v>20</v>
      </c>
      <c r="J208" s="9">
        <f>((I208*'Beads concentration'!G$9*C208)/(B208*500))</f>
        <v>9018.6169169960485</v>
      </c>
      <c r="K208" s="46">
        <f t="shared" si="241"/>
        <v>90186169169.960495</v>
      </c>
      <c r="L208" s="55"/>
      <c r="M208" s="46"/>
      <c r="N208" s="9">
        <f>((I208*'Beads concentration'!G$9*E208)/(B208*500))</f>
        <v>30039.647747035571</v>
      </c>
      <c r="O208" s="114">
        <f t="shared" si="234"/>
        <v>300396477470.35571</v>
      </c>
      <c r="P208" s="56"/>
      <c r="Q208" s="46"/>
      <c r="R208" s="108">
        <f t="shared" si="290"/>
        <v>390582646640.31622</v>
      </c>
      <c r="T208" s="46"/>
      <c r="U208" s="49">
        <f t="shared" si="293"/>
        <v>23.090162849198997</v>
      </c>
      <c r="V208" s="55"/>
      <c r="X208" s="51">
        <f t="shared" si="296"/>
        <v>76.909837150800996</v>
      </c>
      <c r="Y208" s="56"/>
      <c r="AB208" s="9">
        <f>((I208*'Beads concentration'!G$9*G208)/(B208*500))</f>
        <v>0</v>
      </c>
      <c r="AC208" s="46"/>
      <c r="AD208" s="53"/>
      <c r="AE208" s="46"/>
      <c r="AF208" s="54"/>
      <c r="AG208" s="132"/>
      <c r="AH208" s="54"/>
    </row>
    <row r="209" spans="1:34" s="9" customFormat="1" x14ac:dyDescent="0.15">
      <c r="A209" s="9" t="s">
        <v>393</v>
      </c>
      <c r="B209" s="9">
        <v>79</v>
      </c>
      <c r="C209" s="9">
        <v>1322</v>
      </c>
      <c r="D209" s="9">
        <v>1008</v>
      </c>
      <c r="E209" s="9">
        <v>3748</v>
      </c>
      <c r="F209" s="9">
        <v>120</v>
      </c>
      <c r="G209" s="9">
        <v>0</v>
      </c>
      <c r="H209" s="9" t="s">
        <v>21</v>
      </c>
      <c r="I209" s="9">
        <v>20</v>
      </c>
      <c r="J209" s="9">
        <f>((I209*'Beads concentration'!G$9*C209)/(B209*500))</f>
        <v>4759.4910291689594</v>
      </c>
      <c r="K209" s="46">
        <f t="shared" si="241"/>
        <v>47594910291.689598</v>
      </c>
      <c r="L209" s="55"/>
      <c r="M209" s="46"/>
      <c r="N209" s="9">
        <f>((I209*'Beads concentration'!G$9*E209)/(B209*500))</f>
        <v>13493.625096312604</v>
      </c>
      <c r="O209" s="114">
        <f t="shared" ref="O209:O272" si="365">N209*1000*10000</f>
        <v>134936250963.12605</v>
      </c>
      <c r="P209" s="56"/>
      <c r="Q209" s="46"/>
      <c r="R209" s="108">
        <f t="shared" si="290"/>
        <v>182531161254.81564</v>
      </c>
      <c r="S209" s="46"/>
      <c r="T209" s="46"/>
      <c r="U209" s="49">
        <f t="shared" si="293"/>
        <v>26.074950690335303</v>
      </c>
      <c r="V209" s="55"/>
      <c r="X209" s="51">
        <f t="shared" si="296"/>
        <v>73.925049309664701</v>
      </c>
      <c r="Y209" s="56"/>
      <c r="AB209" s="9">
        <f>((I209*'Beads concentration'!G$9*G209)/(B209*500))</f>
        <v>0</v>
      </c>
      <c r="AC209" s="46"/>
      <c r="AD209" s="53"/>
      <c r="AE209" s="46"/>
      <c r="AF209" s="54"/>
      <c r="AG209" s="132"/>
      <c r="AH209" s="54"/>
    </row>
    <row r="210" spans="1:34" x14ac:dyDescent="0.15">
      <c r="A210" t="s">
        <v>394</v>
      </c>
      <c r="B210">
        <v>631</v>
      </c>
      <c r="C210">
        <v>0</v>
      </c>
      <c r="D210" t="s">
        <v>21</v>
      </c>
      <c r="E210">
        <v>0</v>
      </c>
      <c r="F210" t="s">
        <v>21</v>
      </c>
      <c r="G210">
        <v>940</v>
      </c>
      <c r="H210">
        <v>32.799999999999997</v>
      </c>
      <c r="I210">
        <v>20</v>
      </c>
      <c r="K210" s="4"/>
      <c r="O210" s="29">
        <f t="shared" si="365"/>
        <v>0</v>
      </c>
      <c r="R210" s="105"/>
      <c r="S210" s="4"/>
      <c r="U210" s="6"/>
      <c r="X210" s="28"/>
      <c r="AB210">
        <f>((I210*'Beads concentration'!G$9*G210)/(B210*500))</f>
        <v>423.6962723075863</v>
      </c>
      <c r="AC210" s="4">
        <f t="shared" ref="AC210:AC266" si="366">AB210*1000*10000</f>
        <v>4236962723.0758629</v>
      </c>
      <c r="AD210" s="33">
        <f t="shared" ref="AD210" si="367">AVERAGE(AC210:AC212)</f>
        <v>5044597198.1181698</v>
      </c>
      <c r="AE210" s="4">
        <f t="shared" ref="AE210" si="368">STDEVP(AC210:AC212)</f>
        <v>582149693.0677551</v>
      </c>
      <c r="AF210" s="38">
        <f>AC210/S$213</f>
        <v>3.3642092776761744E-2</v>
      </c>
      <c r="AG210" s="127">
        <f t="shared" ref="AG210" si="369">AVERAGE(AF210:AF212)</f>
        <v>4.0054826547371802E-2</v>
      </c>
      <c r="AH210" s="38">
        <f t="shared" ref="AH210" si="370">STDEVP(AF210:AF212)</f>
        <v>4.6223522046781361E-3</v>
      </c>
    </row>
    <row r="211" spans="1:34" x14ac:dyDescent="0.15">
      <c r="A211" t="s">
        <v>395</v>
      </c>
      <c r="B211">
        <v>588</v>
      </c>
      <c r="C211">
        <v>0</v>
      </c>
      <c r="D211" t="s">
        <v>21</v>
      </c>
      <c r="E211">
        <v>0</v>
      </c>
      <c r="F211" t="s">
        <v>21</v>
      </c>
      <c r="G211">
        <v>1155</v>
      </c>
      <c r="H211">
        <v>31.4</v>
      </c>
      <c r="I211">
        <v>20</v>
      </c>
      <c r="K211" s="4"/>
      <c r="O211" s="29">
        <f t="shared" si="365"/>
        <v>0</v>
      </c>
      <c r="R211" s="105"/>
      <c r="U211" s="6"/>
      <c r="X211" s="28"/>
      <c r="AB211">
        <f>((I211*'Beads concentration'!G$9*G211)/(B211*500))</f>
        <v>558.67701863354034</v>
      </c>
      <c r="AC211" s="4">
        <f t="shared" si="366"/>
        <v>5586770186.3354034</v>
      </c>
      <c r="AF211" s="38">
        <f t="shared" ref="AF211:AF212" si="371">AC211/S$213</f>
        <v>4.4359757971790127E-2</v>
      </c>
    </row>
    <row r="212" spans="1:34" s="40" customFormat="1" x14ac:dyDescent="0.15">
      <c r="A212" s="40" t="s">
        <v>396</v>
      </c>
      <c r="B212" s="40">
        <v>609</v>
      </c>
      <c r="C212" s="40">
        <v>0</v>
      </c>
      <c r="D212" s="40" t="s">
        <v>21</v>
      </c>
      <c r="E212" s="40">
        <v>0</v>
      </c>
      <c r="F212" s="40" t="s">
        <v>21</v>
      </c>
      <c r="G212" s="40">
        <v>1137</v>
      </c>
      <c r="H212" s="40">
        <v>34.1</v>
      </c>
      <c r="I212" s="40">
        <v>20</v>
      </c>
      <c r="K212" s="41"/>
      <c r="M212" s="41"/>
      <c r="O212" s="29">
        <f t="shared" si="365"/>
        <v>0</v>
      </c>
      <c r="P212" s="23"/>
      <c r="Q212" s="41"/>
      <c r="R212" s="41"/>
      <c r="T212" s="41"/>
      <c r="U212" s="43"/>
      <c r="X212" s="43"/>
      <c r="AB212" s="40">
        <f>((I212*'Beads concentration'!G$9*G212)/(B212*500))</f>
        <v>531.00586849432432</v>
      </c>
      <c r="AC212" s="41">
        <f t="shared" si="366"/>
        <v>5310058684.943243</v>
      </c>
      <c r="AE212" s="41"/>
      <c r="AF212" s="44">
        <f t="shared" si="371"/>
        <v>4.2162628893563536E-2</v>
      </c>
      <c r="AG212" s="128"/>
      <c r="AH212" s="44"/>
    </row>
    <row r="213" spans="1:34" x14ac:dyDescent="0.15">
      <c r="A213" t="s">
        <v>397</v>
      </c>
      <c r="B213">
        <v>433</v>
      </c>
      <c r="C213">
        <v>2411</v>
      </c>
      <c r="D213">
        <v>447</v>
      </c>
      <c r="E213">
        <v>5548</v>
      </c>
      <c r="F213">
        <v>57.5</v>
      </c>
      <c r="G213">
        <v>0</v>
      </c>
      <c r="H213" t="s">
        <v>21</v>
      </c>
      <c r="I213">
        <v>20</v>
      </c>
      <c r="J213">
        <f>((I213*'Beads concentration'!G$9*C213)/(B213*500))</f>
        <v>1583.6728185560801</v>
      </c>
      <c r="K213" s="4">
        <f t="shared" ref="K213:K269" si="372">J213*1000*10000</f>
        <v>15836728185.560801</v>
      </c>
      <c r="L213" s="16">
        <f t="shared" ref="L213" si="373">AVERAGE(K213:K215)</f>
        <v>34414547238.377144</v>
      </c>
      <c r="M213" s="4">
        <f t="shared" ref="M213" si="374">STDEVP(K213:K215)</f>
        <v>14036653059.324257</v>
      </c>
      <c r="N213">
        <f>((I213*'Beads concentration'!G$9*E213)/(B213*500))</f>
        <v>3644.2209860427756</v>
      </c>
      <c r="O213" s="29">
        <f t="shared" si="365"/>
        <v>36442209860.427757</v>
      </c>
      <c r="P213" s="22">
        <f t="shared" ref="P213" si="375">AVERAGE(O213:O215)</f>
        <v>91527758170.237106</v>
      </c>
      <c r="Q213" s="4">
        <f t="shared" ref="Q213" si="376">STDEVP(O213:O215)</f>
        <v>42258524964.702423</v>
      </c>
      <c r="R213" s="105">
        <f t="shared" si="290"/>
        <v>52278938045.988556</v>
      </c>
      <c r="S213" s="4">
        <f t="shared" ref="S213" si="377">AVERAGE(R213:R215)</f>
        <v>125942305408.61426</v>
      </c>
      <c r="T213" s="4">
        <f t="shared" ref="T213" si="378">STDEVP(R213:R215)</f>
        <v>56287498250.543892</v>
      </c>
      <c r="U213" s="6">
        <f t="shared" si="293"/>
        <v>30.292750345520794</v>
      </c>
      <c r="V213" s="18">
        <f t="shared" ref="V213" si="379">AVERAGE(U213:U215)</f>
        <v>28.061681634644032</v>
      </c>
      <c r="W213">
        <f t="shared" ref="W213" si="380">STDEVP(U213:U215)</f>
        <v>1.6529318671922584</v>
      </c>
      <c r="X213" s="28">
        <f t="shared" si="296"/>
        <v>69.707249654479213</v>
      </c>
      <c r="Y213" s="24">
        <f t="shared" ref="Y213" si="381">AVERAGE(X213:X215)</f>
        <v>71.938318365355954</v>
      </c>
      <c r="Z213">
        <f t="shared" ref="Z213" si="382">STDEVP(X213:X215)</f>
        <v>1.6529318671922486</v>
      </c>
    </row>
    <row r="214" spans="1:34" x14ac:dyDescent="0.15">
      <c r="A214" t="s">
        <v>398</v>
      </c>
      <c r="B214">
        <v>115</v>
      </c>
      <c r="C214">
        <v>2012</v>
      </c>
      <c r="D214">
        <v>715</v>
      </c>
      <c r="E214">
        <v>5626</v>
      </c>
      <c r="F214">
        <v>108</v>
      </c>
      <c r="G214">
        <v>0</v>
      </c>
      <c r="H214" t="s">
        <v>21</v>
      </c>
      <c r="I214">
        <v>20</v>
      </c>
      <c r="J214">
        <f>((I214*'Beads concentration'!G$9*C214)/(B214*500))</f>
        <v>4976.06775047259</v>
      </c>
      <c r="K214" s="4">
        <f t="shared" si="372"/>
        <v>49760677504.725906</v>
      </c>
      <c r="N214">
        <f>((I214*'Beads concentration'!G$9*E214)/(B214*500))</f>
        <v>13914.193421550095</v>
      </c>
      <c r="O214" s="29">
        <f t="shared" si="365"/>
        <v>139141934215.50095</v>
      </c>
      <c r="R214" s="105">
        <f t="shared" si="290"/>
        <v>188902611720.22687</v>
      </c>
      <c r="U214" s="6">
        <f t="shared" si="293"/>
        <v>26.341974338832156</v>
      </c>
      <c r="X214" s="28">
        <f t="shared" si="296"/>
        <v>73.658025661167827</v>
      </c>
    </row>
    <row r="215" spans="1:34" x14ac:dyDescent="0.15">
      <c r="A215" t="s">
        <v>399</v>
      </c>
      <c r="B215">
        <v>182</v>
      </c>
      <c r="C215">
        <v>2409</v>
      </c>
      <c r="D215">
        <v>768</v>
      </c>
      <c r="E215">
        <v>6335</v>
      </c>
      <c r="F215">
        <v>119</v>
      </c>
      <c r="G215">
        <v>0</v>
      </c>
      <c r="H215" t="s">
        <v>21</v>
      </c>
      <c r="I215">
        <v>20</v>
      </c>
      <c r="J215">
        <f>((I215*'Beads concentration'!G$9*C215)/(B215*500))</f>
        <v>3764.6236024844725</v>
      </c>
      <c r="K215" s="4">
        <f t="shared" si="372"/>
        <v>37646236024.844727</v>
      </c>
      <c r="N215">
        <f>((I215*'Beads concentration'!G$9*E215)/(B215*500))</f>
        <v>9899.9130434782601</v>
      </c>
      <c r="O215" s="29">
        <f t="shared" si="365"/>
        <v>98999130434.782593</v>
      </c>
      <c r="R215" s="105">
        <f t="shared" si="290"/>
        <v>136645366459.62732</v>
      </c>
      <c r="S215" s="4"/>
      <c r="U215" s="6">
        <f t="shared" si="293"/>
        <v>27.550320219579145</v>
      </c>
      <c r="X215" s="28">
        <f t="shared" si="296"/>
        <v>72.449679780420851</v>
      </c>
    </row>
    <row r="216" spans="1:34" s="40" customFormat="1" x14ac:dyDescent="0.15">
      <c r="A216" s="40" t="s">
        <v>400</v>
      </c>
      <c r="B216" s="40">
        <f>AVERAGE(B217:B218)</f>
        <v>518</v>
      </c>
      <c r="C216" s="40">
        <v>0</v>
      </c>
      <c r="D216" s="40" t="s">
        <v>21</v>
      </c>
      <c r="E216" s="40">
        <v>0</v>
      </c>
      <c r="F216" s="40" t="s">
        <v>21</v>
      </c>
      <c r="G216" s="40">
        <v>1904</v>
      </c>
      <c r="H216" s="40">
        <v>32.9</v>
      </c>
      <c r="I216" s="40">
        <v>20</v>
      </c>
      <c r="K216" s="41"/>
      <c r="M216" s="41"/>
      <c r="O216" s="29">
        <f t="shared" si="365"/>
        <v>0</v>
      </c>
      <c r="P216" s="23"/>
      <c r="Q216" s="41"/>
      <c r="R216" s="41"/>
      <c r="S216" s="41"/>
      <c r="T216" s="41"/>
      <c r="U216" s="43"/>
      <c r="X216" s="43"/>
      <c r="AB216" s="40">
        <f>((I216*'Beads concentration'!G$9*G216)/(B216*500))</f>
        <v>1045.4260869565217</v>
      </c>
      <c r="AC216" s="41">
        <f t="shared" si="366"/>
        <v>10454260869.565216</v>
      </c>
      <c r="AD216" s="41">
        <f t="shared" ref="AD216" si="383">AVERAGE(AC216:AC218)</f>
        <v>10774003435.619921</v>
      </c>
      <c r="AE216" s="41">
        <f t="shared" ref="AE216" si="384">STDEVP(AC216:AC218)</f>
        <v>2130105519.3835754</v>
      </c>
      <c r="AF216" s="44">
        <f>AC216/S$219</f>
        <v>6.139145748005518E-2</v>
      </c>
      <c r="AG216" s="127">
        <f>AVERAGE(AF216:AF218)</f>
        <v>6.3269109319187791E-2</v>
      </c>
      <c r="AH216" s="44">
        <f t="shared" ref="AH216" si="385">STDEVP(AF216:AF218)</f>
        <v>1.2508802301076167E-2</v>
      </c>
    </row>
    <row r="217" spans="1:34" x14ac:dyDescent="0.15">
      <c r="A217" t="s">
        <v>401</v>
      </c>
      <c r="B217">
        <v>431</v>
      </c>
      <c r="C217">
        <v>0</v>
      </c>
      <c r="D217" t="s">
        <v>21</v>
      </c>
      <c r="E217">
        <v>0</v>
      </c>
      <c r="F217" t="s">
        <v>21</v>
      </c>
      <c r="G217">
        <v>2050</v>
      </c>
      <c r="H217">
        <v>33.1</v>
      </c>
      <c r="I217">
        <v>20</v>
      </c>
      <c r="K217" s="4"/>
      <c r="O217" s="29">
        <f t="shared" si="365"/>
        <v>0</v>
      </c>
      <c r="R217" s="105"/>
      <c r="U217" s="6"/>
      <c r="X217" s="28"/>
      <c r="AB217">
        <f>((I217*'Beads concentration'!G$9*G217)/(B217*500))</f>
        <v>1352.7973368304249</v>
      </c>
      <c r="AC217" s="4">
        <f t="shared" si="366"/>
        <v>13527973368.304249</v>
      </c>
      <c r="AF217" s="38">
        <f t="shared" ref="AF217:AF218" si="386">AC217/S$219</f>
        <v>7.9441484404636734E-2</v>
      </c>
    </row>
    <row r="218" spans="1:34" x14ac:dyDescent="0.15">
      <c r="A218" t="s">
        <v>402</v>
      </c>
      <c r="B218">
        <v>605</v>
      </c>
      <c r="C218">
        <v>0</v>
      </c>
      <c r="D218" t="s">
        <v>21</v>
      </c>
      <c r="E218">
        <v>0</v>
      </c>
      <c r="F218" t="s">
        <v>21</v>
      </c>
      <c r="G218">
        <v>1774</v>
      </c>
      <c r="H218">
        <v>33.9</v>
      </c>
      <c r="I218">
        <v>20</v>
      </c>
      <c r="K218" s="4"/>
      <c r="O218" s="29">
        <f t="shared" si="365"/>
        <v>0</v>
      </c>
      <c r="R218" s="105"/>
      <c r="U218" s="6"/>
      <c r="X218" s="28"/>
      <c r="AB218">
        <f>((I218*'Beads concentration'!G$9*G218)/(B218*500))</f>
        <v>833.97760689902987</v>
      </c>
      <c r="AC218" s="4">
        <f t="shared" si="366"/>
        <v>8339776068.9902983</v>
      </c>
      <c r="AF218" s="38">
        <f t="shared" si="386"/>
        <v>4.8974386072871447E-2</v>
      </c>
    </row>
    <row r="219" spans="1:34" x14ac:dyDescent="0.15">
      <c r="A219" t="s">
        <v>403</v>
      </c>
      <c r="B219">
        <v>368</v>
      </c>
      <c r="C219">
        <v>1933</v>
      </c>
      <c r="D219">
        <v>478</v>
      </c>
      <c r="E219">
        <v>7412</v>
      </c>
      <c r="F219">
        <v>42.4</v>
      </c>
      <c r="G219">
        <v>0</v>
      </c>
      <c r="H219" t="s">
        <v>21</v>
      </c>
      <c r="I219">
        <v>20</v>
      </c>
      <c r="J219">
        <f>((I219*'Beads concentration'!G$9*C219)/(B219*500))</f>
        <v>1493.9641776937619</v>
      </c>
      <c r="K219" s="4">
        <f t="shared" si="372"/>
        <v>14939641776.937618</v>
      </c>
      <c r="L219" s="16">
        <f t="shared" ref="L219" si="387">AVERAGE(K219:K221)</f>
        <v>38814537362.917137</v>
      </c>
      <c r="M219" s="4">
        <f t="shared" ref="M219" si="388">STDEVP(K219:K221)</f>
        <v>20482049847.911301</v>
      </c>
      <c r="N219">
        <f>((I219*'Beads concentration'!G$9*E219)/(B219*500))</f>
        <v>5728.537240075615</v>
      </c>
      <c r="O219" s="29">
        <f t="shared" si="365"/>
        <v>57285372400.756149</v>
      </c>
      <c r="P219" s="22">
        <f t="shared" ref="P219" si="389">AVERAGE(O219:O221)</f>
        <v>131473989716.95532</v>
      </c>
      <c r="Q219" s="4">
        <f t="shared" ref="Q219" si="390">STDEVP(O219:O221)</f>
        <v>73021894093.609344</v>
      </c>
      <c r="R219" s="105">
        <f t="shared" si="290"/>
        <v>72225014177.693771</v>
      </c>
      <c r="S219" s="4">
        <f t="shared" ref="S219" si="391">AVERAGE(R219:R221)</f>
        <v>170288527079.87247</v>
      </c>
      <c r="T219" s="4">
        <f t="shared" ref="T219" si="392">STDEVP(R219:R221)</f>
        <v>93280213197.445084</v>
      </c>
      <c r="U219" s="6">
        <f t="shared" si="293"/>
        <v>20.684858212948097</v>
      </c>
      <c r="V219" s="18">
        <f t="shared" ref="V219" si="393">AVERAGE(U219:U221)</f>
        <v>22.741358687265517</v>
      </c>
      <c r="W219">
        <f t="shared" ref="W219" si="394">STDEVP(U219:U221)</f>
        <v>2.0706219377561825</v>
      </c>
      <c r="X219" s="28">
        <f t="shared" si="296"/>
        <v>79.3151417870519</v>
      </c>
      <c r="Y219" s="24">
        <f t="shared" ref="Y219" si="395">AVERAGE(X219:X221)</f>
        <v>77.258641312734483</v>
      </c>
      <c r="Z219">
        <f t="shared" ref="Z219" si="396">STDEVP(X219:X221)</f>
        <v>2.0706219377561834</v>
      </c>
    </row>
    <row r="220" spans="1:34" x14ac:dyDescent="0.15">
      <c r="A220" t="s">
        <v>404</v>
      </c>
      <c r="B220">
        <v>99</v>
      </c>
      <c r="C220">
        <v>2261</v>
      </c>
      <c r="D220">
        <v>265</v>
      </c>
      <c r="E220">
        <v>8033</v>
      </c>
      <c r="F220">
        <v>30.8</v>
      </c>
      <c r="G220">
        <v>0</v>
      </c>
      <c r="H220" t="s">
        <v>21</v>
      </c>
      <c r="I220">
        <v>20</v>
      </c>
      <c r="J220">
        <f>((I220*'Beads concentration'!G$9*C220)/(B220*500))</f>
        <v>6495.6335529205098</v>
      </c>
      <c r="K220" s="4">
        <f t="shared" si="372"/>
        <v>64956335529.205101</v>
      </c>
      <c r="N220">
        <f>((I220*'Beads concentration'!G$9*E220)/(B220*500))</f>
        <v>23078.029336846728</v>
      </c>
      <c r="O220" s="29">
        <f t="shared" si="365"/>
        <v>230780293368.46729</v>
      </c>
      <c r="R220" s="105">
        <f t="shared" si="290"/>
        <v>295736628897.67236</v>
      </c>
      <c r="U220" s="6">
        <f t="shared" si="293"/>
        <v>21.964251020011659</v>
      </c>
      <c r="X220" s="28">
        <f t="shared" si="296"/>
        <v>78.035748979988341</v>
      </c>
    </row>
    <row r="221" spans="1:34" x14ac:dyDescent="0.15">
      <c r="A221" t="s">
        <v>405</v>
      </c>
      <c r="B221">
        <v>180</v>
      </c>
      <c r="C221">
        <v>2313</v>
      </c>
      <c r="D221">
        <v>971</v>
      </c>
      <c r="E221">
        <v>6731</v>
      </c>
      <c r="F221">
        <v>107</v>
      </c>
      <c r="G221">
        <v>2</v>
      </c>
      <c r="H221">
        <v>7.61</v>
      </c>
      <c r="I221">
        <v>20</v>
      </c>
      <c r="J221">
        <f>((I221*'Beads concentration'!G$9*C221)/(B221*500))</f>
        <v>3654.7634782608693</v>
      </c>
      <c r="K221" s="4">
        <f t="shared" si="372"/>
        <v>36547634782.608688</v>
      </c>
      <c r="N221">
        <f>((I221*'Beads concentration'!G$9*E221)/(B221*500))</f>
        <v>10635.630338164252</v>
      </c>
      <c r="O221" s="29">
        <f t="shared" si="365"/>
        <v>106356303381.64252</v>
      </c>
      <c r="R221" s="105">
        <f t="shared" si="290"/>
        <v>142903938164.25122</v>
      </c>
      <c r="S221" s="4"/>
      <c r="U221" s="6">
        <f t="shared" si="293"/>
        <v>25.574966828836789</v>
      </c>
      <c r="X221" s="28">
        <f t="shared" si="296"/>
        <v>74.425033171163207</v>
      </c>
    </row>
    <row r="222" spans="1:34" s="40" customFormat="1" x14ac:dyDescent="0.15">
      <c r="A222" s="40" t="s">
        <v>406</v>
      </c>
      <c r="B222" s="40">
        <f>AVERAGE(B223:B224)</f>
        <v>237</v>
      </c>
      <c r="C222" s="40">
        <v>0</v>
      </c>
      <c r="D222" s="40" t="s">
        <v>21</v>
      </c>
      <c r="E222" s="40">
        <v>0</v>
      </c>
      <c r="F222" s="40" t="s">
        <v>21</v>
      </c>
      <c r="G222" s="40">
        <v>1667</v>
      </c>
      <c r="H222" s="40">
        <v>37.299999999999997</v>
      </c>
      <c r="I222" s="40">
        <v>20</v>
      </c>
      <c r="K222" s="41"/>
      <c r="M222" s="41"/>
      <c r="O222" s="29">
        <f t="shared" si="365"/>
        <v>0</v>
      </c>
      <c r="P222" s="23"/>
      <c r="Q222" s="41"/>
      <c r="R222" s="41"/>
      <c r="S222" s="41"/>
      <c r="T222" s="41"/>
      <c r="U222" s="43"/>
      <c r="X222" s="43"/>
      <c r="AB222" s="40">
        <f>((I222*'Beads concentration'!G$9*G222)/(B222*500))</f>
        <v>2000.522326178683</v>
      </c>
      <c r="AC222" s="41">
        <f t="shared" si="366"/>
        <v>20005223261.786831</v>
      </c>
      <c r="AD222" s="41">
        <f t="shared" ref="AD222" si="397">AVERAGE(AC222:AC224)</f>
        <v>24092442582.364529</v>
      </c>
      <c r="AE222" s="41">
        <f t="shared" ref="AE222" si="398">STDEVP(AC222:AC224)</f>
        <v>2984429177.5887456</v>
      </c>
      <c r="AF222" s="44">
        <f>AC222/S$225</f>
        <v>3.3060785384775207E-2</v>
      </c>
      <c r="AG222" s="127">
        <f t="shared" ref="AG222" si="399">AVERAGE(AF222:AF224)</f>
        <v>3.9815355379314556E-2</v>
      </c>
      <c r="AH222" s="44">
        <f t="shared" ref="AH222" si="400">STDEVP(AF222:AF224)</f>
        <v>4.9320905468119925E-3</v>
      </c>
    </row>
    <row r="223" spans="1:34" x14ac:dyDescent="0.15">
      <c r="A223" t="s">
        <v>407</v>
      </c>
      <c r="B223">
        <v>221</v>
      </c>
      <c r="C223">
        <v>0</v>
      </c>
      <c r="D223" t="s">
        <v>21</v>
      </c>
      <c r="E223">
        <v>0</v>
      </c>
      <c r="F223" t="s">
        <v>21</v>
      </c>
      <c r="G223">
        <v>1960</v>
      </c>
      <c r="H223">
        <v>39.4</v>
      </c>
      <c r="I223">
        <v>20</v>
      </c>
      <c r="K223" s="4"/>
      <c r="O223" s="29">
        <f t="shared" si="365"/>
        <v>0</v>
      </c>
      <c r="R223" s="105"/>
      <c r="U223" s="6"/>
      <c r="X223" s="28"/>
      <c r="AB223">
        <f>((I223*'Beads concentration'!G$9*G223)/(B223*500))</f>
        <v>2522.4347826086955</v>
      </c>
      <c r="AC223" s="4">
        <f t="shared" si="366"/>
        <v>25224347826.086952</v>
      </c>
      <c r="AF223" s="44">
        <f t="shared" ref="AF223:AF224" si="401">AC223/S$225</f>
        <v>4.1685950665801066E-2</v>
      </c>
    </row>
    <row r="224" spans="1:34" x14ac:dyDescent="0.15">
      <c r="A224" t="s">
        <v>408</v>
      </c>
      <c r="B224">
        <v>253</v>
      </c>
      <c r="C224">
        <v>0</v>
      </c>
      <c r="D224" t="s">
        <v>21</v>
      </c>
      <c r="E224">
        <v>0</v>
      </c>
      <c r="F224" t="s">
        <v>21</v>
      </c>
      <c r="G224">
        <v>2406</v>
      </c>
      <c r="H224">
        <v>38.4</v>
      </c>
      <c r="I224">
        <v>20</v>
      </c>
      <c r="K224" s="4"/>
      <c r="O224" s="29">
        <f t="shared" si="365"/>
        <v>0</v>
      </c>
      <c r="R224" s="105"/>
      <c r="U224" s="6"/>
      <c r="X224" s="28"/>
      <c r="AB224">
        <f>((I224*'Beads concentration'!G$9*G224)/(B224*500))</f>
        <v>2704.7756659219799</v>
      </c>
      <c r="AC224" s="4">
        <f t="shared" si="366"/>
        <v>27047756659.219799</v>
      </c>
      <c r="AF224" s="44">
        <f t="shared" si="401"/>
        <v>4.4699330087367393E-2</v>
      </c>
    </row>
    <row r="225" spans="1:34" s="94" customFormat="1" x14ac:dyDescent="0.15">
      <c r="A225" s="94" t="s">
        <v>409</v>
      </c>
      <c r="B225" s="94">
        <f>AVERAGE(B226:B227)</f>
        <v>43</v>
      </c>
      <c r="C225" s="94">
        <v>2152</v>
      </c>
      <c r="D225" s="94">
        <v>547</v>
      </c>
      <c r="E225" s="94">
        <v>4972</v>
      </c>
      <c r="F225" s="94">
        <v>71.2</v>
      </c>
      <c r="G225" s="94">
        <v>1</v>
      </c>
      <c r="H225" s="94">
        <v>6.41</v>
      </c>
      <c r="I225" s="94">
        <v>20</v>
      </c>
      <c r="J225" s="94">
        <f>((I225*'Beads concentration'!G$9*C225)/(B225*500))</f>
        <v>14234.098281092012</v>
      </c>
      <c r="K225" s="95">
        <f t="shared" si="372"/>
        <v>142340982810.92014</v>
      </c>
      <c r="L225" s="95">
        <f t="shared" ref="L225" si="402">AVERAGE(K225:K227)</f>
        <v>183572317941.80432</v>
      </c>
      <c r="M225" s="95">
        <f t="shared" ref="M225" si="403">STDEVP(K225:K227)</f>
        <v>34939685194.622169</v>
      </c>
      <c r="N225" s="94">
        <f>((I225*'Beads concentration'!G$9*E225)/(B225*500))</f>
        <v>32886.587664307386</v>
      </c>
      <c r="O225" s="116">
        <f t="shared" si="365"/>
        <v>328865876643.07385</v>
      </c>
      <c r="P225" s="72">
        <f t="shared" ref="P225" si="404">AVERAGE(O225:O227)</f>
        <v>421531977947.04718</v>
      </c>
      <c r="Q225" s="95">
        <f t="shared" ref="Q225" si="405">STDEVP(O225:O227)</f>
        <v>66602929309.615753</v>
      </c>
      <c r="R225" s="106">
        <f t="shared" si="290"/>
        <v>471206859453.99402</v>
      </c>
      <c r="S225" s="95">
        <f t="shared" ref="S225" si="406">AVERAGE(R225:R227)</f>
        <v>605104295888.85144</v>
      </c>
      <c r="T225" s="95">
        <f t="shared" ref="T225" si="407">STDEVP(R225:R227)</f>
        <v>99685051984.177628</v>
      </c>
      <c r="U225" s="96">
        <f t="shared" si="293"/>
        <v>30.207748455923635</v>
      </c>
      <c r="V225" s="96">
        <f t="shared" ref="V225" si="408">AVERAGE(U225:U227)</f>
        <v>30.256646139668486</v>
      </c>
      <c r="W225" s="94">
        <f t="shared" ref="W225" si="409">STDEVP(U225:U227)</f>
        <v>1.4601995959531489</v>
      </c>
      <c r="X225" s="96">
        <f t="shared" si="296"/>
        <v>69.792251544076365</v>
      </c>
      <c r="Y225" s="96">
        <f t="shared" ref="Y225" si="410">AVERAGE(X225:X227)</f>
        <v>69.74335386033151</v>
      </c>
      <c r="Z225" s="94">
        <f t="shared" ref="Z225" si="411">STDEVP(X225:X227)</f>
        <v>1.460199595953146</v>
      </c>
      <c r="AC225" s="95"/>
      <c r="AE225" s="95"/>
      <c r="AF225" s="97"/>
      <c r="AG225" s="129"/>
      <c r="AH225" s="97"/>
    </row>
    <row r="226" spans="1:34" s="69" customFormat="1" x14ac:dyDescent="0.15">
      <c r="A226" s="69" t="s">
        <v>410</v>
      </c>
      <c r="B226" s="69">
        <v>36</v>
      </c>
      <c r="C226" s="69">
        <v>2883</v>
      </c>
      <c r="D226" s="69">
        <v>531</v>
      </c>
      <c r="E226" s="69">
        <v>6107</v>
      </c>
      <c r="F226" s="69">
        <v>55</v>
      </c>
      <c r="G226" s="69">
        <v>0</v>
      </c>
      <c r="H226" s="69" t="s">
        <v>21</v>
      </c>
      <c r="I226" s="69">
        <v>20</v>
      </c>
      <c r="J226" s="69">
        <f>((I226*'Beads concentration'!G$9*C226)/(B226*500))</f>
        <v>22777.09275362319</v>
      </c>
      <c r="K226" s="70">
        <f t="shared" si="372"/>
        <v>227770927536.2319</v>
      </c>
      <c r="L226" s="98"/>
      <c r="M226" s="70"/>
      <c r="N226" s="69">
        <f>((I226*'Beads concentration'!G$9*E226)/(B226*500))</f>
        <v>48248.250241545895</v>
      </c>
      <c r="O226" s="116">
        <f t="shared" si="365"/>
        <v>482482502415.45892</v>
      </c>
      <c r="P226" s="99"/>
      <c r="Q226" s="70"/>
      <c r="R226" s="106">
        <f t="shared" si="290"/>
        <v>710253429951.6908</v>
      </c>
      <c r="T226" s="70"/>
      <c r="U226" s="73">
        <f t="shared" si="293"/>
        <v>32.068965517241388</v>
      </c>
      <c r="V226" s="98"/>
      <c r="X226" s="75">
        <f t="shared" si="296"/>
        <v>67.931034482758619</v>
      </c>
      <c r="Y226" s="99"/>
      <c r="AC226" s="70"/>
      <c r="AD226" s="77"/>
      <c r="AE226" s="70"/>
      <c r="AF226" s="78"/>
      <c r="AG226" s="129"/>
      <c r="AH226" s="78"/>
    </row>
    <row r="227" spans="1:34" s="69" customFormat="1" x14ac:dyDescent="0.15">
      <c r="A227" s="69" t="s">
        <v>411</v>
      </c>
      <c r="B227" s="69">
        <v>50</v>
      </c>
      <c r="C227" s="69">
        <v>3175</v>
      </c>
      <c r="D227" s="69">
        <v>270</v>
      </c>
      <c r="E227" s="69">
        <v>7968</v>
      </c>
      <c r="F227" s="69">
        <v>30.4</v>
      </c>
      <c r="G227" s="69">
        <v>0</v>
      </c>
      <c r="H227" s="69" t="s">
        <v>21</v>
      </c>
      <c r="I227" s="69">
        <v>20</v>
      </c>
      <c r="J227" s="69">
        <f>((I227*'Beads concentration'!G$9*C227)/(B227*500))</f>
        <v>18060.504347826089</v>
      </c>
      <c r="K227" s="70">
        <f t="shared" si="372"/>
        <v>180605043478.26089</v>
      </c>
      <c r="L227" s="98"/>
      <c r="M227" s="70"/>
      <c r="N227" s="69">
        <f>((I227*'Beads concentration'!G$9*E227)/(B227*500))</f>
        <v>45324.755478260871</v>
      </c>
      <c r="O227" s="116">
        <f t="shared" si="365"/>
        <v>453247554782.60876</v>
      </c>
      <c r="P227" s="99"/>
      <c r="Q227" s="70"/>
      <c r="R227" s="106">
        <f t="shared" si="290"/>
        <v>633852598260.86963</v>
      </c>
      <c r="S227" s="70"/>
      <c r="T227" s="70"/>
      <c r="U227" s="73">
        <f t="shared" si="293"/>
        <v>28.49322444584044</v>
      </c>
      <c r="V227" s="98"/>
      <c r="X227" s="75">
        <f t="shared" si="296"/>
        <v>71.50677555415956</v>
      </c>
      <c r="Y227" s="99"/>
      <c r="AC227" s="70"/>
      <c r="AD227" s="77"/>
      <c r="AE227" s="70"/>
      <c r="AF227" s="78"/>
      <c r="AG227" s="129"/>
      <c r="AH227" s="78"/>
    </row>
    <row r="228" spans="1:34" s="40" customFormat="1" x14ac:dyDescent="0.15">
      <c r="A228" s="40" t="s">
        <v>297</v>
      </c>
      <c r="B228" s="40">
        <f>AVERAGE(B229:B230)</f>
        <v>519</v>
      </c>
      <c r="C228" s="40">
        <v>0</v>
      </c>
      <c r="D228" s="40" t="s">
        <v>21</v>
      </c>
      <c r="E228" s="40">
        <v>0</v>
      </c>
      <c r="F228" s="40" t="s">
        <v>21</v>
      </c>
      <c r="G228" s="40">
        <v>878</v>
      </c>
      <c r="H228" s="40">
        <v>31.7</v>
      </c>
      <c r="I228" s="40">
        <v>20</v>
      </c>
      <c r="K228" s="41"/>
      <c r="M228" s="41"/>
      <c r="O228" s="29">
        <f t="shared" si="365"/>
        <v>0</v>
      </c>
      <c r="P228" s="23"/>
      <c r="Q228" s="41"/>
      <c r="R228" s="41"/>
      <c r="S228" s="41"/>
      <c r="T228" s="41"/>
      <c r="U228" s="43"/>
      <c r="X228" s="43"/>
      <c r="AB228" s="40">
        <f>((I228*'Beads concentration'!G$9*G228)/(B228*500))</f>
        <v>481.15312054955183</v>
      </c>
      <c r="AC228" s="41">
        <f t="shared" si="366"/>
        <v>4811531205.4955187</v>
      </c>
      <c r="AD228" s="41">
        <f t="shared" ref="AD228" si="412">AVERAGE(AC228:AC230)</f>
        <v>4950158782.1406631</v>
      </c>
      <c r="AE228" s="41">
        <f t="shared" ref="AE228" si="413">STDEVP(AC228:AC230)</f>
        <v>248134630.56419322</v>
      </c>
      <c r="AF228" s="44">
        <f>AC228/S$231</f>
        <v>3.8926257755269977E-2</v>
      </c>
      <c r="AG228" s="127">
        <f t="shared" ref="AG228" si="414">AVERAGE(AF228:AF230)</f>
        <v>4.0047782806237948E-2</v>
      </c>
      <c r="AH228" s="44">
        <f t="shared" ref="AH228" si="415">STDEVP(AF228:AF230)</f>
        <v>2.0074592005801493E-3</v>
      </c>
    </row>
    <row r="229" spans="1:34" x14ac:dyDescent="0.15">
      <c r="A229" t="s">
        <v>298</v>
      </c>
      <c r="B229">
        <v>489</v>
      </c>
      <c r="C229">
        <v>0</v>
      </c>
      <c r="D229" t="s">
        <v>21</v>
      </c>
      <c r="E229">
        <v>0</v>
      </c>
      <c r="F229" t="s">
        <v>21</v>
      </c>
      <c r="G229">
        <v>911</v>
      </c>
      <c r="H229">
        <v>32.5</v>
      </c>
      <c r="I229">
        <v>20</v>
      </c>
      <c r="K229" s="4"/>
      <c r="O229" s="29">
        <f t="shared" si="365"/>
        <v>0</v>
      </c>
      <c r="R229" s="105"/>
      <c r="U229" s="6"/>
      <c r="X229" s="28"/>
      <c r="AB229">
        <f>((I229*'Beads concentration'!G$9*G229)/(B229*500))</f>
        <v>529.86552858540051</v>
      </c>
      <c r="AC229" s="4">
        <f t="shared" si="366"/>
        <v>5298655285.8540058</v>
      </c>
      <c r="AF229" s="38">
        <f t="shared" ref="AF229:AF230" si="416">AC229/S$231</f>
        <v>4.2867189799766718E-2</v>
      </c>
    </row>
    <row r="230" spans="1:34" x14ac:dyDescent="0.15">
      <c r="A230" t="s">
        <v>299</v>
      </c>
      <c r="B230">
        <v>549</v>
      </c>
      <c r="C230">
        <v>0</v>
      </c>
      <c r="D230" t="s">
        <v>21</v>
      </c>
      <c r="E230">
        <v>0</v>
      </c>
      <c r="F230" t="s">
        <v>21</v>
      </c>
      <c r="G230">
        <v>915</v>
      </c>
      <c r="H230">
        <v>32.299999999999997</v>
      </c>
      <c r="I230">
        <v>20</v>
      </c>
      <c r="K230" s="4"/>
      <c r="O230" s="29">
        <f t="shared" si="365"/>
        <v>0</v>
      </c>
      <c r="R230" s="105"/>
      <c r="U230" s="6"/>
      <c r="X230" s="28"/>
      <c r="AB230">
        <f>((I230*'Beads concentration'!G$9*G230)/(B230*500))</f>
        <v>474.02898550724643</v>
      </c>
      <c r="AC230" s="4">
        <f t="shared" si="366"/>
        <v>4740289855.0724649</v>
      </c>
      <c r="AF230" s="38">
        <f t="shared" si="416"/>
        <v>3.834990086367715E-2</v>
      </c>
    </row>
    <row r="231" spans="1:34" s="69" customFormat="1" x14ac:dyDescent="0.15">
      <c r="A231" s="69" t="s">
        <v>300</v>
      </c>
      <c r="B231" s="69">
        <f>AVERAGE(B232:B233)</f>
        <v>88</v>
      </c>
      <c r="C231" s="69">
        <v>1590</v>
      </c>
      <c r="D231" s="69">
        <v>541</v>
      </c>
      <c r="E231" s="69">
        <v>2076</v>
      </c>
      <c r="F231" s="69">
        <v>97.5</v>
      </c>
      <c r="G231" s="69">
        <v>0</v>
      </c>
      <c r="H231" s="69" t="s">
        <v>21</v>
      </c>
      <c r="I231" s="69">
        <v>20</v>
      </c>
      <c r="J231" s="69">
        <f>((I231*'Beads concentration'!G$9*C231)/(B231*500))</f>
        <v>5138.905138339921</v>
      </c>
      <c r="K231" s="70">
        <f t="shared" si="372"/>
        <v>51389051383.399208</v>
      </c>
      <c r="L231" s="71">
        <f t="shared" ref="L231" si="417">AVERAGE(K231:K233)</f>
        <v>57391184860.199867</v>
      </c>
      <c r="M231" s="70">
        <f t="shared" ref="M231" si="418">STDEVP(K231:K233)</f>
        <v>15105243561.614851</v>
      </c>
      <c r="N231" s="69">
        <f>((I231*'Beads concentration'!G$9*E231)/(B231*500))</f>
        <v>6709.6648221343876</v>
      </c>
      <c r="O231" s="116">
        <f t="shared" si="365"/>
        <v>67096648221.34388</v>
      </c>
      <c r="P231" s="72">
        <f>AVERAGE(O231:O233)</f>
        <v>66215128280.55191</v>
      </c>
      <c r="Q231" s="70">
        <f t="shared" ref="Q231" si="419">STDEVP(O231:O233)</f>
        <v>13213318972.772257</v>
      </c>
      <c r="R231" s="106">
        <f t="shared" ref="R231:R289" si="420">K231+O231</f>
        <v>118485699604.74309</v>
      </c>
      <c r="S231" s="70">
        <f t="shared" ref="S231" si="421">AVERAGE(R231:R233)</f>
        <v>123606313140.75179</v>
      </c>
      <c r="T231" s="70">
        <f t="shared" ref="T231" si="422">STDEVP(R231:R233)</f>
        <v>27931037657.665848</v>
      </c>
      <c r="U231" s="73">
        <f t="shared" ref="U231:U289" si="423">K231*100/R231</f>
        <v>43.371522094926348</v>
      </c>
      <c r="V231" s="74">
        <f t="shared" ref="V231" si="424">AVERAGE(U231:U233)</f>
        <v>46.136032826864373</v>
      </c>
      <c r="W231" s="69">
        <f t="shared" ref="W231" si="425">STDEVP(U231:U233)</f>
        <v>2.2233340681557472</v>
      </c>
      <c r="X231" s="75">
        <f t="shared" ref="X231:X289" si="426">O231*100/R231</f>
        <v>56.628477905073652</v>
      </c>
      <c r="Y231" s="76">
        <f t="shared" ref="Y231" si="427">AVERAGE(X231:X233)</f>
        <v>53.863967173135627</v>
      </c>
      <c r="Z231" s="69">
        <f t="shared" ref="Z231" si="428">STDEVP(X231:X233)</f>
        <v>2.2233340681557414</v>
      </c>
      <c r="AC231" s="70"/>
      <c r="AD231" s="77"/>
      <c r="AE231" s="70"/>
      <c r="AF231" s="78"/>
      <c r="AG231" s="129"/>
      <c r="AH231" s="78"/>
    </row>
    <row r="232" spans="1:34" s="69" customFormat="1" x14ac:dyDescent="0.15">
      <c r="A232" s="69" t="s">
        <v>301</v>
      </c>
      <c r="B232" s="69">
        <v>63</v>
      </c>
      <c r="C232" s="69">
        <v>1731</v>
      </c>
      <c r="D232" s="69">
        <v>373</v>
      </c>
      <c r="E232" s="69">
        <v>1815</v>
      </c>
      <c r="F232" s="69">
        <v>89.1</v>
      </c>
      <c r="G232" s="69">
        <v>0</v>
      </c>
      <c r="H232" s="69" t="s">
        <v>21</v>
      </c>
      <c r="I232" s="69">
        <v>20</v>
      </c>
      <c r="J232" s="69">
        <f>((I232*'Beads concentration'!G$9*C232)/(B232*500))</f>
        <v>7814.7064182194626</v>
      </c>
      <c r="K232" s="70">
        <f t="shared" si="372"/>
        <v>78147064182.194626</v>
      </c>
      <c r="L232" s="98"/>
      <c r="M232" s="70"/>
      <c r="N232" s="69">
        <f>((I232*'Beads concentration'!G$9*E232)/(B232*500))</f>
        <v>8193.9296066252591</v>
      </c>
      <c r="O232" s="116">
        <f t="shared" si="365"/>
        <v>81939296066.252594</v>
      </c>
      <c r="P232" s="99"/>
      <c r="Q232" s="70"/>
      <c r="R232" s="106">
        <f t="shared" si="420"/>
        <v>160086360248.4472</v>
      </c>
      <c r="T232" s="70"/>
      <c r="U232" s="73">
        <f t="shared" si="423"/>
        <v>48.815566835871415</v>
      </c>
      <c r="V232" s="98"/>
      <c r="X232" s="75">
        <f t="shared" si="426"/>
        <v>51.184433164128599</v>
      </c>
      <c r="Y232" s="99"/>
      <c r="AC232" s="70"/>
      <c r="AD232" s="77"/>
      <c r="AE232" s="70"/>
      <c r="AF232" s="78"/>
      <c r="AG232" s="129"/>
      <c r="AH232" s="78"/>
    </row>
    <row r="233" spans="1:34" s="69" customFormat="1" ht="14" customHeight="1" x14ac:dyDescent="0.15">
      <c r="A233" s="69" t="s">
        <v>302</v>
      </c>
      <c r="B233" s="69">
        <v>113</v>
      </c>
      <c r="C233" s="69">
        <v>1694</v>
      </c>
      <c r="D233" s="69">
        <v>467</v>
      </c>
      <c r="E233" s="69">
        <v>1971</v>
      </c>
      <c r="F233" s="69">
        <v>104</v>
      </c>
      <c r="G233" s="69">
        <v>0</v>
      </c>
      <c r="H233" s="69" t="s">
        <v>21</v>
      </c>
      <c r="I233" s="69">
        <v>20</v>
      </c>
      <c r="J233" s="69">
        <f>((I233*'Beads concentration'!G$9*C233)/(B233*500))</f>
        <v>4263.7439015005775</v>
      </c>
      <c r="K233" s="70">
        <f t="shared" si="372"/>
        <v>42637439015.005768</v>
      </c>
      <c r="L233" s="98"/>
      <c r="M233" s="70"/>
      <c r="N233" s="69">
        <f>((I233*'Beads concentration'!G$9*E233)/(B233*500))</f>
        <v>4960.9440554059256</v>
      </c>
      <c r="O233" s="116">
        <f t="shared" si="365"/>
        <v>49609440554.059258</v>
      </c>
      <c r="P233" s="99"/>
      <c r="Q233" s="70"/>
      <c r="R233" s="106">
        <f t="shared" si="420"/>
        <v>92246879569.065033</v>
      </c>
      <c r="S233" s="70"/>
      <c r="T233" s="70"/>
      <c r="U233" s="73">
        <f t="shared" si="423"/>
        <v>46.221009549795355</v>
      </c>
      <c r="V233" s="98"/>
      <c r="X233" s="75">
        <f t="shared" si="426"/>
        <v>53.778990450204638</v>
      </c>
      <c r="Y233" s="99"/>
      <c r="AC233" s="70"/>
      <c r="AD233" s="77"/>
      <c r="AE233" s="70"/>
      <c r="AF233" s="78"/>
      <c r="AG233" s="129"/>
      <c r="AH233" s="78"/>
    </row>
    <row r="234" spans="1:34" x14ac:dyDescent="0.15">
      <c r="A234" t="s">
        <v>303</v>
      </c>
      <c r="B234">
        <v>448</v>
      </c>
      <c r="C234">
        <v>0</v>
      </c>
      <c r="D234" t="s">
        <v>21</v>
      </c>
      <c r="E234">
        <v>0</v>
      </c>
      <c r="F234" t="s">
        <v>21</v>
      </c>
      <c r="G234">
        <v>215</v>
      </c>
      <c r="H234">
        <v>20.8</v>
      </c>
      <c r="I234">
        <v>20</v>
      </c>
      <c r="K234" s="4"/>
      <c r="O234" s="29">
        <f t="shared" si="365"/>
        <v>0</v>
      </c>
      <c r="R234" s="105"/>
      <c r="S234" s="4"/>
      <c r="U234" s="6"/>
      <c r="X234" s="28"/>
      <c r="AB234">
        <f>((I234*'Beads concentration'!G$9*G234)/(B234*500))</f>
        <v>136.49495341614909</v>
      </c>
      <c r="AC234" s="4">
        <f t="shared" si="366"/>
        <v>1364949534.1614907</v>
      </c>
      <c r="AD234" s="33">
        <f t="shared" ref="AD234" si="429">AVERAGE(AC234:AC236)</f>
        <v>2098052802.8734553</v>
      </c>
      <c r="AE234" s="4">
        <f t="shared" ref="AE234" si="430">STDEVP(AC234:AC236)</f>
        <v>935154252.99741089</v>
      </c>
      <c r="AF234" s="38">
        <f>AC234/S$237</f>
        <v>9.3157434152734489E-2</v>
      </c>
      <c r="AG234" s="127">
        <f t="shared" ref="AG234" si="431">AVERAGE(AF234:AF236)</f>
        <v>0.14319153268381557</v>
      </c>
      <c r="AH234" s="38">
        <f t="shared" ref="AH234" si="432">STDEVP(AF234:AF236)</f>
        <v>6.3824023208134947E-2</v>
      </c>
    </row>
    <row r="235" spans="1:34" x14ac:dyDescent="0.15">
      <c r="A235" t="s">
        <v>304</v>
      </c>
      <c r="B235">
        <v>352</v>
      </c>
      <c r="C235">
        <v>0</v>
      </c>
      <c r="D235" t="s">
        <v>21</v>
      </c>
      <c r="E235">
        <v>0</v>
      </c>
      <c r="F235" t="s">
        <v>21</v>
      </c>
      <c r="G235">
        <v>423</v>
      </c>
      <c r="H235">
        <v>21.8</v>
      </c>
      <c r="I235">
        <v>20</v>
      </c>
      <c r="K235" s="4"/>
      <c r="O235" s="29">
        <f t="shared" si="365"/>
        <v>0</v>
      </c>
      <c r="R235" s="105"/>
      <c r="U235" s="6"/>
      <c r="X235" s="28"/>
      <c r="AB235">
        <f>((I235*'Beads concentration'!G$9*G235)/(B235*500))</f>
        <v>341.78567193675894</v>
      </c>
      <c r="AC235" s="4">
        <f t="shared" si="366"/>
        <v>3417856719.3675895</v>
      </c>
      <c r="AF235" s="38">
        <f t="shared" ref="AF235:AF236" si="433">AC235/S$237</f>
        <v>0.2332677907198705</v>
      </c>
    </row>
    <row r="236" spans="1:34" x14ac:dyDescent="0.15">
      <c r="A236" t="s">
        <v>305</v>
      </c>
      <c r="B236">
        <v>924</v>
      </c>
      <c r="C236">
        <v>0</v>
      </c>
      <c r="D236" t="s">
        <v>21</v>
      </c>
      <c r="E236">
        <v>0</v>
      </c>
      <c r="F236" t="s">
        <v>21</v>
      </c>
      <c r="G236">
        <v>491</v>
      </c>
      <c r="H236">
        <v>24.1</v>
      </c>
      <c r="I236">
        <v>20</v>
      </c>
      <c r="K236" s="4"/>
      <c r="O236" s="29">
        <f t="shared" si="365"/>
        <v>0</v>
      </c>
      <c r="R236" s="105"/>
      <c r="U236" s="6"/>
      <c r="X236" s="28"/>
      <c r="AB236">
        <f>((I236*'Beads concentration'!G$9*G236)/(B236*500))</f>
        <v>151.13521550912856</v>
      </c>
      <c r="AC236" s="4">
        <f t="shared" si="366"/>
        <v>1511352155.0912855</v>
      </c>
      <c r="AF236" s="38">
        <f t="shared" si="433"/>
        <v>0.10314937317884174</v>
      </c>
    </row>
    <row r="237" spans="1:34" x14ac:dyDescent="0.15">
      <c r="A237" t="s">
        <v>306</v>
      </c>
      <c r="B237">
        <v>359</v>
      </c>
      <c r="C237">
        <v>490</v>
      </c>
      <c r="D237">
        <v>517</v>
      </c>
      <c r="E237">
        <v>852</v>
      </c>
      <c r="F237">
        <v>80.5</v>
      </c>
      <c r="G237">
        <v>1</v>
      </c>
      <c r="H237">
        <v>7.95</v>
      </c>
      <c r="I237">
        <v>20</v>
      </c>
      <c r="J237">
        <f>((I237*'Beads concentration'!G$9*C237)/(B237*500))</f>
        <v>388.20201041540514</v>
      </c>
      <c r="K237" s="4">
        <f t="shared" si="372"/>
        <v>3882020104.1540513</v>
      </c>
      <c r="L237" s="16">
        <f t="shared" ref="L237" si="434">AVERAGE(K237:K239)</f>
        <v>6334155801.0772629</v>
      </c>
      <c r="M237" s="4">
        <f t="shared" ref="M237" si="435">STDEVP(K237:K239)</f>
        <v>1808046050.0900261</v>
      </c>
      <c r="N237">
        <f>((I237*'Beads concentration'!G$9*E237)/(B237*500))</f>
        <v>674.9961487222962</v>
      </c>
      <c r="O237" s="29">
        <f t="shared" si="365"/>
        <v>6749961487.2229624</v>
      </c>
      <c r="P237" s="22">
        <f t="shared" ref="P237" si="436">AVERAGE(O237:O239)</f>
        <v>8317917289.7682161</v>
      </c>
      <c r="Q237" s="4">
        <f t="shared" ref="Q237" si="437">STDEVP(O237:O239)</f>
        <v>1207397632.633122</v>
      </c>
      <c r="R237" s="105">
        <f t="shared" si="420"/>
        <v>10631981591.377014</v>
      </c>
      <c r="S237" s="4">
        <f t="shared" ref="S237" si="438">AVERAGE(R237:R239)</f>
        <v>14652073090.84548</v>
      </c>
      <c r="T237" s="4">
        <f t="shared" ref="T237" si="439">STDEVP(R237:R239)</f>
        <v>3010251679.6062698</v>
      </c>
      <c r="U237" s="6">
        <f t="shared" si="423"/>
        <v>36.512667660208642</v>
      </c>
      <c r="V237" s="18">
        <f t="shared" ref="V237" si="440">AVERAGE(U237:U239)</f>
        <v>42.397450658829833</v>
      </c>
      <c r="W237">
        <f t="shared" ref="W237" si="441">STDEVP(U237:U239)</f>
        <v>4.178482016852505</v>
      </c>
      <c r="X237" s="28">
        <f t="shared" si="426"/>
        <v>63.487332339791358</v>
      </c>
      <c r="Y237" s="24">
        <f t="shared" ref="Y237" si="442">AVERAGE(X237:X239)</f>
        <v>57.602549341170153</v>
      </c>
      <c r="Z237">
        <f t="shared" ref="Z237" si="443">STDEVP(X237:X239)</f>
        <v>4.1784820168525076</v>
      </c>
    </row>
    <row r="238" spans="1:34" x14ac:dyDescent="0.15">
      <c r="A238" t="s">
        <v>307</v>
      </c>
      <c r="B238">
        <v>165</v>
      </c>
      <c r="C238">
        <v>475</v>
      </c>
      <c r="D238">
        <v>520</v>
      </c>
      <c r="E238">
        <v>562</v>
      </c>
      <c r="F238">
        <v>95.3</v>
      </c>
      <c r="G238">
        <v>0</v>
      </c>
      <c r="H238" t="s">
        <v>21</v>
      </c>
      <c r="I238">
        <v>20</v>
      </c>
      <c r="J238">
        <f>((I238*'Beads concentration'!G$9*C238)/(B238*500))</f>
        <v>818.77733860342562</v>
      </c>
      <c r="K238" s="4">
        <f t="shared" si="372"/>
        <v>8187773386.0342569</v>
      </c>
      <c r="N238">
        <f>((I238*'Beads concentration'!G$9*E238)/(B238*500))</f>
        <v>968.74287220026361</v>
      </c>
      <c r="O238" s="29">
        <f t="shared" si="365"/>
        <v>9687428722.002636</v>
      </c>
      <c r="R238" s="105">
        <f t="shared" si="420"/>
        <v>17875202108.036892</v>
      </c>
      <c r="U238" s="6">
        <f t="shared" si="423"/>
        <v>45.805207328833177</v>
      </c>
      <c r="X238" s="28">
        <f t="shared" si="426"/>
        <v>54.194792671166823</v>
      </c>
    </row>
    <row r="239" spans="1:34" x14ac:dyDescent="0.15">
      <c r="A239" t="s">
        <v>308</v>
      </c>
      <c r="B239">
        <v>176</v>
      </c>
      <c r="C239">
        <v>429</v>
      </c>
      <c r="D239">
        <v>290</v>
      </c>
      <c r="E239">
        <v>527</v>
      </c>
      <c r="F239">
        <v>70.8</v>
      </c>
      <c r="G239">
        <v>0</v>
      </c>
      <c r="H239" t="s">
        <v>21</v>
      </c>
      <c r="I239">
        <v>20</v>
      </c>
      <c r="J239">
        <f>((I239*'Beads concentration'!G$9*C239)/(B239*500))</f>
        <v>693.26739130434783</v>
      </c>
      <c r="K239" s="4">
        <f t="shared" si="372"/>
        <v>6932673913.043478</v>
      </c>
      <c r="N239">
        <f>((I239*'Beads concentration'!G$9*E239)/(B239*500))</f>
        <v>851.63616600790522</v>
      </c>
      <c r="O239" s="29">
        <f t="shared" si="365"/>
        <v>8516361660.0790529</v>
      </c>
      <c r="R239" s="105">
        <f t="shared" si="420"/>
        <v>15449035573.122532</v>
      </c>
      <c r="S239" s="4"/>
      <c r="U239" s="6">
        <f t="shared" si="423"/>
        <v>44.874476987447686</v>
      </c>
      <c r="X239" s="28">
        <f t="shared" si="426"/>
        <v>55.1255230125523</v>
      </c>
    </row>
    <row r="240" spans="1:34" x14ac:dyDescent="0.15">
      <c r="A240" t="s">
        <v>309</v>
      </c>
      <c r="B240">
        <v>966</v>
      </c>
      <c r="C240">
        <v>0</v>
      </c>
      <c r="D240" t="s">
        <v>21</v>
      </c>
      <c r="E240">
        <v>0</v>
      </c>
      <c r="F240" t="s">
        <v>21</v>
      </c>
      <c r="G240">
        <v>856</v>
      </c>
      <c r="H240">
        <v>24.8</v>
      </c>
      <c r="I240">
        <v>20</v>
      </c>
      <c r="K240" s="4"/>
      <c r="O240" s="29">
        <f t="shared" si="365"/>
        <v>0</v>
      </c>
      <c r="R240" s="105"/>
      <c r="S240" s="4"/>
      <c r="U240" s="6"/>
      <c r="X240" s="28"/>
      <c r="AB240">
        <f>((I240*'Beads concentration'!G$9*G240)/(B240*500))</f>
        <v>252.03031776037449</v>
      </c>
      <c r="AC240" s="4">
        <f t="shared" si="366"/>
        <v>2520303177.603745</v>
      </c>
      <c r="AD240" s="33">
        <f t="shared" ref="AD240" si="444">AVERAGE(AC240:AC242)</f>
        <v>2477948716.5658755</v>
      </c>
      <c r="AE240" s="4">
        <f t="shared" ref="AE240" si="445">STDEVP(AC240:AC242)</f>
        <v>232591911.51918191</v>
      </c>
      <c r="AF240" s="38">
        <f>AC240/S$243</f>
        <v>1.9528382594596497E-2</v>
      </c>
      <c r="AG240" s="127">
        <f t="shared" ref="AG240" si="446">AVERAGE(AF240:AF242)</f>
        <v>1.9200202188728879E-2</v>
      </c>
      <c r="AH240" s="38">
        <f t="shared" ref="AH240" si="447">STDEVP(AF240:AF242)</f>
        <v>1.8022212077174402E-3</v>
      </c>
    </row>
    <row r="241" spans="1:34" x14ac:dyDescent="0.15">
      <c r="A241" t="s">
        <v>310</v>
      </c>
      <c r="B241">
        <v>985</v>
      </c>
      <c r="C241">
        <v>0</v>
      </c>
      <c r="D241" t="s">
        <v>21</v>
      </c>
      <c r="E241">
        <v>0</v>
      </c>
      <c r="F241" t="s">
        <v>21</v>
      </c>
      <c r="G241">
        <v>753</v>
      </c>
      <c r="H241">
        <v>30</v>
      </c>
      <c r="I241">
        <v>20</v>
      </c>
      <c r="K241" s="4"/>
      <c r="O241" s="29">
        <f t="shared" si="365"/>
        <v>0</v>
      </c>
      <c r="R241" s="105"/>
      <c r="U241" s="6"/>
      <c r="X241" s="28"/>
      <c r="AB241">
        <f>((I241*'Beads concentration'!G$9*G241)/(B241*500))</f>
        <v>217.427711322004</v>
      </c>
      <c r="AC241" s="4">
        <f t="shared" si="366"/>
        <v>2174277113.2200398</v>
      </c>
      <c r="AF241" s="38">
        <f t="shared" ref="AF241:AF242" si="448">AC241/S$243</f>
        <v>1.6847225250894611E-2</v>
      </c>
    </row>
    <row r="242" spans="1:34" s="40" customFormat="1" x14ac:dyDescent="0.15">
      <c r="A242" s="40" t="s">
        <v>311</v>
      </c>
      <c r="B242" s="40">
        <v>976</v>
      </c>
      <c r="C242" s="40">
        <v>0</v>
      </c>
      <c r="D242" s="40" t="s">
        <v>21</v>
      </c>
      <c r="E242" s="40">
        <v>0</v>
      </c>
      <c r="F242" s="40" t="s">
        <v>21</v>
      </c>
      <c r="G242" s="40">
        <v>940</v>
      </c>
      <c r="H242" s="40">
        <v>25.5</v>
      </c>
      <c r="I242" s="40">
        <v>20</v>
      </c>
      <c r="K242" s="41"/>
      <c r="M242" s="41"/>
      <c r="O242" s="29">
        <f t="shared" si="365"/>
        <v>0</v>
      </c>
      <c r="P242" s="23"/>
      <c r="Q242" s="41"/>
      <c r="R242" s="41"/>
      <c r="T242" s="41"/>
      <c r="U242" s="43"/>
      <c r="X242" s="43"/>
      <c r="AB242" s="40">
        <f>((I242*'Beads concentration'!G$9*G242)/(B242*500))</f>
        <v>273.92658588738419</v>
      </c>
      <c r="AC242" s="41">
        <f t="shared" si="366"/>
        <v>2739265858.8738418</v>
      </c>
      <c r="AE242" s="41"/>
      <c r="AF242" s="44">
        <f t="shared" si="448"/>
        <v>2.1224998720695526E-2</v>
      </c>
      <c r="AG242" s="128"/>
      <c r="AH242" s="44"/>
    </row>
    <row r="243" spans="1:34" s="94" customFormat="1" x14ac:dyDescent="0.15">
      <c r="A243" s="94" t="s">
        <v>312</v>
      </c>
      <c r="B243" s="94">
        <f>AVERAGE(B244:B245)</f>
        <v>19.5</v>
      </c>
      <c r="C243" s="94">
        <v>638</v>
      </c>
      <c r="D243" s="94">
        <v>318</v>
      </c>
      <c r="E243" s="94">
        <v>300</v>
      </c>
      <c r="F243" s="94">
        <v>71.5</v>
      </c>
      <c r="G243" s="94">
        <v>0</v>
      </c>
      <c r="H243" s="94" t="s">
        <v>21</v>
      </c>
      <c r="I243" s="94">
        <v>20</v>
      </c>
      <c r="J243" s="94">
        <f>((I243*'Beads concentration'!G$9*C243)/(B243*500))</f>
        <v>9305.5536231884053</v>
      </c>
      <c r="K243" s="95">
        <f t="shared" si="372"/>
        <v>93055536231.884048</v>
      </c>
      <c r="L243" s="95">
        <f t="shared" ref="L243" si="449">AVERAGE(K243:K245)</f>
        <v>86358227492.314453</v>
      </c>
      <c r="M243" s="95">
        <f t="shared" ref="M243" si="450">STDEVP(K243:K245)</f>
        <v>17041892585.063559</v>
      </c>
      <c r="N243" s="94">
        <f>((I243*'Beads concentration'!G$9*E243)/(B243*500))</f>
        <v>4375.652173913044</v>
      </c>
      <c r="O243" s="116">
        <f t="shared" si="365"/>
        <v>43756521739.13044</v>
      </c>
      <c r="P243" s="72">
        <f t="shared" ref="P243" si="451">AVERAGE(O243:O245)</f>
        <v>42700242424.242432</v>
      </c>
      <c r="Q243" s="95">
        <f t="shared" ref="Q243" si="452">STDEVP(O243:O245)</f>
        <v>7133275018.3943892</v>
      </c>
      <c r="R243" s="106">
        <f t="shared" si="420"/>
        <v>136812057971.0145</v>
      </c>
      <c r="S243" s="95">
        <f t="shared" ref="S243" si="453">AVERAGE(R243:R245)</f>
        <v>129058469916.55688</v>
      </c>
      <c r="T243" s="95">
        <f t="shared" ref="T243" si="454">STDEVP(R243:R245)</f>
        <v>24096747615.652786</v>
      </c>
      <c r="U243" s="96">
        <f t="shared" si="423"/>
        <v>68.017057569296369</v>
      </c>
      <c r="V243" s="96">
        <f t="shared" ref="V243" si="455">AVERAGE(U243:U245)</f>
        <v>66.751693549636457</v>
      </c>
      <c r="W243" s="94">
        <f t="shared" ref="W243" si="456">STDEVP(U243:U245)</f>
        <v>1.1261388045467629</v>
      </c>
      <c r="X243" s="96">
        <f t="shared" si="426"/>
        <v>31.982942430703627</v>
      </c>
      <c r="Y243" s="96">
        <f t="shared" ref="Y243" si="457">AVERAGE(X243:X245)</f>
        <v>33.248306450363543</v>
      </c>
      <c r="Z243" s="94">
        <f t="shared" ref="Z243" si="458">STDEVP(X243:X245)</f>
        <v>1.1261388045467671</v>
      </c>
      <c r="AC243" s="95"/>
      <c r="AE243" s="95"/>
      <c r="AF243" s="97"/>
      <c r="AG243" s="129"/>
      <c r="AH243" s="97"/>
    </row>
    <row r="244" spans="1:34" s="69" customFormat="1" x14ac:dyDescent="0.15">
      <c r="A244" s="69" t="s">
        <v>313</v>
      </c>
      <c r="B244" s="69">
        <v>22</v>
      </c>
      <c r="C244" s="69">
        <v>487</v>
      </c>
      <c r="D244" s="69">
        <v>631</v>
      </c>
      <c r="E244" s="69">
        <v>259</v>
      </c>
      <c r="F244" s="69">
        <v>112</v>
      </c>
      <c r="G244" s="69">
        <v>0</v>
      </c>
      <c r="H244" s="69" t="s">
        <v>21</v>
      </c>
      <c r="I244" s="69">
        <v>20</v>
      </c>
      <c r="J244" s="69">
        <f>((I244*'Beads concentration'!G$9*C244)/(B244*500))</f>
        <v>6295.9667984189728</v>
      </c>
      <c r="K244" s="70">
        <f t="shared" si="372"/>
        <v>62959667984.189728</v>
      </c>
      <c r="L244" s="98"/>
      <c r="M244" s="70"/>
      <c r="N244" s="69">
        <f>((I244*'Beads concentration'!G$9*E244)/(B244*500))</f>
        <v>3348.3683794466406</v>
      </c>
      <c r="O244" s="116">
        <f t="shared" si="365"/>
        <v>33483683794.466408</v>
      </c>
      <c r="P244" s="99"/>
      <c r="Q244" s="70"/>
      <c r="R244" s="106">
        <f t="shared" si="420"/>
        <v>96443351778.656128</v>
      </c>
      <c r="T244" s="70"/>
      <c r="U244" s="73">
        <f t="shared" si="423"/>
        <v>65.281501340482578</v>
      </c>
      <c r="V244" s="98"/>
      <c r="X244" s="75">
        <f t="shared" si="426"/>
        <v>34.718498659517429</v>
      </c>
      <c r="Y244" s="99"/>
      <c r="AC244" s="70"/>
      <c r="AD244" s="77"/>
      <c r="AE244" s="70"/>
      <c r="AF244" s="78"/>
      <c r="AG244" s="129"/>
      <c r="AH244" s="78"/>
    </row>
    <row r="245" spans="1:34" s="69" customFormat="1" x14ac:dyDescent="0.15">
      <c r="A245" s="69" t="s">
        <v>314</v>
      </c>
      <c r="B245" s="69">
        <v>17</v>
      </c>
      <c r="C245" s="69">
        <v>616</v>
      </c>
      <c r="D245" s="69">
        <v>301</v>
      </c>
      <c r="E245" s="69">
        <v>304</v>
      </c>
      <c r="F245" s="69">
        <v>63.8</v>
      </c>
      <c r="G245" s="69">
        <v>0</v>
      </c>
      <c r="H245" s="69" t="s">
        <v>21</v>
      </c>
      <c r="I245" s="69">
        <v>20</v>
      </c>
      <c r="J245" s="69">
        <f>((I245*'Beads concentration'!G$9*C245)/(B245*500))</f>
        <v>10305.947826086958</v>
      </c>
      <c r="K245" s="70">
        <f t="shared" si="372"/>
        <v>103059478260.86958</v>
      </c>
      <c r="L245" s="98"/>
      <c r="M245" s="70"/>
      <c r="N245" s="69">
        <f>((I245*'Beads concentration'!G$9*E245)/(B245*500))</f>
        <v>5086.0521739130445</v>
      </c>
      <c r="O245" s="116">
        <f t="shared" si="365"/>
        <v>50860521739.130447</v>
      </c>
      <c r="P245" s="99"/>
      <c r="Q245" s="70"/>
      <c r="R245" s="106">
        <f t="shared" si="420"/>
        <v>153920000000.00003</v>
      </c>
      <c r="S245" s="70"/>
      <c r="T245" s="70"/>
      <c r="U245" s="73">
        <f t="shared" si="423"/>
        <v>66.956521739130437</v>
      </c>
      <c r="V245" s="98"/>
      <c r="X245" s="75">
        <f t="shared" si="426"/>
        <v>33.04347826086957</v>
      </c>
      <c r="Y245" s="99"/>
      <c r="AC245" s="70"/>
      <c r="AD245" s="77"/>
      <c r="AE245" s="70"/>
      <c r="AF245" s="78"/>
      <c r="AG245" s="129"/>
      <c r="AH245" s="78"/>
    </row>
    <row r="246" spans="1:34" s="40" customFormat="1" x14ac:dyDescent="0.15">
      <c r="A246" s="40" t="s">
        <v>315</v>
      </c>
      <c r="B246" s="40">
        <f>AVERAGE(B247:B248)</f>
        <v>393</v>
      </c>
      <c r="C246" s="40">
        <v>0</v>
      </c>
      <c r="D246" s="40" t="s">
        <v>21</v>
      </c>
      <c r="E246" s="40">
        <v>0</v>
      </c>
      <c r="F246" s="40" t="s">
        <v>21</v>
      </c>
      <c r="G246" s="40">
        <v>433</v>
      </c>
      <c r="H246" s="40">
        <v>24.1</v>
      </c>
      <c r="I246" s="40">
        <v>20</v>
      </c>
      <c r="K246" s="41"/>
      <c r="M246" s="41"/>
      <c r="O246" s="29">
        <f t="shared" si="365"/>
        <v>0</v>
      </c>
      <c r="P246" s="23"/>
      <c r="Q246" s="41"/>
      <c r="R246" s="41"/>
      <c r="S246" s="41"/>
      <c r="T246" s="41"/>
      <c r="U246" s="43"/>
      <c r="X246" s="43"/>
      <c r="AB246" s="40">
        <f>((I246*'Beads concentration'!G$9*G246)/(B246*500))</f>
        <v>313.36572629715675</v>
      </c>
      <c r="AC246" s="41">
        <f t="shared" si="366"/>
        <v>3133657262.9715676</v>
      </c>
      <c r="AD246" s="41">
        <f t="shared" ref="AD246" si="459">AVERAGE(AC246:AC248)</f>
        <v>3398945388.4412236</v>
      </c>
      <c r="AE246" s="41">
        <f t="shared" ref="AE246" si="460">STDEVP(AC246:AC248)</f>
        <v>198980399.49532092</v>
      </c>
      <c r="AF246" s="44">
        <f>AC246/S$249</f>
        <v>8.1212815951556327E-2</v>
      </c>
      <c r="AG246" s="127">
        <f t="shared" ref="AG246" si="461">AVERAGE(AF246:AF248)</f>
        <v>8.8088103802107728E-2</v>
      </c>
      <c r="AH246" s="44">
        <f t="shared" ref="AH246" si="462">STDEVP(AF246:AF248)</f>
        <v>5.1568366308371444E-3</v>
      </c>
    </row>
    <row r="247" spans="1:34" x14ac:dyDescent="0.15">
      <c r="A247" t="s">
        <v>316</v>
      </c>
      <c r="B247">
        <v>305</v>
      </c>
      <c r="C247">
        <v>0</v>
      </c>
      <c r="D247" t="s">
        <v>21</v>
      </c>
      <c r="E247">
        <v>0</v>
      </c>
      <c r="F247" t="s">
        <v>21</v>
      </c>
      <c r="G247">
        <v>370</v>
      </c>
      <c r="H247">
        <v>28.2</v>
      </c>
      <c r="I247">
        <v>20</v>
      </c>
      <c r="K247" s="4"/>
      <c r="O247" s="29">
        <f t="shared" si="365"/>
        <v>0</v>
      </c>
      <c r="R247" s="105"/>
      <c r="U247" s="6"/>
      <c r="X247" s="28"/>
      <c r="AB247">
        <f>((I247*'Beads concentration'!G$9*G247)/(B247*500))</f>
        <v>345.03093371347114</v>
      </c>
      <c r="AC247" s="4">
        <f t="shared" si="366"/>
        <v>3450309337.1347117</v>
      </c>
      <c r="AF247" s="38">
        <f t="shared" ref="AF247:AF248" si="463">AC247/S$249</f>
        <v>8.9419267538831684E-2</v>
      </c>
    </row>
    <row r="248" spans="1:34" x14ac:dyDescent="0.15">
      <c r="A248" t="s">
        <v>317</v>
      </c>
      <c r="B248">
        <v>481</v>
      </c>
      <c r="C248">
        <v>0</v>
      </c>
      <c r="D248" t="s">
        <v>21</v>
      </c>
      <c r="E248">
        <v>0</v>
      </c>
      <c r="F248" t="s">
        <v>21</v>
      </c>
      <c r="G248">
        <v>611</v>
      </c>
      <c r="H248">
        <v>22.8</v>
      </c>
      <c r="I248">
        <v>20</v>
      </c>
      <c r="K248" s="4"/>
      <c r="O248" s="29">
        <f t="shared" si="365"/>
        <v>0</v>
      </c>
      <c r="R248" s="105"/>
      <c r="U248" s="6"/>
      <c r="X248" s="28"/>
      <c r="AB248">
        <f>((I248*'Beads concentration'!G$9*G248)/(B248*500))</f>
        <v>361.28695652173917</v>
      </c>
      <c r="AC248" s="4">
        <f t="shared" si="366"/>
        <v>3612869565.217392</v>
      </c>
      <c r="AF248" s="38">
        <f t="shared" si="463"/>
        <v>9.3632227915935159E-2</v>
      </c>
    </row>
    <row r="249" spans="1:34" s="9" customFormat="1" x14ac:dyDescent="0.15">
      <c r="A249" s="9" t="s">
        <v>318</v>
      </c>
      <c r="B249" s="9">
        <v>393</v>
      </c>
      <c r="C249" s="9">
        <v>725</v>
      </c>
      <c r="D249" s="9">
        <v>305</v>
      </c>
      <c r="E249" s="9">
        <v>633</v>
      </c>
      <c r="F249" s="9">
        <v>58.3</v>
      </c>
      <c r="G249" s="9">
        <v>0</v>
      </c>
      <c r="H249" s="9" t="s">
        <v>21</v>
      </c>
      <c r="I249" s="9">
        <v>20</v>
      </c>
      <c r="J249" s="9">
        <f>((I249*'Beads concentration'!G$9*C249)/(B249*500))</f>
        <v>524.688571744662</v>
      </c>
      <c r="K249" s="46">
        <f t="shared" si="372"/>
        <v>5246885717.44662</v>
      </c>
      <c r="L249" s="47">
        <f t="shared" ref="L249" si="464">AVERAGE(K249:K251)</f>
        <v>17719518583.584316</v>
      </c>
      <c r="M249" s="46">
        <f t="shared" ref="M249" si="465">STDEVP(K249:K251)</f>
        <v>11887601475.495905</v>
      </c>
      <c r="N249" s="9">
        <f>((I249*'Beads concentration'!G$9*E249)/(B249*500))</f>
        <v>458.10740126120152</v>
      </c>
      <c r="O249" s="114">
        <f t="shared" si="365"/>
        <v>4581074012.6120157</v>
      </c>
      <c r="P249" s="48">
        <f>AVERAGE(O249:O251)</f>
        <v>20866229567.80109</v>
      </c>
      <c r="Q249" s="46">
        <f t="shared" ref="Q249" si="466">STDEVP(O249:O251)</f>
        <v>11549166048.194578</v>
      </c>
      <c r="R249" s="108">
        <f t="shared" si="420"/>
        <v>9827959730.0586357</v>
      </c>
      <c r="S249" s="46">
        <f t="shared" ref="S249" si="467">AVERAGE(R249:R251)</f>
        <v>38585748151.385406</v>
      </c>
      <c r="T249" s="46">
        <f t="shared" ref="T249" si="468">STDEVP(R249:R251)</f>
        <v>22178749352.187244</v>
      </c>
      <c r="U249" s="49">
        <f t="shared" si="423"/>
        <v>53.387334315169362</v>
      </c>
      <c r="V249" s="50">
        <f t="shared" ref="V249" si="469">AVERAGE(U249:U251)</f>
        <v>46.642486924097589</v>
      </c>
      <c r="W249" s="9">
        <f t="shared" ref="W249" si="470">STDEVP(U249:U251)</f>
        <v>9.1560151697087306</v>
      </c>
      <c r="X249" s="51">
        <f t="shared" si="426"/>
        <v>46.612665684830645</v>
      </c>
      <c r="Y249" s="52">
        <f t="shared" ref="Y249" si="471">AVERAGE(X249:X251)</f>
        <v>53.357513075902425</v>
      </c>
      <c r="Z249" s="9">
        <f t="shared" ref="Z249" si="472">STDEVP(X249:X251)</f>
        <v>9.1560151697087306</v>
      </c>
      <c r="AC249" s="46"/>
      <c r="AD249" s="53"/>
      <c r="AE249" s="46"/>
      <c r="AF249" s="54"/>
      <c r="AG249" s="132"/>
      <c r="AH249" s="54"/>
    </row>
    <row r="250" spans="1:34" s="9" customFormat="1" x14ac:dyDescent="0.15">
      <c r="A250" s="9" t="s">
        <v>319</v>
      </c>
      <c r="B250" s="9">
        <v>69</v>
      </c>
      <c r="C250" s="9">
        <v>818</v>
      </c>
      <c r="D250" s="9">
        <v>298</v>
      </c>
      <c r="E250" s="9">
        <v>730</v>
      </c>
      <c r="F250" s="9">
        <v>70.2</v>
      </c>
      <c r="G250" s="9">
        <v>0</v>
      </c>
      <c r="H250" s="9" t="s">
        <v>21</v>
      </c>
      <c r="I250" s="9">
        <v>20</v>
      </c>
      <c r="J250" s="9">
        <f>((I250*'Beads concentration'!G$9*C250)/(B250*500))</f>
        <v>3371.7887838689353</v>
      </c>
      <c r="K250" s="46">
        <f t="shared" si="372"/>
        <v>33717887838.689354</v>
      </c>
      <c r="L250" s="55"/>
      <c r="M250" s="46"/>
      <c r="N250" s="9">
        <f>((I250*'Beads concentration'!G$9*E250)/(B250*500))</f>
        <v>3009.0535601764341</v>
      </c>
      <c r="O250" s="114">
        <f t="shared" si="365"/>
        <v>30090535601.764339</v>
      </c>
      <c r="P250" s="56"/>
      <c r="Q250" s="46"/>
      <c r="R250" s="108">
        <f t="shared" si="420"/>
        <v>63808423440.45369</v>
      </c>
      <c r="T250" s="46"/>
      <c r="U250" s="49">
        <f t="shared" si="423"/>
        <v>52.84237726098192</v>
      </c>
      <c r="V250" s="55"/>
      <c r="X250" s="51">
        <f t="shared" si="426"/>
        <v>47.157622739018095</v>
      </c>
      <c r="Y250" s="56"/>
      <c r="AC250" s="46"/>
      <c r="AD250" s="53"/>
      <c r="AE250" s="46"/>
      <c r="AF250" s="54"/>
      <c r="AG250" s="132"/>
      <c r="AH250" s="54"/>
    </row>
    <row r="251" spans="1:34" s="9" customFormat="1" x14ac:dyDescent="0.15">
      <c r="A251" s="9" t="s">
        <v>320</v>
      </c>
      <c r="B251" s="9">
        <v>105</v>
      </c>
      <c r="C251" s="9">
        <v>524</v>
      </c>
      <c r="D251" s="9">
        <v>189</v>
      </c>
      <c r="E251" s="9">
        <v>1031</v>
      </c>
      <c r="F251" s="9">
        <v>39.4</v>
      </c>
      <c r="G251" s="9">
        <v>0</v>
      </c>
      <c r="H251" s="9" t="s">
        <v>21</v>
      </c>
      <c r="I251" s="9">
        <v>20</v>
      </c>
      <c r="J251" s="9">
        <f>((I251*'Beads concentration'!G$9*C251)/(B251*500))</f>
        <v>1419.3782194616979</v>
      </c>
      <c r="K251" s="46">
        <f t="shared" si="372"/>
        <v>14193782194.616978</v>
      </c>
      <c r="L251" s="55"/>
      <c r="M251" s="46"/>
      <c r="N251" s="9">
        <f>((I251*'Beads concentration'!G$9*E251)/(B251*500))</f>
        <v>2792.7079089026915</v>
      </c>
      <c r="O251" s="114">
        <f t="shared" si="365"/>
        <v>27927079089.026917</v>
      </c>
      <c r="P251" s="56"/>
      <c r="Q251" s="46"/>
      <c r="R251" s="108">
        <f t="shared" si="420"/>
        <v>42120861283.64389</v>
      </c>
      <c r="S251" s="46"/>
      <c r="T251" s="46"/>
      <c r="U251" s="49">
        <f t="shared" si="423"/>
        <v>33.69774919614148</v>
      </c>
      <c r="V251" s="55"/>
      <c r="X251" s="51">
        <f t="shared" si="426"/>
        <v>66.302250803858527</v>
      </c>
      <c r="Y251" s="56"/>
      <c r="AC251" s="46"/>
      <c r="AD251" s="53"/>
      <c r="AE251" s="46"/>
      <c r="AF251" s="54"/>
      <c r="AG251" s="132"/>
      <c r="AH251" s="54"/>
    </row>
    <row r="252" spans="1:34" s="40" customFormat="1" x14ac:dyDescent="0.15">
      <c r="A252" s="40" t="s">
        <v>321</v>
      </c>
      <c r="B252" s="40">
        <f>AVERAGE(B253:B254)</f>
        <v>372</v>
      </c>
      <c r="C252" s="40">
        <v>0</v>
      </c>
      <c r="D252" s="40" t="s">
        <v>21</v>
      </c>
      <c r="E252" s="40">
        <v>0</v>
      </c>
      <c r="F252" s="40" t="s">
        <v>21</v>
      </c>
      <c r="G252" s="40">
        <v>745</v>
      </c>
      <c r="H252" s="40">
        <v>21.4</v>
      </c>
      <c r="I252" s="40">
        <v>20</v>
      </c>
      <c r="K252" s="41"/>
      <c r="M252" s="41"/>
      <c r="O252" s="29">
        <f t="shared" si="365"/>
        <v>0</v>
      </c>
      <c r="P252" s="23"/>
      <c r="Q252" s="41"/>
      <c r="R252" s="41"/>
      <c r="S252" s="41"/>
      <c r="T252" s="41"/>
      <c r="U252" s="43"/>
      <c r="X252" s="43"/>
      <c r="AB252" s="40">
        <f>((I252*'Beads concentration'!G$9*G252)/(B252*500))</f>
        <v>569.59934548854608</v>
      </c>
      <c r="AC252" s="41">
        <f t="shared" si="366"/>
        <v>5695993454.8854609</v>
      </c>
      <c r="AD252" s="41">
        <f t="shared" ref="AD252" si="473">AVERAGE(AC252:AC254)</f>
        <v>6317403310.1544714</v>
      </c>
      <c r="AE252" s="41">
        <f t="shared" ref="AE252" si="474">STDEVP(AC252:AC254)</f>
        <v>971089586.37611318</v>
      </c>
      <c r="AF252" s="44">
        <f>AC252/S$255</f>
        <v>0.14709645063233992</v>
      </c>
      <c r="AG252" s="127">
        <f t="shared" ref="AG252" si="475">AVERAGE(AF252:AF254)</f>
        <v>0.16314407863999281</v>
      </c>
      <c r="AH252" s="44">
        <f t="shared" ref="AH252" si="476">STDEVP(AF252:AF254)</f>
        <v>2.5077948655196546E-2</v>
      </c>
    </row>
    <row r="253" spans="1:34" x14ac:dyDescent="0.15">
      <c r="A253" t="s">
        <v>322</v>
      </c>
      <c r="B253">
        <v>391</v>
      </c>
      <c r="C253">
        <v>0</v>
      </c>
      <c r="D253" t="s">
        <v>21</v>
      </c>
      <c r="E253">
        <v>0</v>
      </c>
      <c r="F253" t="s">
        <v>21</v>
      </c>
      <c r="G253">
        <v>1057</v>
      </c>
      <c r="H253">
        <v>20.100000000000001</v>
      </c>
      <c r="I253">
        <v>20</v>
      </c>
      <c r="K253" s="4"/>
      <c r="O253" s="29">
        <f t="shared" si="365"/>
        <v>0</v>
      </c>
      <c r="R253" s="105"/>
      <c r="U253" s="6"/>
      <c r="X253" s="28"/>
      <c r="AB253">
        <f>((I253*'Beads concentration'!G$9*G253)/(B253*500))</f>
        <v>768.87258979206058</v>
      </c>
      <c r="AC253" s="4">
        <f t="shared" si="366"/>
        <v>7688725897.9206057</v>
      </c>
      <c r="AF253" s="38">
        <f t="shared" ref="AF253:AF254" si="477">AC253/S$255</f>
        <v>0.19855786324666949</v>
      </c>
    </row>
    <row r="254" spans="1:34" x14ac:dyDescent="0.15">
      <c r="A254" t="s">
        <v>323</v>
      </c>
      <c r="B254">
        <v>353</v>
      </c>
      <c r="C254">
        <v>0</v>
      </c>
      <c r="D254" t="s">
        <v>21</v>
      </c>
      <c r="E254">
        <v>0</v>
      </c>
      <c r="F254" t="s">
        <v>21</v>
      </c>
      <c r="G254">
        <v>691</v>
      </c>
      <c r="H254">
        <v>23.5</v>
      </c>
      <c r="I254">
        <v>20</v>
      </c>
      <c r="K254" s="4"/>
      <c r="O254" s="29">
        <f t="shared" si="365"/>
        <v>0</v>
      </c>
      <c r="R254" s="105"/>
      <c r="U254" s="6"/>
      <c r="X254" s="28"/>
      <c r="AB254">
        <f>((I254*'Beads concentration'!G$9*G254)/(B254*500))</f>
        <v>556.74905776573473</v>
      </c>
      <c r="AC254" s="4">
        <f t="shared" si="366"/>
        <v>5567490577.6573477</v>
      </c>
      <c r="AF254" s="38">
        <f t="shared" si="477"/>
        <v>0.14377792204096904</v>
      </c>
    </row>
    <row r="255" spans="1:34" s="9" customFormat="1" x14ac:dyDescent="0.15">
      <c r="A255" s="9" t="s">
        <v>324</v>
      </c>
      <c r="B255" s="9">
        <v>311</v>
      </c>
      <c r="C255" s="9">
        <v>163</v>
      </c>
      <c r="D255" s="9">
        <v>435</v>
      </c>
      <c r="E255" s="9">
        <v>705</v>
      </c>
      <c r="F255" s="9">
        <v>68.599999999999994</v>
      </c>
      <c r="G255" s="9">
        <v>1</v>
      </c>
      <c r="H255" s="9">
        <v>5.99</v>
      </c>
      <c r="I255" s="9">
        <v>20</v>
      </c>
      <c r="J255" s="9">
        <f>((I255*'Beads concentration'!G$9*C255)/(B255*500))</f>
        <v>149.06763595694113</v>
      </c>
      <c r="K255" s="46">
        <f t="shared" si="372"/>
        <v>1490676359.5694115</v>
      </c>
      <c r="L255" s="47">
        <f t="shared" ref="L255" si="478">AVERAGE(K255:K257)</f>
        <v>15891704772.660505</v>
      </c>
      <c r="M255" s="46">
        <f t="shared" ref="M255" si="479">STDEVP(K255:K257)</f>
        <v>12827579588.583817</v>
      </c>
      <c r="N255" s="9">
        <f>((I255*'Beads concentration'!G$9*E255)/(B255*500))</f>
        <v>644.74038864811962</v>
      </c>
      <c r="O255" s="114">
        <f t="shared" si="365"/>
        <v>6447403886.4811964</v>
      </c>
      <c r="P255" s="48">
        <f t="shared" ref="P255" si="480">AVERAGE(O255:O257)</f>
        <v>22831142926.243572</v>
      </c>
      <c r="Q255" s="46">
        <f t="shared" ref="Q255" si="481">STDEVP(O255:O257)</f>
        <v>13930930650.628717</v>
      </c>
      <c r="R255" s="108">
        <f t="shared" si="420"/>
        <v>7938080246.0506077</v>
      </c>
      <c r="S255" s="46">
        <f t="shared" ref="S255" si="482">AVERAGE(R255:R257)</f>
        <v>38722847698.904076</v>
      </c>
      <c r="T255" s="46">
        <f t="shared" ref="T255" si="483">STDEVP(R255:R257)</f>
        <v>26744449617.415539</v>
      </c>
      <c r="U255" s="49">
        <f t="shared" si="423"/>
        <v>18.778801843317975</v>
      </c>
      <c r="V255" s="50">
        <f t="shared" ref="V255" si="484">AVERAGE(U255:U257)</f>
        <v>33.999114750242001</v>
      </c>
      <c r="W255" s="9">
        <f t="shared" ref="W255" si="485">STDEVP(U255:U257)</f>
        <v>11.041802121461913</v>
      </c>
      <c r="X255" s="51">
        <f t="shared" si="426"/>
        <v>81.221198156682021</v>
      </c>
      <c r="Y255" s="52">
        <f t="shared" ref="Y255:Y267" si="486">AVERAGE(X255:X257)</f>
        <v>66.000885249757999</v>
      </c>
      <c r="Z255" s="9">
        <f t="shared" ref="Z255" si="487">STDEVP(X255:X257)</f>
        <v>11.041802121461904</v>
      </c>
      <c r="AC255" s="46"/>
      <c r="AD255" s="53"/>
      <c r="AE255" s="46"/>
      <c r="AF255" s="54"/>
      <c r="AG255" s="132"/>
      <c r="AH255" s="54"/>
    </row>
    <row r="256" spans="1:34" s="9" customFormat="1" x14ac:dyDescent="0.15">
      <c r="A256" s="9" t="s">
        <v>325</v>
      </c>
      <c r="B256" s="9">
        <v>46</v>
      </c>
      <c r="C256" s="9">
        <v>528</v>
      </c>
      <c r="D256" s="9">
        <v>449</v>
      </c>
      <c r="E256" s="9">
        <v>655</v>
      </c>
      <c r="F256" s="9">
        <v>83</v>
      </c>
      <c r="G256" s="9">
        <v>2</v>
      </c>
      <c r="H256" s="9">
        <v>7.44</v>
      </c>
      <c r="I256" s="9">
        <v>20</v>
      </c>
      <c r="J256" s="9">
        <f>((I256*'Beads concentration'!G$9*C256)/(B256*500))</f>
        <v>3264.6170132325142</v>
      </c>
      <c r="K256" s="46">
        <f t="shared" si="372"/>
        <v>32646170132.325142</v>
      </c>
      <c r="L256" s="55"/>
      <c r="M256" s="46"/>
      <c r="N256" s="9">
        <f>((I256*'Beads concentration'!G$9*E256)/(B256*500))</f>
        <v>4049.8563327032139</v>
      </c>
      <c r="O256" s="114">
        <f t="shared" si="365"/>
        <v>40498563327.032135</v>
      </c>
      <c r="P256" s="56"/>
      <c r="Q256" s="46"/>
      <c r="R256" s="108">
        <f t="shared" si="420"/>
        <v>73144733459.357269</v>
      </c>
      <c r="T256" s="46"/>
      <c r="U256" s="49">
        <f t="shared" si="423"/>
        <v>44.632290786136942</v>
      </c>
      <c r="V256" s="55"/>
      <c r="X256" s="51">
        <f t="shared" si="426"/>
        <v>55.367709213863066</v>
      </c>
      <c r="Y256" s="56"/>
      <c r="AC256" s="46"/>
      <c r="AD256" s="53"/>
      <c r="AE256" s="46"/>
      <c r="AF256" s="54"/>
      <c r="AG256" s="132"/>
      <c r="AH256" s="54"/>
    </row>
    <row r="257" spans="1:34" s="9" customFormat="1" x14ac:dyDescent="0.15">
      <c r="A257" s="9" t="s">
        <v>326</v>
      </c>
      <c r="B257" s="9">
        <v>125</v>
      </c>
      <c r="C257" s="9">
        <v>595</v>
      </c>
      <c r="D257" s="9">
        <v>315</v>
      </c>
      <c r="E257" s="9">
        <v>947</v>
      </c>
      <c r="F257" s="9">
        <v>67.599999999999994</v>
      </c>
      <c r="G257" s="9">
        <v>2</v>
      </c>
      <c r="H257" s="9">
        <v>6.83</v>
      </c>
      <c r="I257" s="9">
        <v>20</v>
      </c>
      <c r="J257" s="9">
        <f>((I257*'Beads concentration'!G$9*C257)/(B257*500))</f>
        <v>1353.8267826086958</v>
      </c>
      <c r="K257" s="46">
        <f t="shared" si="372"/>
        <v>13538267826.086958</v>
      </c>
      <c r="L257" s="55"/>
      <c r="M257" s="46"/>
      <c r="N257" s="9">
        <f>((I257*'Beads concentration'!G$9*E257)/(B257*500))</f>
        <v>2154.7461565217391</v>
      </c>
      <c r="O257" s="114">
        <f t="shared" si="365"/>
        <v>21547461565.217388</v>
      </c>
      <c r="P257" s="56"/>
      <c r="Q257" s="46"/>
      <c r="R257" s="108">
        <f t="shared" si="420"/>
        <v>35085729391.304344</v>
      </c>
      <c r="S257" s="46"/>
      <c r="T257" s="46"/>
      <c r="U257" s="49">
        <f t="shared" si="423"/>
        <v>38.586251621271082</v>
      </c>
      <c r="V257" s="55"/>
      <c r="X257" s="51">
        <f t="shared" si="426"/>
        <v>61.413748378728918</v>
      </c>
      <c r="Y257" s="56"/>
      <c r="AC257" s="46"/>
      <c r="AD257" s="53"/>
      <c r="AE257" s="46"/>
      <c r="AF257" s="54"/>
      <c r="AG257" s="132"/>
      <c r="AH257" s="54"/>
    </row>
    <row r="258" spans="1:34" s="40" customFormat="1" x14ac:dyDescent="0.15">
      <c r="A258" s="40" t="s">
        <v>327</v>
      </c>
      <c r="B258" s="40">
        <f>AVERAGE(B259:B260)</f>
        <v>467</v>
      </c>
      <c r="C258" s="40">
        <v>0</v>
      </c>
      <c r="D258" s="40" t="s">
        <v>21</v>
      </c>
      <c r="E258" s="40">
        <v>0</v>
      </c>
      <c r="F258" s="40" t="s">
        <v>21</v>
      </c>
      <c r="G258" s="40">
        <v>369</v>
      </c>
      <c r="H258" s="40">
        <v>28</v>
      </c>
      <c r="I258" s="40">
        <v>20</v>
      </c>
      <c r="K258" s="41"/>
      <c r="M258" s="41"/>
      <c r="O258" s="29">
        <f t="shared" si="365"/>
        <v>0</v>
      </c>
      <c r="P258" s="23"/>
      <c r="Q258" s="41"/>
      <c r="R258" s="41"/>
      <c r="S258" s="41"/>
      <c r="T258" s="41"/>
      <c r="U258" s="43"/>
      <c r="X258" s="43"/>
      <c r="AB258" s="40">
        <f>((I258*'Beads concentration'!G$9*G258)/(B258*500))</f>
        <v>224.73237128758964</v>
      </c>
      <c r="AC258" s="41">
        <f t="shared" si="366"/>
        <v>2247323712.8758965</v>
      </c>
      <c r="AD258" s="41">
        <f t="shared" ref="AD258" si="488">AVERAGE(AC258:AC260)</f>
        <v>2402359615.5500479</v>
      </c>
      <c r="AE258" s="41">
        <f t="shared" ref="AE258" si="489">STDEVP(AC258:AC260)</f>
        <v>223351104.87270424</v>
      </c>
      <c r="AF258" s="44">
        <f>AC258/S261</f>
        <v>9.9151848399882281E-2</v>
      </c>
      <c r="AG258" s="127">
        <f t="shared" ref="AG258" si="490">AVERAGE(AF258:AF260)</f>
        <v>0.10599202733379061</v>
      </c>
      <c r="AH258" s="44">
        <f t="shared" ref="AH258" si="491">STDEVP(AF258:AF260)</f>
        <v>9.8542434111304773E-3</v>
      </c>
    </row>
    <row r="259" spans="1:34" x14ac:dyDescent="0.15">
      <c r="A259" t="s">
        <v>244</v>
      </c>
      <c r="B259">
        <v>505</v>
      </c>
      <c r="C259">
        <v>0</v>
      </c>
      <c r="D259" t="s">
        <v>21</v>
      </c>
      <c r="E259">
        <v>0</v>
      </c>
      <c r="F259" t="s">
        <v>21</v>
      </c>
      <c r="G259">
        <v>398</v>
      </c>
      <c r="H259">
        <v>30.5</v>
      </c>
      <c r="I259">
        <v>20</v>
      </c>
      <c r="K259" s="4"/>
      <c r="O259" s="29">
        <f t="shared" si="365"/>
        <v>0</v>
      </c>
      <c r="R259" s="105"/>
      <c r="U259" s="6"/>
      <c r="X259" s="28"/>
      <c r="AB259">
        <f>((I259*'Beads concentration'!G$9*G259)/(B259*500))</f>
        <v>224.15469651312958</v>
      </c>
      <c r="AC259" s="4">
        <f t="shared" si="366"/>
        <v>2241546965.1312957</v>
      </c>
      <c r="AF259" s="38">
        <f>AC259/S261</f>
        <v>9.8896978479124834E-2</v>
      </c>
    </row>
    <row r="260" spans="1:34" x14ac:dyDescent="0.15">
      <c r="A260" t="s">
        <v>245</v>
      </c>
      <c r="B260">
        <v>429</v>
      </c>
      <c r="C260">
        <v>0</v>
      </c>
      <c r="D260" t="s">
        <v>21</v>
      </c>
      <c r="E260">
        <v>0</v>
      </c>
      <c r="F260" t="s">
        <v>21</v>
      </c>
      <c r="G260">
        <v>410</v>
      </c>
      <c r="H260">
        <v>25.6</v>
      </c>
      <c r="I260">
        <v>20</v>
      </c>
      <c r="K260" s="4"/>
      <c r="O260" s="29">
        <f t="shared" si="365"/>
        <v>0</v>
      </c>
      <c r="R260" s="105"/>
      <c r="U260" s="6"/>
      <c r="X260" s="28"/>
      <c r="AB260">
        <f>((I260*'Beads concentration'!G$9*G260)/(B260*500))</f>
        <v>271.82081686429513</v>
      </c>
      <c r="AC260" s="4">
        <f t="shared" si="366"/>
        <v>2718208168.642951</v>
      </c>
      <c r="AF260" s="38">
        <f>AC260/S261</f>
        <v>0.11992725512236471</v>
      </c>
    </row>
    <row r="261" spans="1:34" s="69" customFormat="1" x14ac:dyDescent="0.15">
      <c r="A261" s="69" t="s">
        <v>246</v>
      </c>
      <c r="B261" s="69">
        <v>319</v>
      </c>
      <c r="C261" s="69">
        <v>508</v>
      </c>
      <c r="D261" s="69">
        <v>398</v>
      </c>
      <c r="E261" s="69">
        <v>584</v>
      </c>
      <c r="F261" s="69">
        <v>70</v>
      </c>
      <c r="G261" s="69">
        <v>1</v>
      </c>
      <c r="H261" s="69">
        <v>8.86</v>
      </c>
      <c r="I261" s="69">
        <v>20</v>
      </c>
      <c r="J261" s="69">
        <f>((I261*'Beads concentration'!G$9*C261)/(B261*500))</f>
        <v>452.92800872291127</v>
      </c>
      <c r="K261" s="70">
        <f t="shared" si="372"/>
        <v>4529280087.2291126</v>
      </c>
      <c r="L261" s="71">
        <f t="shared" ref="L261" si="492">AVERAGE(K261:K263)</f>
        <v>8169413659.1991081</v>
      </c>
      <c r="M261" s="70">
        <f t="shared" ref="M261" si="493">STDEVP(K261:K263)</f>
        <v>2590047263.5977817</v>
      </c>
      <c r="N261" s="69">
        <f>((I261*'Beads concentration'!G$9*E261)/(B261*500))</f>
        <v>520.68889191767755</v>
      </c>
      <c r="O261" s="116">
        <f t="shared" si="365"/>
        <v>5206888919.176775</v>
      </c>
      <c r="P261" s="72">
        <f t="shared" ref="P261" si="494">AVERAGE(O261:O263)</f>
        <v>14496061056.031363</v>
      </c>
      <c r="Q261" s="70">
        <f t="shared" ref="Q261" si="495">STDEVP(O261:O263)</f>
        <v>7024270557.1469574</v>
      </c>
      <c r="R261" s="106">
        <f t="shared" si="420"/>
        <v>9736169006.4058876</v>
      </c>
      <c r="S261" s="70">
        <f t="shared" ref="S261" si="496">AVERAGE(R261:R263)</f>
        <v>22665474715.230469</v>
      </c>
      <c r="T261" s="70">
        <f t="shared" ref="T261" si="497">STDEVP(R261:R263)</f>
        <v>9554962430.175602</v>
      </c>
      <c r="U261" s="73">
        <f t="shared" si="423"/>
        <v>46.520146520146518</v>
      </c>
      <c r="V261" s="74">
        <f t="shared" ref="V261" si="498">AVERAGE(U261:U263)</f>
        <v>38.588866496380945</v>
      </c>
      <c r="W261" s="69">
        <f t="shared" ref="W261" si="499">STDEVP(U261:U263)</f>
        <v>6.0660404011011302</v>
      </c>
      <c r="X261" s="75">
        <f t="shared" si="426"/>
        <v>53.479853479853482</v>
      </c>
      <c r="Y261" s="76">
        <f t="shared" si="486"/>
        <v>61.411133503619055</v>
      </c>
      <c r="Z261" s="69">
        <f t="shared" ref="Z261" si="500">STDEVP(X261:X263)</f>
        <v>6.0660404011011417</v>
      </c>
      <c r="AC261" s="70"/>
      <c r="AD261" s="77"/>
      <c r="AE261" s="70"/>
      <c r="AF261" s="78"/>
      <c r="AG261" s="129"/>
      <c r="AH261" s="78"/>
    </row>
    <row r="262" spans="1:34" s="69" customFormat="1" x14ac:dyDescent="0.15">
      <c r="A262" s="69" t="s">
        <v>247</v>
      </c>
      <c r="B262" s="69">
        <v>152</v>
      </c>
      <c r="C262" s="69">
        <v>515</v>
      </c>
      <c r="D262" s="69">
        <v>922</v>
      </c>
      <c r="E262" s="69">
        <v>860</v>
      </c>
      <c r="F262" s="69">
        <v>102</v>
      </c>
      <c r="G262" s="69">
        <v>0</v>
      </c>
      <c r="H262" s="69" t="s">
        <v>21</v>
      </c>
      <c r="I262" s="69">
        <v>20</v>
      </c>
      <c r="J262" s="69">
        <f>((I262*'Beads concentration'!G$9*C262)/(B262*500))</f>
        <v>963.65102974828369</v>
      </c>
      <c r="K262" s="70">
        <f t="shared" si="372"/>
        <v>9636510297.4828377</v>
      </c>
      <c r="L262" s="98"/>
      <c r="M262" s="70"/>
      <c r="N262" s="69">
        <f>((I262*'Beads concentration'!G$9*E262)/(B262*500))</f>
        <v>1609.2036613272312</v>
      </c>
      <c r="O262" s="116">
        <f t="shared" si="365"/>
        <v>16092036613.272312</v>
      </c>
      <c r="P262" s="99"/>
      <c r="Q262" s="70"/>
      <c r="R262" s="106">
        <f t="shared" si="420"/>
        <v>25728546910.75515</v>
      </c>
      <c r="T262" s="70"/>
      <c r="U262" s="73">
        <f t="shared" si="423"/>
        <v>37.454545454545453</v>
      </c>
      <c r="V262" s="98"/>
      <c r="X262" s="75">
        <f t="shared" si="426"/>
        <v>62.545454545454547</v>
      </c>
      <c r="Y262" s="99"/>
      <c r="AC262" s="70"/>
      <c r="AD262" s="77"/>
      <c r="AE262" s="70"/>
      <c r="AF262" s="78"/>
      <c r="AG262" s="129"/>
      <c r="AH262" s="78"/>
    </row>
    <row r="263" spans="1:34" s="69" customFormat="1" x14ac:dyDescent="0.15">
      <c r="A263" s="69" t="s">
        <v>248</v>
      </c>
      <c r="B263" s="69">
        <v>121</v>
      </c>
      <c r="C263" s="69">
        <v>440</v>
      </c>
      <c r="D263" s="69">
        <v>1002</v>
      </c>
      <c r="E263" s="69">
        <v>944</v>
      </c>
      <c r="F263" s="69">
        <v>61.7</v>
      </c>
      <c r="G263" s="69">
        <v>0</v>
      </c>
      <c r="H263" s="69" t="s">
        <v>21</v>
      </c>
      <c r="I263" s="69">
        <v>20</v>
      </c>
      <c r="J263" s="69">
        <f>((I263*'Beads concentration'!G$9*C263)/(B263*500))</f>
        <v>1034.2450592885375</v>
      </c>
      <c r="K263" s="70">
        <f t="shared" si="372"/>
        <v>10342450592.885374</v>
      </c>
      <c r="L263" s="98"/>
      <c r="M263" s="70"/>
      <c r="N263" s="69">
        <f>((I263*'Beads concentration'!G$9*E263)/(B263*500))</f>
        <v>2218.925763564499</v>
      </c>
      <c r="O263" s="116">
        <f t="shared" si="365"/>
        <v>22189257635.644993</v>
      </c>
      <c r="P263" s="99"/>
      <c r="Q263" s="70"/>
      <c r="R263" s="106">
        <f t="shared" si="420"/>
        <v>32531708228.530365</v>
      </c>
      <c r="S263" s="70"/>
      <c r="T263" s="70"/>
      <c r="U263" s="73">
        <f t="shared" si="423"/>
        <v>31.791907514450859</v>
      </c>
      <c r="V263" s="98"/>
      <c r="X263" s="75">
        <f t="shared" si="426"/>
        <v>68.208092485549159</v>
      </c>
      <c r="Y263" s="99"/>
      <c r="AC263" s="70"/>
      <c r="AD263" s="77"/>
      <c r="AE263" s="70"/>
      <c r="AF263" s="78"/>
      <c r="AG263" s="129"/>
      <c r="AH263" s="78"/>
    </row>
    <row r="264" spans="1:34" x14ac:dyDescent="0.15">
      <c r="A264" t="s">
        <v>249</v>
      </c>
      <c r="B264">
        <v>1310</v>
      </c>
      <c r="C264">
        <v>0</v>
      </c>
      <c r="D264" t="s">
        <v>21</v>
      </c>
      <c r="E264">
        <v>0</v>
      </c>
      <c r="F264" t="s">
        <v>21</v>
      </c>
      <c r="G264">
        <v>374</v>
      </c>
      <c r="H264">
        <v>29.1</v>
      </c>
      <c r="I264">
        <v>20</v>
      </c>
      <c r="K264" s="4"/>
      <c r="O264" s="29">
        <f t="shared" si="365"/>
        <v>0</v>
      </c>
      <c r="R264" s="105"/>
      <c r="S264" s="4"/>
      <c r="U264" s="6"/>
      <c r="X264" s="28"/>
      <c r="AB264">
        <f>((I264*'Beads concentration'!G$9*G264)/(B264*500))</f>
        <v>81.200079654829082</v>
      </c>
      <c r="AC264" s="4">
        <f t="shared" si="366"/>
        <v>812000796.54829085</v>
      </c>
      <c r="AD264" s="33">
        <f t="shared" ref="AD264" si="501">AVERAGE(AC264:AC266)</f>
        <v>1398153685.9886072</v>
      </c>
      <c r="AE264" s="4">
        <f t="shared" ref="AE264" si="502">STDEVP(AC264:AC266)</f>
        <v>447532363.54327351</v>
      </c>
      <c r="AF264" s="38">
        <f>AC264/S267</f>
        <v>4.7365321148936435E-2</v>
      </c>
      <c r="AG264" s="127">
        <f t="shared" ref="AG264" si="503">AVERAGE(AF264:AF266)</f>
        <v>8.1556568212653419E-2</v>
      </c>
      <c r="AH264" s="38">
        <f t="shared" ref="AH264" si="504">STDEVP(AF264:AF266)</f>
        <v>2.6105287351782927E-2</v>
      </c>
    </row>
    <row r="265" spans="1:34" x14ac:dyDescent="0.15">
      <c r="A265" t="s">
        <v>250</v>
      </c>
      <c r="B265">
        <v>508</v>
      </c>
      <c r="C265">
        <v>0</v>
      </c>
      <c r="D265" t="s">
        <v>21</v>
      </c>
      <c r="E265">
        <v>0</v>
      </c>
      <c r="F265" t="s">
        <v>21</v>
      </c>
      <c r="G265">
        <v>339</v>
      </c>
      <c r="H265">
        <v>29.6</v>
      </c>
      <c r="I265">
        <v>20</v>
      </c>
      <c r="K265" s="4"/>
      <c r="O265" s="29">
        <f t="shared" si="365"/>
        <v>0</v>
      </c>
      <c r="R265" s="105"/>
      <c r="U265" s="6"/>
      <c r="X265" s="28"/>
      <c r="AB265">
        <f>((I265*'Beads concentration'!G$9*G265)/(B265*500))</f>
        <v>189.79821978774393</v>
      </c>
      <c r="AC265" s="4">
        <f t="shared" si="366"/>
        <v>1897982197.8774393</v>
      </c>
      <c r="AF265" s="38">
        <f>AC265/S267</f>
        <v>0.11071237456856699</v>
      </c>
    </row>
    <row r="266" spans="1:34" x14ac:dyDescent="0.15">
      <c r="A266" t="s">
        <v>251</v>
      </c>
      <c r="B266">
        <v>661</v>
      </c>
      <c r="C266">
        <v>0</v>
      </c>
      <c r="D266" t="s">
        <v>21</v>
      </c>
      <c r="E266">
        <v>0</v>
      </c>
      <c r="F266" t="s">
        <v>21</v>
      </c>
      <c r="G266">
        <v>345</v>
      </c>
      <c r="H266">
        <v>32.200000000000003</v>
      </c>
      <c r="I266">
        <v>20</v>
      </c>
      <c r="K266" s="4"/>
      <c r="O266" s="29">
        <f t="shared" si="365"/>
        <v>0</v>
      </c>
      <c r="R266" s="105"/>
      <c r="U266" s="6"/>
      <c r="X266" s="28"/>
      <c r="AB266">
        <f>((I266*'Beads concentration'!G$9*G266)/(B266*500))</f>
        <v>148.44780635400909</v>
      </c>
      <c r="AC266" s="4">
        <f t="shared" si="366"/>
        <v>1484478063.5400908</v>
      </c>
      <c r="AF266" s="38">
        <f>AC266/S267</f>
        <v>8.6592008920456848E-2</v>
      </c>
    </row>
    <row r="267" spans="1:34" s="69" customFormat="1" x14ac:dyDescent="0.15">
      <c r="A267" s="69" t="s">
        <v>252</v>
      </c>
      <c r="B267" s="69">
        <v>404</v>
      </c>
      <c r="C267" s="69">
        <v>663</v>
      </c>
      <c r="D267" s="69">
        <v>480</v>
      </c>
      <c r="E267" s="69">
        <v>639</v>
      </c>
      <c r="F267" s="69">
        <v>102</v>
      </c>
      <c r="G267" s="69">
        <v>0</v>
      </c>
      <c r="H267" s="69" t="s">
        <v>21</v>
      </c>
      <c r="I267" s="69">
        <v>20</v>
      </c>
      <c r="J267" s="69">
        <f>((I267*'Beads concentration'!G$9*C267)/(B267*500))</f>
        <v>466.75428325441243</v>
      </c>
      <c r="K267" s="70">
        <f t="shared" si="372"/>
        <v>4667542832.5441236</v>
      </c>
      <c r="L267" s="71">
        <f t="shared" ref="L267" si="505">AVERAGE(K267:K269)</f>
        <v>8386272389.0891294</v>
      </c>
      <c r="M267" s="70">
        <f t="shared" ref="M267" si="506">STDEVP(K267:K269)</f>
        <v>3439358535.0161309</v>
      </c>
      <c r="N267" s="69">
        <f>((I267*'Beads concentration'!G$9*E267)/(B267*500))</f>
        <v>449.858200602669</v>
      </c>
      <c r="O267" s="116">
        <f t="shared" si="365"/>
        <v>4498582006.0266895</v>
      </c>
      <c r="P267" s="72">
        <f t="shared" ref="P267" si="507">AVERAGE(O267:O269)</f>
        <v>8757088552.0310612</v>
      </c>
      <c r="Q267" s="70">
        <f t="shared" ref="Q267" si="508">STDEVP(O267:O269)</f>
        <v>4010659384.3246999</v>
      </c>
      <c r="R267" s="106">
        <f t="shared" si="420"/>
        <v>9166124838.5708122</v>
      </c>
      <c r="S267" s="70">
        <f t="shared" ref="S267" si="509">AVERAGE(R267:R269)</f>
        <v>17143360941.120188</v>
      </c>
      <c r="T267" s="70">
        <f t="shared" ref="T267" si="510">STDEVP(R267:R269)</f>
        <v>7449607541.6371069</v>
      </c>
      <c r="U267" s="73">
        <f t="shared" si="423"/>
        <v>50.921658986175117</v>
      </c>
      <c r="V267" s="74">
        <f t="shared" ref="V267" si="511">AVERAGE(U267:U269)</f>
        <v>49.465093091151374</v>
      </c>
      <c r="W267" s="69">
        <f t="shared" ref="W267" si="512">STDEVP(U267:U269)</f>
        <v>1.2634617661489196</v>
      </c>
      <c r="X267" s="75">
        <f t="shared" si="426"/>
        <v>49.07834101382489</v>
      </c>
      <c r="Y267" s="76">
        <f t="shared" si="486"/>
        <v>50.534906908848633</v>
      </c>
      <c r="Z267" s="69">
        <f t="shared" ref="Z267" si="513">STDEVP(X267:X269)</f>
        <v>1.2634617661489234</v>
      </c>
      <c r="AC267" s="70"/>
      <c r="AD267" s="77"/>
      <c r="AE267" s="70"/>
      <c r="AF267" s="78"/>
      <c r="AG267" s="129"/>
      <c r="AH267" s="78"/>
    </row>
    <row r="268" spans="1:34" s="94" customFormat="1" x14ac:dyDescent="0.15">
      <c r="A268" s="94" t="s">
        <v>253</v>
      </c>
      <c r="B268" s="94">
        <f>AVERAGE(B267,B269)</f>
        <v>281</v>
      </c>
      <c r="C268" s="94">
        <v>744</v>
      </c>
      <c r="D268" s="94">
        <v>358</v>
      </c>
      <c r="E268" s="94">
        <v>755</v>
      </c>
      <c r="F268" s="94">
        <v>81.7</v>
      </c>
      <c r="G268" s="94">
        <v>0</v>
      </c>
      <c r="H268" s="94" t="s">
        <v>21</v>
      </c>
      <c r="I268" s="94">
        <v>20</v>
      </c>
      <c r="J268" s="94">
        <f>((I268*'Beads concentration'!G$9*C268)/(B268*500))</f>
        <v>753.04818195884263</v>
      </c>
      <c r="K268" s="95">
        <f t="shared" si="372"/>
        <v>7530481819.5884266</v>
      </c>
      <c r="M268" s="95"/>
      <c r="N268" s="94">
        <f>((I268*'Beads concentration'!G$9*E268)/(B268*500))</f>
        <v>764.18195884264276</v>
      </c>
      <c r="O268" s="116">
        <f t="shared" si="365"/>
        <v>7641819588.4264269</v>
      </c>
      <c r="P268" s="99"/>
      <c r="Q268" s="95"/>
      <c r="R268" s="95">
        <f t="shared" si="420"/>
        <v>15172301408.014854</v>
      </c>
      <c r="T268" s="95"/>
      <c r="U268" s="96">
        <f t="shared" si="423"/>
        <v>49.63308872581721</v>
      </c>
      <c r="X268" s="96">
        <f t="shared" si="426"/>
        <v>50.366911274182783</v>
      </c>
      <c r="AC268" s="95"/>
      <c r="AE268" s="95"/>
      <c r="AF268" s="97"/>
      <c r="AG268" s="129"/>
      <c r="AH268" s="97"/>
    </row>
    <row r="269" spans="1:34" s="69" customFormat="1" x14ac:dyDescent="0.15">
      <c r="A269" s="69" t="s">
        <v>254</v>
      </c>
      <c r="B269" s="69">
        <v>158</v>
      </c>
      <c r="C269" s="69">
        <v>720</v>
      </c>
      <c r="D269" s="69">
        <v>325</v>
      </c>
      <c r="E269" s="69">
        <v>785</v>
      </c>
      <c r="F269" s="69">
        <v>72.599999999999994</v>
      </c>
      <c r="G269" s="69">
        <v>0</v>
      </c>
      <c r="H269" s="69" t="s">
        <v>21</v>
      </c>
      <c r="I269" s="69">
        <v>20</v>
      </c>
      <c r="J269" s="69">
        <f>((I269*'Beads concentration'!G$9*C269)/(B269*500))</f>
        <v>1296.0792515134838</v>
      </c>
      <c r="K269" s="70">
        <f t="shared" si="372"/>
        <v>12960792515.134836</v>
      </c>
      <c r="L269" s="98"/>
      <c r="M269" s="70"/>
      <c r="N269" s="69">
        <f>((I269*'Beads concentration'!G$9*E269)/(B269*500))</f>
        <v>1413.0864061640068</v>
      </c>
      <c r="O269" s="116">
        <f t="shared" si="365"/>
        <v>14130864061.640068</v>
      </c>
      <c r="P269" s="99"/>
      <c r="Q269" s="70"/>
      <c r="R269" s="106">
        <f t="shared" si="420"/>
        <v>27091656576.774902</v>
      </c>
      <c r="S269" s="70"/>
      <c r="T269" s="70"/>
      <c r="U269" s="73">
        <f t="shared" si="423"/>
        <v>47.840531561461795</v>
      </c>
      <c r="V269" s="98"/>
      <c r="X269" s="75">
        <f t="shared" si="426"/>
        <v>52.159468438538219</v>
      </c>
      <c r="Y269" s="99"/>
      <c r="AC269" s="70"/>
      <c r="AD269" s="77"/>
      <c r="AE269" s="70"/>
      <c r="AF269" s="78"/>
      <c r="AG269" s="129"/>
      <c r="AH269" s="78"/>
    </row>
    <row r="270" spans="1:34" x14ac:dyDescent="0.15">
      <c r="K270" s="4"/>
      <c r="O270" s="29">
        <f t="shared" si="365"/>
        <v>0</v>
      </c>
      <c r="R270" s="105"/>
      <c r="S270" s="4"/>
      <c r="U270" s="6"/>
      <c r="X270" s="28"/>
      <c r="AD270" s="33"/>
    </row>
    <row r="271" spans="1:34" x14ac:dyDescent="0.15">
      <c r="K271" s="4"/>
      <c r="O271" s="29">
        <f t="shared" si="365"/>
        <v>0</v>
      </c>
      <c r="R271" s="105"/>
      <c r="U271" s="6"/>
      <c r="X271" s="28"/>
    </row>
    <row r="272" spans="1:34" s="40" customFormat="1" x14ac:dyDescent="0.15">
      <c r="A272" s="40" t="s">
        <v>412</v>
      </c>
      <c r="B272" s="40">
        <f>AVERAGE(B273:B274)</f>
        <v>205</v>
      </c>
      <c r="C272" s="40">
        <v>0</v>
      </c>
      <c r="D272" s="40" t="s">
        <v>21</v>
      </c>
      <c r="E272" s="40">
        <v>0</v>
      </c>
      <c r="F272" s="40" t="s">
        <v>21</v>
      </c>
      <c r="G272" s="40">
        <v>1583</v>
      </c>
      <c r="H272" s="40">
        <v>27.1</v>
      </c>
      <c r="I272" s="40">
        <v>20</v>
      </c>
      <c r="K272" s="41"/>
      <c r="M272" s="41"/>
      <c r="O272" s="29">
        <f t="shared" si="365"/>
        <v>0</v>
      </c>
      <c r="P272" s="23"/>
      <c r="Q272" s="41"/>
      <c r="R272" s="41"/>
      <c r="T272" s="41"/>
      <c r="U272" s="43"/>
      <c r="X272" s="43"/>
      <c r="AB272" s="40">
        <f>((I272*'Beads concentration'!G$7*G272)/(B272*500))</f>
        <v>2594.1093787390701</v>
      </c>
      <c r="AC272" s="41">
        <f t="shared" ref="AC272:AC334" si="514">AB272*1000*10000</f>
        <v>25941093787.390701</v>
      </c>
      <c r="AD272" s="41">
        <f>AVERAGE(AC272:AC274)</f>
        <v>29297917867.597137</v>
      </c>
      <c r="AE272" s="41">
        <f>STDEVP(AC272:AC274)</f>
        <v>6468353907.192174</v>
      </c>
      <c r="AF272" s="44">
        <f>AC272/S275</f>
        <v>0.20598984669923895</v>
      </c>
      <c r="AG272" s="127">
        <f>AVERAGE(AF272:AF274)</f>
        <v>0.23264530245392823</v>
      </c>
      <c r="AH272" s="44">
        <f>STDEVP(AF272:AF274)</f>
        <v>5.1363109075477406E-2</v>
      </c>
    </row>
    <row r="273" spans="1:34" x14ac:dyDescent="0.15">
      <c r="A273" t="s">
        <v>413</v>
      </c>
      <c r="B273">
        <v>152</v>
      </c>
      <c r="C273">
        <v>0</v>
      </c>
      <c r="D273" t="s">
        <v>21</v>
      </c>
      <c r="E273">
        <v>0</v>
      </c>
      <c r="F273" t="s">
        <v>21</v>
      </c>
      <c r="G273">
        <v>1735</v>
      </c>
      <c r="H273">
        <v>29.5</v>
      </c>
      <c r="I273">
        <v>20</v>
      </c>
      <c r="K273" s="4"/>
      <c r="O273" s="29">
        <f t="shared" ref="O273:O336" si="515">N273*1000*10000</f>
        <v>0</v>
      </c>
      <c r="R273" s="105"/>
      <c r="S273" s="4"/>
      <c r="U273" s="6"/>
      <c r="X273" s="28"/>
      <c r="AB273">
        <f>((I273*'Beads concentration'!G$7*G273)/(B273*500))</f>
        <v>3834.5739821251241</v>
      </c>
      <c r="AC273" s="4">
        <f t="shared" si="514"/>
        <v>38345739821.251236</v>
      </c>
      <c r="AF273" s="38">
        <f>AC273/S275</f>
        <v>0.30449113410891965</v>
      </c>
    </row>
    <row r="274" spans="1:34" x14ac:dyDescent="0.15">
      <c r="A274" t="s">
        <v>414</v>
      </c>
      <c r="B274">
        <v>258</v>
      </c>
      <c r="C274">
        <v>0</v>
      </c>
      <c r="D274" t="s">
        <v>21</v>
      </c>
      <c r="E274">
        <v>0</v>
      </c>
      <c r="F274" t="s">
        <v>21</v>
      </c>
      <c r="G274">
        <v>1813</v>
      </c>
      <c r="H274">
        <v>28</v>
      </c>
      <c r="I274">
        <v>20</v>
      </c>
      <c r="K274" s="4"/>
      <c r="O274" s="29">
        <f t="shared" si="515"/>
        <v>0</v>
      </c>
      <c r="R274" s="105"/>
      <c r="U274" s="6"/>
      <c r="X274" s="28"/>
      <c r="AB274">
        <f>((I274*'Beads concentration'!G$7*G274)/(B274*500))</f>
        <v>2360.6919994149475</v>
      </c>
      <c r="AC274" s="4">
        <f t="shared" si="514"/>
        <v>23606919994.149475</v>
      </c>
      <c r="AF274" s="38">
        <f>AC274/S275</f>
        <v>0.18745492655362606</v>
      </c>
    </row>
    <row r="275" spans="1:34" x14ac:dyDescent="0.15">
      <c r="A275" t="s">
        <v>415</v>
      </c>
      <c r="B275">
        <v>282</v>
      </c>
      <c r="C275">
        <v>1660</v>
      </c>
      <c r="D275">
        <v>415</v>
      </c>
      <c r="E275">
        <v>4836</v>
      </c>
      <c r="F275">
        <v>45</v>
      </c>
      <c r="G275">
        <v>0</v>
      </c>
      <c r="H275" t="s">
        <v>21</v>
      </c>
      <c r="I275">
        <v>20</v>
      </c>
      <c r="J275">
        <f>((I275*'Beads concentration'!G$7*C275)/(B275*500))</f>
        <v>1977.5169276060483</v>
      </c>
      <c r="K275" s="4">
        <f t="shared" ref="K275:K337" si="516">J275*1000*10000</f>
        <v>19775169276.060482</v>
      </c>
      <c r="L275" s="16">
        <f>AVERAGE(K275:K277)</f>
        <v>30670943168.766888</v>
      </c>
      <c r="M275" s="4">
        <f>STDEVP(K275:K277)</f>
        <v>8548469128.0294437</v>
      </c>
      <c r="N275">
        <f>((I275*'Beads concentration'!G$7*E275)/(B275*500))</f>
        <v>5761.0071457246077</v>
      </c>
      <c r="O275" s="29">
        <f t="shared" si="515"/>
        <v>57610071457.246078</v>
      </c>
      <c r="P275" s="22">
        <f>AVERAGE(O275:O277)</f>
        <v>95262903586.635056</v>
      </c>
      <c r="Q275" s="4">
        <f>STDEVP(O275:O277)</f>
        <v>29138496882.915138</v>
      </c>
      <c r="R275" s="105">
        <f t="shared" si="420"/>
        <v>77385240733.306564</v>
      </c>
      <c r="S275" s="4">
        <f>AVERAGE(R275:R277)</f>
        <v>125933846755.40196</v>
      </c>
      <c r="T275" s="4">
        <f t="shared" ref="T275" si="517">STDEVP(R275:R277)</f>
        <v>37684057356.773376</v>
      </c>
      <c r="U275" s="6">
        <f t="shared" si="423"/>
        <v>25.554187192118224</v>
      </c>
      <c r="V275" s="18">
        <f>AVERAGE(U275:U277)</f>
        <v>24.551004373644616</v>
      </c>
      <c r="W275">
        <f>STDEVP(U275:U277)</f>
        <v>0.70972814607745949</v>
      </c>
      <c r="X275" s="28">
        <f t="shared" si="426"/>
        <v>74.445812807881765</v>
      </c>
      <c r="Y275" s="24">
        <f>AVERAGE(X275:X277)</f>
        <v>75.448995626355384</v>
      </c>
      <c r="Z275">
        <f>STDEVP(X275:X277)</f>
        <v>0.70972814607746715</v>
      </c>
    </row>
    <row r="276" spans="1:34" x14ac:dyDescent="0.15">
      <c r="A276" t="s">
        <v>416</v>
      </c>
      <c r="B276">
        <v>108</v>
      </c>
      <c r="C276">
        <v>1307</v>
      </c>
      <c r="D276">
        <v>856</v>
      </c>
      <c r="E276">
        <v>4134</v>
      </c>
      <c r="F276">
        <v>101</v>
      </c>
      <c r="G276">
        <v>0</v>
      </c>
      <c r="H276" t="s">
        <v>21</v>
      </c>
      <c r="I276">
        <v>20</v>
      </c>
      <c r="J276">
        <f>((I276*'Beads concentration'!G$7*C276)/(B276*500))</f>
        <v>4065.4915443745631</v>
      </c>
      <c r="K276" s="4">
        <f t="shared" si="516"/>
        <v>40654915443.745636</v>
      </c>
      <c r="N276">
        <f>((I276*'Beads concentration'!G$7*E276)/(B276*500))</f>
        <v>12859.02222222222</v>
      </c>
      <c r="O276" s="29">
        <f t="shared" si="515"/>
        <v>128590222222.2222</v>
      </c>
      <c r="R276" s="105">
        <f t="shared" si="420"/>
        <v>169245137665.96783</v>
      </c>
      <c r="U276" s="6">
        <f t="shared" si="423"/>
        <v>24.021319610365747</v>
      </c>
      <c r="X276" s="28">
        <f t="shared" si="426"/>
        <v>75.978680389634263</v>
      </c>
    </row>
    <row r="277" spans="1:34" x14ac:dyDescent="0.15">
      <c r="A277" t="s">
        <v>417</v>
      </c>
      <c r="B277">
        <v>152</v>
      </c>
      <c r="C277">
        <v>1429</v>
      </c>
      <c r="D277">
        <v>759</v>
      </c>
      <c r="E277">
        <v>4506</v>
      </c>
      <c r="F277">
        <v>89.3</v>
      </c>
      <c r="G277">
        <v>0</v>
      </c>
      <c r="H277" t="s">
        <v>21</v>
      </c>
      <c r="I277">
        <v>20</v>
      </c>
      <c r="J277">
        <f>((I277*'Beads concentration'!G$7*C277)/(B277*500))</f>
        <v>3158.2744786494536</v>
      </c>
      <c r="K277" s="4">
        <f t="shared" si="516"/>
        <v>31582744786.494537</v>
      </c>
      <c r="N277">
        <f>((I277*'Beads concentration'!G$7*E277)/(B277*500))</f>
        <v>9958.8417080436921</v>
      </c>
      <c r="O277" s="29">
        <f t="shared" si="515"/>
        <v>99588417080.43692</v>
      </c>
      <c r="R277" s="105">
        <f t="shared" si="420"/>
        <v>131171161866.93146</v>
      </c>
      <c r="U277" s="6">
        <f t="shared" si="423"/>
        <v>24.077506318449878</v>
      </c>
      <c r="X277" s="28">
        <f t="shared" si="426"/>
        <v>75.922493681550122</v>
      </c>
    </row>
    <row r="278" spans="1:34" s="40" customFormat="1" x14ac:dyDescent="0.15">
      <c r="A278" s="40" t="s">
        <v>418</v>
      </c>
      <c r="B278" s="40">
        <v>504</v>
      </c>
      <c r="C278" s="40">
        <v>0</v>
      </c>
      <c r="D278" s="40" t="s">
        <v>21</v>
      </c>
      <c r="E278" s="40">
        <v>0</v>
      </c>
      <c r="F278" s="40" t="s">
        <v>21</v>
      </c>
      <c r="G278" s="40">
        <v>1670</v>
      </c>
      <c r="H278" s="40">
        <v>30.1</v>
      </c>
      <c r="I278" s="40">
        <v>20</v>
      </c>
      <c r="K278" s="41"/>
      <c r="M278" s="41"/>
      <c r="O278" s="29">
        <f t="shared" si="515"/>
        <v>0</v>
      </c>
      <c r="P278" s="23"/>
      <c r="Q278" s="41"/>
      <c r="R278" s="41"/>
      <c r="T278" s="41"/>
      <c r="U278" s="43"/>
      <c r="X278" s="43"/>
      <c r="AB278" s="40">
        <f>((I278*'Beads concentration'!G$7*G278)/(B278*500))</f>
        <v>1113.1332734351599</v>
      </c>
      <c r="AC278" s="41">
        <f t="shared" si="514"/>
        <v>11131332734.351601</v>
      </c>
      <c r="AD278" s="41">
        <f t="shared" ref="AD278" si="518">AVERAGE(AC278:AC280)</f>
        <v>13320594300.325027</v>
      </c>
      <c r="AE278" s="41">
        <f t="shared" ref="AE278" si="519">STDEVP(AC278:AC280)</f>
        <v>2799590891.2277069</v>
      </c>
      <c r="AF278" s="44">
        <f>AC278/S281</f>
        <v>9.6229064129195963E-2</v>
      </c>
      <c r="AG278" s="127">
        <f t="shared" ref="AG278" si="520">AVERAGE(AF278:AF280)</f>
        <v>0.1151549732413641</v>
      </c>
      <c r="AH278" s="44">
        <f t="shared" ref="AH278" si="521">STDEVP(AF278:AF280)</f>
        <v>2.4202134446676214E-2</v>
      </c>
    </row>
    <row r="279" spans="1:34" x14ac:dyDescent="0.15">
      <c r="A279" t="s">
        <v>419</v>
      </c>
      <c r="B279">
        <v>606</v>
      </c>
      <c r="C279">
        <v>0</v>
      </c>
      <c r="D279" t="s">
        <v>21</v>
      </c>
      <c r="E279">
        <v>0</v>
      </c>
      <c r="F279" t="s">
        <v>21</v>
      </c>
      <c r="G279">
        <v>2085</v>
      </c>
      <c r="H279">
        <v>28.5</v>
      </c>
      <c r="I279">
        <v>20</v>
      </c>
      <c r="K279" s="4"/>
      <c r="O279" s="29">
        <f t="shared" si="515"/>
        <v>0</v>
      </c>
      <c r="R279" s="105"/>
      <c r="U279" s="6"/>
      <c r="X279" s="28"/>
      <c r="AB279">
        <f>((I279*'Beads concentration'!G$7*G279)/(B279*500))</f>
        <v>1155.8318699794506</v>
      </c>
      <c r="AC279" s="4">
        <f t="shared" si="514"/>
        <v>11558318699.794508</v>
      </c>
      <c r="AF279" s="38">
        <f>AC279/S281</f>
        <v>9.9920307651552631E-2</v>
      </c>
    </row>
    <row r="280" spans="1:34" x14ac:dyDescent="0.15">
      <c r="A280" t="s">
        <v>420</v>
      </c>
      <c r="B280">
        <v>403</v>
      </c>
      <c r="C280">
        <v>0</v>
      </c>
      <c r="D280" t="s">
        <v>21</v>
      </c>
      <c r="E280">
        <v>0</v>
      </c>
      <c r="F280" t="s">
        <v>21</v>
      </c>
      <c r="G280">
        <v>2072</v>
      </c>
      <c r="H280">
        <v>26.9</v>
      </c>
      <c r="I280">
        <v>20</v>
      </c>
      <c r="K280" s="4"/>
      <c r="O280" s="29">
        <f t="shared" si="515"/>
        <v>0</v>
      </c>
      <c r="R280" s="105"/>
      <c r="U280" s="6"/>
      <c r="X280" s="28"/>
      <c r="AB280">
        <f>((I280*'Beads concentration'!G$7*G280)/(B280*500))</f>
        <v>1727.2131466828969</v>
      </c>
      <c r="AC280" s="4">
        <f t="shared" si="514"/>
        <v>17272131466.828968</v>
      </c>
      <c r="AF280" s="38">
        <f>AC280/S281</f>
        <v>0.14931554794334376</v>
      </c>
    </row>
    <row r="281" spans="1:34" s="69" customFormat="1" x14ac:dyDescent="0.15">
      <c r="A281" s="69" t="s">
        <v>421</v>
      </c>
      <c r="B281" s="69">
        <v>337</v>
      </c>
      <c r="C281" s="69">
        <v>1169</v>
      </c>
      <c r="D281" s="69">
        <v>930</v>
      </c>
      <c r="E281" s="69">
        <v>3214</v>
      </c>
      <c r="F281" s="69">
        <v>115</v>
      </c>
      <c r="G281" s="69">
        <v>0</v>
      </c>
      <c r="H281" s="69" t="s">
        <v>21</v>
      </c>
      <c r="I281" s="69">
        <v>20</v>
      </c>
      <c r="J281" s="69">
        <f>((I281*'Beads concentration'!G$7*C281)/(B281*500))</f>
        <v>1165.3217177089748</v>
      </c>
      <c r="K281" s="70">
        <f t="shared" si="516"/>
        <v>11653217177.089748</v>
      </c>
      <c r="L281" s="71">
        <f t="shared" ref="L281" si="522">AVERAGE(K281:K283)</f>
        <v>30178070404.24744</v>
      </c>
      <c r="M281" s="70">
        <f t="shared" ref="M281" si="523">STDEVP(K281:K283)</f>
        <v>21737880940.324734</v>
      </c>
      <c r="N281" s="69">
        <f>((I281*'Beads concentration'!G$7*E281)/(B281*500))</f>
        <v>3203.8870835899443</v>
      </c>
      <c r="O281" s="116">
        <f t="shared" si="515"/>
        <v>32038870835.899441</v>
      </c>
      <c r="P281" s="72">
        <f>AVERAGE(O281:O283)</f>
        <v>85497301013.755859</v>
      </c>
      <c r="Q281" s="70">
        <f t="shared" ref="Q281" si="524">STDEVP(O281:O283)</f>
        <v>69708906356.487183</v>
      </c>
      <c r="R281" s="106">
        <f t="shared" si="420"/>
        <v>43692088012.989189</v>
      </c>
      <c r="S281" s="70">
        <f t="shared" ref="S281" si="525">AVERAGE(R281:R283)</f>
        <v>115675371418.0033</v>
      </c>
      <c r="T281" s="70">
        <f t="shared" ref="T281" si="526">STDEVP(R281:R283)</f>
        <v>91401901958.060318</v>
      </c>
      <c r="U281" s="73">
        <f t="shared" si="423"/>
        <v>26.671229751311891</v>
      </c>
      <c r="V281" s="74">
        <f t="shared" ref="V281" si="527">AVERAGE(U281:U283)</f>
        <v>27.492841360376499</v>
      </c>
      <c r="W281" s="69">
        <f t="shared" ref="W281" si="528">STDEVP(U281:U283)</f>
        <v>2.5950350000547102</v>
      </c>
      <c r="X281" s="75">
        <f t="shared" si="426"/>
        <v>73.328770248688102</v>
      </c>
      <c r="Y281" s="76">
        <f t="shared" ref="Y281" si="529">AVERAGE(X281:X283)</f>
        <v>72.507158639623498</v>
      </c>
      <c r="Z281" s="69">
        <f t="shared" ref="Z281" si="530">STDEVP(X281:X283)</f>
        <v>2.5950350000547098</v>
      </c>
      <c r="AC281" s="70"/>
      <c r="AD281" s="77"/>
      <c r="AE281" s="70"/>
      <c r="AF281" s="78"/>
      <c r="AG281" s="129"/>
      <c r="AH281" s="78"/>
    </row>
    <row r="282" spans="1:34" s="69" customFormat="1" x14ac:dyDescent="0.15">
      <c r="A282" s="69" t="s">
        <v>422</v>
      </c>
      <c r="B282" s="69">
        <v>279</v>
      </c>
      <c r="C282" s="69">
        <v>1511</v>
      </c>
      <c r="D282" s="69">
        <v>997</v>
      </c>
      <c r="E282" s="69">
        <v>3363</v>
      </c>
      <c r="F282" s="69">
        <v>117</v>
      </c>
      <c r="G282" s="69">
        <v>0</v>
      </c>
      <c r="H282" s="69" t="s">
        <v>21</v>
      </c>
      <c r="I282" s="69">
        <v>20</v>
      </c>
      <c r="J282" s="69">
        <f>((I282*'Beads concentration'!G$7*C282)/(B282*500))</f>
        <v>1819.3719348076011</v>
      </c>
      <c r="K282" s="70">
        <f t="shared" si="516"/>
        <v>18193719348.076012</v>
      </c>
      <c r="L282" s="98"/>
      <c r="M282" s="70"/>
      <c r="N282" s="69">
        <f>((I282*'Beads concentration'!G$7*E282)/(B282*500))</f>
        <v>4049.3367417326026</v>
      </c>
      <c r="O282" s="116">
        <f t="shared" si="515"/>
        <v>40493367417.326027</v>
      </c>
      <c r="P282" s="99"/>
      <c r="Q282" s="70"/>
      <c r="R282" s="106">
        <f t="shared" si="420"/>
        <v>58687086765.402039</v>
      </c>
      <c r="T282" s="70"/>
      <c r="U282" s="73">
        <f t="shared" si="423"/>
        <v>31.001231021748051</v>
      </c>
      <c r="V282" s="98"/>
      <c r="X282" s="75">
        <f t="shared" si="426"/>
        <v>68.998768978251945</v>
      </c>
      <c r="Y282" s="99"/>
      <c r="AC282" s="70"/>
      <c r="AD282" s="77"/>
      <c r="AE282" s="70"/>
      <c r="AF282" s="78"/>
      <c r="AG282" s="129"/>
      <c r="AH282" s="78"/>
    </row>
    <row r="283" spans="1:34" s="94" customFormat="1" x14ac:dyDescent="0.15">
      <c r="A283" s="94" t="s">
        <v>423</v>
      </c>
      <c r="B283" s="94">
        <f>AVERAGE(B281:B282)</f>
        <v>308</v>
      </c>
      <c r="C283" s="94">
        <v>5564</v>
      </c>
      <c r="D283" s="94">
        <v>877</v>
      </c>
      <c r="E283" s="94">
        <v>16866</v>
      </c>
      <c r="F283" s="94">
        <v>112</v>
      </c>
      <c r="G283" s="94">
        <v>0</v>
      </c>
      <c r="H283" s="94" t="s">
        <v>21</v>
      </c>
      <c r="I283" s="94">
        <v>20</v>
      </c>
      <c r="J283" s="94">
        <f>((I283*'Beads concentration'!G$7*C283)/(B283*500))</f>
        <v>6068.7274687576564</v>
      </c>
      <c r="K283" s="95">
        <f t="shared" si="516"/>
        <v>60687274687.576561</v>
      </c>
      <c r="M283" s="95"/>
      <c r="N283" s="94">
        <f>((I283*'Beads concentration'!G$7*E283)/(B283*500))</f>
        <v>18395.966478804214</v>
      </c>
      <c r="O283" s="116">
        <f t="shared" si="515"/>
        <v>183959664788.04211</v>
      </c>
      <c r="P283" s="99"/>
      <c r="Q283" s="95"/>
      <c r="R283" s="106">
        <f t="shared" si="420"/>
        <v>244646939475.61868</v>
      </c>
      <c r="T283" s="95"/>
      <c r="U283" s="96">
        <f t="shared" si="423"/>
        <v>24.80606330806955</v>
      </c>
      <c r="X283" s="96">
        <f t="shared" si="426"/>
        <v>75.193936691930446</v>
      </c>
      <c r="AC283" s="95"/>
      <c r="AE283" s="95"/>
      <c r="AF283" s="97"/>
      <c r="AG283" s="129"/>
      <c r="AH283" s="97"/>
    </row>
    <row r="284" spans="1:34" s="9" customFormat="1" x14ac:dyDescent="0.15">
      <c r="A284" s="9" t="s">
        <v>424</v>
      </c>
      <c r="B284" s="9">
        <v>940</v>
      </c>
      <c r="C284" s="9">
        <v>0</v>
      </c>
      <c r="D284" s="9" t="s">
        <v>21</v>
      </c>
      <c r="E284" s="9">
        <v>0</v>
      </c>
      <c r="F284" s="9" t="s">
        <v>21</v>
      </c>
      <c r="G284" s="9">
        <v>1947</v>
      </c>
      <c r="H284" s="9">
        <v>29.7</v>
      </c>
      <c r="I284" s="9">
        <v>20</v>
      </c>
      <c r="K284" s="46"/>
      <c r="L284" s="55"/>
      <c r="M284" s="46"/>
      <c r="O284" s="114">
        <f t="shared" si="515"/>
        <v>0</v>
      </c>
      <c r="P284" s="56"/>
      <c r="Q284" s="46"/>
      <c r="R284" s="108"/>
      <c r="T284" s="46"/>
      <c r="U284" s="49"/>
      <c r="V284" s="55"/>
      <c r="X284" s="51"/>
      <c r="Y284" s="56"/>
      <c r="AB284" s="9">
        <f>((I284*'Beads concentration'!G$7*G284)/(B284*500))</f>
        <v>695.82387796065836</v>
      </c>
      <c r="AC284" s="46">
        <f t="shared" si="514"/>
        <v>6958238779.6065836</v>
      </c>
      <c r="AD284" s="115">
        <f t="shared" ref="AD284" si="531">AVERAGE(AC284:AC286)</f>
        <v>8714914426.8152409</v>
      </c>
      <c r="AE284" s="46">
        <f t="shared" ref="AE284" si="532">STDEVP(AC284:AC286)</f>
        <v>1349940011.9111502</v>
      </c>
      <c r="AF284" s="54">
        <f>AC284/S287</f>
        <v>4.5162729409420621E-2</v>
      </c>
      <c r="AG284" s="131">
        <f t="shared" ref="AG284" si="533">AVERAGE(AF284:AF286)</f>
        <v>5.6564503540472932E-2</v>
      </c>
      <c r="AH284" s="54">
        <f t="shared" ref="AH284" si="534">STDEVP(AF284:AF286)</f>
        <v>8.7618400874050692E-3</v>
      </c>
    </row>
    <row r="285" spans="1:34" s="90" customFormat="1" x14ac:dyDescent="0.15">
      <c r="A285" s="90" t="s">
        <v>425</v>
      </c>
      <c r="B285" s="90">
        <v>896</v>
      </c>
      <c r="C285" s="90">
        <v>0</v>
      </c>
      <c r="D285" s="90" t="s">
        <v>21</v>
      </c>
      <c r="E285" s="90">
        <v>0</v>
      </c>
      <c r="F285" s="90" t="s">
        <v>21</v>
      </c>
      <c r="G285" s="90">
        <v>2386</v>
      </c>
      <c r="H285" s="90">
        <v>29.5</v>
      </c>
      <c r="I285" s="90">
        <v>20</v>
      </c>
      <c r="K285" s="91"/>
      <c r="M285" s="91"/>
      <c r="O285" s="114">
        <f t="shared" si="515"/>
        <v>0</v>
      </c>
      <c r="P285" s="56"/>
      <c r="Q285" s="91"/>
      <c r="R285" s="91"/>
      <c r="T285" s="91"/>
      <c r="U285" s="92"/>
      <c r="X285" s="92"/>
      <c r="AB285" s="90">
        <f>((I285*'Beads concentration'!G$7*G285)/(B285*500))</f>
        <v>894.58921832884084</v>
      </c>
      <c r="AC285" s="91">
        <f t="shared" si="514"/>
        <v>8945892183.2884083</v>
      </c>
      <c r="AE285" s="91"/>
      <c r="AF285" s="93">
        <f>AC285/S287</f>
        <v>5.8063673983684221E-2</v>
      </c>
      <c r="AG285" s="132"/>
      <c r="AH285" s="93"/>
    </row>
    <row r="286" spans="1:34" s="9" customFormat="1" x14ac:dyDescent="0.15">
      <c r="A286" s="9" t="s">
        <v>426</v>
      </c>
      <c r="B286" s="9">
        <v>848</v>
      </c>
      <c r="C286" s="9">
        <v>0</v>
      </c>
      <c r="D286" s="9" t="s">
        <v>21</v>
      </c>
      <c r="E286" s="9">
        <v>0</v>
      </c>
      <c r="F286" s="9" t="s">
        <v>21</v>
      </c>
      <c r="G286" s="9">
        <v>2585</v>
      </c>
      <c r="H286" s="9">
        <v>30.2</v>
      </c>
      <c r="I286" s="9">
        <v>20</v>
      </c>
      <c r="K286" s="46"/>
      <c r="L286" s="55"/>
      <c r="M286" s="46"/>
      <c r="O286" s="114">
        <f t="shared" si="515"/>
        <v>0</v>
      </c>
      <c r="P286" s="56"/>
      <c r="Q286" s="46"/>
      <c r="R286" s="108"/>
      <c r="T286" s="46"/>
      <c r="U286" s="49"/>
      <c r="V286" s="55"/>
      <c r="X286" s="51"/>
      <c r="Y286" s="56"/>
      <c r="AB286" s="9">
        <f>((I286*'Beads concentration'!G$7*G286)/(B286*500))</f>
        <v>1024.0612317550729</v>
      </c>
      <c r="AC286" s="46">
        <f t="shared" si="514"/>
        <v>10240612317.550728</v>
      </c>
      <c r="AD286" s="53"/>
      <c r="AE286" s="46"/>
      <c r="AF286" s="54">
        <f>AC286/S287</f>
        <v>6.6467107228313962E-2</v>
      </c>
      <c r="AG286" s="132"/>
      <c r="AH286" s="54"/>
    </row>
    <row r="287" spans="1:34" x14ac:dyDescent="0.15">
      <c r="A287" t="s">
        <v>427</v>
      </c>
      <c r="B287">
        <v>268</v>
      </c>
      <c r="C287">
        <v>1502</v>
      </c>
      <c r="D287">
        <v>603</v>
      </c>
      <c r="E287">
        <v>3378</v>
      </c>
      <c r="F287">
        <v>64.900000000000006</v>
      </c>
      <c r="G287">
        <v>0</v>
      </c>
      <c r="H287" t="s">
        <v>21</v>
      </c>
      <c r="I287">
        <v>20</v>
      </c>
      <c r="J287">
        <f>((I287*'Beads concentration'!G$7*C287)/(B287*500))</f>
        <v>1882.7660940580117</v>
      </c>
      <c r="K287" s="4">
        <f t="shared" si="516"/>
        <v>18827660940.580116</v>
      </c>
      <c r="L287" s="16">
        <f t="shared" ref="L287" si="535">AVERAGE(K287:K289)</f>
        <v>43258855533.652489</v>
      </c>
      <c r="M287" s="4">
        <f t="shared" ref="M287" si="536">STDEVP(K287:K289)</f>
        <v>18386159607.536304</v>
      </c>
      <c r="N287">
        <f>((I287*'Beads concentration'!G$7*E287)/(B287*500))</f>
        <v>4234.3434525485773</v>
      </c>
      <c r="O287" s="29">
        <f t="shared" si="515"/>
        <v>42343434525.485771</v>
      </c>
      <c r="P287" s="22">
        <f>AVERAGE(O287:O289)</f>
        <v>110811522200.31914</v>
      </c>
      <c r="Q287" s="4">
        <f t="shared" ref="Q287" si="537">STDEVP(O287:O289)</f>
        <v>55356771867.132095</v>
      </c>
      <c r="R287" s="105">
        <f t="shared" si="420"/>
        <v>61171095466.065887</v>
      </c>
      <c r="S287" s="4">
        <f t="shared" ref="S287" si="538">AVERAGE(R287:R289)</f>
        <v>154070377733.97162</v>
      </c>
      <c r="T287" s="4">
        <f t="shared" ref="T287" si="539">STDEVP(R287:R289)</f>
        <v>73573303512.01973</v>
      </c>
      <c r="U287" s="6">
        <f t="shared" si="423"/>
        <v>30.778688524590166</v>
      </c>
      <c r="V287" s="18">
        <f t="shared" ref="V287" si="540">AVERAGE(U287:U289)</f>
        <v>28.949972574576211</v>
      </c>
      <c r="W287">
        <f t="shared" ref="W287" si="541">STDEVP(U287:U289)</f>
        <v>1.9759247124741579</v>
      </c>
      <c r="X287" s="28">
        <f t="shared" si="426"/>
        <v>69.221311475409834</v>
      </c>
      <c r="Y287" s="24">
        <f t="shared" ref="Y287" si="542">AVERAGE(X287:X289)</f>
        <v>71.050027425423792</v>
      </c>
      <c r="Z287">
        <f t="shared" ref="Z287" si="543">STDEVP(X287:X289)</f>
        <v>1.9759247124741623</v>
      </c>
    </row>
    <row r="288" spans="1:34" x14ac:dyDescent="0.15">
      <c r="A288" t="s">
        <v>428</v>
      </c>
      <c r="B288">
        <v>104</v>
      </c>
      <c r="C288">
        <v>1956</v>
      </c>
      <c r="D288">
        <v>259</v>
      </c>
      <c r="E288">
        <v>5508</v>
      </c>
      <c r="F288">
        <v>37.1</v>
      </c>
      <c r="G288">
        <v>0</v>
      </c>
      <c r="H288" t="s">
        <v>21</v>
      </c>
      <c r="I288">
        <v>20</v>
      </c>
      <c r="J288">
        <f>((I288*'Beads concentration'!G$7*C288)/(B288*500))</f>
        <v>6318.2490566037732</v>
      </c>
      <c r="K288" s="4">
        <f t="shared" si="516"/>
        <v>63182490566.037735</v>
      </c>
      <c r="N288">
        <f>((I288*'Beads concentration'!G$7*E288)/(B288*500))</f>
        <v>17791.879245283017</v>
      </c>
      <c r="O288" s="29">
        <f t="shared" si="515"/>
        <v>177918792452.83014</v>
      </c>
      <c r="R288" s="105">
        <f t="shared" si="420"/>
        <v>241101283018.86786</v>
      </c>
      <c r="U288" s="6">
        <f t="shared" si="423"/>
        <v>26.205787781350487</v>
      </c>
      <c r="X288" s="28">
        <f t="shared" si="426"/>
        <v>73.79421221864952</v>
      </c>
    </row>
    <row r="289" spans="1:34" x14ac:dyDescent="0.15">
      <c r="A289" t="s">
        <v>429</v>
      </c>
      <c r="B289">
        <v>128</v>
      </c>
      <c r="C289">
        <v>1820</v>
      </c>
      <c r="D289">
        <v>1056</v>
      </c>
      <c r="E289">
        <v>4274</v>
      </c>
      <c r="F289">
        <v>125</v>
      </c>
      <c r="G289">
        <v>1</v>
      </c>
      <c r="H289">
        <v>6.95</v>
      </c>
      <c r="I289">
        <v>20</v>
      </c>
      <c r="J289">
        <f>((I289*'Beads concentration'!G$7*C289)/(B289*500))</f>
        <v>4776.6415094339618</v>
      </c>
      <c r="K289" s="4">
        <f t="shared" si="516"/>
        <v>47766415094.339615</v>
      </c>
      <c r="N289">
        <f>((I289*'Beads concentration'!G$7*E289)/(B289*500))</f>
        <v>11217.23396226415</v>
      </c>
      <c r="O289" s="29">
        <f t="shared" si="515"/>
        <v>112172339622.64151</v>
      </c>
      <c r="R289" s="105">
        <f t="shared" si="420"/>
        <v>159938754716.98114</v>
      </c>
      <c r="U289" s="6">
        <f t="shared" si="423"/>
        <v>29.865441417787984</v>
      </c>
      <c r="X289" s="28">
        <f t="shared" si="426"/>
        <v>70.134558582212009</v>
      </c>
    </row>
    <row r="290" spans="1:34" s="40" customFormat="1" x14ac:dyDescent="0.15">
      <c r="A290" s="40" t="s">
        <v>430</v>
      </c>
      <c r="B290" s="40">
        <v>390</v>
      </c>
      <c r="C290" s="40">
        <v>0</v>
      </c>
      <c r="D290" s="40" t="s">
        <v>21</v>
      </c>
      <c r="E290" s="40">
        <v>0</v>
      </c>
      <c r="F290" s="40" t="s">
        <v>21</v>
      </c>
      <c r="G290" s="40">
        <v>1347</v>
      </c>
      <c r="H290" s="40">
        <v>31.9</v>
      </c>
      <c r="I290" s="40">
        <v>20</v>
      </c>
      <c r="K290" s="41"/>
      <c r="M290" s="41"/>
      <c r="O290" s="29">
        <f t="shared" si="515"/>
        <v>0</v>
      </c>
      <c r="P290" s="23"/>
      <c r="Q290" s="41"/>
      <c r="R290" s="41"/>
      <c r="T290" s="41"/>
      <c r="U290" s="43"/>
      <c r="X290" s="43"/>
      <c r="AB290" s="40">
        <f>((I290*'Beads concentration'!G$7*G290)/(B290*500))</f>
        <v>1160.2837735849055</v>
      </c>
      <c r="AC290" s="41">
        <f t="shared" si="514"/>
        <v>11602837735.849056</v>
      </c>
      <c r="AD290" s="41">
        <f t="shared" ref="AD290" si="544">AVERAGE(AC290:AC292)</f>
        <v>13569926575.887329</v>
      </c>
      <c r="AE290" s="41">
        <f t="shared" ref="AE290" si="545">STDEVP(AC290:AC292)</f>
        <v>1884994180.7996678</v>
      </c>
      <c r="AF290" s="44">
        <f>AC290/S293</f>
        <v>0.10176104335225215</v>
      </c>
      <c r="AG290" s="127">
        <f t="shared" ref="AG290" si="546">AVERAGE(AF290:AF292)</f>
        <v>0.11901311713678812</v>
      </c>
      <c r="AH290" s="44">
        <f t="shared" ref="AH290" si="547">STDEVP(AF290:AF292)</f>
        <v>1.6532074214779324E-2</v>
      </c>
    </row>
    <row r="291" spans="1:34" x14ac:dyDescent="0.15">
      <c r="A291" t="s">
        <v>431</v>
      </c>
      <c r="B291">
        <v>433</v>
      </c>
      <c r="C291">
        <v>0</v>
      </c>
      <c r="D291" t="s">
        <v>21</v>
      </c>
      <c r="E291">
        <v>0</v>
      </c>
      <c r="F291" t="s">
        <v>21</v>
      </c>
      <c r="G291">
        <v>1675</v>
      </c>
      <c r="H291">
        <v>28.1</v>
      </c>
      <c r="I291">
        <v>20</v>
      </c>
      <c r="K291" s="4"/>
      <c r="O291" s="29">
        <f t="shared" si="515"/>
        <v>0</v>
      </c>
      <c r="R291" s="105"/>
      <c r="U291" s="6"/>
      <c r="X291" s="28"/>
      <c r="AB291">
        <f>((I291*'Beads concentration'!G$7*G291)/(B291*500))</f>
        <v>1299.5354917425595</v>
      </c>
      <c r="AC291" s="4">
        <f t="shared" si="514"/>
        <v>12995354917.425594</v>
      </c>
      <c r="AF291" s="38">
        <f>AC291/S293</f>
        <v>0.11397391786702246</v>
      </c>
    </row>
    <row r="292" spans="1:34" x14ac:dyDescent="0.15">
      <c r="A292" t="s">
        <v>432</v>
      </c>
      <c r="B292">
        <v>348</v>
      </c>
      <c r="C292">
        <v>0</v>
      </c>
      <c r="D292" t="s">
        <v>21</v>
      </c>
      <c r="E292">
        <v>0</v>
      </c>
      <c r="F292" t="s">
        <v>21</v>
      </c>
      <c r="G292">
        <v>1669</v>
      </c>
      <c r="H292">
        <v>28.4</v>
      </c>
      <c r="I292">
        <v>20</v>
      </c>
      <c r="K292" s="4"/>
      <c r="O292" s="29">
        <f t="shared" si="515"/>
        <v>0</v>
      </c>
      <c r="R292" s="105"/>
      <c r="U292" s="6"/>
      <c r="X292" s="28"/>
      <c r="AB292">
        <f>((I292*'Beads concentration'!G$7*G292)/(B292*500))</f>
        <v>1611.1587074387335</v>
      </c>
      <c r="AC292" s="4">
        <f t="shared" si="514"/>
        <v>16111587074.387335</v>
      </c>
      <c r="AF292" s="38">
        <f>AC292/S293</f>
        <v>0.14130439019108973</v>
      </c>
    </row>
    <row r="293" spans="1:34" s="57" customFormat="1" x14ac:dyDescent="0.15">
      <c r="A293" s="57" t="s">
        <v>433</v>
      </c>
      <c r="B293" s="57">
        <v>103</v>
      </c>
      <c r="C293" s="57">
        <v>460</v>
      </c>
      <c r="D293" s="57">
        <v>2326</v>
      </c>
      <c r="E293" s="57">
        <v>910</v>
      </c>
      <c r="F293" s="57">
        <v>351</v>
      </c>
      <c r="G293" s="57">
        <v>2</v>
      </c>
      <c r="H293" s="57">
        <v>8.99</v>
      </c>
      <c r="I293" s="57">
        <v>20</v>
      </c>
      <c r="J293" s="57">
        <f>((I293*'Beads concentration'!G$7*C293)/(B293*500))</f>
        <v>1500.3128778164496</v>
      </c>
      <c r="K293" s="111">
        <f t="shared" si="516"/>
        <v>15003128778.164495</v>
      </c>
      <c r="L293" s="111">
        <f>AVERAGE(K294:K295)</f>
        <v>31251621097.331459</v>
      </c>
      <c r="M293" s="111">
        <f>STDEVP(K294:K295)</f>
        <v>761448824.97707951</v>
      </c>
      <c r="N293" s="57">
        <f>((I293*'Beads concentration'!G$7*E293)/(B293*500))</f>
        <v>2968.0102582890636</v>
      </c>
      <c r="O293" s="111">
        <f t="shared" si="515"/>
        <v>29680102582.890636</v>
      </c>
      <c r="P293" s="61">
        <f>AVERAGE(O294:O295)</f>
        <v>82768807090.350494</v>
      </c>
      <c r="Q293" s="111">
        <f>STDEVP(O294:O295)</f>
        <v>12842244333.99275</v>
      </c>
      <c r="R293" s="111">
        <f t="shared" ref="R293:R355" si="548">K293+O293</f>
        <v>44683231361.05513</v>
      </c>
      <c r="S293" s="111">
        <f>AVERAGE(R294:R295)</f>
        <v>114020428187.68195</v>
      </c>
      <c r="T293" s="111">
        <f>STDEVP(R294:R295)</f>
        <v>13603693158.970026</v>
      </c>
      <c r="U293" s="64">
        <f t="shared" ref="U293:U355" si="549">K293*100/R293</f>
        <v>33.576642335766422</v>
      </c>
      <c r="V293" s="64">
        <f>AVERAGE(U294:U295)</f>
        <v>27.723753665689145</v>
      </c>
      <c r="W293" s="57">
        <f>STDEVP(U294:U295)</f>
        <v>2.6398826979472112</v>
      </c>
      <c r="X293" s="64">
        <f>O293*100/R293</f>
        <v>66.423357664233578</v>
      </c>
      <c r="Y293" s="64">
        <f>AVERAGE(X294:X295)</f>
        <v>72.276246334310855</v>
      </c>
      <c r="Z293" s="57">
        <f>STDEVP(X294:X295)</f>
        <v>2.6398826979472076</v>
      </c>
      <c r="AC293" s="111"/>
      <c r="AE293" s="111"/>
      <c r="AF293" s="112"/>
      <c r="AG293" s="135"/>
      <c r="AH293" s="112"/>
    </row>
    <row r="294" spans="1:34" s="9" customFormat="1" x14ac:dyDescent="0.15">
      <c r="A294" s="9" t="s">
        <v>434</v>
      </c>
      <c r="B294" s="9">
        <v>92</v>
      </c>
      <c r="C294" s="9">
        <v>835</v>
      </c>
      <c r="D294" s="9">
        <v>1725</v>
      </c>
      <c r="E294" s="9">
        <v>1915</v>
      </c>
      <c r="F294" s="9">
        <v>197</v>
      </c>
      <c r="G294" s="9">
        <v>0</v>
      </c>
      <c r="H294" s="9" t="s">
        <v>21</v>
      </c>
      <c r="I294" s="9">
        <v>20</v>
      </c>
      <c r="J294" s="9">
        <f>((I294*'Beads concentration'!G$7*C294)/(B294*500))</f>
        <v>3049.0172272354384</v>
      </c>
      <c r="K294" s="46">
        <f t="shared" si="516"/>
        <v>30490172272.354382</v>
      </c>
      <c r="L294" s="55"/>
      <c r="M294" s="46"/>
      <c r="N294" s="9">
        <f>((I294*'Beads concentration'!G$7*E294)/(B294*500))</f>
        <v>6992.6562756357662</v>
      </c>
      <c r="O294" s="114">
        <f t="shared" si="515"/>
        <v>69926562756.357666</v>
      </c>
      <c r="P294" s="56"/>
      <c r="Q294" s="46"/>
      <c r="R294" s="108">
        <f t="shared" si="548"/>
        <v>100416735028.71205</v>
      </c>
      <c r="T294" s="46"/>
      <c r="U294" s="49">
        <f t="shared" si="549"/>
        <v>30.363636363636356</v>
      </c>
      <c r="V294" s="55"/>
      <c r="X294" s="51">
        <f t="shared" ref="X294:X355" si="550">O294*100/R294</f>
        <v>69.63636363636364</v>
      </c>
      <c r="Y294" s="56"/>
      <c r="AC294" s="46"/>
      <c r="AD294" s="53"/>
      <c r="AE294" s="46"/>
      <c r="AF294" s="54"/>
      <c r="AG294" s="132"/>
      <c r="AH294" s="54"/>
    </row>
    <row r="295" spans="1:34" s="9" customFormat="1" x14ac:dyDescent="0.15">
      <c r="A295" s="9" t="s">
        <v>435</v>
      </c>
      <c r="B295" s="9">
        <v>102</v>
      </c>
      <c r="C295" s="9">
        <v>972</v>
      </c>
      <c r="D295" s="9">
        <v>1333</v>
      </c>
      <c r="E295" s="9">
        <v>2903</v>
      </c>
      <c r="F295" s="9">
        <v>149</v>
      </c>
      <c r="G295" s="9">
        <v>0</v>
      </c>
      <c r="H295" s="9" t="s">
        <v>21</v>
      </c>
      <c r="I295" s="9">
        <v>20</v>
      </c>
      <c r="J295" s="9">
        <f>((I295*'Beads concentration'!G$7*C295)/(B295*500))</f>
        <v>3201.3069922308541</v>
      </c>
      <c r="K295" s="46">
        <f t="shared" si="516"/>
        <v>32013069922.30854</v>
      </c>
      <c r="L295" s="55"/>
      <c r="M295" s="46"/>
      <c r="N295" s="9">
        <f>((I295*'Beads concentration'!G$7*E295)/(B295*500))</f>
        <v>9561.1051424343314</v>
      </c>
      <c r="O295" s="114">
        <f t="shared" si="515"/>
        <v>95611051424.343307</v>
      </c>
      <c r="P295" s="56"/>
      <c r="Q295" s="46"/>
      <c r="R295" s="108">
        <f t="shared" si="548"/>
        <v>127624121346.65186</v>
      </c>
      <c r="T295" s="46"/>
      <c r="U295" s="49">
        <f t="shared" si="549"/>
        <v>25.083870967741934</v>
      </c>
      <c r="V295" s="55"/>
      <c r="X295" s="51">
        <f t="shared" si="550"/>
        <v>74.916129032258056</v>
      </c>
      <c r="Y295" s="56"/>
      <c r="AC295" s="46"/>
      <c r="AD295" s="53"/>
      <c r="AE295" s="46"/>
      <c r="AF295" s="54"/>
      <c r="AG295" s="132"/>
      <c r="AH295" s="54"/>
    </row>
    <row r="296" spans="1:34" s="40" customFormat="1" x14ac:dyDescent="0.15">
      <c r="A296" s="40" t="s">
        <v>436</v>
      </c>
      <c r="B296" s="40">
        <f>AVERAGE(B297:B298)</f>
        <v>360</v>
      </c>
      <c r="C296" s="40">
        <v>0</v>
      </c>
      <c r="D296" s="40" t="s">
        <v>21</v>
      </c>
      <c r="E296" s="40">
        <v>0</v>
      </c>
      <c r="F296" s="40" t="s">
        <v>21</v>
      </c>
      <c r="G296" s="40">
        <v>1439</v>
      </c>
      <c r="H296" s="40">
        <v>29.1</v>
      </c>
      <c r="I296" s="40">
        <v>20</v>
      </c>
      <c r="K296" s="41"/>
      <c r="M296" s="41"/>
      <c r="O296" s="29">
        <f t="shared" si="515"/>
        <v>0</v>
      </c>
      <c r="P296" s="23"/>
      <c r="Q296" s="41"/>
      <c r="R296" s="41"/>
      <c r="T296" s="41"/>
      <c r="U296" s="43"/>
      <c r="X296" s="43"/>
      <c r="AB296" s="40">
        <f>((I296*'Beads concentration'!G$7*G296)/(B296*500))</f>
        <v>1342.825324947589</v>
      </c>
      <c r="AC296" s="41">
        <f t="shared" si="514"/>
        <v>13428253249.475891</v>
      </c>
      <c r="AD296" s="41">
        <f t="shared" ref="AD296" si="551">AVERAGE(AC296:AC298)</f>
        <v>14451391586.303284</v>
      </c>
      <c r="AE296" s="41">
        <f t="shared" ref="AE296" si="552">STDEVP(AC296:AC298)</f>
        <v>2017383392.3049479</v>
      </c>
      <c r="AF296" s="44">
        <f>AC296/S299</f>
        <v>0.24034912164031957</v>
      </c>
      <c r="AG296" s="127">
        <f t="shared" ref="AG296" si="553">AVERAGE(AF296:AF298)</f>
        <v>0.25866203218827927</v>
      </c>
      <c r="AH296" s="44">
        <f t="shared" ref="AH296" si="554">STDEVP(AF296:AF298)</f>
        <v>3.6108667102416205E-2</v>
      </c>
    </row>
    <row r="297" spans="1:34" x14ac:dyDescent="0.15">
      <c r="A297" t="s">
        <v>437</v>
      </c>
      <c r="B297">
        <v>320</v>
      </c>
      <c r="C297">
        <v>0</v>
      </c>
      <c r="D297" t="s">
        <v>21</v>
      </c>
      <c r="E297">
        <v>0</v>
      </c>
      <c r="F297" t="s">
        <v>21</v>
      </c>
      <c r="G297">
        <v>1645</v>
      </c>
      <c r="H297">
        <v>29.1</v>
      </c>
      <c r="I297">
        <v>20</v>
      </c>
      <c r="K297" s="4"/>
      <c r="O297" s="29">
        <f t="shared" si="515"/>
        <v>0</v>
      </c>
      <c r="R297" s="105"/>
      <c r="U297" s="6"/>
      <c r="X297" s="28"/>
      <c r="AB297">
        <f>((I297*'Beads concentration'!G$7*G297)/(B297*500))</f>
        <v>1726.9396226415095</v>
      </c>
      <c r="AC297" s="4">
        <f t="shared" si="514"/>
        <v>17269396226.415092</v>
      </c>
      <c r="AF297" s="38">
        <f>AC297/S299</f>
        <v>0.30910082921168613</v>
      </c>
    </row>
    <row r="298" spans="1:34" x14ac:dyDescent="0.15">
      <c r="A298" t="s">
        <v>438</v>
      </c>
      <c r="B298">
        <v>400</v>
      </c>
      <c r="C298">
        <v>0</v>
      </c>
      <c r="D298" t="s">
        <v>21</v>
      </c>
      <c r="E298">
        <v>0</v>
      </c>
      <c r="F298" t="s">
        <v>21</v>
      </c>
      <c r="G298">
        <v>1507</v>
      </c>
      <c r="H298">
        <v>28.2</v>
      </c>
      <c r="I298">
        <v>20</v>
      </c>
      <c r="K298" s="4"/>
      <c r="O298" s="29">
        <f t="shared" si="515"/>
        <v>0</v>
      </c>
      <c r="R298" s="105"/>
      <c r="U298" s="6"/>
      <c r="X298" s="28"/>
      <c r="AB298">
        <f>((I298*'Beads concentration'!G$7*G298)/(B298*500))</f>
        <v>1265.6525283018866</v>
      </c>
      <c r="AC298" s="4">
        <f t="shared" si="514"/>
        <v>12656525283.018866</v>
      </c>
      <c r="AF298" s="38">
        <f>AC298/S299</f>
        <v>0.22653614571283207</v>
      </c>
    </row>
    <row r="299" spans="1:34" x14ac:dyDescent="0.15">
      <c r="A299" t="s">
        <v>439</v>
      </c>
      <c r="B299">
        <v>393</v>
      </c>
      <c r="C299">
        <v>1668</v>
      </c>
      <c r="D299">
        <v>257</v>
      </c>
      <c r="E299">
        <v>4690</v>
      </c>
      <c r="F299">
        <v>26.2</v>
      </c>
      <c r="G299">
        <v>0</v>
      </c>
      <c r="H299" t="s">
        <v>21</v>
      </c>
      <c r="I299">
        <v>20</v>
      </c>
      <c r="J299">
        <f>((I299*'Beads concentration'!G$7*C299)/(B299*500))</f>
        <v>1425.8200777761772</v>
      </c>
      <c r="K299" s="4">
        <f t="shared" si="516"/>
        <v>14258200777.76177</v>
      </c>
      <c r="L299" s="16">
        <f t="shared" ref="L299" si="555">AVERAGE(K299:K301)</f>
        <v>16739115143.949938</v>
      </c>
      <c r="M299" s="4">
        <f t="shared" ref="M299" si="556">STDEVP(K299:K301)</f>
        <v>2571277437.6121883</v>
      </c>
      <c r="N299">
        <f>((I299*'Beads concentration'!G$7*E299)/(B299*500))</f>
        <v>4009.0504584953665</v>
      </c>
      <c r="O299" s="29">
        <f t="shared" si="515"/>
        <v>40090504584.953667</v>
      </c>
      <c r="P299" s="22">
        <f>AVERAGE(O299:O301)</f>
        <v>39130667769.470299</v>
      </c>
      <c r="Q299" s="4">
        <f t="shared" ref="Q299" si="557">STDEVP(O299:O301)</f>
        <v>2415636849.5298047</v>
      </c>
      <c r="R299" s="105">
        <f t="shared" si="548"/>
        <v>54348705362.715439</v>
      </c>
      <c r="S299" s="4">
        <f t="shared" ref="S299" si="558">AVERAGE(R299:R301)</f>
        <v>55869782913.42025</v>
      </c>
      <c r="T299" s="4">
        <f t="shared" ref="T299" si="559">STDEVP(R299:R301)</f>
        <v>4333811997.9737549</v>
      </c>
      <c r="U299" s="6">
        <f t="shared" si="549"/>
        <v>26.234664988990243</v>
      </c>
      <c r="V299" s="18">
        <f t="shared" ref="V299" si="560">AVERAGE(U299:U301)</f>
        <v>29.838699949070218</v>
      </c>
      <c r="W299">
        <f t="shared" ref="W299" si="561">STDEVP(U299:U301)</f>
        <v>2.7282031775079538</v>
      </c>
      <c r="X299" s="28">
        <f t="shared" si="550"/>
        <v>73.765335011009753</v>
      </c>
      <c r="Y299" s="24">
        <f t="shared" ref="Y299" si="562">AVERAGE(X299:X301)</f>
        <v>70.161300050929796</v>
      </c>
      <c r="Z299">
        <f t="shared" ref="Z299" si="563">STDEVP(X299:X301)</f>
        <v>2.7282031775079516</v>
      </c>
    </row>
    <row r="300" spans="1:34" s="40" customFormat="1" x14ac:dyDescent="0.15">
      <c r="A300" s="40" t="s">
        <v>440</v>
      </c>
      <c r="B300" s="40">
        <f>303</f>
        <v>303</v>
      </c>
      <c r="C300" s="40">
        <v>1414</v>
      </c>
      <c r="D300" s="40">
        <v>1193</v>
      </c>
      <c r="E300" s="40">
        <v>3230</v>
      </c>
      <c r="F300" s="40">
        <v>151</v>
      </c>
      <c r="G300" s="40">
        <v>0</v>
      </c>
      <c r="H300" s="40" t="s">
        <v>21</v>
      </c>
      <c r="I300" s="40">
        <v>20</v>
      </c>
      <c r="J300" s="40">
        <f>((I300*'Beads concentration'!G$7*C300)/(B300*500))</f>
        <v>1567.7182389937107</v>
      </c>
      <c r="K300" s="41">
        <f t="shared" si="516"/>
        <v>15677182389.937105</v>
      </c>
      <c r="M300" s="41"/>
      <c r="N300" s="40">
        <f>((I300*'Beads concentration'!G$7*E300)/(B300*500))</f>
        <v>3581.1385515910074</v>
      </c>
      <c r="O300" s="29">
        <f t="shared" si="515"/>
        <v>35811385515.910072</v>
      </c>
      <c r="P300" s="23"/>
      <c r="Q300" s="41"/>
      <c r="R300" s="105">
        <f t="shared" si="548"/>
        <v>51488567905.847176</v>
      </c>
      <c r="T300" s="41"/>
      <c r="U300" s="43">
        <f t="shared" si="549"/>
        <v>30.447889750215335</v>
      </c>
      <c r="X300" s="43">
        <f t="shared" si="550"/>
        <v>69.552110249784675</v>
      </c>
      <c r="AC300" s="41"/>
      <c r="AE300" s="41"/>
      <c r="AF300" s="44"/>
      <c r="AG300" s="128"/>
      <c r="AH300" s="44"/>
    </row>
    <row r="301" spans="1:34" x14ac:dyDescent="0.15">
      <c r="A301" t="s">
        <v>441</v>
      </c>
      <c r="B301">
        <v>214</v>
      </c>
      <c r="C301">
        <v>1292</v>
      </c>
      <c r="D301">
        <v>1089</v>
      </c>
      <c r="E301">
        <v>2643</v>
      </c>
      <c r="F301">
        <v>142</v>
      </c>
      <c r="G301">
        <v>0</v>
      </c>
      <c r="H301" t="s">
        <v>21</v>
      </c>
      <c r="I301">
        <v>20</v>
      </c>
      <c r="J301">
        <f>((I301*'Beads concentration'!G$7*C301)/(B301*500))</f>
        <v>2028.1962264150941</v>
      </c>
      <c r="K301" s="4">
        <f t="shared" si="516"/>
        <v>20281962264.15094</v>
      </c>
      <c r="N301">
        <f>((I301*'Beads concentration'!G$7*E301)/(B301*500))</f>
        <v>4149.0113207547165</v>
      </c>
      <c r="O301" s="29">
        <f t="shared" si="515"/>
        <v>41490113207.547165</v>
      </c>
      <c r="R301" s="105">
        <f t="shared" si="548"/>
        <v>61772075471.698105</v>
      </c>
      <c r="U301" s="6">
        <f t="shared" si="549"/>
        <v>32.833545108005083</v>
      </c>
      <c r="X301" s="28">
        <f t="shared" si="550"/>
        <v>67.166454891994917</v>
      </c>
    </row>
    <row r="302" spans="1:34" s="40" customFormat="1" x14ac:dyDescent="0.15">
      <c r="A302" s="40" t="s">
        <v>442</v>
      </c>
      <c r="B302" s="40">
        <v>331</v>
      </c>
      <c r="C302" s="40">
        <v>0</v>
      </c>
      <c r="D302" s="40" t="s">
        <v>21</v>
      </c>
      <c r="E302" s="40">
        <v>0</v>
      </c>
      <c r="F302" s="40" t="s">
        <v>21</v>
      </c>
      <c r="G302" s="40">
        <v>1721</v>
      </c>
      <c r="H302" s="40">
        <v>29.6</v>
      </c>
      <c r="I302" s="40">
        <v>20</v>
      </c>
      <c r="K302" s="41"/>
      <c r="M302" s="41"/>
      <c r="O302" s="29">
        <f t="shared" si="515"/>
        <v>0</v>
      </c>
      <c r="P302" s="23"/>
      <c r="Q302" s="41"/>
      <c r="R302" s="41"/>
      <c r="T302" s="41"/>
      <c r="U302" s="43"/>
      <c r="X302" s="43"/>
      <c r="AB302" s="40">
        <f>((I302*'Beads concentration'!G$7*G302)/(B302*500))</f>
        <v>1746.6830530696002</v>
      </c>
      <c r="AC302" s="41">
        <f t="shared" si="514"/>
        <v>17466830530.696003</v>
      </c>
      <c r="AD302" s="41">
        <f t="shared" ref="AD302" si="564">AVERAGE(AC302:AC304)</f>
        <v>17796854023.934803</v>
      </c>
      <c r="AE302" s="41">
        <f t="shared" ref="AE302" si="565">STDEVP(AC302:AC304)</f>
        <v>1674566658.5881817</v>
      </c>
      <c r="AF302" s="44">
        <f>AC302/S$305</f>
        <v>0.14571747695367229</v>
      </c>
      <c r="AG302" s="127">
        <f t="shared" ref="AG302" si="566">AVERAGE(AF302:AF304)</f>
        <v>0.14847070632093973</v>
      </c>
      <c r="AH302" s="44">
        <f t="shared" ref="AH302" si="567">STDEVP(AF302:AF304)</f>
        <v>1.3970114844326489E-2</v>
      </c>
    </row>
    <row r="303" spans="1:34" x14ac:dyDescent="0.15">
      <c r="A303" t="s">
        <v>443</v>
      </c>
      <c r="B303">
        <v>308</v>
      </c>
      <c r="C303">
        <v>0</v>
      </c>
      <c r="D303" t="s">
        <v>21</v>
      </c>
      <c r="E303">
        <v>0</v>
      </c>
      <c r="F303" t="s">
        <v>21</v>
      </c>
      <c r="G303">
        <v>1833</v>
      </c>
      <c r="H303">
        <v>28.4</v>
      </c>
      <c r="I303">
        <v>20</v>
      </c>
      <c r="K303" s="4"/>
      <c r="O303" s="29">
        <f t="shared" si="515"/>
        <v>0</v>
      </c>
      <c r="R303" s="105"/>
      <c r="U303" s="6"/>
      <c r="X303" s="28"/>
      <c r="AB303">
        <f>((I303*'Beads concentration'!G$7*G303)/(B303*500))</f>
        <v>1999.2770399411904</v>
      </c>
      <c r="AC303" s="4">
        <f t="shared" si="514"/>
        <v>19992770399.411903</v>
      </c>
      <c r="AF303" s="39">
        <f t="shared" ref="AF303:AF304" si="568">AC303/S$305</f>
        <v>0.1667901944085719</v>
      </c>
    </row>
    <row r="304" spans="1:34" x14ac:dyDescent="0.15">
      <c r="A304" t="s">
        <v>444</v>
      </c>
      <c r="B304">
        <v>353</v>
      </c>
      <c r="C304">
        <v>0</v>
      </c>
      <c r="D304" t="s">
        <v>21</v>
      </c>
      <c r="E304">
        <v>0</v>
      </c>
      <c r="F304" t="s">
        <v>21</v>
      </c>
      <c r="G304">
        <v>1674</v>
      </c>
      <c r="H304">
        <v>25.2</v>
      </c>
      <c r="I304">
        <v>20</v>
      </c>
      <c r="K304" s="4"/>
      <c r="O304" s="29">
        <f t="shared" si="515"/>
        <v>0</v>
      </c>
      <c r="R304" s="105"/>
      <c r="U304" s="6"/>
      <c r="X304" s="28"/>
      <c r="AB304">
        <f>((I304*'Beads concentration'!G$7*G304)/(B304*500))</f>
        <v>1593.0961141696507</v>
      </c>
      <c r="AC304" s="4">
        <f t="shared" si="514"/>
        <v>15930961141.696507</v>
      </c>
      <c r="AF304" s="39">
        <f t="shared" si="568"/>
        <v>0.13290444760057493</v>
      </c>
    </row>
    <row r="305" spans="1:34" x14ac:dyDescent="0.15">
      <c r="A305" t="s">
        <v>445</v>
      </c>
      <c r="B305">
        <v>300</v>
      </c>
      <c r="C305">
        <v>1076</v>
      </c>
      <c r="D305">
        <v>997</v>
      </c>
      <c r="E305">
        <v>2683</v>
      </c>
      <c r="F305">
        <v>131</v>
      </c>
      <c r="G305">
        <v>0</v>
      </c>
      <c r="H305" t="s">
        <v>21</v>
      </c>
      <c r="I305">
        <v>20</v>
      </c>
      <c r="J305">
        <f>((I305*'Beads concentration'!G$7*C305)/(B305*500))</f>
        <v>1204.9034465408804</v>
      </c>
      <c r="K305" s="4">
        <f t="shared" si="516"/>
        <v>12049034465.408804</v>
      </c>
      <c r="L305" s="16">
        <f t="shared" ref="L305" si="569">AVERAGE(K305:K307)</f>
        <v>32935250866.378544</v>
      </c>
      <c r="M305" s="4">
        <f t="shared" ref="M305" si="570">STDEVP(K305:K307)</f>
        <v>16349394915.514456</v>
      </c>
      <c r="N305">
        <f>((I305*'Beads concentration'!G$7*E305)/(B305*500))</f>
        <v>3004.4200251572324</v>
      </c>
      <c r="O305" s="29">
        <f t="shared" si="515"/>
        <v>30044200251.572323</v>
      </c>
      <c r="P305" s="22">
        <f>AVERAGE(O305:O307)</f>
        <v>86932529552.638748</v>
      </c>
      <c r="Q305" s="4">
        <f t="shared" ref="Q305" si="571">STDEVP(O305:O307)</f>
        <v>47171313592.723198</v>
      </c>
      <c r="R305" s="105">
        <f t="shared" si="548"/>
        <v>42093234716.981125</v>
      </c>
      <c r="S305" s="4">
        <f t="shared" ref="S305" si="572">AVERAGE(R305:R307)</f>
        <v>119867780419.01729</v>
      </c>
      <c r="T305" s="4">
        <f t="shared" ref="T305" si="573">STDEVP(R305:R307)</f>
        <v>63452275857.041069</v>
      </c>
      <c r="U305" s="6">
        <f t="shared" si="549"/>
        <v>28.624634211226393</v>
      </c>
      <c r="V305" s="18">
        <f t="shared" ref="V305" si="574">AVERAGE(U305:U307)</f>
        <v>27.975934319624258</v>
      </c>
      <c r="W305">
        <f t="shared" ref="W305" si="575">STDEVP(U305:U307)</f>
        <v>1.1873299186757942</v>
      </c>
      <c r="X305" s="28">
        <f t="shared" si="550"/>
        <v>71.375365788773621</v>
      </c>
      <c r="Y305" s="24">
        <f t="shared" ref="Y305" si="576">AVERAGE(X305:X307)</f>
        <v>72.024065680375756</v>
      </c>
      <c r="Z305">
        <f t="shared" ref="Z305" si="577">STDEVP(X305:X307)</f>
        <v>1.187329918675796</v>
      </c>
    </row>
    <row r="306" spans="1:34" x14ac:dyDescent="0.15">
      <c r="A306" t="s">
        <v>446</v>
      </c>
      <c r="B306">
        <v>149</v>
      </c>
      <c r="C306">
        <v>1543</v>
      </c>
      <c r="D306">
        <v>577</v>
      </c>
      <c r="E306">
        <v>3779</v>
      </c>
      <c r="F306">
        <v>66.400000000000006</v>
      </c>
      <c r="G306">
        <v>0</v>
      </c>
      <c r="H306" t="s">
        <v>21</v>
      </c>
      <c r="I306">
        <v>20</v>
      </c>
      <c r="J306">
        <f>((I306*'Beads concentration'!G$7*C306)/(B306*500))</f>
        <v>3478.8915284285167</v>
      </c>
      <c r="K306" s="4">
        <f t="shared" si="516"/>
        <v>34788915284.285172</v>
      </c>
      <c r="N306">
        <f>((I306*'Beads concentration'!G$7*E306)/(B306*500))</f>
        <v>8520.240496391034</v>
      </c>
      <c r="O306" s="29">
        <f t="shared" si="515"/>
        <v>85202404963.910339</v>
      </c>
      <c r="R306" s="105">
        <f t="shared" si="548"/>
        <v>119991320248.19551</v>
      </c>
      <c r="U306" s="6">
        <f t="shared" si="549"/>
        <v>28.992859827132659</v>
      </c>
      <c r="X306" s="28">
        <f t="shared" si="550"/>
        <v>71.007140172867338</v>
      </c>
    </row>
    <row r="307" spans="1:34" x14ac:dyDescent="0.15">
      <c r="A307" t="s">
        <v>447</v>
      </c>
      <c r="B307">
        <v>98</v>
      </c>
      <c r="C307">
        <v>1516</v>
      </c>
      <c r="D307">
        <v>445</v>
      </c>
      <c r="E307">
        <v>4246</v>
      </c>
      <c r="F307">
        <v>39.799999999999997</v>
      </c>
      <c r="G307">
        <v>0</v>
      </c>
      <c r="H307" t="s">
        <v>21</v>
      </c>
      <c r="I307">
        <v>20</v>
      </c>
      <c r="J307">
        <f>((I307*'Beads concentration'!G$7*C307)/(B307*500))</f>
        <v>5196.7802849441659</v>
      </c>
      <c r="K307" s="4">
        <f t="shared" si="516"/>
        <v>51967802849.441658</v>
      </c>
      <c r="N307">
        <f>((I307*'Beads concentration'!G$7*E307)/(B307*500))</f>
        <v>14555.098344243355</v>
      </c>
      <c r="O307" s="29">
        <f t="shared" si="515"/>
        <v>145550983442.43356</v>
      </c>
      <c r="R307" s="105">
        <f t="shared" si="548"/>
        <v>197518786291.87521</v>
      </c>
      <c r="U307" s="6">
        <f t="shared" si="549"/>
        <v>26.310308920513712</v>
      </c>
      <c r="X307" s="28">
        <f t="shared" si="550"/>
        <v>73.689691079486295</v>
      </c>
    </row>
    <row r="308" spans="1:34" s="90" customFormat="1" x14ac:dyDescent="0.15">
      <c r="A308" s="90" t="s">
        <v>448</v>
      </c>
      <c r="B308" s="90">
        <v>505</v>
      </c>
      <c r="C308" s="90">
        <v>0</v>
      </c>
      <c r="D308" s="90" t="s">
        <v>21</v>
      </c>
      <c r="E308" s="90">
        <v>0</v>
      </c>
      <c r="F308" s="90" t="s">
        <v>21</v>
      </c>
      <c r="G308" s="90">
        <v>1311</v>
      </c>
      <c r="H308" s="90">
        <v>28.5</v>
      </c>
      <c r="I308" s="90">
        <v>20</v>
      </c>
      <c r="K308" s="91"/>
      <c r="M308" s="91"/>
      <c r="O308" s="114">
        <f t="shared" si="515"/>
        <v>0</v>
      </c>
      <c r="P308" s="56"/>
      <c r="Q308" s="91"/>
      <c r="R308" s="91"/>
      <c r="T308" s="91"/>
      <c r="U308" s="92"/>
      <c r="X308" s="92"/>
      <c r="AB308" s="90">
        <f>((I308*'Beads concentration'!G$7*G308)/(B308*500))</f>
        <v>872.11256491686902</v>
      </c>
      <c r="AC308" s="91">
        <f t="shared" si="514"/>
        <v>8721125649.1686897</v>
      </c>
      <c r="AD308" s="91">
        <f t="shared" ref="AD308" si="578">AVERAGE(AC308:AC310)</f>
        <v>9548523093.9489517</v>
      </c>
      <c r="AE308" s="91">
        <f t="shared" ref="AE308" si="579">STDEVP(AC308:AC310)</f>
        <v>1143984766.9336565</v>
      </c>
      <c r="AF308" s="93">
        <f>AC308/S311</f>
        <v>5.97437612415294E-2</v>
      </c>
      <c r="AG308" s="131">
        <f t="shared" ref="AG308" si="580">AVERAGE(AF308:AF310)</f>
        <v>6.5411818024717169E-2</v>
      </c>
      <c r="AH308" s="93">
        <f t="shared" ref="AH308" si="581">STDEVP(AF308:AF310)</f>
        <v>7.8368269795706502E-3</v>
      </c>
    </row>
    <row r="309" spans="1:34" s="9" customFormat="1" x14ac:dyDescent="0.15">
      <c r="A309" s="9" t="s">
        <v>449</v>
      </c>
      <c r="B309" s="9">
        <v>593</v>
      </c>
      <c r="C309" s="9">
        <v>0</v>
      </c>
      <c r="D309" s="9" t="s">
        <v>21</v>
      </c>
      <c r="E309" s="9">
        <v>0</v>
      </c>
      <c r="F309" s="9" t="s">
        <v>21</v>
      </c>
      <c r="G309" s="9">
        <v>1546</v>
      </c>
      <c r="H309" s="9">
        <v>30.8</v>
      </c>
      <c r="I309" s="9">
        <v>20</v>
      </c>
      <c r="K309" s="46"/>
      <c r="L309" s="55"/>
      <c r="M309" s="46"/>
      <c r="O309" s="114">
        <f t="shared" si="515"/>
        <v>0</v>
      </c>
      <c r="P309" s="56"/>
      <c r="Q309" s="46"/>
      <c r="R309" s="108"/>
      <c r="T309" s="46"/>
      <c r="U309" s="49"/>
      <c r="V309" s="55"/>
      <c r="X309" s="51"/>
      <c r="Y309" s="56"/>
      <c r="AB309" s="9">
        <f>((I309*'Beads concentration'!G$7*G309)/(B309*500))</f>
        <v>875.82235514970239</v>
      </c>
      <c r="AC309" s="46">
        <f t="shared" si="514"/>
        <v>8758223551.4970245</v>
      </c>
      <c r="AD309" s="53"/>
      <c r="AE309" s="46"/>
      <c r="AF309" s="54">
        <f>AC309/S311</f>
        <v>5.9997899102675445E-2</v>
      </c>
      <c r="AG309" s="132"/>
      <c r="AH309" s="54"/>
    </row>
    <row r="310" spans="1:34" s="9" customFormat="1" x14ac:dyDescent="0.15">
      <c r="A310" s="9" t="s">
        <v>450</v>
      </c>
      <c r="B310" s="9">
        <v>423</v>
      </c>
      <c r="C310" s="9">
        <v>0</v>
      </c>
      <c r="D310" s="9" t="s">
        <v>21</v>
      </c>
      <c r="E310" s="9">
        <v>0</v>
      </c>
      <c r="F310" s="9" t="s">
        <v>21</v>
      </c>
      <c r="G310" s="9">
        <v>1406</v>
      </c>
      <c r="H310" s="9">
        <v>31.9</v>
      </c>
      <c r="I310" s="9">
        <v>20</v>
      </c>
      <c r="K310" s="46"/>
      <c r="L310" s="55"/>
      <c r="M310" s="46"/>
      <c r="O310" s="114">
        <f t="shared" si="515"/>
        <v>0</v>
      </c>
      <c r="P310" s="56"/>
      <c r="Q310" s="46"/>
      <c r="R310" s="108"/>
      <c r="T310" s="46"/>
      <c r="U310" s="49"/>
      <c r="V310" s="55"/>
      <c r="X310" s="51"/>
      <c r="Y310" s="56"/>
      <c r="AB310" s="9">
        <f>((I310*'Beads concentration'!G$7*G310)/(B310*500))</f>
        <v>1116.6220081181141</v>
      </c>
      <c r="AC310" s="46">
        <f t="shared" si="514"/>
        <v>11166220081.181139</v>
      </c>
      <c r="AD310" s="53"/>
      <c r="AE310" s="46"/>
      <c r="AF310" s="54">
        <f>AC310/S311</f>
        <v>7.6493793729946677E-2</v>
      </c>
      <c r="AG310" s="132"/>
      <c r="AH310" s="54"/>
    </row>
    <row r="311" spans="1:34" x14ac:dyDescent="0.15">
      <c r="A311" t="s">
        <v>451</v>
      </c>
      <c r="B311">
        <v>261</v>
      </c>
      <c r="C311">
        <v>1234</v>
      </c>
      <c r="D311">
        <v>1106</v>
      </c>
      <c r="E311">
        <v>3070</v>
      </c>
      <c r="F311">
        <v>140</v>
      </c>
      <c r="G311">
        <v>0</v>
      </c>
      <c r="H311" t="s">
        <v>21</v>
      </c>
      <c r="I311">
        <v>20</v>
      </c>
      <c r="J311">
        <f>((I311*'Beads concentration'!G$7*C311)/(B311*500))</f>
        <v>1588.3122388491288</v>
      </c>
      <c r="K311" s="4">
        <f t="shared" si="516"/>
        <v>15883122388.491289</v>
      </c>
      <c r="L311" s="16">
        <f t="shared" ref="L311" si="582">AVERAGE(K311:K313)</f>
        <v>41108197165.400993</v>
      </c>
      <c r="M311" s="4">
        <f t="shared" ref="M311" si="583">STDEVP(K311:K313)</f>
        <v>18364372223.596294</v>
      </c>
      <c r="N311">
        <f>((I311*'Beads concentration'!G$7*E311)/(B311*500))</f>
        <v>3951.4737222583672</v>
      </c>
      <c r="O311" s="29">
        <f t="shared" si="515"/>
        <v>39514737222.583672</v>
      </c>
      <c r="P311" s="22">
        <f>AVERAGE(O311:O313)</f>
        <v>104867306685.30762</v>
      </c>
      <c r="Q311" s="4">
        <f t="shared" ref="Q311" si="584">STDEVP(O311:O313)</f>
        <v>48057981867.255142</v>
      </c>
      <c r="R311" s="105">
        <f t="shared" si="548"/>
        <v>55397859611.074959</v>
      </c>
      <c r="S311" s="4">
        <f t="shared" ref="S311" si="585">AVERAGE(R311:R313)</f>
        <v>145975503850.70859</v>
      </c>
      <c r="T311" s="4">
        <f t="shared" ref="T311" si="586">STDEVP(R311:R313)</f>
        <v>66412837208.696892</v>
      </c>
      <c r="U311" s="6">
        <f t="shared" si="549"/>
        <v>28.671003717472122</v>
      </c>
      <c r="V311" s="18">
        <f t="shared" ref="V311" si="587">AVERAGE(U311:U313)</f>
        <v>28.30917024009139</v>
      </c>
      <c r="W311">
        <f t="shared" ref="W311" si="588">STDEVP(U311:U313)</f>
        <v>0.39295914797553122</v>
      </c>
      <c r="X311" s="28">
        <f t="shared" si="550"/>
        <v>71.328996282527882</v>
      </c>
      <c r="Y311" s="24">
        <f t="shared" ref="Y311" si="589">AVERAGE(X311:X313)</f>
        <v>71.69082975990861</v>
      </c>
      <c r="Z311">
        <f t="shared" ref="Z311" si="590">STDEVP(X311:X313)</f>
        <v>0.39295914797553072</v>
      </c>
    </row>
    <row r="312" spans="1:34" x14ac:dyDescent="0.15">
      <c r="A312" t="s">
        <v>452</v>
      </c>
      <c r="B312">
        <v>98</v>
      </c>
      <c r="C312">
        <v>1411</v>
      </c>
      <c r="D312">
        <v>728</v>
      </c>
      <c r="E312">
        <v>3541</v>
      </c>
      <c r="F312">
        <v>77.5</v>
      </c>
      <c r="G312">
        <v>1</v>
      </c>
      <c r="H312">
        <v>8.9600000000000009</v>
      </c>
      <c r="I312">
        <v>20</v>
      </c>
      <c r="J312">
        <f>((I312*'Beads concentration'!G$7*C312)/(B312*500))</f>
        <v>4836.8449749711199</v>
      </c>
      <c r="K312" s="4">
        <f t="shared" si="516"/>
        <v>48368449749.711205</v>
      </c>
      <c r="N312">
        <f>((I312*'Beads concentration'!G$7*E312)/(B312*500))</f>
        <v>12138.389834424335</v>
      </c>
      <c r="O312" s="29">
        <f t="shared" si="515"/>
        <v>121383898344.24336</v>
      </c>
      <c r="R312" s="105">
        <f t="shared" si="548"/>
        <v>169752348093.95456</v>
      </c>
      <c r="U312" s="6">
        <f t="shared" si="549"/>
        <v>28.493537964458802</v>
      </c>
      <c r="X312" s="28">
        <f t="shared" si="550"/>
        <v>71.506462035541205</v>
      </c>
    </row>
    <row r="313" spans="1:34" x14ac:dyDescent="0.15">
      <c r="A313" t="s">
        <v>453</v>
      </c>
      <c r="B313">
        <v>77</v>
      </c>
      <c r="C313">
        <v>1354</v>
      </c>
      <c r="D313">
        <v>841</v>
      </c>
      <c r="E313">
        <v>3523</v>
      </c>
      <c r="F313">
        <v>85.1</v>
      </c>
      <c r="G313">
        <v>0</v>
      </c>
      <c r="H313" t="s">
        <v>21</v>
      </c>
      <c r="I313">
        <v>20</v>
      </c>
      <c r="J313">
        <f>((I313*'Beads concentration'!G$7*C313)/(B313*500))</f>
        <v>5907.3019358000483</v>
      </c>
      <c r="K313" s="4">
        <f t="shared" si="516"/>
        <v>59073019358.000488</v>
      </c>
      <c r="N313">
        <f>((I313*'Beads concentration'!G$7*E313)/(B313*500))</f>
        <v>15370.32844890958</v>
      </c>
      <c r="O313" s="29">
        <f t="shared" si="515"/>
        <v>153703284489.09579</v>
      </c>
      <c r="R313" s="105">
        <f t="shared" si="548"/>
        <v>212776303847.09628</v>
      </c>
      <c r="U313" s="6">
        <f t="shared" si="549"/>
        <v>27.762969038343247</v>
      </c>
      <c r="X313" s="28">
        <f t="shared" si="550"/>
        <v>72.237030961656757</v>
      </c>
    </row>
    <row r="314" spans="1:34" s="40" customFormat="1" x14ac:dyDescent="0.15">
      <c r="A314" s="40" t="s">
        <v>202</v>
      </c>
      <c r="B314" s="40">
        <f>AVERAGE(B315:B316)</f>
        <v>671</v>
      </c>
      <c r="C314" s="40">
        <v>0</v>
      </c>
      <c r="D314" s="40" t="s">
        <v>21</v>
      </c>
      <c r="E314" s="40">
        <v>0</v>
      </c>
      <c r="F314" s="40" t="s">
        <v>21</v>
      </c>
      <c r="G314" s="40">
        <v>786</v>
      </c>
      <c r="H314" s="40">
        <v>32</v>
      </c>
      <c r="I314" s="40">
        <v>20</v>
      </c>
      <c r="K314" s="41"/>
      <c r="M314" s="41"/>
      <c r="O314" s="29">
        <f t="shared" si="515"/>
        <v>0</v>
      </c>
      <c r="P314" s="23"/>
      <c r="Q314" s="41"/>
      <c r="R314" s="41"/>
      <c r="T314" s="41"/>
      <c r="U314" s="43"/>
      <c r="X314" s="43"/>
      <c r="AB314" s="40">
        <f>((I314*'Beads concentration'!G$8*G314)/(B314*500))</f>
        <v>429.82056631892704</v>
      </c>
      <c r="AC314" s="41">
        <f t="shared" si="514"/>
        <v>4298205663.18927</v>
      </c>
      <c r="AD314" s="41">
        <f>AVERAGE(AC314:AC316)</f>
        <v>5210802362.9219313</v>
      </c>
      <c r="AE314" s="41">
        <f>STDEVP(AC314:AC316)</f>
        <v>665189992.93949234</v>
      </c>
      <c r="AF314" s="44">
        <f>AC314/S317</f>
        <v>8.1291534049384939E-2</v>
      </c>
      <c r="AG314" s="127">
        <f t="shared" ref="AG314" si="591">AVERAGE(AF314:AF316)</f>
        <v>9.8551384206165826E-2</v>
      </c>
      <c r="AH314" s="44">
        <f t="shared" ref="AH314" si="592">STDEVP(AF314:AF316)</f>
        <v>1.2580671842544787E-2</v>
      </c>
    </row>
    <row r="315" spans="1:34" x14ac:dyDescent="0.15">
      <c r="A315" t="s">
        <v>203</v>
      </c>
      <c r="B315">
        <v>600</v>
      </c>
      <c r="C315">
        <v>0</v>
      </c>
      <c r="D315" t="s">
        <v>21</v>
      </c>
      <c r="E315">
        <v>0</v>
      </c>
      <c r="F315" t="s">
        <v>21</v>
      </c>
      <c r="G315">
        <v>959</v>
      </c>
      <c r="H315">
        <v>29.9</v>
      </c>
      <c r="I315">
        <v>20</v>
      </c>
      <c r="K315" s="4"/>
      <c r="O315" s="29">
        <f t="shared" si="515"/>
        <v>0</v>
      </c>
      <c r="R315" s="105"/>
      <c r="U315" s="6"/>
      <c r="X315" s="28"/>
      <c r="AB315">
        <f>((I315*'Beads concentration'!G$8*G315)/(B315*500))</f>
        <v>586.48177777777778</v>
      </c>
      <c r="AC315" s="4">
        <f t="shared" si="514"/>
        <v>5864817777.7777777</v>
      </c>
      <c r="AF315" s="38">
        <f>AC315/S317</f>
        <v>0.11092071237045092</v>
      </c>
    </row>
    <row r="316" spans="1:34" x14ac:dyDescent="0.15">
      <c r="A316" t="s">
        <v>204</v>
      </c>
      <c r="B316">
        <v>742</v>
      </c>
      <c r="C316">
        <v>0</v>
      </c>
      <c r="D316" t="s">
        <v>21</v>
      </c>
      <c r="E316">
        <v>0</v>
      </c>
      <c r="F316" t="s">
        <v>21</v>
      </c>
      <c r="G316">
        <v>1106</v>
      </c>
      <c r="H316">
        <v>30</v>
      </c>
      <c r="I316">
        <v>20</v>
      </c>
      <c r="K316" s="4"/>
      <c r="O316" s="29">
        <f t="shared" si="515"/>
        <v>0</v>
      </c>
      <c r="R316" s="105"/>
      <c r="U316" s="6"/>
      <c r="X316" s="28"/>
      <c r="AB316">
        <f>((I316*'Beads concentration'!G$8*G316)/(B316*500))</f>
        <v>546.93836477987429</v>
      </c>
      <c r="AC316" s="4">
        <f t="shared" si="514"/>
        <v>5469383647.7987432</v>
      </c>
      <c r="AF316" s="38">
        <f>AC316/S317</f>
        <v>0.10344190619866164</v>
      </c>
    </row>
    <row r="317" spans="1:34" s="94" customFormat="1" x14ac:dyDescent="0.15">
      <c r="A317" s="94" t="s">
        <v>205</v>
      </c>
      <c r="B317" s="94">
        <f>AVERAGE(B318:B319)</f>
        <v>74.5</v>
      </c>
      <c r="C317" s="94">
        <v>369</v>
      </c>
      <c r="D317" s="94">
        <v>1511</v>
      </c>
      <c r="E317" s="94">
        <v>575</v>
      </c>
      <c r="F317" s="94">
        <v>291</v>
      </c>
      <c r="G317" s="94">
        <v>0</v>
      </c>
      <c r="H317" s="94" t="s">
        <v>21</v>
      </c>
      <c r="I317" s="94">
        <v>20</v>
      </c>
      <c r="J317" s="94">
        <f>((I317*'Beads concentration'!G$8*C317)/(B317*500))</f>
        <v>1817.4281879194632</v>
      </c>
      <c r="K317" s="95">
        <f t="shared" si="516"/>
        <v>18174281879.194633</v>
      </c>
      <c r="L317" s="95">
        <f t="shared" ref="L317" si="593">AVERAGE(K317:K319)</f>
        <v>18611616066.040539</v>
      </c>
      <c r="M317" s="95">
        <f t="shared" ref="M317" si="594">STDEVP(K317:K319)</f>
        <v>3303240161.7009025</v>
      </c>
      <c r="N317" s="94">
        <f>((I317*'Beads concentration'!G$8*E317)/(B317*500))</f>
        <v>2832.0357941834454</v>
      </c>
      <c r="O317" s="116">
        <f t="shared" si="515"/>
        <v>28320357941.834457</v>
      </c>
      <c r="P317" s="72">
        <f t="shared" ref="P317" si="595">AVERAGE(O317:O319)</f>
        <v>34262348159.780228</v>
      </c>
      <c r="Q317" s="95">
        <f t="shared" ref="Q317" si="596">STDEVP(O317:O319)</f>
        <v>4747986707.1028795</v>
      </c>
      <c r="R317" s="106">
        <f t="shared" si="548"/>
        <v>46494639821.029091</v>
      </c>
      <c r="S317" s="95">
        <f t="shared" ref="S317" si="597">AVERAGE(R317:R319)</f>
        <v>52873964225.82077</v>
      </c>
      <c r="T317" s="95">
        <f t="shared" ref="T317" si="598">STDEVP(R317:R319)</f>
        <v>7113228522.8899269</v>
      </c>
      <c r="U317" s="96">
        <f t="shared" si="549"/>
        <v>39.08898305084746</v>
      </c>
      <c r="V317" s="96">
        <f t="shared" ref="V317" si="599">AVERAGE(U317:U319)</f>
        <v>35.165301189724602</v>
      </c>
      <c r="W317" s="94">
        <f t="shared" ref="W317" si="600">STDEVP(U317:U319)</f>
        <v>3.8082831084386779</v>
      </c>
      <c r="X317" s="96">
        <f t="shared" si="550"/>
        <v>60.911016949152547</v>
      </c>
      <c r="Y317" s="96">
        <f t="shared" ref="Y317" si="601">AVERAGE(X317:X319)</f>
        <v>64.834698810275398</v>
      </c>
      <c r="Z317" s="94">
        <f t="shared" ref="Z317" si="602">STDEVP(X317:X319)</f>
        <v>3.8082831084386619</v>
      </c>
      <c r="AC317" s="95"/>
      <c r="AE317" s="95"/>
      <c r="AF317" s="97"/>
      <c r="AG317" s="129"/>
      <c r="AH317" s="97"/>
    </row>
    <row r="318" spans="1:34" s="69" customFormat="1" x14ac:dyDescent="0.15">
      <c r="A318" s="69" t="s">
        <v>206</v>
      </c>
      <c r="B318" s="69">
        <v>61</v>
      </c>
      <c r="C318" s="69">
        <v>380</v>
      </c>
      <c r="D318" s="69">
        <v>1040</v>
      </c>
      <c r="E318" s="69">
        <v>664</v>
      </c>
      <c r="F318" s="69">
        <v>198</v>
      </c>
      <c r="G318" s="69">
        <v>0</v>
      </c>
      <c r="H318" s="69" t="s">
        <v>21</v>
      </c>
      <c r="I318" s="69">
        <v>20</v>
      </c>
      <c r="J318" s="69">
        <f>((I318*'Beads concentration'!G$8*C318)/(B318*500))</f>
        <v>2285.8142076502736</v>
      </c>
      <c r="K318" s="70">
        <f t="shared" si="516"/>
        <v>22858142076.502735</v>
      </c>
      <c r="L318" s="98"/>
      <c r="M318" s="70"/>
      <c r="N318" s="69">
        <f>((I318*'Beads concentration'!G$8*E318)/(B318*500))</f>
        <v>3994.1595628415307</v>
      </c>
      <c r="O318" s="116">
        <f t="shared" si="515"/>
        <v>39941595628.415306</v>
      </c>
      <c r="P318" s="99"/>
      <c r="Q318" s="70"/>
      <c r="R318" s="106">
        <f t="shared" si="548"/>
        <v>62799737704.918045</v>
      </c>
      <c r="T318" s="70"/>
      <c r="U318" s="73">
        <f t="shared" si="549"/>
        <v>36.398467432950191</v>
      </c>
      <c r="V318" s="98"/>
      <c r="X318" s="75">
        <f t="shared" si="550"/>
        <v>63.601532567049809</v>
      </c>
      <c r="Y318" s="99"/>
      <c r="AC318" s="70"/>
      <c r="AD318" s="77"/>
      <c r="AE318" s="70"/>
      <c r="AF318" s="78"/>
      <c r="AG318" s="129"/>
      <c r="AH318" s="78"/>
    </row>
    <row r="319" spans="1:34" s="69" customFormat="1" x14ac:dyDescent="0.15">
      <c r="A319" s="69" t="s">
        <v>207</v>
      </c>
      <c r="B319" s="69">
        <v>88</v>
      </c>
      <c r="C319" s="69">
        <v>355</v>
      </c>
      <c r="D319" s="69">
        <v>1322</v>
      </c>
      <c r="E319" s="69">
        <v>828</v>
      </c>
      <c r="F319" s="69">
        <v>208</v>
      </c>
      <c r="G319" s="69">
        <v>1</v>
      </c>
      <c r="H319" s="69">
        <v>6.87</v>
      </c>
      <c r="I319" s="69">
        <v>20</v>
      </c>
      <c r="J319" s="69">
        <f>((I319*'Beads concentration'!G$8*C319)/(B319*500))</f>
        <v>1480.2424242424242</v>
      </c>
      <c r="K319" s="70">
        <f t="shared" si="516"/>
        <v>14802424242.424244</v>
      </c>
      <c r="L319" s="98"/>
      <c r="M319" s="70"/>
      <c r="N319" s="69">
        <f>((I319*'Beads concentration'!G$8*E319)/(B319*500))</f>
        <v>3452.5090909090918</v>
      </c>
      <c r="O319" s="116">
        <f t="shared" si="515"/>
        <v>34525090909.090919</v>
      </c>
      <c r="P319" s="99"/>
      <c r="Q319" s="70"/>
      <c r="R319" s="106">
        <f t="shared" si="548"/>
        <v>49327515151.515167</v>
      </c>
      <c r="T319" s="70"/>
      <c r="U319" s="73">
        <f t="shared" si="549"/>
        <v>30.008453085376154</v>
      </c>
      <c r="V319" s="98"/>
      <c r="X319" s="75">
        <f t="shared" si="550"/>
        <v>69.991546914623839</v>
      </c>
      <c r="Y319" s="99"/>
      <c r="AC319" s="70"/>
      <c r="AD319" s="77"/>
      <c r="AE319" s="70"/>
      <c r="AF319" s="78"/>
      <c r="AG319" s="129"/>
      <c r="AH319" s="78"/>
    </row>
    <row r="320" spans="1:34" x14ac:dyDescent="0.15">
      <c r="A320" t="s">
        <v>208</v>
      </c>
      <c r="B320">
        <v>1366</v>
      </c>
      <c r="C320">
        <v>0</v>
      </c>
      <c r="D320" t="s">
        <v>21</v>
      </c>
      <c r="E320">
        <v>0</v>
      </c>
      <c r="F320" t="s">
        <v>21</v>
      </c>
      <c r="G320">
        <v>621</v>
      </c>
      <c r="H320">
        <v>27</v>
      </c>
      <c r="I320">
        <v>20</v>
      </c>
      <c r="J320">
        <f>((I320*'Beads concentration'!G$8*C320)/(B320*500))</f>
        <v>0</v>
      </c>
      <c r="K320" s="4"/>
      <c r="N320">
        <f>((I320*'Beads concentration'!G$8*E320)/(B320*500))</f>
        <v>0</v>
      </c>
      <c r="O320" s="29">
        <f t="shared" si="515"/>
        <v>0</v>
      </c>
      <c r="R320" s="105"/>
      <c r="U320" s="6"/>
      <c r="X320" s="28"/>
      <c r="AB320">
        <f>((I320*'Beads concentration'!G$8*G320)/(B320*500))</f>
        <v>166.81229868228405</v>
      </c>
      <c r="AC320" s="4">
        <f t="shared" si="514"/>
        <v>1668122986.8228405</v>
      </c>
      <c r="AD320" s="33">
        <f t="shared" ref="AD320" si="603">AVERAGE(AC320:AC322)</f>
        <v>2969457338.047214</v>
      </c>
      <c r="AE320" s="4">
        <f t="shared" ref="AE320" si="604">STDEVP(AC320:AC322)</f>
        <v>937511708.77099371</v>
      </c>
      <c r="AF320" s="38">
        <f>AC320/S$323</f>
        <v>6.3884241137990946E-2</v>
      </c>
      <c r="AG320" s="127">
        <f t="shared" ref="AG320" si="605">AVERAGE(AF320:AF322)</f>
        <v>0.11372154818997875</v>
      </c>
      <c r="AH320" s="38">
        <f t="shared" ref="AH320" si="606">STDEVP(AF320:AF322)</f>
        <v>3.5903961845696206E-2</v>
      </c>
    </row>
    <row r="321" spans="1:34" x14ac:dyDescent="0.15">
      <c r="A321" t="s">
        <v>209</v>
      </c>
      <c r="B321">
        <v>667</v>
      </c>
      <c r="C321">
        <v>0</v>
      </c>
      <c r="D321" t="s">
        <v>21</v>
      </c>
      <c r="E321">
        <v>0</v>
      </c>
      <c r="F321" t="s">
        <v>21</v>
      </c>
      <c r="G321">
        <v>698</v>
      </c>
      <c r="H321">
        <v>27.1</v>
      </c>
      <c r="I321">
        <v>20</v>
      </c>
      <c r="J321">
        <f>((I321*'Beads concentration'!G$8*C321)/(B321*500))</f>
        <v>0</v>
      </c>
      <c r="K321" s="4"/>
      <c r="N321">
        <f>((I321*'Beads concentration'!G$8*E321)/(B321*500))</f>
        <v>0</v>
      </c>
      <c r="O321" s="29">
        <f t="shared" si="515"/>
        <v>0</v>
      </c>
      <c r="R321" s="105"/>
      <c r="U321" s="6"/>
      <c r="X321" s="28"/>
      <c r="AB321">
        <f>((I321*'Beads concentration'!G$8*G321)/(B321*500))</f>
        <v>383.98720639680164</v>
      </c>
      <c r="AC321" s="4">
        <f t="shared" si="514"/>
        <v>3839872063.9680161</v>
      </c>
      <c r="AF321" s="38">
        <f t="shared" ref="AF321:AF322" si="607">AC321/S$323</f>
        <v>0.14705589144886</v>
      </c>
    </row>
    <row r="322" spans="1:34" x14ac:dyDescent="0.15">
      <c r="A322" t="s">
        <v>210</v>
      </c>
      <c r="B322">
        <v>764</v>
      </c>
      <c r="C322">
        <v>0</v>
      </c>
      <c r="D322" t="s">
        <v>21</v>
      </c>
      <c r="E322">
        <v>0</v>
      </c>
      <c r="F322" t="s">
        <v>21</v>
      </c>
      <c r="G322">
        <v>708</v>
      </c>
      <c r="H322">
        <v>28.1</v>
      </c>
      <c r="I322">
        <v>20</v>
      </c>
      <c r="J322">
        <f>((I322*'Beads concentration'!G$8*C322)/(B322*500))</f>
        <v>0</v>
      </c>
      <c r="K322" s="4"/>
      <c r="N322">
        <f>((I322*'Beads concentration'!G$8*E322)/(B322*500))</f>
        <v>0</v>
      </c>
      <c r="O322" s="29">
        <f t="shared" si="515"/>
        <v>0</v>
      </c>
      <c r="R322" s="105"/>
      <c r="U322" s="6"/>
      <c r="X322" s="28"/>
      <c r="AB322">
        <f>((I322*'Beads concentration'!G$8*G322)/(B322*500))</f>
        <v>340.03769633507858</v>
      </c>
      <c r="AC322" s="4">
        <f t="shared" si="514"/>
        <v>3400376963.3507857</v>
      </c>
      <c r="AF322" s="38">
        <f t="shared" si="607"/>
        <v>0.13022451198308529</v>
      </c>
    </row>
    <row r="323" spans="1:34" s="69" customFormat="1" x14ac:dyDescent="0.15">
      <c r="A323" s="69" t="s">
        <v>211</v>
      </c>
      <c r="B323" s="69">
        <v>441</v>
      </c>
      <c r="C323" s="69">
        <v>900</v>
      </c>
      <c r="D323" s="69">
        <v>1742</v>
      </c>
      <c r="E323" s="69">
        <v>1206</v>
      </c>
      <c r="F323" s="69">
        <v>279</v>
      </c>
      <c r="G323" s="69">
        <v>0</v>
      </c>
      <c r="H323" s="69" t="s">
        <v>21</v>
      </c>
      <c r="I323" s="69">
        <v>20</v>
      </c>
      <c r="J323" s="69">
        <f>((I323*'Beads concentration'!G$8*C323)/(B323*500))</f>
        <v>748.84353741496614</v>
      </c>
      <c r="K323" s="70">
        <f t="shared" si="516"/>
        <v>7488435374.1496611</v>
      </c>
      <c r="L323" s="71">
        <f t="shared" ref="L323" si="608">AVERAGE(K323:K325)</f>
        <v>12938434797.411577</v>
      </c>
      <c r="M323" s="70">
        <f t="shared" ref="M323" si="609">STDEVP(K323:K325)</f>
        <v>4976358181.9315147</v>
      </c>
      <c r="N323" s="69">
        <f>((I323*'Beads concentration'!G$8*E323)/(B323*500))</f>
        <v>1003.4503401360546</v>
      </c>
      <c r="O323" s="116">
        <f t="shared" si="515"/>
        <v>10034503401.360546</v>
      </c>
      <c r="P323" s="72">
        <f t="shared" ref="P323" si="610">AVERAGE(O323:O325)</f>
        <v>13173215855.519693</v>
      </c>
      <c r="Q323" s="70">
        <f t="shared" ref="Q323" si="611">STDEVP(O323:O325)</f>
        <v>2705550230.9392195</v>
      </c>
      <c r="R323" s="106">
        <f t="shared" si="548"/>
        <v>17522938775.510208</v>
      </c>
      <c r="S323" s="70">
        <f t="shared" ref="S323" si="612">AVERAGE(R323:R325)</f>
        <v>26111650652.931274</v>
      </c>
      <c r="T323" s="70">
        <f t="shared" ref="T323" si="613">STDEVP(R323:R325)</f>
        <v>7676823009.7263784</v>
      </c>
      <c r="U323" s="73">
        <f t="shared" si="549"/>
        <v>42.735042735042732</v>
      </c>
      <c r="V323" s="74">
        <f>AVERAGE(U323:U325)</f>
        <v>48.203613063364571</v>
      </c>
      <c r="W323" s="69">
        <f t="shared" ref="W323" si="614">STDEVP(U323:U325)</f>
        <v>4.598175014796273</v>
      </c>
      <c r="X323" s="75">
        <f t="shared" si="550"/>
        <v>57.26495726495726</v>
      </c>
      <c r="Y323" s="76">
        <f t="shared" ref="Y323" si="615">AVERAGE(X323:X325)</f>
        <v>51.796386936635429</v>
      </c>
      <c r="Z323" s="69">
        <f t="shared" ref="Z323" si="616">STDEVP(X323:X325)</f>
        <v>4.598175014796273</v>
      </c>
      <c r="AC323" s="70"/>
      <c r="AD323" s="77"/>
      <c r="AE323" s="70"/>
      <c r="AF323" s="78"/>
      <c r="AG323" s="129"/>
      <c r="AH323" s="78"/>
    </row>
    <row r="324" spans="1:34" s="69" customFormat="1" x14ac:dyDescent="0.15">
      <c r="A324" s="69" t="s">
        <v>212</v>
      </c>
      <c r="B324" s="69">
        <v>381</v>
      </c>
      <c r="C324" s="69">
        <v>1226</v>
      </c>
      <c r="D324" s="69">
        <v>1150</v>
      </c>
      <c r="E324" s="69">
        <v>1334</v>
      </c>
      <c r="F324" s="69">
        <v>190</v>
      </c>
      <c r="G324" s="69">
        <v>0</v>
      </c>
      <c r="H324" s="69" t="s">
        <v>21</v>
      </c>
      <c r="I324" s="69">
        <v>20</v>
      </c>
      <c r="J324" s="69">
        <f>((I324*'Beads concentration'!G$8*C324)/(B324*500))</f>
        <v>1180.735608048994</v>
      </c>
      <c r="K324" s="70">
        <f t="shared" si="516"/>
        <v>11807356080.489941</v>
      </c>
      <c r="L324" s="98"/>
      <c r="M324" s="70"/>
      <c r="N324" s="69">
        <f>((I324*'Beads concentration'!G$8*E324)/(B324*500))</f>
        <v>1284.748206474191</v>
      </c>
      <c r="O324" s="116">
        <f t="shared" si="515"/>
        <v>12847482064.741911</v>
      </c>
      <c r="P324" s="99"/>
      <c r="Q324" s="70"/>
      <c r="R324" s="106">
        <f t="shared" si="548"/>
        <v>24654838145.23185</v>
      </c>
      <c r="T324" s="70"/>
      <c r="U324" s="73">
        <f t="shared" si="549"/>
        <v>47.890625000000007</v>
      </c>
      <c r="V324" s="98"/>
      <c r="X324" s="75">
        <f t="shared" si="550"/>
        <v>52.109375000000007</v>
      </c>
      <c r="Y324" s="99"/>
      <c r="AC324" s="70"/>
      <c r="AD324" s="77"/>
      <c r="AE324" s="70"/>
      <c r="AF324" s="78"/>
      <c r="AG324" s="129"/>
      <c r="AH324" s="78"/>
    </row>
    <row r="325" spans="1:34" s="69" customFormat="1" x14ac:dyDescent="0.15">
      <c r="A325" s="69" t="s">
        <v>213</v>
      </c>
      <c r="B325" s="69">
        <v>219</v>
      </c>
      <c r="C325" s="69">
        <v>1165</v>
      </c>
      <c r="D325" s="69">
        <v>1509</v>
      </c>
      <c r="E325" s="69">
        <v>993</v>
      </c>
      <c r="F325" s="69">
        <v>315</v>
      </c>
      <c r="G325" s="69">
        <v>0</v>
      </c>
      <c r="H325" s="69" t="s">
        <v>21</v>
      </c>
      <c r="I325" s="69">
        <v>20</v>
      </c>
      <c r="J325" s="69">
        <f>((I325*'Beads concentration'!G$8*C325)/(B325*500))</f>
        <v>1951.9512937595132</v>
      </c>
      <c r="K325" s="70">
        <f t="shared" si="516"/>
        <v>19519512937.595131</v>
      </c>
      <c r="L325" s="98"/>
      <c r="M325" s="70"/>
      <c r="N325" s="69">
        <f>((I325*'Beads concentration'!G$8*E325)/(B325*500))</f>
        <v>1663.7662100456623</v>
      </c>
      <c r="O325" s="116">
        <f t="shared" si="515"/>
        <v>16637662100.456623</v>
      </c>
      <c r="P325" s="99"/>
      <c r="Q325" s="70"/>
      <c r="R325" s="106">
        <f t="shared" si="548"/>
        <v>36157175038.051758</v>
      </c>
      <c r="T325" s="70"/>
      <c r="U325" s="73">
        <f t="shared" si="549"/>
        <v>53.985171455050967</v>
      </c>
      <c r="V325" s="98"/>
      <c r="X325" s="75">
        <f t="shared" si="550"/>
        <v>46.014828544949026</v>
      </c>
      <c r="Y325" s="99"/>
      <c r="AC325" s="70"/>
      <c r="AD325" s="77"/>
      <c r="AE325" s="70"/>
      <c r="AF325" s="78"/>
      <c r="AG325" s="129"/>
      <c r="AH325" s="78"/>
    </row>
    <row r="326" spans="1:34" s="40" customFormat="1" x14ac:dyDescent="0.15">
      <c r="A326" s="40" t="s">
        <v>214</v>
      </c>
      <c r="B326" s="40">
        <v>630</v>
      </c>
      <c r="C326" s="40">
        <v>0</v>
      </c>
      <c r="D326" s="40" t="s">
        <v>21</v>
      </c>
      <c r="E326" s="40">
        <v>0</v>
      </c>
      <c r="F326" s="40" t="s">
        <v>21</v>
      </c>
      <c r="G326" s="40">
        <v>463</v>
      </c>
      <c r="H326" s="40">
        <v>25.7</v>
      </c>
      <c r="I326" s="40">
        <v>20</v>
      </c>
      <c r="J326" s="40">
        <f>((I326*'Beads concentration'!G$8*C326)/(B326*500))</f>
        <v>0</v>
      </c>
      <c r="K326" s="41"/>
      <c r="M326" s="41"/>
      <c r="N326" s="40">
        <f>((I326*'Beads concentration'!G$8*E326)/(B326*500))</f>
        <v>0</v>
      </c>
      <c r="O326" s="29">
        <f t="shared" si="515"/>
        <v>0</v>
      </c>
      <c r="P326" s="23"/>
      <c r="Q326" s="41" t="s">
        <v>30</v>
      </c>
      <c r="R326" s="105"/>
      <c r="T326" s="41"/>
      <c r="U326" s="43"/>
      <c r="X326" s="43"/>
      <c r="AB326" s="40">
        <f>((I326*'Beads concentration'!G$8*G326)/(B326*500))</f>
        <v>269.66687830687835</v>
      </c>
      <c r="AC326" s="41">
        <f t="shared" si="514"/>
        <v>2696668783.0687833</v>
      </c>
      <c r="AD326" s="41">
        <f t="shared" ref="AD326" si="617">AVERAGE(AC326:AC328)</f>
        <v>2816609996.1635165</v>
      </c>
      <c r="AE326" s="41">
        <f t="shared" ref="AE326" si="618">STDEVP(AC326:AC328)</f>
        <v>565557625.35064805</v>
      </c>
      <c r="AF326" s="44">
        <f>AC326/S329</f>
        <v>0.1804555186898924</v>
      </c>
      <c r="AG326" s="127">
        <f t="shared" ref="AG326" si="619">AVERAGE(AF326:AF328)</f>
        <v>0.1884817375407942</v>
      </c>
      <c r="AH326" s="44">
        <f t="shared" ref="AH326" si="620">STDEVP(AF326:AF328)</f>
        <v>3.7845951001640656E-2</v>
      </c>
    </row>
    <row r="327" spans="1:34" x14ac:dyDescent="0.15">
      <c r="A327" t="s">
        <v>215</v>
      </c>
      <c r="B327">
        <v>510</v>
      </c>
      <c r="C327">
        <v>0</v>
      </c>
      <c r="D327" t="s">
        <v>21</v>
      </c>
      <c r="E327">
        <v>1</v>
      </c>
      <c r="F327">
        <v>42.5</v>
      </c>
      <c r="G327">
        <v>495</v>
      </c>
      <c r="H327">
        <v>28.3</v>
      </c>
      <c r="I327">
        <v>20</v>
      </c>
      <c r="J327">
        <f>((I327*'Beads concentration'!G$8*C327)/(B327*500))</f>
        <v>0</v>
      </c>
      <c r="K327" s="4"/>
      <c r="N327">
        <f>((I327*'Beads concentration'!G$8*E327)/(B327*500))</f>
        <v>0.71947712418300658</v>
      </c>
      <c r="O327" s="29">
        <f t="shared" si="515"/>
        <v>7194771.2418300658</v>
      </c>
      <c r="R327" s="105"/>
      <c r="U327" s="6"/>
      <c r="X327" s="28"/>
      <c r="AB327">
        <f>((I327*'Beads concentration'!G$8*G327)/(B327*500))</f>
        <v>356.14117647058828</v>
      </c>
      <c r="AC327" s="4">
        <f t="shared" si="514"/>
        <v>3561411764.7058825</v>
      </c>
      <c r="AF327" s="38">
        <f>AC327/S329</f>
        <v>0.23832233728642249</v>
      </c>
    </row>
    <row r="328" spans="1:34" x14ac:dyDescent="0.15">
      <c r="A328" t="s">
        <v>216</v>
      </c>
      <c r="B328">
        <v>745</v>
      </c>
      <c r="C328">
        <v>0</v>
      </c>
      <c r="D328" t="s">
        <v>21</v>
      </c>
      <c r="E328">
        <v>0</v>
      </c>
      <c r="F328" t="s">
        <v>21</v>
      </c>
      <c r="G328">
        <v>445</v>
      </c>
      <c r="H328">
        <v>31.2</v>
      </c>
      <c r="I328">
        <v>20</v>
      </c>
      <c r="J328">
        <f>((I328*'Beads concentration'!G$8*C328)/(B328*500))</f>
        <v>0</v>
      </c>
      <c r="K328" s="4"/>
      <c r="N328">
        <f>((I328*'Beads concentration'!G$8*E328)/(B328*500))</f>
        <v>0</v>
      </c>
      <c r="O328" s="29">
        <f t="shared" si="515"/>
        <v>0</v>
      </c>
      <c r="R328" s="105"/>
      <c r="U328" s="6"/>
      <c r="X328" s="28"/>
      <c r="AB328">
        <f>((I328*'Beads concentration'!G$8*G328)/(B328*500))</f>
        <v>219.17494407158838</v>
      </c>
      <c r="AC328" s="4">
        <f t="shared" si="514"/>
        <v>2191749440.7158842</v>
      </c>
      <c r="AF328" s="38">
        <f>AC328/S329</f>
        <v>0.14666735664606764</v>
      </c>
    </row>
    <row r="329" spans="1:34" s="69" customFormat="1" x14ac:dyDescent="0.15">
      <c r="A329" s="69" t="s">
        <v>217</v>
      </c>
      <c r="B329" s="69">
        <v>387</v>
      </c>
      <c r="C329" s="69">
        <v>745</v>
      </c>
      <c r="D329" s="69">
        <v>1277</v>
      </c>
      <c r="E329" s="69">
        <v>772</v>
      </c>
      <c r="F329" s="69">
        <v>250</v>
      </c>
      <c r="G329" s="69">
        <v>1</v>
      </c>
      <c r="H329" s="69">
        <v>7.06</v>
      </c>
      <c r="I329" s="69">
        <v>20</v>
      </c>
      <c r="J329" s="69">
        <f>((I329*'Beads concentration'!G$8*C329)/(B329*500))</f>
        <v>706.37037037037044</v>
      </c>
      <c r="K329" s="70">
        <f t="shared" si="516"/>
        <v>7063703703.7037048</v>
      </c>
      <c r="L329" s="71">
        <f t="shared" ref="L329" si="621">AVERAGE(K329:K331)</f>
        <v>7010891308.2574196</v>
      </c>
      <c r="M329" s="70">
        <f t="shared" ref="M329" si="622">STDEVP(K329:K331)</f>
        <v>464449145.29326272</v>
      </c>
      <c r="N329" s="69">
        <f>((I329*'Beads concentration'!G$8*E329)/(B329*500))</f>
        <v>731.97037037037046</v>
      </c>
      <c r="O329" s="116">
        <f t="shared" si="515"/>
        <v>7319703703.7037048</v>
      </c>
      <c r="P329" s="72">
        <f t="shared" ref="P329" si="623">AVERAGE(O329:O331)</f>
        <v>7932784577.3381348</v>
      </c>
      <c r="Q329" s="70">
        <f t="shared" ref="Q329" si="624">STDEVP(O329:O331)</f>
        <v>609379640.12501204</v>
      </c>
      <c r="R329" s="106">
        <f t="shared" si="548"/>
        <v>14383407407.40741</v>
      </c>
      <c r="S329" s="70">
        <f t="shared" ref="S329" si="625">AVERAGE(R329:R331)</f>
        <v>14943675885.595556</v>
      </c>
      <c r="T329" s="70">
        <f t="shared" ref="T329" si="626">STDEVP(R329:R331)</f>
        <v>975296539.26647413</v>
      </c>
      <c r="U329" s="73">
        <f t="shared" si="549"/>
        <v>49.110085695451552</v>
      </c>
      <c r="V329" s="74">
        <f t="shared" ref="V329" si="627">AVERAGE(U329:U331)</f>
        <v>46.934924626822912</v>
      </c>
      <c r="W329" s="69">
        <f t="shared" ref="W329" si="628">STDEVP(U329:U331)</f>
        <v>1.5789603857728558</v>
      </c>
      <c r="X329" s="75">
        <f t="shared" si="550"/>
        <v>50.889914304548448</v>
      </c>
      <c r="Y329" s="76">
        <f t="shared" ref="Y329" si="629">AVERAGE(X329:X331)</f>
        <v>53.065075373177088</v>
      </c>
      <c r="Z329" s="69">
        <f t="shared" ref="Z329" si="630">STDEVP(X329:X331)</f>
        <v>1.5789603857728558</v>
      </c>
      <c r="AC329" s="70"/>
      <c r="AD329" s="77"/>
      <c r="AE329" s="70"/>
      <c r="AF329" s="78"/>
      <c r="AG329" s="129"/>
      <c r="AH329" s="78"/>
    </row>
    <row r="330" spans="1:34" s="94" customFormat="1" x14ac:dyDescent="0.15">
      <c r="A330" s="94" t="s">
        <v>218</v>
      </c>
      <c r="B330" s="94">
        <f>AVERAGE(B329,B331)</f>
        <v>478</v>
      </c>
      <c r="C330" s="94">
        <v>836</v>
      </c>
      <c r="D330" s="94">
        <v>1143</v>
      </c>
      <c r="E330" s="94">
        <v>1005</v>
      </c>
      <c r="F330" s="94">
        <v>235</v>
      </c>
      <c r="G330" s="94">
        <v>0</v>
      </c>
      <c r="H330" s="94" t="s">
        <v>21</v>
      </c>
      <c r="I330" s="94">
        <v>20</v>
      </c>
      <c r="J330" s="94">
        <f>((I330*'Beads concentration'!G$8*C330)/(B330*500))</f>
        <v>641.74951185495127</v>
      </c>
      <c r="K330" s="95">
        <f t="shared" si="516"/>
        <v>6417495118.5495129</v>
      </c>
      <c r="M330" s="95"/>
      <c r="N330" s="94">
        <f>((I330*'Beads concentration'!G$8*E330)/(B330*500))</f>
        <v>771.48117154811723</v>
      </c>
      <c r="O330" s="116">
        <f t="shared" si="515"/>
        <v>7714811715.4811716</v>
      </c>
      <c r="P330" s="99"/>
      <c r="Q330" s="95"/>
      <c r="R330" s="106">
        <f t="shared" si="548"/>
        <v>14132306834.030685</v>
      </c>
      <c r="T330" s="95"/>
      <c r="U330" s="96">
        <f t="shared" si="549"/>
        <v>45.410103204780015</v>
      </c>
      <c r="X330" s="96">
        <f t="shared" si="550"/>
        <v>54.589896795219985</v>
      </c>
      <c r="AC330" s="95"/>
      <c r="AE330" s="95"/>
      <c r="AF330" s="97"/>
      <c r="AG330" s="129"/>
      <c r="AH330" s="97"/>
    </row>
    <row r="331" spans="1:34" s="69" customFormat="1" x14ac:dyDescent="0.15">
      <c r="A331" s="69" t="s">
        <v>219</v>
      </c>
      <c r="B331" s="69">
        <v>569</v>
      </c>
      <c r="C331" s="69">
        <v>1171</v>
      </c>
      <c r="D331" s="69">
        <v>468</v>
      </c>
      <c r="E331" s="69">
        <v>1359</v>
      </c>
      <c r="F331" s="69">
        <v>70.5</v>
      </c>
      <c r="G331" s="69">
        <v>0</v>
      </c>
      <c r="H331" s="69" t="s">
        <v>21</v>
      </c>
      <c r="I331" s="69">
        <v>20</v>
      </c>
      <c r="J331" s="69">
        <f>((I331*'Beads concentration'!G$8*C331)/(B331*500))</f>
        <v>755.14751025190401</v>
      </c>
      <c r="K331" s="70">
        <f t="shared" si="516"/>
        <v>7551475102.5190401</v>
      </c>
      <c r="L331" s="98"/>
      <c r="M331" s="70"/>
      <c r="N331" s="69">
        <f>((I331*'Beads concentration'!G$8*E331)/(B331*500))</f>
        <v>876.38383128295266</v>
      </c>
      <c r="O331" s="116">
        <f t="shared" si="515"/>
        <v>8763838312.8295269</v>
      </c>
      <c r="P331" s="99"/>
      <c r="Q331" s="70"/>
      <c r="R331" s="106">
        <f t="shared" si="548"/>
        <v>16315313415.348568</v>
      </c>
      <c r="T331" s="70"/>
      <c r="U331" s="73">
        <f t="shared" si="549"/>
        <v>46.284584980237156</v>
      </c>
      <c r="V331" s="98"/>
      <c r="X331" s="75">
        <f t="shared" si="550"/>
        <v>53.715415019762844</v>
      </c>
      <c r="Y331" s="99"/>
      <c r="AC331" s="70"/>
      <c r="AD331" s="77"/>
      <c r="AE331" s="70"/>
      <c r="AF331" s="78"/>
      <c r="AG331" s="129"/>
      <c r="AH331" s="78"/>
    </row>
    <row r="332" spans="1:34" s="40" customFormat="1" x14ac:dyDescent="0.15">
      <c r="A332" s="40" t="s">
        <v>220</v>
      </c>
      <c r="B332" s="40">
        <f>AVERAGE(B333:B334)</f>
        <v>762</v>
      </c>
      <c r="C332" s="40">
        <v>0</v>
      </c>
      <c r="D332" s="40" t="s">
        <v>21</v>
      </c>
      <c r="E332" s="40">
        <v>0</v>
      </c>
      <c r="F332" s="40" t="s">
        <v>21</v>
      </c>
      <c r="G332" s="40">
        <v>690</v>
      </c>
      <c r="H332" s="40">
        <v>29.3</v>
      </c>
      <c r="I332" s="40">
        <v>20</v>
      </c>
      <c r="J332" s="40">
        <f>((I332*'Beads concentration'!G$8*C332)/(B332*500))</f>
        <v>0</v>
      </c>
      <c r="K332" s="41"/>
      <c r="M332" s="41"/>
      <c r="N332" s="40">
        <f>((I332*'Beads concentration'!G$8*E332)/(B332*500))</f>
        <v>0</v>
      </c>
      <c r="O332" s="29">
        <f t="shared" si="515"/>
        <v>0</v>
      </c>
      <c r="P332" s="23"/>
      <c r="Q332" s="41"/>
      <c r="R332" s="105"/>
      <c r="T332" s="41"/>
      <c r="U332" s="43"/>
      <c r="X332" s="43"/>
      <c r="AB332" s="40">
        <f>((I332*'Beads concentration'!G$8*G332)/(B332*500))</f>
        <v>332.2624671916011</v>
      </c>
      <c r="AC332" s="41">
        <f t="shared" si="514"/>
        <v>3322624671.9160113</v>
      </c>
      <c r="AD332" s="41">
        <f t="shared" ref="AD332" si="631">AVERAGE(AC332:AC334)</f>
        <v>3788183636.7769475</v>
      </c>
      <c r="AE332" s="41">
        <f t="shared" ref="AE332" si="632">STDEVP(AC332:AC334)</f>
        <v>516269241.5120064</v>
      </c>
      <c r="AF332" s="44">
        <f>AC332/S335</f>
        <v>5.158976616831111E-2</v>
      </c>
      <c r="AG332" s="127">
        <f t="shared" ref="AG332" si="633">AVERAGE(AF332:AF334)</f>
        <v>5.8818412346059036E-2</v>
      </c>
      <c r="AH332" s="44">
        <f t="shared" ref="AH332" si="634">STDEVP(AF332:AF334)</f>
        <v>8.0160150722462364E-3</v>
      </c>
    </row>
    <row r="333" spans="1:34" x14ac:dyDescent="0.15">
      <c r="A333" t="s">
        <v>221</v>
      </c>
      <c r="B333">
        <v>630</v>
      </c>
      <c r="C333">
        <v>0</v>
      </c>
      <c r="D333" t="s">
        <v>21</v>
      </c>
      <c r="E333">
        <v>0</v>
      </c>
      <c r="F333" t="s">
        <v>21</v>
      </c>
      <c r="G333">
        <v>774</v>
      </c>
      <c r="H333">
        <v>26.3</v>
      </c>
      <c r="I333">
        <v>20</v>
      </c>
      <c r="J333">
        <f>((I333*'Beads concentration'!G$8*C333)/(B333*500))</f>
        <v>0</v>
      </c>
      <c r="K333" s="4"/>
      <c r="N333">
        <f>((I333*'Beads concentration'!G$8*E333)/(B333*500))</f>
        <v>0</v>
      </c>
      <c r="O333" s="29">
        <f t="shared" si="515"/>
        <v>0</v>
      </c>
      <c r="R333" s="105"/>
      <c r="U333" s="6"/>
      <c r="X333" s="28"/>
      <c r="AB333">
        <f>((I333*'Beads concentration'!G$8*G333)/(B333*500))</f>
        <v>450.8038095238096</v>
      </c>
      <c r="AC333" s="4">
        <f t="shared" si="514"/>
        <v>4508038095.2380962</v>
      </c>
      <c r="AF333" s="38">
        <f>AC333/S335</f>
        <v>6.9995456657179364E-2</v>
      </c>
    </row>
    <row r="334" spans="1:34" x14ac:dyDescent="0.15">
      <c r="A334" t="s">
        <v>222</v>
      </c>
      <c r="B334">
        <v>894</v>
      </c>
      <c r="C334">
        <v>0</v>
      </c>
      <c r="D334" t="s">
        <v>21</v>
      </c>
      <c r="E334">
        <v>0</v>
      </c>
      <c r="F334" t="s">
        <v>21</v>
      </c>
      <c r="G334">
        <v>861</v>
      </c>
      <c r="H334">
        <v>26.6</v>
      </c>
      <c r="I334">
        <v>20</v>
      </c>
      <c r="J334">
        <f>((I334*'Beads concentration'!G$8*C334)/(B334*500))</f>
        <v>0</v>
      </c>
      <c r="K334" s="4"/>
      <c r="N334">
        <f>((I334*'Beads concentration'!G$8*E334)/(B334*500))</f>
        <v>0</v>
      </c>
      <c r="O334" s="29">
        <f t="shared" si="515"/>
        <v>0</v>
      </c>
      <c r="R334" s="105"/>
      <c r="U334" s="6"/>
      <c r="X334" s="28"/>
      <c r="AB334">
        <f>((I334*'Beads concentration'!G$8*G334)/(B334*500))</f>
        <v>353.38881431767345</v>
      </c>
      <c r="AC334" s="4">
        <f t="shared" si="514"/>
        <v>3533888143.1767344</v>
      </c>
      <c r="AF334" s="38">
        <f>AC334/S335</f>
        <v>5.4870014212686648E-2</v>
      </c>
    </row>
    <row r="335" spans="1:34" s="40" customFormat="1" x14ac:dyDescent="0.15">
      <c r="A335" s="40" t="s">
        <v>223</v>
      </c>
      <c r="B335" s="40">
        <f>AVERAGE(B336:B337)</f>
        <v>157.5</v>
      </c>
      <c r="C335" s="40">
        <v>1340</v>
      </c>
      <c r="D335" s="40">
        <v>1319</v>
      </c>
      <c r="E335" s="40">
        <v>1604</v>
      </c>
      <c r="F335" s="40">
        <v>250</v>
      </c>
      <c r="G335" s="40">
        <v>0</v>
      </c>
      <c r="H335" s="40" t="s">
        <v>21</v>
      </c>
      <c r="I335" s="40">
        <v>20</v>
      </c>
      <c r="J335" s="40">
        <f>((I335*'Beads concentration'!G$8*C335)/(B335*500))</f>
        <v>3121.8455026455031</v>
      </c>
      <c r="K335" s="41">
        <f t="shared" si="516"/>
        <v>31218455026.455032</v>
      </c>
      <c r="L335" s="41">
        <f t="shared" ref="L335" si="635">AVERAGE(K335:K337)</f>
        <v>30488889995.504379</v>
      </c>
      <c r="M335" s="41">
        <f t="shared" ref="M335" si="636">STDEVP(K335:K337)</f>
        <v>516192566.17874056</v>
      </c>
      <c r="N335" s="40">
        <f>((I335*'Beads concentration'!G$8*E335)/(B335*500))</f>
        <v>3736.8956613756618</v>
      </c>
      <c r="O335" s="29">
        <f t="shared" si="515"/>
        <v>37368956613.756615</v>
      </c>
      <c r="P335" s="22">
        <f t="shared" ref="P335" si="637">AVERAGE(O335:O337)</f>
        <v>33915834404.214367</v>
      </c>
      <c r="Q335" s="41">
        <f t="shared" ref="Q335" si="638">STDEVP(O335:O337)</f>
        <v>2597156567.4763288</v>
      </c>
      <c r="R335" s="105">
        <f t="shared" si="548"/>
        <v>68587411640.211647</v>
      </c>
      <c r="S335" s="41">
        <f t="shared" ref="S335" si="639">AVERAGE(R335:R337)</f>
        <v>64404724399.71875</v>
      </c>
      <c r="T335" s="41">
        <f t="shared" ref="T335" si="640">STDEVP(R335:R337)</f>
        <v>3082074547.974092</v>
      </c>
      <c r="U335" s="43">
        <f t="shared" si="549"/>
        <v>45.516304347826093</v>
      </c>
      <c r="V335" s="43">
        <f>AVERAGE(U335:U337)</f>
        <v>47.410477333604867</v>
      </c>
      <c r="W335" s="40">
        <f t="shared" ref="W335" si="641">STDEVP(U335:U337)</f>
        <v>1.5120410713262491</v>
      </c>
      <c r="X335" s="43">
        <f t="shared" si="550"/>
        <v>54.483695652173914</v>
      </c>
      <c r="Y335" s="43">
        <f t="shared" ref="Y335" si="642">AVERAGE(X335:X337)</f>
        <v>52.589522666395133</v>
      </c>
      <c r="Z335" s="40">
        <f t="shared" ref="Z335" si="643">STDEVP(X335:X337)</f>
        <v>1.5120410713262522</v>
      </c>
      <c r="AC335" s="41"/>
      <c r="AE335" s="41"/>
      <c r="AF335" s="44"/>
      <c r="AG335" s="128"/>
      <c r="AH335" s="44"/>
    </row>
    <row r="336" spans="1:34" x14ac:dyDescent="0.15">
      <c r="A336" t="s">
        <v>224</v>
      </c>
      <c r="B336">
        <v>162</v>
      </c>
      <c r="C336">
        <v>1329</v>
      </c>
      <c r="D336">
        <v>1209</v>
      </c>
      <c r="E336">
        <v>1469</v>
      </c>
      <c r="F336">
        <v>235</v>
      </c>
      <c r="G336">
        <v>0</v>
      </c>
      <c r="H336" t="s">
        <v>21</v>
      </c>
      <c r="I336">
        <v>20</v>
      </c>
      <c r="J336">
        <f>((I336*'Beads concentration'!G$8*C336)/(B336*500))</f>
        <v>3010.2123456790127</v>
      </c>
      <c r="K336" s="4">
        <f t="shared" si="516"/>
        <v>30102123456.790127</v>
      </c>
      <c r="N336">
        <f>((I336*'Beads concentration'!G$8*E336)/(B336*500))</f>
        <v>3327.3152263374491</v>
      </c>
      <c r="O336" s="29">
        <f t="shared" si="515"/>
        <v>33273152263.374493</v>
      </c>
      <c r="R336" s="105">
        <f t="shared" si="548"/>
        <v>63375275720.164619</v>
      </c>
      <c r="U336" s="6">
        <f t="shared" si="549"/>
        <v>47.49821300929235</v>
      </c>
      <c r="X336" s="28">
        <f t="shared" si="550"/>
        <v>52.50178699070765</v>
      </c>
    </row>
    <row r="337" spans="1:34" x14ac:dyDescent="0.15">
      <c r="A337" t="s">
        <v>225</v>
      </c>
      <c r="B337">
        <v>153</v>
      </c>
      <c r="C337">
        <v>1257</v>
      </c>
      <c r="D337">
        <v>2014</v>
      </c>
      <c r="E337">
        <v>1297</v>
      </c>
      <c r="F337">
        <v>428</v>
      </c>
      <c r="G337">
        <v>0</v>
      </c>
      <c r="H337" t="s">
        <v>21</v>
      </c>
      <c r="I337">
        <v>20</v>
      </c>
      <c r="J337">
        <f>((I337*'Beads concentration'!G$8*C337)/(B337*500))</f>
        <v>3014.6091503267976</v>
      </c>
      <c r="K337" s="4">
        <f t="shared" si="516"/>
        <v>30146091503.267979</v>
      </c>
      <c r="N337">
        <f>((I337*'Beads concentration'!G$8*E337)/(B337*500))</f>
        <v>3110.5394335511987</v>
      </c>
      <c r="O337" s="29">
        <f t="shared" ref="O337:O355" si="644">N337*1000*10000</f>
        <v>31105394335.51199</v>
      </c>
      <c r="R337" s="105">
        <f t="shared" si="548"/>
        <v>61251485838.779968</v>
      </c>
      <c r="U337" s="6">
        <f t="shared" si="549"/>
        <v>49.216914643696164</v>
      </c>
      <c r="X337" s="28">
        <f t="shared" si="550"/>
        <v>50.783085356303836</v>
      </c>
    </row>
    <row r="338" spans="1:34" s="40" customFormat="1" x14ac:dyDescent="0.15">
      <c r="A338" s="40" t="s">
        <v>226</v>
      </c>
      <c r="B338" s="40">
        <f>AVERAGE(B339:B340)</f>
        <v>777</v>
      </c>
      <c r="C338" s="40">
        <v>0</v>
      </c>
      <c r="D338" s="40" t="s">
        <v>21</v>
      </c>
      <c r="E338" s="40">
        <v>0</v>
      </c>
      <c r="F338" s="40" t="s">
        <v>21</v>
      </c>
      <c r="G338" s="40">
        <v>479</v>
      </c>
      <c r="H338" s="40">
        <v>24.2</v>
      </c>
      <c r="I338" s="40">
        <v>20</v>
      </c>
      <c r="J338" s="40">
        <f>((I338*'Beads concentration'!G$8*C338)/(B338*500))</f>
        <v>0</v>
      </c>
      <c r="K338" s="41"/>
      <c r="M338" s="41"/>
      <c r="N338" s="40">
        <f>((I338*'Beads concentration'!G$8*E338)/(B338*500))</f>
        <v>0</v>
      </c>
      <c r="O338" s="29">
        <f t="shared" si="644"/>
        <v>0</v>
      </c>
      <c r="P338" s="23"/>
      <c r="Q338" s="41"/>
      <c r="R338" s="105"/>
      <c r="T338" s="41"/>
      <c r="U338" s="43"/>
      <c r="X338" s="43"/>
      <c r="AB338" s="40">
        <f>((I338*'Beads concentration'!G$8*G338)/(B338*500))</f>
        <v>226.20471900471904</v>
      </c>
      <c r="AC338" s="41">
        <f t="shared" ref="AC338:AC352" si="645">AB338*1000*10000</f>
        <v>2262047190.0471907</v>
      </c>
      <c r="AD338" s="41">
        <f t="shared" ref="AD338" si="646">AVERAGE(AC338:AC340)</f>
        <v>2824134608.0389915</v>
      </c>
      <c r="AE338" s="41">
        <f t="shared" ref="AE338" si="647">STDEVP(AC338:AC340)</f>
        <v>833817422.64490414</v>
      </c>
      <c r="AF338" s="44">
        <f>AC338/S341</f>
        <v>0.13769969312667923</v>
      </c>
      <c r="AG338" s="127">
        <f t="shared" ref="AG338" si="648">AVERAGE(AF338:AF340)</f>
        <v>0.17191616098304774</v>
      </c>
      <c r="AH338" s="44">
        <f t="shared" ref="AH338" si="649">STDEVP(AF338:AF340)</f>
        <v>5.0757740036133744E-2</v>
      </c>
    </row>
    <row r="339" spans="1:34" x14ac:dyDescent="0.15">
      <c r="A339" t="s">
        <v>227</v>
      </c>
      <c r="B339">
        <v>550</v>
      </c>
      <c r="C339">
        <v>0</v>
      </c>
      <c r="D339" t="s">
        <v>21</v>
      </c>
      <c r="E339">
        <v>0</v>
      </c>
      <c r="F339" t="s">
        <v>21</v>
      </c>
      <c r="G339">
        <v>600</v>
      </c>
      <c r="H339">
        <v>25.8</v>
      </c>
      <c r="I339">
        <v>20</v>
      </c>
      <c r="J339">
        <f>((I339*'Beads concentration'!G$8*C339)/(B339*500))</f>
        <v>0</v>
      </c>
      <c r="K339" s="4"/>
      <c r="N339">
        <f>((I339*'Beads concentration'!G$8*E339)/(B339*500))</f>
        <v>0</v>
      </c>
      <c r="O339" s="29">
        <f t="shared" si="644"/>
        <v>0</v>
      </c>
      <c r="R339" s="105"/>
      <c r="U339" s="6"/>
      <c r="X339" s="28"/>
      <c r="AB339">
        <f>((I339*'Beads concentration'!G$8*G339)/(B339*500))</f>
        <v>400.29090909090917</v>
      </c>
      <c r="AC339" s="4">
        <f t="shared" si="645"/>
        <v>4002909090.9090919</v>
      </c>
      <c r="AF339" s="38">
        <f>AC339/S341</f>
        <v>0.24367279155687174</v>
      </c>
    </row>
    <row r="340" spans="1:34" x14ac:dyDescent="0.15">
      <c r="A340" t="s">
        <v>228</v>
      </c>
      <c r="B340">
        <v>1004</v>
      </c>
      <c r="C340">
        <v>0</v>
      </c>
      <c r="D340" t="s">
        <v>21</v>
      </c>
      <c r="E340">
        <v>0</v>
      </c>
      <c r="F340" t="s">
        <v>21</v>
      </c>
      <c r="G340">
        <v>604</v>
      </c>
      <c r="H340">
        <v>26</v>
      </c>
      <c r="I340">
        <v>20</v>
      </c>
      <c r="J340">
        <f>((I340*'Beads concentration'!G$8*C340)/(B340*500))</f>
        <v>0</v>
      </c>
      <c r="K340" s="4"/>
      <c r="N340">
        <f>((I340*'Beads concentration'!G$8*E340)/(B340*500))</f>
        <v>0</v>
      </c>
      <c r="O340" s="29">
        <f t="shared" si="644"/>
        <v>0</v>
      </c>
      <c r="R340" s="105"/>
      <c r="U340" s="6"/>
      <c r="X340" s="28"/>
      <c r="AB340">
        <f>((I340*'Beads concentration'!G$8*G340)/(B340*500))</f>
        <v>220.74475431606908</v>
      </c>
      <c r="AC340" s="4">
        <f t="shared" si="645"/>
        <v>2207447543.1606908</v>
      </c>
      <c r="AF340" s="38">
        <f>AC340/S341</f>
        <v>0.13437599826559227</v>
      </c>
    </row>
    <row r="341" spans="1:34" x14ac:dyDescent="0.15">
      <c r="A341" t="s">
        <v>229</v>
      </c>
      <c r="B341">
        <v>550</v>
      </c>
      <c r="C341">
        <v>931</v>
      </c>
      <c r="D341">
        <v>676</v>
      </c>
      <c r="E341">
        <v>1312</v>
      </c>
      <c r="F341">
        <v>113</v>
      </c>
      <c r="G341">
        <v>0</v>
      </c>
      <c r="H341" t="s">
        <v>21</v>
      </c>
      <c r="I341">
        <v>20</v>
      </c>
      <c r="J341">
        <f>((I341*'Beads concentration'!G$8*C341)/(B341*500))</f>
        <v>621.11806060606068</v>
      </c>
      <c r="K341" s="4">
        <f t="shared" ref="K341:K355" si="650">J341*1000*10000</f>
        <v>6211180606.060607</v>
      </c>
      <c r="L341" s="16">
        <f t="shared" ref="L341" si="651">AVERAGE(K341:K343)</f>
        <v>7105831895.0087099</v>
      </c>
      <c r="M341" s="4">
        <f t="shared" ref="M341" si="652">STDEVP(K341:K343)</f>
        <v>900323783.75958133</v>
      </c>
      <c r="N341">
        <f>((I341*'Beads concentration'!G$8*E341)/(B341*500))</f>
        <v>875.30278787878797</v>
      </c>
      <c r="O341" s="29">
        <f t="shared" si="644"/>
        <v>8753027878.7878799</v>
      </c>
      <c r="P341" s="22">
        <f t="shared" ref="P341" si="653">AVERAGE(O341:O343)</f>
        <v>9321562666.9107609</v>
      </c>
      <c r="Q341" s="4">
        <f t="shared" ref="Q341" si="654">STDEVP(O341:O343)</f>
        <v>414081248.29241431</v>
      </c>
      <c r="R341" s="105">
        <f t="shared" si="548"/>
        <v>14964208484.848488</v>
      </c>
      <c r="S341" s="4">
        <f t="shared" ref="S341" si="655">AVERAGE(R341:R343)</f>
        <v>16427394561.919472</v>
      </c>
      <c r="T341" s="4">
        <f t="shared" ref="T341" si="656">STDEVP(R341:R343)</f>
        <v>1271938402.9444363</v>
      </c>
      <c r="U341" s="6">
        <f t="shared" si="549"/>
        <v>41.506910387873383</v>
      </c>
      <c r="V341" s="18">
        <f t="shared" ref="V341" si="657">AVERAGE(U341:U343)</f>
        <v>43.10205490166161</v>
      </c>
      <c r="W341">
        <f t="shared" ref="W341" si="658">STDEVP(U341:U343)</f>
        <v>2.1586828999229604</v>
      </c>
      <c r="X341" s="28">
        <f t="shared" si="550"/>
        <v>58.49308961212661</v>
      </c>
      <c r="Y341" s="24">
        <f t="shared" ref="Y341" si="659">AVERAGE(X341:X343)</f>
        <v>56.897945098338376</v>
      </c>
      <c r="Z341">
        <f t="shared" ref="Z341" si="660">STDEVP(X341:X343)</f>
        <v>2.1586828999229555</v>
      </c>
    </row>
    <row r="342" spans="1:34" x14ac:dyDescent="0.15">
      <c r="A342" t="s">
        <v>230</v>
      </c>
      <c r="B342">
        <v>354</v>
      </c>
      <c r="C342">
        <v>653</v>
      </c>
      <c r="D342">
        <v>1744</v>
      </c>
      <c r="E342">
        <v>915</v>
      </c>
      <c r="F342">
        <v>332</v>
      </c>
      <c r="G342">
        <v>0</v>
      </c>
      <c r="H342" t="s">
        <v>21</v>
      </c>
      <c r="I342">
        <v>20</v>
      </c>
      <c r="J342">
        <f>((I342*'Beads concentration'!G$8*C342)/(B342*500))</f>
        <v>676.85725047080984</v>
      </c>
      <c r="K342" s="4">
        <f t="shared" si="650"/>
        <v>6768572504.7080984</v>
      </c>
      <c r="N342">
        <f>((I342*'Beads concentration'!G$8*E342)/(B342*500))</f>
        <v>948.42937853107367</v>
      </c>
      <c r="O342" s="29">
        <f t="shared" si="644"/>
        <v>9484293785.3107376</v>
      </c>
      <c r="R342" s="105">
        <f t="shared" si="548"/>
        <v>16252866290.018837</v>
      </c>
      <c r="U342" s="6">
        <f t="shared" si="549"/>
        <v>41.645408163265294</v>
      </c>
      <c r="X342" s="28">
        <f t="shared" si="550"/>
        <v>58.354591836734691</v>
      </c>
    </row>
    <row r="343" spans="1:34" x14ac:dyDescent="0.15">
      <c r="A343" t="s">
        <v>231</v>
      </c>
      <c r="B343">
        <v>404</v>
      </c>
      <c r="C343">
        <v>918</v>
      </c>
      <c r="D343">
        <v>1722</v>
      </c>
      <c r="E343">
        <v>1071</v>
      </c>
      <c r="F343">
        <v>308</v>
      </c>
      <c r="G343">
        <v>0</v>
      </c>
      <c r="H343" t="s">
        <v>21</v>
      </c>
      <c r="I343">
        <v>20</v>
      </c>
      <c r="J343">
        <f>((I343*'Beads concentration'!G$8*C343)/(B343*500))</f>
        <v>833.77425742574269</v>
      </c>
      <c r="K343" s="4">
        <f t="shared" si="650"/>
        <v>8337742574.2574272</v>
      </c>
      <c r="N343">
        <f>((I343*'Beads concentration'!G$8*E343)/(B343*500))</f>
        <v>972.73663366336643</v>
      </c>
      <c r="O343" s="29">
        <f t="shared" si="644"/>
        <v>9727366336.6336651</v>
      </c>
      <c r="R343" s="105">
        <f t="shared" si="548"/>
        <v>18065108910.89109</v>
      </c>
      <c r="U343" s="6">
        <f t="shared" si="549"/>
        <v>46.153846153846153</v>
      </c>
      <c r="X343" s="28">
        <f t="shared" si="550"/>
        <v>53.846153846153847</v>
      </c>
    </row>
    <row r="344" spans="1:34" s="94" customFormat="1" x14ac:dyDescent="0.15">
      <c r="A344" s="94" t="s">
        <v>232</v>
      </c>
      <c r="B344" s="94">
        <f>AVERAGE(B345:B346)</f>
        <v>599</v>
      </c>
      <c r="C344" s="94">
        <v>0</v>
      </c>
      <c r="D344" s="94" t="s">
        <v>21</v>
      </c>
      <c r="E344" s="94">
        <v>0</v>
      </c>
      <c r="F344" s="94" t="s">
        <v>21</v>
      </c>
      <c r="G344" s="94">
        <v>765</v>
      </c>
      <c r="H344" s="94">
        <v>23</v>
      </c>
      <c r="I344" s="94">
        <v>20</v>
      </c>
      <c r="J344" s="94">
        <f>((I344*'Beads concentration'!G$8*C344)/(B344*500))</f>
        <v>0</v>
      </c>
      <c r="K344" s="95"/>
      <c r="M344" s="95"/>
      <c r="N344" s="94">
        <f>((I344*'Beads concentration'!G$8*E344)/(B344*500))</f>
        <v>0</v>
      </c>
      <c r="O344" s="116">
        <f t="shared" si="644"/>
        <v>0</v>
      </c>
      <c r="P344" s="99"/>
      <c r="Q344" s="95"/>
      <c r="R344" s="106"/>
      <c r="T344" s="95"/>
      <c r="U344" s="96"/>
      <c r="X344" s="96"/>
      <c r="AB344" s="94">
        <f>((I344*'Beads concentration'!G$8*G344)/(B344*500))</f>
        <v>468.62103505843072</v>
      </c>
      <c r="AC344" s="95">
        <f t="shared" si="645"/>
        <v>4686210350.5843077</v>
      </c>
      <c r="AD344" s="95">
        <f t="shared" ref="AD344" si="661">AVERAGE(AC344:AC346)</f>
        <v>6025467672.9853354</v>
      </c>
      <c r="AE344" s="95">
        <f t="shared" ref="AE344" si="662">STDEVP(AC344:AC346)</f>
        <v>978076348.69208229</v>
      </c>
      <c r="AF344" s="97">
        <f>AC344/S347</f>
        <v>0.10256800400547517</v>
      </c>
      <c r="AG344" s="130">
        <f t="shared" ref="AG344" si="663">AVERAGE(AF344:AF346)</f>
        <v>0.1318805913909866</v>
      </c>
      <c r="AH344" s="97">
        <f t="shared" ref="AH344" si="664">STDEVP(AF344:AF346)</f>
        <v>2.1407348655999001E-2</v>
      </c>
    </row>
    <row r="345" spans="1:34" x14ac:dyDescent="0.15">
      <c r="A345" t="s">
        <v>233</v>
      </c>
      <c r="B345">
        <v>782</v>
      </c>
      <c r="C345">
        <v>0</v>
      </c>
      <c r="D345" t="s">
        <v>21</v>
      </c>
      <c r="E345">
        <v>0</v>
      </c>
      <c r="F345" t="s">
        <v>21</v>
      </c>
      <c r="G345">
        <v>1363</v>
      </c>
      <c r="H345">
        <v>24.2</v>
      </c>
      <c r="I345">
        <v>20</v>
      </c>
      <c r="J345">
        <f>((I345*'Beads concentration'!G$8*C345)/(B345*500))</f>
        <v>0</v>
      </c>
      <c r="K345" s="4"/>
      <c r="N345">
        <f>((I345*'Beads concentration'!G$8*E345)/(B345*500))</f>
        <v>0</v>
      </c>
      <c r="O345" s="29">
        <f t="shared" si="644"/>
        <v>0</v>
      </c>
      <c r="R345" s="105"/>
      <c r="U345" s="6"/>
      <c r="X345" s="28"/>
      <c r="AB345">
        <f>((I345*'Beads concentration'!G$8*G345)/(B345*500))</f>
        <v>639.55260017050307</v>
      </c>
      <c r="AC345" s="4">
        <f t="shared" si="645"/>
        <v>6395526001.7050304</v>
      </c>
      <c r="AF345" s="38">
        <f>AC345/S347</f>
        <v>0.13998013052875671</v>
      </c>
    </row>
    <row r="346" spans="1:34" x14ac:dyDescent="0.15">
      <c r="A346" t="s">
        <v>234</v>
      </c>
      <c r="B346">
        <v>416</v>
      </c>
      <c r="C346">
        <v>0</v>
      </c>
      <c r="D346" t="s">
        <v>21</v>
      </c>
      <c r="E346">
        <v>0</v>
      </c>
      <c r="F346" t="s">
        <v>21</v>
      </c>
      <c r="G346">
        <v>793</v>
      </c>
      <c r="H346">
        <v>23</v>
      </c>
      <c r="I346">
        <v>20</v>
      </c>
      <c r="J346">
        <f>((I346*'Beads concentration'!G$8*C346)/(B346*500))</f>
        <v>0</v>
      </c>
      <c r="K346" s="4"/>
      <c r="N346">
        <f>((I346*'Beads concentration'!G$8*E346)/(B346*500))</f>
        <v>0</v>
      </c>
      <c r="O346" s="29">
        <f t="shared" si="644"/>
        <v>0</v>
      </c>
      <c r="R346" s="105"/>
      <c r="U346" s="6"/>
      <c r="X346" s="28"/>
      <c r="AB346">
        <f>((I346*'Beads concentration'!G$8*G346)/(B346*500))</f>
        <v>699.46666666666681</v>
      </c>
      <c r="AC346" s="4">
        <f t="shared" si="645"/>
        <v>6994666666.6666689</v>
      </c>
      <c r="AF346" s="38">
        <f>AC346/S347</f>
        <v>0.15309363963872785</v>
      </c>
    </row>
    <row r="347" spans="1:34" s="94" customFormat="1" x14ac:dyDescent="0.15">
      <c r="A347" s="94" t="s">
        <v>235</v>
      </c>
      <c r="B347" s="94">
        <f>AVERAGE(B348:B349)</f>
        <v>223</v>
      </c>
      <c r="C347" s="94">
        <v>1100</v>
      </c>
      <c r="D347" s="94">
        <v>1729</v>
      </c>
      <c r="E347" s="94">
        <v>1202</v>
      </c>
      <c r="F347" s="94">
        <v>342</v>
      </c>
      <c r="G347" s="94">
        <v>0</v>
      </c>
      <c r="H347" s="94" t="s">
        <v>21</v>
      </c>
      <c r="I347" s="94">
        <v>20</v>
      </c>
      <c r="J347" s="94">
        <f>((I347*'Beads concentration'!G$8*C347)/(B347*500))</f>
        <v>1809.9850523168909</v>
      </c>
      <c r="K347" s="95">
        <f t="shared" si="650"/>
        <v>18099850523.168911</v>
      </c>
      <c r="L347" s="95">
        <f t="shared" ref="L347" si="665">AVERAGE(K347:K349)</f>
        <v>22548787982.657955</v>
      </c>
      <c r="M347" s="95">
        <f t="shared" ref="M347" si="666">STDEVP(K347:K349)</f>
        <v>4435780402.9792032</v>
      </c>
      <c r="N347" s="94">
        <f>((I347*'Beads concentration'!G$8*E347)/(B347*500))</f>
        <v>1977.8200298953664</v>
      </c>
      <c r="O347" s="116">
        <f t="shared" si="644"/>
        <v>19778200298.953663</v>
      </c>
      <c r="P347" s="72">
        <f t="shared" ref="P347" si="667">AVERAGE(O347:O349)</f>
        <v>23140024976.343891</v>
      </c>
      <c r="Q347" s="95">
        <f t="shared" ref="Q347" si="668">STDEVP(O347:O349)</f>
        <v>2377181036.718276</v>
      </c>
      <c r="R347" s="106">
        <f t="shared" si="548"/>
        <v>37878050822.122574</v>
      </c>
      <c r="S347" s="95">
        <f t="shared" ref="S347" si="669">AVERAGE(R347:R349)</f>
        <v>45688812959.001854</v>
      </c>
      <c r="T347" s="95">
        <f t="shared" ref="T347" si="670">STDEVP(R347:R349)</f>
        <v>6343218684.8878622</v>
      </c>
      <c r="U347" s="96">
        <f t="shared" si="549"/>
        <v>47.784535186794095</v>
      </c>
      <c r="V347" s="96">
        <f>AVERAGE(U347:U349)</f>
        <v>49.029280848746659</v>
      </c>
      <c r="W347" s="94">
        <f t="shared" ref="W347" si="671">STDEVP(U347:U349)</f>
        <v>3.3018333204294472</v>
      </c>
      <c r="X347" s="96">
        <f t="shared" si="550"/>
        <v>52.215464813205905</v>
      </c>
      <c r="Y347" s="96">
        <f t="shared" ref="Y347" si="672">AVERAGE(X347:X349)</f>
        <v>50.970719151253341</v>
      </c>
      <c r="Z347" s="94">
        <f t="shared" ref="Z347" si="673">STDEVP(X347:X349)</f>
        <v>3.301833320429449</v>
      </c>
      <c r="AC347" s="95"/>
      <c r="AE347" s="95"/>
      <c r="AF347" s="97"/>
      <c r="AG347" s="129"/>
      <c r="AH347" s="97"/>
    </row>
    <row r="348" spans="1:34" s="69" customFormat="1" x14ac:dyDescent="0.15">
      <c r="A348" s="69" t="s">
        <v>236</v>
      </c>
      <c r="B348" s="69">
        <v>210</v>
      </c>
      <c r="C348" s="69">
        <v>1637</v>
      </c>
      <c r="D348" s="69">
        <v>1561</v>
      </c>
      <c r="E348" s="69">
        <v>1420</v>
      </c>
      <c r="F348" s="69">
        <v>286</v>
      </c>
      <c r="G348" s="69">
        <v>0</v>
      </c>
      <c r="H348" s="69" t="s">
        <v>21</v>
      </c>
      <c r="I348" s="69">
        <v>20</v>
      </c>
      <c r="J348" s="69">
        <f>((I348*'Beads concentration'!G$8*C348)/(B348*500))</f>
        <v>2860.3326984126988</v>
      </c>
      <c r="K348" s="70">
        <f t="shared" si="650"/>
        <v>28603326984.126987</v>
      </c>
      <c r="L348" s="98"/>
      <c r="M348" s="70"/>
      <c r="N348" s="69">
        <f>((I348*'Beads concentration'!G$8*E348)/(B348*500))</f>
        <v>2481.1682539682542</v>
      </c>
      <c r="O348" s="116">
        <f t="shared" si="644"/>
        <v>24811682539.682541</v>
      </c>
      <c r="P348" s="99"/>
      <c r="Q348" s="70"/>
      <c r="R348" s="106">
        <f t="shared" si="548"/>
        <v>53415009523.809525</v>
      </c>
      <c r="T348" s="70"/>
      <c r="U348" s="73">
        <f t="shared" si="549"/>
        <v>53.549231272489372</v>
      </c>
      <c r="V348" s="98"/>
      <c r="X348" s="75">
        <f t="shared" si="550"/>
        <v>46.450768727510628</v>
      </c>
      <c r="Y348" s="99"/>
      <c r="AC348" s="70"/>
      <c r="AD348" s="77"/>
      <c r="AE348" s="70"/>
      <c r="AF348" s="78"/>
      <c r="AG348" s="129"/>
      <c r="AH348" s="78"/>
    </row>
    <row r="349" spans="1:34" s="69" customFormat="1" x14ac:dyDescent="0.15">
      <c r="A349" s="69" t="s">
        <v>237</v>
      </c>
      <c r="B349" s="69">
        <v>236</v>
      </c>
      <c r="C349" s="69">
        <v>1347</v>
      </c>
      <c r="D349" s="69">
        <v>1249</v>
      </c>
      <c r="E349" s="69">
        <v>1597</v>
      </c>
      <c r="F349" s="69">
        <v>224</v>
      </c>
      <c r="G349" s="69">
        <v>0</v>
      </c>
      <c r="H349" s="69" t="s">
        <v>21</v>
      </c>
      <c r="I349" s="69">
        <v>20</v>
      </c>
      <c r="J349" s="69">
        <f>((I349*'Beads concentration'!G$8*C349)/(B349*500))</f>
        <v>2094.3186440677969</v>
      </c>
      <c r="K349" s="70">
        <f t="shared" si="650"/>
        <v>20943186440.677967</v>
      </c>
      <c r="L349" s="98"/>
      <c r="M349" s="70"/>
      <c r="N349" s="69">
        <f>((I349*'Beads concentration'!G$8*E349)/(B349*500))</f>
        <v>2483.0192090395481</v>
      </c>
      <c r="O349" s="116">
        <f t="shared" si="644"/>
        <v>24830192090.395481</v>
      </c>
      <c r="P349" s="99"/>
      <c r="Q349" s="70"/>
      <c r="R349" s="106">
        <f t="shared" si="548"/>
        <v>45773378531.073448</v>
      </c>
      <c r="T349" s="70"/>
      <c r="U349" s="73">
        <f t="shared" si="549"/>
        <v>45.754076086956523</v>
      </c>
      <c r="V349" s="98"/>
      <c r="X349" s="75">
        <f t="shared" si="550"/>
        <v>54.245923913043484</v>
      </c>
      <c r="Y349" s="99"/>
      <c r="AC349" s="70"/>
      <c r="AD349" s="77"/>
      <c r="AE349" s="70"/>
      <c r="AF349" s="78"/>
      <c r="AG349" s="129"/>
      <c r="AH349" s="78"/>
    </row>
    <row r="350" spans="1:34" x14ac:dyDescent="0.15">
      <c r="A350" t="s">
        <v>238</v>
      </c>
      <c r="B350">
        <v>1618</v>
      </c>
      <c r="C350">
        <v>0</v>
      </c>
      <c r="D350" t="s">
        <v>21</v>
      </c>
      <c r="E350">
        <v>0</v>
      </c>
      <c r="F350" t="s">
        <v>21</v>
      </c>
      <c r="G350">
        <v>254</v>
      </c>
      <c r="H350">
        <v>24.9</v>
      </c>
      <c r="I350">
        <v>20</v>
      </c>
      <c r="J350">
        <f>((I350*'Beads concentration'!G$8*C350)/(B350*500))</f>
        <v>0</v>
      </c>
      <c r="K350" s="4"/>
      <c r="N350">
        <f>((I350*'Beads concentration'!G$8*E350)/(B350*500))</f>
        <v>0</v>
      </c>
      <c r="O350" s="29">
        <f t="shared" si="644"/>
        <v>0</v>
      </c>
      <c r="R350" s="105"/>
      <c r="U350" s="6"/>
      <c r="X350" s="28"/>
      <c r="AB350">
        <f>((I350*'Beads concentration'!G$8*G350)/(B350*500))</f>
        <v>57.602637000412031</v>
      </c>
      <c r="AC350" s="4">
        <f t="shared" si="645"/>
        <v>576026370.00412035</v>
      </c>
      <c r="AD350" s="33">
        <f t="shared" ref="AD350" si="674">AVERAGE(AC350:AC352)</f>
        <v>1033814469.0654792</v>
      </c>
      <c r="AE350" s="4">
        <f t="shared" ref="AE350" si="675">STDEVP(AC350:AC352)</f>
        <v>649663693.83452022</v>
      </c>
      <c r="AF350" s="38">
        <f>AC350/S$353</f>
        <v>5.0716578023819132E-2</v>
      </c>
      <c r="AG350" s="127">
        <f t="shared" ref="AG350" si="676">AVERAGE(AF350:AF352)</f>
        <v>9.1022798456496842E-2</v>
      </c>
      <c r="AH350" s="38">
        <f t="shared" ref="AH350" si="677">STDEVP(AF350:AF352)</f>
        <v>5.720001918899182E-2</v>
      </c>
    </row>
    <row r="351" spans="1:34" x14ac:dyDescent="0.15">
      <c r="A351" t="s">
        <v>239</v>
      </c>
      <c r="B351">
        <v>778</v>
      </c>
      <c r="C351">
        <v>0</v>
      </c>
      <c r="D351" t="s">
        <v>21</v>
      </c>
      <c r="E351">
        <v>0</v>
      </c>
      <c r="F351" t="s">
        <v>21</v>
      </c>
      <c r="G351">
        <v>414</v>
      </c>
      <c r="H351">
        <v>26.5</v>
      </c>
      <c r="I351">
        <v>20</v>
      </c>
      <c r="J351">
        <f>((I351*'Beads concentration'!G$8*C351)/(B351*500))</f>
        <v>0</v>
      </c>
      <c r="K351" s="4"/>
      <c r="N351">
        <f>((I351*'Beads concentration'!G$8*E351)/(B351*500))</f>
        <v>0</v>
      </c>
      <c r="O351" s="29">
        <f t="shared" si="644"/>
        <v>0</v>
      </c>
      <c r="R351" s="105"/>
      <c r="U351" s="6"/>
      <c r="X351" s="28"/>
      <c r="AB351">
        <f>((I351*'Beads concentration'!G$8*G351)/(B351*500))</f>
        <v>195.25758354755789</v>
      </c>
      <c r="AC351" s="4">
        <f t="shared" si="645"/>
        <v>1952575835.4755788</v>
      </c>
      <c r="AF351" s="38">
        <f t="shared" ref="AF351:AF352" si="678">AC351/S$353</f>
        <v>0.1719156793231752</v>
      </c>
    </row>
    <row r="352" spans="1:34" x14ac:dyDescent="0.15">
      <c r="A352" t="s">
        <v>240</v>
      </c>
      <c r="B352">
        <v>1864</v>
      </c>
      <c r="C352">
        <v>0</v>
      </c>
      <c r="D352" t="s">
        <v>21</v>
      </c>
      <c r="E352">
        <v>0</v>
      </c>
      <c r="F352" t="s">
        <v>21</v>
      </c>
      <c r="G352">
        <v>291</v>
      </c>
      <c r="H352">
        <v>24.6</v>
      </c>
      <c r="I352">
        <v>20</v>
      </c>
      <c r="J352">
        <f>((I352*'Beads concentration'!G$8*C352)/(B352*500))</f>
        <v>0</v>
      </c>
      <c r="K352" s="4"/>
      <c r="N352">
        <f>((I352*'Beads concentration'!G$8*E352)/(B352*500))</f>
        <v>0</v>
      </c>
      <c r="O352" s="29">
        <f t="shared" si="644"/>
        <v>0</v>
      </c>
      <c r="R352" s="105"/>
      <c r="U352" s="6"/>
      <c r="X352" s="28"/>
      <c r="AB352">
        <f>((I352*'Beads concentration'!G$8*G352)/(B352*500))</f>
        <v>57.284120171673827</v>
      </c>
      <c r="AC352" s="4">
        <f t="shared" si="645"/>
        <v>572841201.71673834</v>
      </c>
      <c r="AF352" s="38">
        <f t="shared" si="678"/>
        <v>5.0436138022496191E-2</v>
      </c>
    </row>
    <row r="353" spans="1:44" x14ac:dyDescent="0.15">
      <c r="A353" t="s">
        <v>241</v>
      </c>
      <c r="B353">
        <v>541</v>
      </c>
      <c r="C353">
        <v>336</v>
      </c>
      <c r="D353">
        <v>1454</v>
      </c>
      <c r="E353">
        <v>512</v>
      </c>
      <c r="F353">
        <v>281</v>
      </c>
      <c r="G353">
        <v>0</v>
      </c>
      <c r="H353" t="s">
        <v>21</v>
      </c>
      <c r="I353">
        <v>20</v>
      </c>
      <c r="J353">
        <f>((I353*'Beads concentration'!G$8*C353)/(B353*500))</f>
        <v>227.89205175600742</v>
      </c>
      <c r="K353" s="4">
        <f t="shared" si="650"/>
        <v>2278920517.5600743</v>
      </c>
      <c r="L353" s="16">
        <f t="shared" ref="L353" si="679">AVERAGE(K353:K355)</f>
        <v>4360121524.2612162</v>
      </c>
      <c r="M353" s="4">
        <f t="shared" ref="M353" si="680">STDEVP(K353:K355)</f>
        <v>1725423827.4031346</v>
      </c>
      <c r="N353">
        <f>((I353*'Beads concentration'!G$8*E353)/(B353*500))</f>
        <v>347.26407886629704</v>
      </c>
      <c r="O353" s="29">
        <f t="shared" si="644"/>
        <v>3472640788.6629701</v>
      </c>
      <c r="P353" s="22">
        <f t="shared" ref="P353" si="681">AVERAGE(O353:O355)</f>
        <v>6997631550.7508345</v>
      </c>
      <c r="Q353" s="4">
        <f t="shared" ref="Q353" si="682">STDEVP(O353:O355)</f>
        <v>2935919158.7785282</v>
      </c>
      <c r="R353" s="105">
        <f t="shared" si="548"/>
        <v>5751561306.2230444</v>
      </c>
      <c r="S353" s="4">
        <f t="shared" ref="S353" si="683">AVERAGE(R353:R355)</f>
        <v>11357753075.012051</v>
      </c>
      <c r="T353" s="4">
        <f t="shared" ref="T353" si="684">STDEVP(R353:R355)</f>
        <v>4661312608.1524382</v>
      </c>
      <c r="U353" s="6">
        <f t="shared" si="549"/>
        <v>39.622641509433969</v>
      </c>
      <c r="V353" s="18">
        <f t="shared" ref="V353" si="685">AVERAGE(U353:U355)</f>
        <v>38.677259325964634</v>
      </c>
      <c r="W353">
        <f t="shared" ref="W353" si="686">STDEVP(U353:U355)</f>
        <v>0.71537047819634847</v>
      </c>
      <c r="X353" s="28">
        <f t="shared" si="550"/>
        <v>60.377358490566031</v>
      </c>
      <c r="Y353" s="24">
        <f t="shared" ref="Y353" si="687">AVERAGE(X353:X355)</f>
        <v>61.322740674035366</v>
      </c>
      <c r="Z353">
        <f t="shared" ref="Z353" si="688">STDEVP(X353:X355)</f>
        <v>0.71537047819634692</v>
      </c>
    </row>
    <row r="354" spans="1:44" x14ac:dyDescent="0.15">
      <c r="A354" t="s">
        <v>242</v>
      </c>
      <c r="B354">
        <v>368</v>
      </c>
      <c r="C354">
        <v>431</v>
      </c>
      <c r="D354">
        <v>997</v>
      </c>
      <c r="E354">
        <v>688</v>
      </c>
      <c r="F354">
        <v>180</v>
      </c>
      <c r="G354">
        <v>0</v>
      </c>
      <c r="H354" t="s">
        <v>21</v>
      </c>
      <c r="I354">
        <v>20</v>
      </c>
      <c r="J354">
        <f>((I354*'Beads concentration'!G$8*C354)/(B354*500))</f>
        <v>429.75072463768123</v>
      </c>
      <c r="K354" s="4">
        <f t="shared" si="650"/>
        <v>4297507246.376812</v>
      </c>
      <c r="N354">
        <f>((I354*'Beads concentration'!G$8*E354)/(B354*500))</f>
        <v>686.00579710144939</v>
      </c>
      <c r="O354" s="29">
        <f t="shared" si="644"/>
        <v>6860057971.014493</v>
      </c>
      <c r="R354" s="105">
        <f t="shared" si="548"/>
        <v>11157565217.391304</v>
      </c>
      <c r="U354" s="6">
        <f t="shared" si="549"/>
        <v>38.5165326184093</v>
      </c>
      <c r="X354" s="28">
        <f t="shared" si="550"/>
        <v>61.483467381590714</v>
      </c>
    </row>
    <row r="355" spans="1:44" x14ac:dyDescent="0.15">
      <c r="A355" t="s">
        <v>243</v>
      </c>
      <c r="B355">
        <v>211</v>
      </c>
      <c r="C355">
        <v>374</v>
      </c>
      <c r="D355">
        <v>1361</v>
      </c>
      <c r="E355">
        <v>613</v>
      </c>
      <c r="F355">
        <v>255</v>
      </c>
      <c r="G355">
        <v>0</v>
      </c>
      <c r="H355" t="s">
        <v>21</v>
      </c>
      <c r="I355">
        <v>20</v>
      </c>
      <c r="J355">
        <f>((I355*'Beads concentration'!G$8*C355)/(B355*500))</f>
        <v>650.3936808846762</v>
      </c>
      <c r="K355" s="4">
        <f t="shared" si="650"/>
        <v>6503936808.8467617</v>
      </c>
      <c r="N355">
        <f>((I355*'Beads concentration'!G$8*E355)/(B355*500))</f>
        <v>1066.0195892575041</v>
      </c>
      <c r="O355" s="29">
        <f t="shared" si="644"/>
        <v>10660195892.575041</v>
      </c>
      <c r="R355" s="105">
        <f t="shared" si="548"/>
        <v>17164132701.421803</v>
      </c>
      <c r="U355" s="6">
        <f t="shared" si="549"/>
        <v>37.892603850050655</v>
      </c>
      <c r="X355" s="28">
        <f t="shared" si="550"/>
        <v>62.107396149949338</v>
      </c>
    </row>
    <row r="356" spans="1:44" x14ac:dyDescent="0.15">
      <c r="O356" s="29"/>
      <c r="R356" s="105"/>
    </row>
    <row r="357" spans="1:44" ht="12.75" customHeight="1" x14ac:dyDescent="0.15">
      <c r="B357" t="s">
        <v>20</v>
      </c>
      <c r="C357" t="s">
        <v>19</v>
      </c>
      <c r="D357" t="s">
        <v>32</v>
      </c>
      <c r="E357" t="s">
        <v>15</v>
      </c>
      <c r="F357" t="s">
        <v>17</v>
      </c>
      <c r="G357" t="s">
        <v>22</v>
      </c>
      <c r="H357" t="s">
        <v>33</v>
      </c>
      <c r="I357" t="s">
        <v>34</v>
      </c>
      <c r="J357" s="136" t="s">
        <v>24</v>
      </c>
      <c r="K357" s="136" t="s">
        <v>25</v>
      </c>
      <c r="L357" s="136" t="s">
        <v>26</v>
      </c>
      <c r="M357" s="137" t="s">
        <v>27</v>
      </c>
      <c r="N357" s="138" t="s">
        <v>35</v>
      </c>
      <c r="O357" s="138" t="s">
        <v>36</v>
      </c>
      <c r="P357" s="138" t="s">
        <v>37</v>
      </c>
      <c r="Q357" s="139" t="s">
        <v>38</v>
      </c>
      <c r="R357" s="140" t="s">
        <v>39</v>
      </c>
      <c r="S357" s="141" t="s">
        <v>40</v>
      </c>
      <c r="T357" s="141" t="s">
        <v>41</v>
      </c>
      <c r="U357" s="139" t="s">
        <v>38</v>
      </c>
      <c r="V357" s="142" t="s">
        <v>42</v>
      </c>
      <c r="W357" s="142" t="s">
        <v>41</v>
      </c>
      <c r="X357" s="139" t="s">
        <v>38</v>
      </c>
      <c r="Y357" s="139" t="s">
        <v>43</v>
      </c>
      <c r="Z357" s="139" t="s">
        <v>44</v>
      </c>
      <c r="AA357" s="139" t="s">
        <v>29</v>
      </c>
      <c r="AB357" s="139" t="s">
        <v>27</v>
      </c>
      <c r="AC357" s="143" t="s">
        <v>45</v>
      </c>
      <c r="AD357" s="143" t="s">
        <v>41</v>
      </c>
      <c r="AE357" s="144" t="s">
        <v>38</v>
      </c>
      <c r="AF357" s="145" t="s">
        <v>46</v>
      </c>
      <c r="AG357" s="145" t="s">
        <v>41</v>
      </c>
      <c r="AH357" s="144" t="s">
        <v>38</v>
      </c>
      <c r="AI357" s="146" t="s">
        <v>47</v>
      </c>
      <c r="AJ357" s="146" t="s">
        <v>29</v>
      </c>
      <c r="AK357" s="147" t="s">
        <v>27</v>
      </c>
      <c r="AL357" t="s">
        <v>48</v>
      </c>
      <c r="AM357" t="s">
        <v>29</v>
      </c>
      <c r="AN357" s="148" t="s">
        <v>27</v>
      </c>
      <c r="AO357" s="142" t="s">
        <v>49</v>
      </c>
      <c r="AP357" t="s">
        <v>50</v>
      </c>
      <c r="AR357" t="s">
        <v>51</v>
      </c>
    </row>
    <row r="358" spans="1:44" ht="12.75" customHeight="1" x14ac:dyDescent="0.15">
      <c r="A358" t="s">
        <v>52</v>
      </c>
      <c r="B358" t="s">
        <v>53</v>
      </c>
      <c r="C358">
        <v>143</v>
      </c>
      <c r="D358">
        <v>17396</v>
      </c>
      <c r="G358">
        <v>4741</v>
      </c>
      <c r="H358">
        <v>1000</v>
      </c>
      <c r="I358">
        <v>20</v>
      </c>
      <c r="J358" s="149">
        <f>((I358*[1]Sheet1!H$4*G358)/(C358*H358))</f>
        <v>2384.2553191489365</v>
      </c>
      <c r="K358" s="150">
        <f>J358*1000*10000</f>
        <v>23842553191.489365</v>
      </c>
      <c r="L358" s="150">
        <f>AVERAGE(K358:K360)</f>
        <v>26406447579.942768</v>
      </c>
      <c r="M358" s="4">
        <f>STDEVP(K358:K360)</f>
        <v>2962212437.1547375</v>
      </c>
      <c r="N358" s="151"/>
      <c r="O358" s="152"/>
      <c r="P358" s="152"/>
      <c r="R358" s="22"/>
      <c r="S358" s="22"/>
      <c r="T358" s="22"/>
      <c r="U358" s="4"/>
      <c r="V358" s="4"/>
      <c r="W358" s="4"/>
      <c r="X358" s="4"/>
      <c r="Y358" s="4">
        <f>((I358*[1]Sheet1!H$4*D358)/(C358*H358))</f>
        <v>8748.471953578337</v>
      </c>
      <c r="Z358" s="4">
        <f t="shared" ref="Z358:Z363" si="689">Y358*1000*10000</f>
        <v>87484719535.783356</v>
      </c>
      <c r="AA358" s="4">
        <f>AVERAGE(Z358:Z360)</f>
        <v>103295011824.85551</v>
      </c>
      <c r="AB358" s="4">
        <f>STDEVP(Z358:Z360)</f>
        <v>12064390705.154066</v>
      </c>
      <c r="AC358" s="153"/>
      <c r="AD358" s="153"/>
      <c r="AE358" s="154"/>
      <c r="AF358" s="155"/>
      <c r="AG358" s="155"/>
      <c r="AH358" s="154"/>
      <c r="AI358" s="156" t="e">
        <f>K358/W$11</f>
        <v>#DIV/0!</v>
      </c>
      <c r="AJ358" s="156" t="e">
        <f>AVERAGE(AI358:AI360)</f>
        <v>#DIV/0!</v>
      </c>
      <c r="AK358" s="154" t="e">
        <f>STDEVP(AI358:AI360)</f>
        <v>#DIV/0!</v>
      </c>
      <c r="AL358" s="148">
        <f>K358/Z358</f>
        <v>0.27253391584272252</v>
      </c>
      <c r="AM358" s="148">
        <f>AVERAGE(AL358:AL360)</f>
        <v>0.25639583621007728</v>
      </c>
      <c r="AN358" s="148">
        <f>STDEVP(AL358:AL360)</f>
        <v>1.5807823998341828E-2</v>
      </c>
      <c r="AR358" s="148">
        <f>Z358/V361</f>
        <v>0.26856499173774256</v>
      </c>
    </row>
    <row r="359" spans="1:44" ht="12.75" customHeight="1" x14ac:dyDescent="0.15">
      <c r="B359" t="s">
        <v>54</v>
      </c>
      <c r="C359">
        <v>125</v>
      </c>
      <c r="D359">
        <v>18363</v>
      </c>
      <c r="G359">
        <v>4314</v>
      </c>
      <c r="H359">
        <v>1000</v>
      </c>
      <c r="I359">
        <v>20</v>
      </c>
      <c r="J359" s="149">
        <f>((I359*[1]Sheet1!H$4*G359)/(C359*H359))</f>
        <v>2481.9268085106387</v>
      </c>
      <c r="K359" s="150">
        <f>J359*1000*10000</f>
        <v>24819268085.106388</v>
      </c>
      <c r="L359" s="149"/>
      <c r="N359" s="151"/>
      <c r="O359" s="152"/>
      <c r="P359" s="152"/>
      <c r="R359" s="22"/>
      <c r="S359" s="22"/>
      <c r="T359" s="22"/>
      <c r="U359" s="4"/>
      <c r="V359" s="4"/>
      <c r="W359" s="4"/>
      <c r="X359" s="4"/>
      <c r="Y359" s="4">
        <f>((I359*[1]Sheet1!H$4*D359)/(C359*H359))</f>
        <v>10564.585531914894</v>
      </c>
      <c r="Z359" s="4">
        <f t="shared" si="689"/>
        <v>105645855319.14894</v>
      </c>
      <c r="AA359" s="4"/>
      <c r="AB359" s="4"/>
      <c r="AC359" s="153"/>
      <c r="AD359" s="153"/>
      <c r="AE359" s="154"/>
      <c r="AF359" s="155"/>
      <c r="AG359" s="155"/>
      <c r="AH359" s="154"/>
      <c r="AI359" s="156" t="e">
        <f>K359/W$11</f>
        <v>#DIV/0!</v>
      </c>
      <c r="AJ359" s="156"/>
      <c r="AK359" s="154"/>
      <c r="AL359" s="148">
        <f>K359/Z359</f>
        <v>0.23492893318085284</v>
      </c>
      <c r="AM359" s="148"/>
      <c r="AN359" s="148"/>
      <c r="AR359" s="148">
        <f>Z359/V362</f>
        <v>0.48157759534272515</v>
      </c>
    </row>
    <row r="360" spans="1:44" ht="12.75" customHeight="1" x14ac:dyDescent="0.15">
      <c r="B360" t="s">
        <v>55</v>
      </c>
      <c r="C360">
        <v>114</v>
      </c>
      <c r="D360">
        <v>18508</v>
      </c>
      <c r="G360">
        <v>4844</v>
      </c>
      <c r="H360">
        <v>1000</v>
      </c>
      <c r="I360">
        <v>20</v>
      </c>
      <c r="J360" s="149">
        <f>((I360*[1]Sheet1!H$4*G360)/(C360*H360))</f>
        <v>3055.7521463232551</v>
      </c>
      <c r="K360" s="150">
        <f>J360*1000*10000</f>
        <v>30557521463.232552</v>
      </c>
      <c r="L360" s="149"/>
      <c r="N360" s="151"/>
      <c r="O360" s="152"/>
      <c r="P360" s="152"/>
      <c r="R360" s="22"/>
      <c r="S360" s="22"/>
      <c r="T360" s="22"/>
      <c r="U360" s="4"/>
      <c r="V360" s="4"/>
      <c r="W360" s="4"/>
      <c r="X360" s="5"/>
      <c r="Y360" s="4">
        <f>((I360*[1]Sheet1!H$4*D360)/(C360*H360))</f>
        <v>11675.446061963421</v>
      </c>
      <c r="Z360" s="4">
        <f t="shared" si="689"/>
        <v>116754460619.6342</v>
      </c>
      <c r="AA360" s="5"/>
      <c r="AB360" s="5"/>
      <c r="AC360" s="153"/>
      <c r="AD360" s="153"/>
      <c r="AE360" s="154"/>
      <c r="AF360" s="155"/>
      <c r="AG360" s="155"/>
      <c r="AH360" s="154"/>
      <c r="AI360" s="156" t="e">
        <f>K360/W$11</f>
        <v>#DIV/0!</v>
      </c>
      <c r="AJ360" s="156"/>
      <c r="AK360" s="154"/>
      <c r="AL360" s="148">
        <f t="shared" ref="AL360:AL393" si="690">K360/Z360</f>
        <v>0.26172465960665658</v>
      </c>
      <c r="AM360" s="148"/>
      <c r="AN360" s="148"/>
      <c r="AO360" s="6"/>
      <c r="AR360" s="148">
        <f>Z360/V363</f>
        <v>0.72571376230592211</v>
      </c>
    </row>
    <row r="361" spans="1:44" ht="12.75" customHeight="1" x14ac:dyDescent="0.15">
      <c r="A361" t="s">
        <v>56</v>
      </c>
      <c r="B361" t="s">
        <v>57</v>
      </c>
      <c r="C361">
        <v>112</v>
      </c>
      <c r="D361">
        <v>73074</v>
      </c>
      <c r="E361">
        <v>24073</v>
      </c>
      <c r="F361">
        <v>52025</v>
      </c>
      <c r="H361">
        <v>1500</v>
      </c>
      <c r="I361">
        <v>20</v>
      </c>
      <c r="J361" s="149"/>
      <c r="K361" s="150"/>
      <c r="L361" s="149"/>
      <c r="N361" s="151">
        <f>((I361*[1]Sheet1!H$4*E361)/(C361*H361))</f>
        <v>10304.804964539009</v>
      </c>
      <c r="O361" s="152">
        <f>N361*1000*10000</f>
        <v>103048049645.39011</v>
      </c>
      <c r="P361" s="152">
        <f>AVERAGE(O361:O363)</f>
        <v>78453351658.922333</v>
      </c>
      <c r="Q361" s="4">
        <f>STDEVP(O361:O363)</f>
        <v>20957725723.121925</v>
      </c>
      <c r="R361" s="22">
        <f>((I361*[1]Sheet1!H$4*F361)/(C361*H361))</f>
        <v>22270.073454913883</v>
      </c>
      <c r="S361" s="22">
        <f>R361*1000*10000</f>
        <v>222700734549.13885</v>
      </c>
      <c r="T361" s="22">
        <f>AVERAGE(S361:S363)</f>
        <v>156881833045.68588</v>
      </c>
      <c r="U361" s="4">
        <f>STDEVP(S361:S363)</f>
        <v>48109448166.473373</v>
      </c>
      <c r="V361" s="4">
        <f>O361+S361</f>
        <v>325748784194.52893</v>
      </c>
      <c r="W361" s="4">
        <f>AVERAGE(V361:V363)</f>
        <v>235335184704.60818</v>
      </c>
      <c r="X361" s="4">
        <f>STDEVP(V361:V363)</f>
        <v>68246127246.890976</v>
      </c>
      <c r="Y361" s="4">
        <f>((I361*[1]Sheet1!H$4*D361)/(C361*H361))</f>
        <v>31280.41033434651</v>
      </c>
      <c r="Z361" s="4">
        <f t="shared" si="689"/>
        <v>312804103343.46509</v>
      </c>
      <c r="AA361" s="4">
        <f>AVERAGE(Z361:Z363)</f>
        <v>232911189889.24997</v>
      </c>
      <c r="AB361" s="4">
        <f>STDEVP(Z361:Z363)</f>
        <v>62831132535.434906</v>
      </c>
      <c r="AC361" s="153">
        <f>O361/V361</f>
        <v>0.31634208520591872</v>
      </c>
      <c r="AD361" s="153">
        <f>AVERAGE(AC361:AC363)</f>
        <v>0.33512584106681492</v>
      </c>
      <c r="AE361" s="154">
        <f>STDEVP(AC361:AC363)</f>
        <v>2.2564997344776176E-2</v>
      </c>
      <c r="AF361" s="155">
        <f t="shared" ref="AF361:AF399" si="691">S361/V361</f>
        <v>0.68365791479408133</v>
      </c>
      <c r="AG361" s="155">
        <f>AVERAGE(AF361:AF363)</f>
        <v>0.66487415893318513</v>
      </c>
      <c r="AH361" s="154">
        <f>STDEVP(AF361:AF363)</f>
        <v>2.2564997344776183E-2</v>
      </c>
      <c r="AI361" s="157"/>
      <c r="AJ361" s="156"/>
      <c r="AK361" s="154"/>
      <c r="AL361" s="148"/>
      <c r="AM361" s="148"/>
      <c r="AN361" s="148"/>
      <c r="AO361" s="6">
        <f>AF361+AC361</f>
        <v>1</v>
      </c>
      <c r="AP361" s="148">
        <f>V361/Z361</f>
        <v>1.0413827079398965</v>
      </c>
      <c r="AR361" s="148"/>
    </row>
    <row r="362" spans="1:44" ht="12.75" customHeight="1" x14ac:dyDescent="0.15">
      <c r="B362" t="s">
        <v>58</v>
      </c>
      <c r="C362">
        <v>116</v>
      </c>
      <c r="D362">
        <v>73117</v>
      </c>
      <c r="E362">
        <v>25963</v>
      </c>
      <c r="F362">
        <v>44808</v>
      </c>
      <c r="H362">
        <v>2000</v>
      </c>
      <c r="I362">
        <v>20</v>
      </c>
      <c r="J362" s="149"/>
      <c r="K362" s="150"/>
      <c r="L362" s="149"/>
      <c r="N362" s="151">
        <f>((I362*[1]Sheet1!H$4*E362)/(C362*H362))</f>
        <v>8047.9585473220841</v>
      </c>
      <c r="O362" s="152">
        <f>N362*1000*10000</f>
        <v>80479585473.22084</v>
      </c>
      <c r="P362" s="152"/>
      <c r="R362" s="22">
        <f>((I362*[1]Sheet1!H$4*F362)/(C362*H362))</f>
        <v>13889.493763756422</v>
      </c>
      <c r="S362" s="22">
        <f>R362*1000*10000</f>
        <v>138894937637.56421</v>
      </c>
      <c r="T362" s="22"/>
      <c r="U362" s="4"/>
      <c r="V362" s="4">
        <f t="shared" ref="V362:V399" si="692">O362+S362</f>
        <v>219374523110.78503</v>
      </c>
      <c r="W362" s="4"/>
      <c r="X362" s="4"/>
      <c r="Y362" s="4">
        <f>((I362*[1]Sheet1!H$4*D362)/(C362*H362))</f>
        <v>22664.66067498166</v>
      </c>
      <c r="Z362" s="4">
        <f t="shared" si="689"/>
        <v>226646606749.81662</v>
      </c>
      <c r="AA362" s="4"/>
      <c r="AB362" s="4"/>
      <c r="AC362" s="153">
        <f>O362/V362</f>
        <v>0.36685930677820011</v>
      </c>
      <c r="AD362" s="153"/>
      <c r="AE362" s="154"/>
      <c r="AF362" s="155">
        <f t="shared" si="691"/>
        <v>0.63314069322179989</v>
      </c>
      <c r="AG362" s="155"/>
      <c r="AH362" s="154"/>
      <c r="AI362" s="157"/>
      <c r="AJ362" s="156"/>
      <c r="AK362" s="154"/>
      <c r="AL362" s="148"/>
      <c r="AM362" s="148"/>
      <c r="AN362" s="148"/>
      <c r="AO362" s="6">
        <f>AF362+AC362</f>
        <v>1</v>
      </c>
      <c r="AP362" s="148">
        <f t="shared" ref="AP362:AP398" si="693">V362/Z362</f>
        <v>0.96791443850267367</v>
      </c>
      <c r="AR362" s="148"/>
    </row>
    <row r="363" spans="1:44" ht="12.75" customHeight="1" x14ac:dyDescent="0.15">
      <c r="B363" t="s">
        <v>59</v>
      </c>
      <c r="C363">
        <v>125</v>
      </c>
      <c r="D363">
        <v>41529</v>
      </c>
      <c r="E363">
        <v>13514</v>
      </c>
      <c r="F363">
        <v>28432</v>
      </c>
      <c r="H363">
        <v>1500</v>
      </c>
      <c r="I363">
        <v>20</v>
      </c>
      <c r="J363" s="149"/>
      <c r="K363" s="150"/>
      <c r="L363" s="150"/>
      <c r="N363" s="151">
        <f>((I363*[1]Sheet1!H$4*E363)/(C363*H363))</f>
        <v>5183.2419858156036</v>
      </c>
      <c r="O363" s="152">
        <f>N363*1000*10000</f>
        <v>51832419858.156036</v>
      </c>
      <c r="P363" s="152"/>
      <c r="R363" s="22">
        <f>((I363*[1]Sheet1!H$4*F363)/(C363*H363))</f>
        <v>10904.982695035462</v>
      </c>
      <c r="S363" s="22">
        <f>R363*1000*10000</f>
        <v>109049826950.35461</v>
      </c>
      <c r="T363" s="22"/>
      <c r="U363" s="4"/>
      <c r="V363" s="4">
        <f t="shared" si="692"/>
        <v>160882246808.51065</v>
      </c>
      <c r="W363" s="4"/>
      <c r="X363" s="4"/>
      <c r="Y363" s="4">
        <f>((I363*[1]Sheet1!H$4*D363)/(C363*H363))</f>
        <v>15928.285957446811</v>
      </c>
      <c r="Z363" s="4">
        <f t="shared" si="689"/>
        <v>159282859574.46811</v>
      </c>
      <c r="AA363" s="4"/>
      <c r="AB363" s="4"/>
      <c r="AC363" s="153">
        <f>O363/V363</f>
        <v>0.32217613121632577</v>
      </c>
      <c r="AD363" s="153"/>
      <c r="AE363" s="154"/>
      <c r="AF363" s="155">
        <f t="shared" si="691"/>
        <v>0.67782386878367418</v>
      </c>
      <c r="AG363" s="155"/>
      <c r="AH363" s="154"/>
      <c r="AI363" s="157"/>
      <c r="AJ363" s="156"/>
      <c r="AK363" s="154"/>
      <c r="AL363" s="148"/>
      <c r="AM363" s="148"/>
      <c r="AN363" s="148"/>
      <c r="AO363" s="6">
        <f>AF363+AC363</f>
        <v>1</v>
      </c>
      <c r="AP363" s="148">
        <f t="shared" si="693"/>
        <v>1.0100411760456547</v>
      </c>
      <c r="AR363" s="148"/>
    </row>
    <row r="364" spans="1:44" ht="12.75" customHeight="1" x14ac:dyDescent="0.15">
      <c r="A364" t="s">
        <v>60</v>
      </c>
      <c r="B364" t="s">
        <v>61</v>
      </c>
      <c r="C364">
        <v>175</v>
      </c>
      <c r="D364">
        <v>22912</v>
      </c>
      <c r="G364">
        <v>6139</v>
      </c>
      <c r="H364">
        <v>500</v>
      </c>
      <c r="I364">
        <v>20</v>
      </c>
      <c r="J364" s="149">
        <f>((I364*[1]Sheet1!H$4*G364)/(C364*H364))</f>
        <v>5045.5489361702139</v>
      </c>
      <c r="K364" s="150">
        <f>J364*1000*10000*2</f>
        <v>100910978723.40428</v>
      </c>
      <c r="L364"/>
      <c r="M364"/>
      <c r="N364" s="151"/>
      <c r="O364" s="152"/>
      <c r="P364"/>
      <c r="R364" s="22"/>
      <c r="S364" s="22"/>
      <c r="T364" s="22"/>
      <c r="U364" s="4"/>
      <c r="V364" s="4"/>
      <c r="X364" s="4"/>
      <c r="Y364" s="4">
        <f>((I364*[1]Sheet1!H$4*D364)/(C364*H364))</f>
        <v>18831.017629179332</v>
      </c>
      <c r="Z364" s="4">
        <f>Y364*1000*10000*2</f>
        <v>376620352583.58667</v>
      </c>
      <c r="AA364" s="4">
        <f>AVERAGE(Z364:Z366)</f>
        <v>395078470818.6944</v>
      </c>
      <c r="AB364" s="4">
        <f>STDEVP(Z364:Z366)</f>
        <v>45144559394.551537</v>
      </c>
      <c r="AC364" s="153"/>
      <c r="AD364" s="158"/>
      <c r="AE364" s="148"/>
      <c r="AF364" s="155"/>
      <c r="AG364" s="159"/>
      <c r="AH364" s="148"/>
      <c r="AI364" s="157" t="e">
        <f>K364/W$20</f>
        <v>#DIV/0!</v>
      </c>
      <c r="AJ364" s="156" t="e">
        <f>AVERAGE(AI364:AI366)</f>
        <v>#DIV/0!</v>
      </c>
      <c r="AK364" s="154" t="e">
        <f>STDEVP(AI364:AI366)</f>
        <v>#DIV/0!</v>
      </c>
      <c r="AL364" s="148">
        <f t="shared" si="690"/>
        <v>0.26793819832402238</v>
      </c>
      <c r="AM364" s="148">
        <f>AVERAGE(AL364:AL366)</f>
        <v>0.24079764097361941</v>
      </c>
      <c r="AN364" s="148">
        <f>STDEVP(AL364:AL366)</f>
        <v>2.147256951639314E-2</v>
      </c>
      <c r="AO364" s="6">
        <f t="shared" ref="AO364:AO399" si="694">AF364+AC364</f>
        <v>0</v>
      </c>
      <c r="AP364" s="148"/>
      <c r="AR364" s="148">
        <f t="shared" ref="AR364:AR369" si="695">Z364/V370</f>
        <v>0.66115402390408307</v>
      </c>
    </row>
    <row r="365" spans="1:44" ht="12.75" customHeight="1" x14ac:dyDescent="0.15">
      <c r="B365" t="s">
        <v>62</v>
      </c>
      <c r="C365">
        <v>142</v>
      </c>
      <c r="D365">
        <v>22571</v>
      </c>
      <c r="G365">
        <v>5395</v>
      </c>
      <c r="H365">
        <v>500</v>
      </c>
      <c r="I365">
        <v>20</v>
      </c>
      <c r="J365" s="149">
        <f>((I365*[1]Sheet1!H$4*G365)/(C365*H365))</f>
        <v>5464.5190290680257</v>
      </c>
      <c r="K365" s="150">
        <f t="shared" ref="K365:K393" si="696">J365*1000*10000*2</f>
        <v>109290380581.36052</v>
      </c>
      <c r="L365"/>
      <c r="M365"/>
      <c r="N365" s="151"/>
      <c r="O365" s="152"/>
      <c r="P365"/>
      <c r="R365" s="22"/>
      <c r="S365" s="22"/>
      <c r="T365" s="22"/>
      <c r="U365" s="4"/>
      <c r="V365" s="4"/>
      <c r="X365" s="4"/>
      <c r="Y365" s="4">
        <f>((I365*[1]Sheet1!H$4*D365)/(C365*H365))</f>
        <v>22861.845969433627</v>
      </c>
      <c r="Z365" s="4">
        <f t="shared" ref="Z365:Z393" si="697">Y365*1000*10000*2</f>
        <v>457236919388.67255</v>
      </c>
      <c r="AA365" s="4"/>
      <c r="AB365" s="4"/>
      <c r="AC365" s="153"/>
      <c r="AD365" s="158"/>
      <c r="AE365" s="148"/>
      <c r="AF365" s="155"/>
      <c r="AG365" s="159"/>
      <c r="AH365" s="148"/>
      <c r="AI365" s="157" t="e">
        <f>K365/W$20</f>
        <v>#DIV/0!</v>
      </c>
      <c r="AJ365" s="156"/>
      <c r="AK365" s="154"/>
      <c r="AL365" s="148">
        <f t="shared" si="690"/>
        <v>0.23902352576314739</v>
      </c>
      <c r="AM365" s="148"/>
      <c r="AN365" s="148"/>
      <c r="AO365" s="6">
        <f t="shared" si="694"/>
        <v>0</v>
      </c>
      <c r="AP365" s="148"/>
      <c r="AR365" s="148">
        <f t="shared" si="695"/>
        <v>0.82340874202213221</v>
      </c>
    </row>
    <row r="366" spans="1:44" ht="12.75" customHeight="1" x14ac:dyDescent="0.15">
      <c r="B366" t="s">
        <v>63</v>
      </c>
      <c r="C366">
        <v>146</v>
      </c>
      <c r="D366">
        <v>17834</v>
      </c>
      <c r="G366">
        <v>3842</v>
      </c>
      <c r="H366">
        <v>500</v>
      </c>
      <c r="I366">
        <v>20</v>
      </c>
      <c r="J366" s="149">
        <f>((I366*[1]Sheet1!H$4*G366)/(C366*H366))</f>
        <v>3784.8907024191203</v>
      </c>
      <c r="K366" s="150">
        <f t="shared" si="696"/>
        <v>75697814048.382401</v>
      </c>
      <c r="L366"/>
      <c r="M366"/>
      <c r="N366" s="151"/>
      <c r="O366" s="152"/>
      <c r="P366"/>
      <c r="R366" s="22"/>
      <c r="S366" s="22"/>
      <c r="T366" s="22"/>
      <c r="U366" s="4"/>
      <c r="V366" s="4"/>
      <c r="X366" s="4"/>
      <c r="Y366" s="4">
        <f>((I366*[1]Sheet1!H$4*D366)/(C366*H366))</f>
        <v>17568.907024191201</v>
      </c>
      <c r="Z366" s="4">
        <f t="shared" si="697"/>
        <v>351378140483.82404</v>
      </c>
      <c r="AA366" s="4"/>
      <c r="AB366" s="4"/>
      <c r="AC366" s="153"/>
      <c r="AD366" s="158"/>
      <c r="AE366" s="148"/>
      <c r="AF366" s="155"/>
      <c r="AG366" s="159"/>
      <c r="AH366" s="148"/>
      <c r="AI366" s="157" t="e">
        <f>K366/W$20</f>
        <v>#DIV/0!</v>
      </c>
      <c r="AJ366" s="156"/>
      <c r="AK366" s="154"/>
      <c r="AL366" s="148">
        <f t="shared" si="690"/>
        <v>0.21543119883368841</v>
      </c>
      <c r="AM366" s="148"/>
      <c r="AN366" s="148"/>
      <c r="AO366" s="6">
        <f t="shared" si="694"/>
        <v>0</v>
      </c>
      <c r="AP366" s="148"/>
      <c r="AR366" s="148">
        <f>Z366/V372</f>
        <v>0.86816277844158862</v>
      </c>
    </row>
    <row r="367" spans="1:44" ht="12.75" customHeight="1" x14ac:dyDescent="0.15">
      <c r="A367" t="s">
        <v>64</v>
      </c>
      <c r="B367" t="s">
        <v>65</v>
      </c>
      <c r="C367">
        <v>153</v>
      </c>
      <c r="D367">
        <v>20408</v>
      </c>
      <c r="G367">
        <v>3786</v>
      </c>
      <c r="H367">
        <v>500</v>
      </c>
      <c r="I367">
        <v>20</v>
      </c>
      <c r="J367" s="149">
        <f>((I367*[1]Sheet1!H$4*G367)/(C367*H367))</f>
        <v>3559.0821860659162</v>
      </c>
      <c r="K367" s="150">
        <f t="shared" si="696"/>
        <v>71181643721.318314</v>
      </c>
      <c r="L367"/>
      <c r="M367"/>
      <c r="N367" s="151"/>
      <c r="O367" s="152"/>
      <c r="P367"/>
      <c r="R367" s="22"/>
      <c r="S367" s="22"/>
      <c r="T367" s="22"/>
      <c r="U367" s="4"/>
      <c r="V367" s="4"/>
      <c r="X367" s="4"/>
      <c r="Y367" s="4">
        <f>((I367*[1]Sheet1!H$4*D367)/(C367*H367))</f>
        <v>19184.825476289807</v>
      </c>
      <c r="Z367" s="4">
        <f t="shared" si="697"/>
        <v>383696509525.79608</v>
      </c>
      <c r="AA367" s="5">
        <f>AVERAGE(Z367:Z369)</f>
        <v>303553206083.00555</v>
      </c>
      <c r="AB367" s="5">
        <f>STDEVP(Z367:Z369)</f>
        <v>79082090218.834381</v>
      </c>
      <c r="AC367" s="153"/>
      <c r="AD367" s="158"/>
      <c r="AE367" s="148"/>
      <c r="AF367" s="155"/>
      <c r="AG367" s="159"/>
      <c r="AH367" s="148"/>
      <c r="AI367" s="157" t="e">
        <f>K367/W$23</f>
        <v>#DIV/0!</v>
      </c>
      <c r="AJ367" s="156" t="e">
        <f>AVERAGE(AI367:AI369)</f>
        <v>#DIV/0!</v>
      </c>
      <c r="AK367" s="154" t="e">
        <f>STDEVP(AI367:AI369)</f>
        <v>#DIV/0!</v>
      </c>
      <c r="AL367" s="148">
        <f t="shared" si="690"/>
        <v>0.185515484123873</v>
      </c>
      <c r="AM367" s="148">
        <f>AVERAGE(AL367:AL369)</f>
        <v>0.21526092698602906</v>
      </c>
      <c r="AN367" s="148">
        <f>STDEVP(AL367:AL369)</f>
        <v>2.1752101954032134E-2</v>
      </c>
      <c r="AO367" s="6">
        <f t="shared" si="694"/>
        <v>0</v>
      </c>
      <c r="AP367" s="148"/>
      <c r="AR367" s="148">
        <f t="shared" si="695"/>
        <v>0.57671106378983261</v>
      </c>
    </row>
    <row r="368" spans="1:44" ht="12.75" customHeight="1" x14ac:dyDescent="0.15">
      <c r="B368" t="s">
        <v>66</v>
      </c>
      <c r="C368">
        <v>299</v>
      </c>
      <c r="D368">
        <v>20365</v>
      </c>
      <c r="G368">
        <v>4825</v>
      </c>
      <c r="H368">
        <v>500</v>
      </c>
      <c r="I368">
        <v>20</v>
      </c>
      <c r="J368" s="149">
        <f>((I368*[1]Sheet1!H$4*G368)/(C368*H368))</f>
        <v>2320.9990749306198</v>
      </c>
      <c r="K368" s="150">
        <f t="shared" si="696"/>
        <v>46419981498.612396</v>
      </c>
      <c r="L368"/>
      <c r="M368"/>
      <c r="N368" s="151"/>
      <c r="O368" s="152"/>
      <c r="P368"/>
      <c r="R368" s="22"/>
      <c r="S368" s="22"/>
      <c r="T368" s="22"/>
      <c r="U368" s="4"/>
      <c r="V368" s="4"/>
      <c r="X368" s="4"/>
      <c r="Y368" s="4">
        <f>((I368*[1]Sheet1!H$4*D368)/(C368*H368))</f>
        <v>9796.299722479187</v>
      </c>
      <c r="Z368" s="4">
        <f t="shared" si="697"/>
        <v>195925994449.58374</v>
      </c>
      <c r="AA368" s="4"/>
      <c r="AB368" s="4"/>
      <c r="AC368" s="153"/>
      <c r="AD368" s="158"/>
      <c r="AE368" s="148"/>
      <c r="AF368" s="155"/>
      <c r="AG368" s="159"/>
      <c r="AH368" s="148"/>
      <c r="AI368" s="157" t="e">
        <f>K368/W$23</f>
        <v>#DIV/0!</v>
      </c>
      <c r="AJ368" s="156"/>
      <c r="AK368" s="154"/>
      <c r="AL368" s="148">
        <f>K368/Z368</f>
        <v>0.23692609869874784</v>
      </c>
      <c r="AM368" s="148"/>
      <c r="AN368" s="148"/>
      <c r="AO368" s="6">
        <f t="shared" si="694"/>
        <v>0</v>
      </c>
      <c r="AP368" s="148"/>
      <c r="AR368" s="148">
        <f t="shared" si="695"/>
        <v>0.34897241457964734</v>
      </c>
    </row>
    <row r="369" spans="1:44" ht="12.75" customHeight="1" x14ac:dyDescent="0.15">
      <c r="B369" t="s">
        <v>67</v>
      </c>
      <c r="C369">
        <v>151</v>
      </c>
      <c r="D369">
        <v>17377</v>
      </c>
      <c r="G369">
        <v>3881</v>
      </c>
      <c r="H369">
        <v>500</v>
      </c>
      <c r="I369">
        <v>20</v>
      </c>
      <c r="J369" s="149">
        <f>((I369*[1]Sheet1!H$4*G369)/(C369*H369))</f>
        <v>3696.7112864590677</v>
      </c>
      <c r="K369" s="150">
        <f t="shared" si="696"/>
        <v>73934225729.181351</v>
      </c>
      <c r="L369"/>
      <c r="M369"/>
      <c r="N369" s="151"/>
      <c r="O369" s="152"/>
      <c r="P369"/>
      <c r="R369" s="22"/>
      <c r="S369" s="22"/>
      <c r="T369" s="22"/>
      <c r="U369" s="4"/>
      <c r="V369" s="4"/>
      <c r="X369" s="4"/>
      <c r="Y369" s="4">
        <f>((I369*[1]Sheet1!H$4*D369)/(C369*H369))</f>
        <v>16551.855713681842</v>
      </c>
      <c r="Z369" s="4">
        <f t="shared" si="697"/>
        <v>331037114273.63684</v>
      </c>
      <c r="AA369" s="4"/>
      <c r="AB369" s="4"/>
      <c r="AC369" s="153"/>
      <c r="AD369" s="158"/>
      <c r="AE369" s="148"/>
      <c r="AF369" s="155"/>
      <c r="AG369" s="159"/>
      <c r="AH369" s="148"/>
      <c r="AI369" s="157" t="e">
        <f>K369/W$23</f>
        <v>#DIV/0!</v>
      </c>
      <c r="AJ369" s="156"/>
      <c r="AK369" s="154"/>
      <c r="AL369" s="148">
        <f t="shared" si="690"/>
        <v>0.22334119813546638</v>
      </c>
      <c r="AM369" s="148"/>
      <c r="AN369" s="148"/>
      <c r="AO369" s="6">
        <f t="shared" si="694"/>
        <v>0</v>
      </c>
      <c r="AP369" s="148"/>
      <c r="AR369" s="148">
        <f t="shared" si="695"/>
        <v>0.48857474486226554</v>
      </c>
    </row>
    <row r="370" spans="1:44" ht="12.75" customHeight="1" x14ac:dyDescent="0.15">
      <c r="A370" t="s">
        <v>68</v>
      </c>
      <c r="B370" t="s">
        <v>69</v>
      </c>
      <c r="C370">
        <v>128</v>
      </c>
      <c r="D370">
        <v>38568</v>
      </c>
      <c r="E370">
        <v>7260</v>
      </c>
      <c r="F370">
        <v>30761</v>
      </c>
      <c r="H370">
        <v>1500</v>
      </c>
      <c r="I370">
        <v>40</v>
      </c>
      <c r="J370" s="149"/>
      <c r="K370" s="150"/>
      <c r="L370"/>
      <c r="M370"/>
      <c r="N370" s="151">
        <f>((I370*[1]Sheet1!H$4*E370)/(C370*H370))</f>
        <v>5438.5638297872347</v>
      </c>
      <c r="O370" s="152">
        <f t="shared" ref="O370:O375" si="698">N370*1000*10000*2</f>
        <v>108771276595.74469</v>
      </c>
      <c r="P370" s="4">
        <f>AVERAGE(O370:O372)</f>
        <v>121053083176.73091</v>
      </c>
      <c r="Q370" s="4">
        <f>STDEVP(O370:O372)</f>
        <v>19931633292.697281</v>
      </c>
      <c r="R370" s="22">
        <f>((I370*[1]Sheet1!H$4*F370)/(C370*H370))</f>
        <v>23043.47960992908</v>
      </c>
      <c r="S370" s="22">
        <f t="shared" ref="S370:S375" si="699">R370*1000*10000*2</f>
        <v>460869592198.5816</v>
      </c>
      <c r="T370" s="22">
        <f>AVERAGE(S370:S372)</f>
        <v>388838956418.63043</v>
      </c>
      <c r="U370" s="4">
        <f>STDEVP(S370:S372)</f>
        <v>66997722579.227859</v>
      </c>
      <c r="V370" s="4">
        <f t="shared" si="692"/>
        <v>569640868794.32629</v>
      </c>
      <c r="W370" s="4">
        <f>AVERAGE(V370:V372)</f>
        <v>509892039595.36139</v>
      </c>
      <c r="X370" s="4">
        <f>STDEVP(V370:V372)</f>
        <v>74585612742.499985</v>
      </c>
      <c r="Y370" s="4">
        <f>((I370*[1]Sheet1!H$4*D370)/(C370*H370))</f>
        <v>28891.808510638301</v>
      </c>
      <c r="Z370" s="4">
        <f t="shared" si="697"/>
        <v>577836170212.76599</v>
      </c>
      <c r="AA370" s="4">
        <f>AVERAGE(Z370:Z372)</f>
        <v>504423175282.8703</v>
      </c>
      <c r="AB370" s="4">
        <f>STDEVP(Z370:Z372)</f>
        <v>70919422659.999237</v>
      </c>
      <c r="AC370" s="153">
        <f t="shared" ref="AC370:AC398" si="700">O370/V370</f>
        <v>0.19094710817706004</v>
      </c>
      <c r="AD370" s="158">
        <f>AVERAGE(AC370:AC372)</f>
        <v>0.23984877749894506</v>
      </c>
      <c r="AE370" s="148">
        <f>STDEVP(AC370:AC372)</f>
        <v>3.4758474646577116E-2</v>
      </c>
      <c r="AF370" s="155">
        <f t="shared" si="691"/>
        <v>0.80905289182293993</v>
      </c>
      <c r="AG370" s="159">
        <f>AVERAGE(AF370:AF372)</f>
        <v>0.76015122250105494</v>
      </c>
      <c r="AH370" s="148">
        <f>STDEVP(AF370:AF372)</f>
        <v>3.4758474646577213E-2</v>
      </c>
      <c r="AI370" s="157"/>
      <c r="AJ370" s="156"/>
      <c r="AK370" s="154"/>
      <c r="AL370" s="148"/>
      <c r="AM370" s="148"/>
      <c r="AN370" s="148"/>
      <c r="AO370" s="6">
        <f t="shared" si="694"/>
        <v>1</v>
      </c>
      <c r="AP370" s="148">
        <f t="shared" si="693"/>
        <v>0.9858172578303257</v>
      </c>
      <c r="AR370" s="148"/>
    </row>
    <row r="371" spans="1:44" ht="12.75" customHeight="1" x14ac:dyDescent="0.15">
      <c r="B371" t="s">
        <v>70</v>
      </c>
      <c r="C371">
        <v>92</v>
      </c>
      <c r="D371">
        <v>50554</v>
      </c>
      <c r="E371">
        <v>14312</v>
      </c>
      <c r="F371">
        <v>38967</v>
      </c>
      <c r="H371">
        <v>1500</v>
      </c>
      <c r="I371">
        <v>20</v>
      </c>
      <c r="J371" s="149"/>
      <c r="K371" s="150"/>
      <c r="L371"/>
      <c r="M371"/>
      <c r="N371" s="151">
        <f>((I371*[1]Sheet1!H$4*E371)/(C371*H371))</f>
        <v>7458.3040394696272</v>
      </c>
      <c r="O371" s="152">
        <f t="shared" si="698"/>
        <v>149166080789.39255</v>
      </c>
      <c r="P371"/>
      <c r="R371" s="22">
        <f>((I371*[1]Sheet1!H$4*F371)/(C371*H371))</f>
        <v>20306.577243293246</v>
      </c>
      <c r="S371" s="22">
        <f t="shared" si="699"/>
        <v>406131544865.86499</v>
      </c>
      <c r="T371" s="22"/>
      <c r="U371" s="4"/>
      <c r="V371" s="4">
        <f t="shared" si="692"/>
        <v>555297625655.25757</v>
      </c>
      <c r="X371" s="4"/>
      <c r="Y371" s="4">
        <f>((I371*[1]Sheet1!H$4*D371)/(C371*H371))</f>
        <v>26344.822695035466</v>
      </c>
      <c r="Z371" s="4">
        <f t="shared" si="697"/>
        <v>526896453900.70929</v>
      </c>
      <c r="AA371" s="4"/>
      <c r="AC371" s="153">
        <f t="shared" si="700"/>
        <v>0.2686236603539856</v>
      </c>
      <c r="AD371" s="158"/>
      <c r="AE371" s="148"/>
      <c r="AF371" s="155">
        <f t="shared" si="691"/>
        <v>0.73137633964601434</v>
      </c>
      <c r="AG371" s="159"/>
      <c r="AH371" s="148"/>
      <c r="AI371" s="157"/>
      <c r="AJ371" s="156"/>
      <c r="AK371" s="154"/>
      <c r="AL371" s="148"/>
      <c r="AM371" s="148"/>
      <c r="AN371" s="148"/>
      <c r="AO371" s="6">
        <f t="shared" si="694"/>
        <v>1</v>
      </c>
      <c r="AP371" s="148">
        <f t="shared" si="693"/>
        <v>1.053902757447482</v>
      </c>
      <c r="AR371" s="148"/>
    </row>
    <row r="372" spans="1:44" ht="12.75" customHeight="1" x14ac:dyDescent="0.15">
      <c r="B372" t="s">
        <v>71</v>
      </c>
      <c r="C372">
        <v>159</v>
      </c>
      <c r="D372">
        <v>67744</v>
      </c>
      <c r="E372">
        <v>17448</v>
      </c>
      <c r="F372">
        <v>49666</v>
      </c>
      <c r="H372">
        <v>1500</v>
      </c>
      <c r="I372">
        <v>20</v>
      </c>
      <c r="J372" s="149"/>
      <c r="K372" s="150"/>
      <c r="L372"/>
      <c r="M372"/>
      <c r="N372" s="151">
        <f>((I372*[1]Sheet1!H$4*E372)/(C372*H372))</f>
        <v>5261.0946072527768</v>
      </c>
      <c r="O372" s="152">
        <f t="shared" si="698"/>
        <v>105221892145.05553</v>
      </c>
      <c r="P372"/>
      <c r="R372" s="22">
        <f>((I372*[1]Sheet1!H$4*F372)/(C372*H372))</f>
        <v>14975.786609572238</v>
      </c>
      <c r="S372" s="22">
        <f t="shared" si="699"/>
        <v>299515732191.44476</v>
      </c>
      <c r="T372" s="22"/>
      <c r="U372" s="4"/>
      <c r="V372" s="4">
        <f t="shared" si="692"/>
        <v>404737624336.50031</v>
      </c>
      <c r="X372" s="4"/>
      <c r="Y372" s="4">
        <f>((I372*[1]Sheet1!H$4*D372)/(C372*H372))</f>
        <v>20426.845086756774</v>
      </c>
      <c r="Z372" s="4">
        <f t="shared" si="697"/>
        <v>408536901735.13544</v>
      </c>
      <c r="AA372" s="4"/>
      <c r="AB372" s="4"/>
      <c r="AC372" s="153">
        <f t="shared" si="700"/>
        <v>0.25997556396578952</v>
      </c>
      <c r="AD372" s="158"/>
      <c r="AE372" s="148"/>
      <c r="AF372" s="155">
        <f t="shared" si="691"/>
        <v>0.74002443603421042</v>
      </c>
      <c r="AG372" s="159"/>
      <c r="AH372" s="148"/>
      <c r="AI372" s="157"/>
      <c r="AJ372" s="156"/>
      <c r="AK372" s="154"/>
      <c r="AL372" s="148"/>
      <c r="AM372" s="148"/>
      <c r="AN372" s="148"/>
      <c r="AO372" s="6">
        <f t="shared" si="694"/>
        <v>1</v>
      </c>
      <c r="AP372" s="148">
        <f t="shared" si="693"/>
        <v>0.99070028341993377</v>
      </c>
      <c r="AR372" s="148"/>
    </row>
    <row r="373" spans="1:44" ht="12.75" customHeight="1" x14ac:dyDescent="0.15">
      <c r="A373" t="s">
        <v>72</v>
      </c>
      <c r="B373" t="s">
        <v>73</v>
      </c>
      <c r="C373">
        <v>93</v>
      </c>
      <c r="D373">
        <v>64590</v>
      </c>
      <c r="E373">
        <v>15034</v>
      </c>
      <c r="F373">
        <v>49495</v>
      </c>
      <c r="H373">
        <v>1500</v>
      </c>
      <c r="I373">
        <v>20</v>
      </c>
      <c r="J373" s="149"/>
      <c r="K373" s="150"/>
      <c r="L373"/>
      <c r="M373"/>
      <c r="N373" s="151">
        <f>((I373*[1]Sheet1!H$4*E373)/(C373*H373))</f>
        <v>7750.3119042171902</v>
      </c>
      <c r="O373" s="152">
        <f t="shared" si="698"/>
        <v>155006238084.34381</v>
      </c>
      <c r="P373" s="4">
        <f>AVERAGE(O373:O375)</f>
        <v>150732478162.4183</v>
      </c>
      <c r="Q373" s="4">
        <f>STDEVP(O373:O375)</f>
        <v>8508460113.4942207</v>
      </c>
      <c r="R373" s="22">
        <f>((I373*[1]Sheet1!H$4*F373)/(C373*H373))</f>
        <v>25515.610462899418</v>
      </c>
      <c r="S373" s="22">
        <f t="shared" si="699"/>
        <v>510312209257.98834</v>
      </c>
      <c r="T373" s="22">
        <f>AVERAGE(S373:S375)</f>
        <v>484038223246.99994</v>
      </c>
      <c r="U373" s="4">
        <f>STDEVP(S373:S375)</f>
        <v>43607604722.845314</v>
      </c>
      <c r="V373" s="4">
        <f t="shared" si="692"/>
        <v>665318447342.33215</v>
      </c>
      <c r="W373" s="4">
        <f>AVERAGE(V373:V375)</f>
        <v>634770701409.41809</v>
      </c>
      <c r="X373" s="4">
        <f>STDEVP(V373:V375)</f>
        <v>52094962040.928352</v>
      </c>
      <c r="Y373" s="4">
        <f>((I373*[1]Sheet1!H$4*D373)/(C373*H373))</f>
        <v>33297.369023106847</v>
      </c>
      <c r="Z373" s="4">
        <f t="shared" si="697"/>
        <v>665947380462.13696</v>
      </c>
      <c r="AA373" s="4">
        <f>AVERAGE(Z373:Z375)</f>
        <v>647477138378.36926</v>
      </c>
      <c r="AB373" s="4">
        <f>STDEVP(Z373:Z375)</f>
        <v>32475182485.965946</v>
      </c>
      <c r="AC373" s="153">
        <f t="shared" si="700"/>
        <v>0.23298052038618297</v>
      </c>
      <c r="AD373" s="158">
        <f>AVERAGE(AC373:AC375)</f>
        <v>0.23799602104012188</v>
      </c>
      <c r="AE373" s="148">
        <f>STDEVP(AC373:AC375)</f>
        <v>6.5990760170187819E-3</v>
      </c>
      <c r="AF373" s="155">
        <f t="shared" si="691"/>
        <v>0.767019479613817</v>
      </c>
      <c r="AG373" s="159">
        <f>AVERAGE(AF373:AF375)</f>
        <v>0.76200397895987804</v>
      </c>
      <c r="AH373" s="148">
        <f>STDEVP(AF373:AF375)</f>
        <v>6.599076017018834E-3</v>
      </c>
      <c r="AI373" s="157"/>
      <c r="AJ373" s="156"/>
      <c r="AK373" s="154"/>
      <c r="AL373" s="148"/>
      <c r="AM373" s="148"/>
      <c r="AN373" s="148"/>
      <c r="AO373" s="6">
        <f t="shared" si="694"/>
        <v>1</v>
      </c>
      <c r="AP373" s="148">
        <f t="shared" si="693"/>
        <v>0.99905558135934347</v>
      </c>
      <c r="AR373" s="148"/>
    </row>
    <row r="374" spans="1:44" ht="12.75" customHeight="1" x14ac:dyDescent="0.15">
      <c r="B374" t="s">
        <v>74</v>
      </c>
      <c r="C374">
        <v>90</v>
      </c>
      <c r="D374">
        <v>56488</v>
      </c>
      <c r="E374">
        <v>13033</v>
      </c>
      <c r="F374">
        <v>39664</v>
      </c>
      <c r="H374">
        <v>1500</v>
      </c>
      <c r="I374">
        <v>20</v>
      </c>
      <c r="J374" s="149"/>
      <c r="K374" s="150"/>
      <c r="L374"/>
      <c r="M374"/>
      <c r="N374" s="151">
        <f>((I374*[1]Sheet1!H$4*E374)/(C374*H374))</f>
        <v>6942.717100078803</v>
      </c>
      <c r="O374" s="152">
        <f t="shared" si="698"/>
        <v>138854342001.57605</v>
      </c>
      <c r="P374"/>
      <c r="R374" s="22">
        <f>((I374*[1]Sheet1!H$4*F374)/(C374*H374))</f>
        <v>21129.128447596537</v>
      </c>
      <c r="S374" s="22">
        <f t="shared" si="699"/>
        <v>422582568951.93073</v>
      </c>
      <c r="T374" s="22"/>
      <c r="U374" s="4"/>
      <c r="V374" s="4">
        <f t="shared" si="692"/>
        <v>561436910953.50684</v>
      </c>
      <c r="X374" s="4"/>
      <c r="Y374" s="4">
        <f>((I374*[1]Sheet1!H$4*D374)/(C374*H374))</f>
        <v>30091.322301024433</v>
      </c>
      <c r="Z374" s="4">
        <f t="shared" si="697"/>
        <v>601826446020.48865</v>
      </c>
      <c r="AA374" s="5"/>
      <c r="AB374" s="5"/>
      <c r="AC374" s="153">
        <f t="shared" si="700"/>
        <v>0.24731958175987243</v>
      </c>
      <c r="AD374" s="158"/>
      <c r="AE374" s="148"/>
      <c r="AF374" s="155">
        <f t="shared" si="691"/>
        <v>0.75268041824012744</v>
      </c>
      <c r="AG374" s="159"/>
      <c r="AH374" s="148"/>
      <c r="AI374" s="157"/>
      <c r="AJ374" s="156"/>
      <c r="AK374" s="154"/>
      <c r="AL374" s="148"/>
      <c r="AM374" s="148"/>
      <c r="AN374" s="148"/>
      <c r="AO374" s="6">
        <f t="shared" si="694"/>
        <v>0.99999999999999989</v>
      </c>
      <c r="AP374" s="148">
        <f t="shared" si="693"/>
        <v>0.93288840107633486</v>
      </c>
      <c r="AR374" s="148"/>
    </row>
    <row r="375" spans="1:44" ht="12.75" customHeight="1" x14ac:dyDescent="0.15">
      <c r="B375" t="s">
        <v>75</v>
      </c>
      <c r="C375">
        <v>85</v>
      </c>
      <c r="D375">
        <v>59806</v>
      </c>
      <c r="E375">
        <v>14036</v>
      </c>
      <c r="F375">
        <v>46027</v>
      </c>
      <c r="H375">
        <v>1500</v>
      </c>
      <c r="I375">
        <v>20</v>
      </c>
      <c r="J375" s="149"/>
      <c r="K375" s="150"/>
      <c r="L375"/>
      <c r="M375"/>
      <c r="N375" s="151">
        <f>((I375*[1]Sheet1!H$4*E375)/(C375*H375))</f>
        <v>7916.8427200667511</v>
      </c>
      <c r="O375" s="152">
        <f t="shared" si="698"/>
        <v>158336854401.33502</v>
      </c>
      <c r="P375"/>
      <c r="R375" s="22">
        <f>((I375*[1]Sheet1!H$4*F375)/(C375*H375))</f>
        <v>25960.994576554029</v>
      </c>
      <c r="S375" s="22">
        <f t="shared" si="699"/>
        <v>519219891531.08063</v>
      </c>
      <c r="T375" s="22"/>
      <c r="U375" s="4"/>
      <c r="V375" s="4">
        <f t="shared" si="692"/>
        <v>677556745932.41565</v>
      </c>
      <c r="X375" s="4"/>
      <c r="Y375" s="4">
        <f>((I375*[1]Sheet1!H$4*D375)/(C375*H375))</f>
        <v>33732.879432624111</v>
      </c>
      <c r="Z375" s="4">
        <f t="shared" si="697"/>
        <v>674657588652.48218</v>
      </c>
      <c r="AA375" s="4"/>
      <c r="AB375" s="4"/>
      <c r="AC375" s="153">
        <f t="shared" si="700"/>
        <v>0.2336879609743103</v>
      </c>
      <c r="AD375" s="158"/>
      <c r="AE375" s="148"/>
      <c r="AF375" s="155">
        <f t="shared" si="691"/>
        <v>0.76631203902568967</v>
      </c>
      <c r="AG375" s="159"/>
      <c r="AH375" s="148"/>
      <c r="AI375" s="157"/>
      <c r="AJ375" s="156"/>
      <c r="AK375" s="154"/>
      <c r="AL375" s="148"/>
      <c r="AM375" s="148"/>
      <c r="AN375" s="148"/>
      <c r="AO375" s="6">
        <f t="shared" si="694"/>
        <v>1</v>
      </c>
      <c r="AP375" s="148">
        <f t="shared" si="693"/>
        <v>1.0042972277029063</v>
      </c>
      <c r="AR375" s="148"/>
    </row>
    <row r="376" spans="1:44" ht="12.75" customHeight="1" x14ac:dyDescent="0.15">
      <c r="A376" t="s">
        <v>76</v>
      </c>
      <c r="B376" t="s">
        <v>77</v>
      </c>
      <c r="C376">
        <v>118</v>
      </c>
      <c r="D376">
        <v>24442</v>
      </c>
      <c r="G376">
        <v>6657</v>
      </c>
      <c r="H376">
        <v>500</v>
      </c>
      <c r="I376">
        <v>20</v>
      </c>
      <c r="J376" s="149">
        <f>((I376*[1]Sheet1!H$4*G376)/(C376*500))</f>
        <v>8114.1940137035708</v>
      </c>
      <c r="K376" s="150">
        <f t="shared" si="696"/>
        <v>162283880274.07141</v>
      </c>
      <c r="L376"/>
      <c r="M376"/>
      <c r="N376" s="151"/>
      <c r="O376" s="152"/>
      <c r="P376" s="4"/>
      <c r="R376" s="22"/>
      <c r="S376" s="22"/>
      <c r="T376" s="22"/>
      <c r="U376" s="4"/>
      <c r="V376" s="4"/>
      <c r="W376" s="4"/>
      <c r="X376" s="4"/>
      <c r="Y376" s="4">
        <f>((I376*[1]Sheet1!H$4*D376)/(C376*H376))</f>
        <v>29792.268301478547</v>
      </c>
      <c r="Z376" s="4">
        <f t="shared" si="697"/>
        <v>595845366029.57092</v>
      </c>
      <c r="AA376" s="4">
        <f>AVERAGE(Z376:Z378)</f>
        <v>416207797702.95819</v>
      </c>
      <c r="AB376" s="4">
        <f>STDEVP(Z376:Z378)</f>
        <v>131522675787.95467</v>
      </c>
      <c r="AC376" s="153"/>
      <c r="AD376" s="158"/>
      <c r="AE376" s="148"/>
      <c r="AF376" s="155"/>
      <c r="AG376" s="159"/>
      <c r="AH376" s="148"/>
      <c r="AI376" s="157" t="e">
        <f>K376/W$32</f>
        <v>#DIV/0!</v>
      </c>
      <c r="AJ376" s="156" t="e">
        <f>AVERAGE(AI376:AI378)</f>
        <v>#DIV/0!</v>
      </c>
      <c r="AK376" s="154" t="e">
        <f>STDEVP(AI376:AI378)</f>
        <v>#DIV/0!</v>
      </c>
      <c r="AL376" s="148">
        <f t="shared" si="690"/>
        <v>0.27235905408722688</v>
      </c>
      <c r="AM376" s="148">
        <f>AVERAGE(AL376:AL378)</f>
        <v>0.31106786839435835</v>
      </c>
      <c r="AN376" s="148">
        <f>STDEVP(AL376:AL378)</f>
        <v>2.884138856960692E-2</v>
      </c>
      <c r="AO376" s="6">
        <f t="shared" si="694"/>
        <v>0</v>
      </c>
      <c r="AP376" s="148"/>
      <c r="AR376" s="148">
        <f t="shared" ref="AR376:AR381" si="701">Z376/V382</f>
        <v>0.36296406296406292</v>
      </c>
    </row>
    <row r="377" spans="1:44" ht="12.75" customHeight="1" x14ac:dyDescent="0.15">
      <c r="B377" t="s">
        <v>78</v>
      </c>
      <c r="C377">
        <v>154</v>
      </c>
      <c r="D377">
        <v>15237</v>
      </c>
      <c r="G377">
        <v>4865</v>
      </c>
      <c r="H377">
        <v>500</v>
      </c>
      <c r="I377">
        <v>20</v>
      </c>
      <c r="J377" s="149">
        <f>((I377*[1]Sheet1!H$4*G377)/(C377*500))</f>
        <v>4543.7137330754349</v>
      </c>
      <c r="K377" s="150">
        <f t="shared" si="696"/>
        <v>90874274661.508713</v>
      </c>
      <c r="L377"/>
      <c r="M377"/>
      <c r="N377" s="151"/>
      <c r="O377" s="152"/>
      <c r="P377"/>
      <c r="R377" s="22"/>
      <c r="S377" s="22"/>
      <c r="T377" s="22"/>
      <c r="U377" s="4"/>
      <c r="V377" s="4"/>
      <c r="X377" s="4"/>
      <c r="Y377" s="4">
        <f>((I377*[1]Sheet1!H$4*D377)/(C377*H377))</f>
        <v>14230.743299253938</v>
      </c>
      <c r="Z377" s="4">
        <f t="shared" si="697"/>
        <v>284614865985.0788</v>
      </c>
      <c r="AA377" s="4"/>
      <c r="AB377" s="4"/>
      <c r="AC377" s="153"/>
      <c r="AD377" s="158"/>
      <c r="AE377" s="148"/>
      <c r="AF377" s="155"/>
      <c r="AG377" s="159"/>
      <c r="AH377" s="148"/>
      <c r="AI377" s="157" t="e">
        <f>K377/W$32</f>
        <v>#DIV/0!</v>
      </c>
      <c r="AJ377" s="156"/>
      <c r="AK377" s="154"/>
      <c r="AL377" s="148">
        <f t="shared" si="690"/>
        <v>0.31928857386624659</v>
      </c>
      <c r="AM377" s="148"/>
      <c r="AN377" s="148"/>
      <c r="AO377" s="6">
        <f t="shared" si="694"/>
        <v>0</v>
      </c>
      <c r="AP377" s="148"/>
      <c r="AR377" s="148">
        <f t="shared" si="701"/>
        <v>0.18618035190615836</v>
      </c>
    </row>
    <row r="378" spans="1:44" ht="12.75" customHeight="1" x14ac:dyDescent="0.15">
      <c r="B378" t="s">
        <v>79</v>
      </c>
      <c r="C378">
        <v>140</v>
      </c>
      <c r="D378">
        <v>17918</v>
      </c>
      <c r="G378">
        <v>6120</v>
      </c>
      <c r="H378">
        <v>500</v>
      </c>
      <c r="I378">
        <v>20</v>
      </c>
      <c r="J378" s="149">
        <f>((I378*[1]Sheet1!H$4*G378)/(C378*500))</f>
        <v>6287.4164133738614</v>
      </c>
      <c r="K378" s="150">
        <f t="shared" si="696"/>
        <v>125748328267.47723</v>
      </c>
      <c r="L378"/>
      <c r="M378"/>
      <c r="N378" s="151"/>
      <c r="O378" s="152"/>
      <c r="P378"/>
      <c r="R378" s="22"/>
      <c r="S378" s="22"/>
      <c r="T378" s="22"/>
      <c r="U378" s="4"/>
      <c r="V378" s="4"/>
      <c r="X378" s="4"/>
      <c r="Y378" s="4">
        <f>((I378*[1]Sheet1!H$4*D378)/(C378*H378))</f>
        <v>18408.158054711246</v>
      </c>
      <c r="Z378" s="4">
        <f t="shared" si="697"/>
        <v>368163161094.22491</v>
      </c>
      <c r="AA378" s="4"/>
      <c r="AC378" s="153"/>
      <c r="AD378" s="158"/>
      <c r="AE378" s="148"/>
      <c r="AF378" s="155"/>
      <c r="AG378" s="159"/>
      <c r="AH378" s="148"/>
      <c r="AI378" s="157" t="e">
        <f>K378/W$32</f>
        <v>#DIV/0!</v>
      </c>
      <c r="AJ378" s="156"/>
      <c r="AK378" s="154"/>
      <c r="AL378" s="148">
        <f t="shared" si="690"/>
        <v>0.34155597722960163</v>
      </c>
      <c r="AM378" s="148"/>
      <c r="AN378" s="148"/>
      <c r="AO378" s="6">
        <f t="shared" si="694"/>
        <v>0</v>
      </c>
      <c r="AP378" s="148"/>
      <c r="AR378" s="148">
        <f t="shared" si="701"/>
        <v>0.28571183255731802</v>
      </c>
    </row>
    <row r="379" spans="1:44" ht="12.75" customHeight="1" x14ac:dyDescent="0.15">
      <c r="A379" t="s">
        <v>80</v>
      </c>
      <c r="B379" t="s">
        <v>81</v>
      </c>
      <c r="C379">
        <v>161</v>
      </c>
      <c r="D379">
        <v>22049</v>
      </c>
      <c r="G379">
        <v>5706</v>
      </c>
      <c r="H379">
        <v>500</v>
      </c>
      <c r="I379">
        <v>20</v>
      </c>
      <c r="J379" s="149">
        <f>((I379*[1]Sheet1!H$4*G379)/(C379*500))</f>
        <v>5097.4705960089868</v>
      </c>
      <c r="K379" s="150">
        <f t="shared" si="696"/>
        <v>101949411920.17975</v>
      </c>
      <c r="L379"/>
      <c r="M379"/>
      <c r="N379" s="151"/>
      <c r="O379" s="152"/>
      <c r="P379" s="4"/>
      <c r="R379" s="22"/>
      <c r="S379" s="22"/>
      <c r="T379" s="22"/>
      <c r="U379" s="4"/>
      <c r="V379" s="4"/>
      <c r="W379" s="4"/>
      <c r="X379" s="4"/>
      <c r="Y379" s="4">
        <f>((I379*[1]Sheet1!H$4*D379)/(C379*H379))</f>
        <v>19697.534029337916</v>
      </c>
      <c r="Z379" s="4">
        <f t="shared" si="697"/>
        <v>393950680586.7583</v>
      </c>
      <c r="AA379" s="4">
        <f>AVERAGE(Z379:Z381)</f>
        <v>328813692940.77411</v>
      </c>
      <c r="AB379" s="4">
        <f>STDEVP(Z379:Z381)</f>
        <v>74868278585.659927</v>
      </c>
      <c r="AC379" s="153"/>
      <c r="AD379" s="158"/>
      <c r="AE379" s="148"/>
      <c r="AF379" s="155"/>
      <c r="AG379" s="159"/>
      <c r="AH379" s="148"/>
      <c r="AI379" s="157" t="e">
        <f>K379/W$35</f>
        <v>#DIV/0!</v>
      </c>
      <c r="AJ379" s="156" t="e">
        <f>AVERAGE(AI379:AI381)</f>
        <v>#DIV/0!</v>
      </c>
      <c r="AK379" s="154" t="e">
        <f>STDEVP(AI379:AI381)</f>
        <v>#DIV/0!</v>
      </c>
      <c r="AL379" s="148">
        <f t="shared" si="690"/>
        <v>0.25878724658714686</v>
      </c>
      <c r="AM379" s="148">
        <f>AVERAGE(AL379:AL381)</f>
        <v>0.23251966450338293</v>
      </c>
      <c r="AN379" s="148">
        <f>STDEVP(AL379:AL381)</f>
        <v>2.7053408295155928E-2</v>
      </c>
      <c r="AO379" s="6">
        <f t="shared" si="694"/>
        <v>0</v>
      </c>
      <c r="AP379" s="148"/>
      <c r="AR379" s="148">
        <f t="shared" si="701"/>
        <v>0.2798968733666754</v>
      </c>
    </row>
    <row r="380" spans="1:44" ht="12.75" customHeight="1" x14ac:dyDescent="0.15">
      <c r="B380" t="s">
        <v>82</v>
      </c>
      <c r="C380">
        <v>148</v>
      </c>
      <c r="D380">
        <v>18961</v>
      </c>
      <c r="G380">
        <v>3703</v>
      </c>
      <c r="H380">
        <v>500</v>
      </c>
      <c r="I380">
        <v>20</v>
      </c>
      <c r="J380" s="149">
        <f>((I380*[1]Sheet1!H$4*G380)/(C380*500))</f>
        <v>3598.6601495112136</v>
      </c>
      <c r="K380" s="150">
        <f t="shared" si="696"/>
        <v>71973202990.224274</v>
      </c>
      <c r="L380"/>
      <c r="M380"/>
      <c r="N380" s="151"/>
      <c r="O380" s="152"/>
      <c r="P380"/>
      <c r="R380" s="22"/>
      <c r="S380" s="22"/>
      <c r="T380" s="22"/>
      <c r="U380" s="4"/>
      <c r="V380" s="4"/>
      <c r="X380" s="4"/>
      <c r="Y380" s="4">
        <f>((I380*[1]Sheet1!H$4*D380)/(C380*H380))</f>
        <v>18426.73375503163</v>
      </c>
      <c r="Z380" s="4">
        <f t="shared" si="697"/>
        <v>368534675100.63263</v>
      </c>
      <c r="AA380" s="4"/>
      <c r="AB380" s="4"/>
      <c r="AC380" s="153"/>
      <c r="AD380" s="158"/>
      <c r="AE380" s="148"/>
      <c r="AF380" s="155"/>
      <c r="AG380" s="159"/>
      <c r="AH380" s="148"/>
      <c r="AI380" s="157" t="e">
        <f>K380/W$35</f>
        <v>#DIV/0!</v>
      </c>
      <c r="AJ380" s="156"/>
      <c r="AK380" s="154"/>
      <c r="AL380" s="148">
        <f t="shared" si="690"/>
        <v>0.19529560677179472</v>
      </c>
      <c r="AM380" s="148"/>
      <c r="AN380" s="148"/>
      <c r="AO380" s="6">
        <f t="shared" si="694"/>
        <v>0</v>
      </c>
      <c r="AP380" s="148"/>
      <c r="AR380" s="148">
        <f t="shared" si="701"/>
        <v>0.45638068228843814</v>
      </c>
    </row>
    <row r="381" spans="1:44" ht="12.75" customHeight="1" x14ac:dyDescent="0.15">
      <c r="B381" t="s">
        <v>83</v>
      </c>
      <c r="C381">
        <v>158</v>
      </c>
      <c r="D381">
        <v>12301</v>
      </c>
      <c r="G381">
        <v>2995</v>
      </c>
      <c r="H381">
        <v>500</v>
      </c>
      <c r="I381">
        <v>20</v>
      </c>
      <c r="J381" s="149">
        <f>((I381*[1]Sheet1!H$4*G381)/(C381*500))</f>
        <v>2726.3937516832752</v>
      </c>
      <c r="K381" s="150">
        <f t="shared" si="696"/>
        <v>54527875033.665504</v>
      </c>
      <c r="L381"/>
      <c r="M381"/>
      <c r="N381" s="151"/>
      <c r="O381" s="152"/>
      <c r="P381"/>
      <c r="R381" s="22"/>
      <c r="S381" s="22"/>
      <c r="T381" s="22"/>
      <c r="U381" s="4"/>
      <c r="V381" s="4"/>
      <c r="X381" s="4"/>
      <c r="Y381" s="4">
        <f>((I381*[1]Sheet1!H$4*D381)/(C381*H381))</f>
        <v>11197.786156746568</v>
      </c>
      <c r="Z381" s="4">
        <f t="shared" si="697"/>
        <v>223955723134.93137</v>
      </c>
      <c r="AA381" s="5"/>
      <c r="AB381" s="5"/>
      <c r="AC381" s="153"/>
      <c r="AD381" s="158"/>
      <c r="AE381" s="148"/>
      <c r="AF381" s="155"/>
      <c r="AG381" s="159"/>
      <c r="AH381" s="148"/>
      <c r="AI381" s="157" t="e">
        <f>K381/W$35</f>
        <v>#DIV/0!</v>
      </c>
      <c r="AJ381" s="156"/>
      <c r="AK381" s="154"/>
      <c r="AL381" s="148">
        <f t="shared" si="690"/>
        <v>0.24347614015120719</v>
      </c>
      <c r="AM381" s="148"/>
      <c r="AN381" s="148"/>
      <c r="AO381" s="6">
        <f t="shared" si="694"/>
        <v>0</v>
      </c>
      <c r="AP381" s="148"/>
      <c r="AR381" s="148">
        <f t="shared" si="701"/>
        <v>0.25401119210357859</v>
      </c>
    </row>
    <row r="382" spans="1:44" ht="12.75" customHeight="1" x14ac:dyDescent="0.15">
      <c r="A382" t="s">
        <v>84</v>
      </c>
      <c r="B382" t="s">
        <v>85</v>
      </c>
      <c r="C382">
        <v>118</v>
      </c>
      <c r="D382">
        <v>33333</v>
      </c>
      <c r="E382">
        <v>6207</v>
      </c>
      <c r="F382">
        <v>27463</v>
      </c>
      <c r="H382">
        <v>500</v>
      </c>
      <c r="I382">
        <v>20</v>
      </c>
      <c r="J382" s="149"/>
      <c r="K382" s="150"/>
      <c r="L382"/>
      <c r="M382"/>
      <c r="N382" s="151">
        <f>((I382*[1]Sheet1!H$4*E382)/(C382*500))</f>
        <v>7565.6905878110356</v>
      </c>
      <c r="O382" s="152">
        <f t="shared" ref="O382:O387" si="702">N382*1000*10000*2*2</f>
        <v>302627623512.44147</v>
      </c>
      <c r="P382" s="4">
        <f>AVERAGE(O382:O384)</f>
        <v>307189957584.18774</v>
      </c>
      <c r="Q382" s="4">
        <f>STDEVP(O382:O384)</f>
        <v>32279856634.18803</v>
      </c>
      <c r="R382" s="22">
        <f>((I382*[1]Sheet1!H$4*F382)/(C382*500))</f>
        <v>33474.554633970438</v>
      </c>
      <c r="S382" s="22">
        <f t="shared" ref="S382:S387" si="703">R382*1000*10000*2*2</f>
        <v>1338982185358.8176</v>
      </c>
      <c r="T382" s="22">
        <f>AVERAGE(S382:S384)</f>
        <v>1179109076983.8411</v>
      </c>
      <c r="U382" s="4">
        <f>STDEVP(S382:S384)</f>
        <v>130858859407.88811</v>
      </c>
      <c r="V382" s="4">
        <f t="shared" si="692"/>
        <v>1641609808871.259</v>
      </c>
      <c r="W382" s="4">
        <f>AVERAGE(V382:V384)</f>
        <v>1486299034568.0286</v>
      </c>
      <c r="X382" s="4">
        <f>STDEVP(V382:V384)</f>
        <v>147209252397.90143</v>
      </c>
      <c r="Y382" s="4">
        <f>((I382*[1]Sheet1!H$4*D382)/(C382*H382))</f>
        <v>40629.477100613061</v>
      </c>
      <c r="Z382" s="4">
        <f t="shared" ref="Z382:Z387" si="704">Y382*1000*10000*2*2</f>
        <v>1625179084024.5222</v>
      </c>
      <c r="AA382" s="4">
        <f>AVERAGE(Z382:Z384)</f>
        <v>1545868313384.7361</v>
      </c>
      <c r="AB382" s="4">
        <f>STDEVP(Z382:Z384)</f>
        <v>132709254110.80621</v>
      </c>
      <c r="AC382" s="153">
        <f t="shared" si="700"/>
        <v>0.18434808434808433</v>
      </c>
      <c r="AD382" s="158">
        <f>AVERAGE(AC382:AC384)</f>
        <v>0.2073857030635855</v>
      </c>
      <c r="AE382" s="148">
        <f>STDEVP(AC382:AC384)</f>
        <v>1.796173767181004E-2</v>
      </c>
      <c r="AF382" s="155">
        <f t="shared" si="691"/>
        <v>0.81565191565191575</v>
      </c>
      <c r="AG382" s="159">
        <f>AVERAGE(AF382:AF384)</f>
        <v>0.7926142969364145</v>
      </c>
      <c r="AH382" s="148">
        <f>STDEVP(AF382:AF384)</f>
        <v>1.7961737671810106E-2</v>
      </c>
      <c r="AI382" s="157"/>
      <c r="AJ382" s="156"/>
      <c r="AK382" s="154"/>
      <c r="AL382" s="148"/>
      <c r="AM382" s="148"/>
      <c r="AN382" s="148"/>
      <c r="AO382" s="6">
        <f t="shared" si="694"/>
        <v>1</v>
      </c>
      <c r="AP382" s="148">
        <f t="shared" si="693"/>
        <v>1.0101101011010112</v>
      </c>
      <c r="AR382" s="148"/>
    </row>
    <row r="383" spans="1:44" ht="12.75" customHeight="1" x14ac:dyDescent="0.15">
      <c r="B383" t="s">
        <v>86</v>
      </c>
      <c r="C383">
        <v>105</v>
      </c>
      <c r="D383">
        <v>30178</v>
      </c>
      <c r="E383">
        <v>6366</v>
      </c>
      <c r="F383">
        <v>21534</v>
      </c>
      <c r="H383">
        <v>500</v>
      </c>
      <c r="I383">
        <v>20</v>
      </c>
      <c r="J383" s="149"/>
      <c r="K383" s="150"/>
      <c r="L383"/>
      <c r="M383"/>
      <c r="N383" s="151">
        <f>((I383*[1]Sheet1!H$4*E383)/(C383*500))</f>
        <v>8720.1945288753814</v>
      </c>
      <c r="O383" s="152">
        <f t="shared" si="702"/>
        <v>348807781155.01526</v>
      </c>
      <c r="P383"/>
      <c r="R383" s="22">
        <f>((I383*[1]Sheet1!H$4*F383)/(C383*500))</f>
        <v>29497.434650455929</v>
      </c>
      <c r="S383" s="22">
        <f t="shared" si="703"/>
        <v>1179897386018.2371</v>
      </c>
      <c r="T383" s="22"/>
      <c r="U383" s="4"/>
      <c r="V383" s="4">
        <f t="shared" si="692"/>
        <v>1528705167173.2524</v>
      </c>
      <c r="X383" s="4"/>
      <c r="Y383" s="4">
        <f>((I383*[1]Sheet1!H$4*D383)/(C383*H383))</f>
        <v>41338.050658561297</v>
      </c>
      <c r="Z383" s="4">
        <f t="shared" si="704"/>
        <v>1653522026342.4519</v>
      </c>
      <c r="AA383" s="4"/>
      <c r="AB383" s="4"/>
      <c r="AC383" s="153">
        <f t="shared" si="700"/>
        <v>0.2281720430107527</v>
      </c>
      <c r="AD383" s="158"/>
      <c r="AE383" s="148"/>
      <c r="AF383" s="155">
        <f t="shared" si="691"/>
        <v>0.77182795698924722</v>
      </c>
      <c r="AG383" s="159"/>
      <c r="AH383" s="148"/>
      <c r="AI383" s="157"/>
      <c r="AJ383" s="156"/>
      <c r="AK383" s="154"/>
      <c r="AL383" s="148"/>
      <c r="AM383" s="148"/>
      <c r="AN383" s="148"/>
      <c r="AO383" s="6">
        <f t="shared" si="694"/>
        <v>0.99999999999999989</v>
      </c>
      <c r="AP383" s="148">
        <f t="shared" si="693"/>
        <v>0.92451454702100877</v>
      </c>
      <c r="AR383" s="148"/>
    </row>
    <row r="384" spans="1:44" ht="12.75" customHeight="1" x14ac:dyDescent="0.15">
      <c r="B384" t="s">
        <v>87</v>
      </c>
      <c r="C384">
        <v>130</v>
      </c>
      <c r="D384">
        <v>30706</v>
      </c>
      <c r="E384">
        <v>6104</v>
      </c>
      <c r="F384">
        <v>23013</v>
      </c>
      <c r="H384">
        <v>500</v>
      </c>
      <c r="I384">
        <v>20</v>
      </c>
      <c r="J384" s="149"/>
      <c r="K384" s="150"/>
      <c r="L384"/>
      <c r="M384"/>
      <c r="N384" s="151">
        <f>((I384*[1]Sheet1!H$4*E384)/(C384*500))</f>
        <v>6753.3617021276605</v>
      </c>
      <c r="O384" s="152">
        <f t="shared" si="702"/>
        <v>270134468085.10641</v>
      </c>
      <c r="P384"/>
      <c r="R384" s="22">
        <f>((I384*[1]Sheet1!H$4*F384)/(C384*500))</f>
        <v>25461.191489361703</v>
      </c>
      <c r="S384" s="22">
        <f t="shared" si="703"/>
        <v>1018447659574.4681</v>
      </c>
      <c r="T384" s="22"/>
      <c r="U384" s="4"/>
      <c r="V384" s="4">
        <f t="shared" si="692"/>
        <v>1288582127659.5745</v>
      </c>
      <c r="X384" s="4"/>
      <c r="Y384" s="4">
        <f>((I384*[1]Sheet1!H$4*D384)/(C384*H384))</f>
        <v>33972.595744680853</v>
      </c>
      <c r="Z384" s="4">
        <f t="shared" si="704"/>
        <v>1358903829787.2341</v>
      </c>
      <c r="AA384" s="4"/>
      <c r="AB384" s="4"/>
      <c r="AC384" s="153">
        <f t="shared" si="700"/>
        <v>0.20963698183191953</v>
      </c>
      <c r="AD384" s="158"/>
      <c r="AE384" s="148"/>
      <c r="AF384" s="155">
        <f t="shared" si="691"/>
        <v>0.79036301816808052</v>
      </c>
      <c r="AG384" s="159"/>
      <c r="AH384" s="148"/>
      <c r="AI384" s="157"/>
      <c r="AJ384" s="156"/>
      <c r="AK384" s="154"/>
      <c r="AL384" s="148"/>
      <c r="AM384" s="148"/>
      <c r="AN384" s="148"/>
      <c r="AO384" s="6">
        <f t="shared" si="694"/>
        <v>1</v>
      </c>
      <c r="AP384" s="148">
        <f t="shared" si="693"/>
        <v>0.94825115612583855</v>
      </c>
      <c r="AR384" s="148"/>
    </row>
    <row r="385" spans="1:44" ht="12.75" customHeight="1" x14ac:dyDescent="0.15">
      <c r="A385" t="s">
        <v>88</v>
      </c>
      <c r="B385" t="s">
        <v>89</v>
      </c>
      <c r="C385">
        <v>104</v>
      </c>
      <c r="D385">
        <v>27597</v>
      </c>
      <c r="E385">
        <v>5900</v>
      </c>
      <c r="F385">
        <v>19543</v>
      </c>
      <c r="H385">
        <v>500</v>
      </c>
      <c r="I385">
        <v>20</v>
      </c>
      <c r="J385" s="149"/>
      <c r="K385" s="150"/>
      <c r="L385"/>
      <c r="M385"/>
      <c r="N385" s="151">
        <f>((I385*[1]Sheet1!H$4*E385)/(C385*500))</f>
        <v>8159.5744680851067</v>
      </c>
      <c r="O385" s="152">
        <f t="shared" si="702"/>
        <v>326382978723.40424</v>
      </c>
      <c r="P385" s="4">
        <f>AVERAGE(O385:O387)</f>
        <v>237257737132.4292</v>
      </c>
      <c r="Q385" s="4">
        <f>STDEVP(O385:O387)</f>
        <v>63879332994.0457</v>
      </c>
      <c r="R385" s="22">
        <f>((I385*[1]Sheet1!H$4*F385)/(C385*500))</f>
        <v>27027.553191489365</v>
      </c>
      <c r="S385" s="22">
        <f t="shared" si="703"/>
        <v>1081102127659.5746</v>
      </c>
      <c r="T385" s="22">
        <f>AVERAGE(S385:S387)</f>
        <v>794968143171.16687</v>
      </c>
      <c r="U385" s="4">
        <f>STDEVP(S385:S387)</f>
        <v>203297672370.54449</v>
      </c>
      <c r="V385" s="4">
        <f t="shared" si="692"/>
        <v>1407485106382.9788</v>
      </c>
      <c r="W385" s="4">
        <f>AVERAGE(V385:V387)</f>
        <v>1032225880303.5961</v>
      </c>
      <c r="X385" s="4">
        <f>STDEVP(V385:V387)</f>
        <v>267069985619.89331</v>
      </c>
      <c r="Y385" s="4">
        <f>((I385*[1]Sheet1!H$4*D385)/(C385*H385))</f>
        <v>38166.063829787236</v>
      </c>
      <c r="Z385" s="4">
        <f t="shared" si="704"/>
        <v>1526642553191.4893</v>
      </c>
      <c r="AA385" s="4">
        <f>AVERAGE(Z385:Z387)</f>
        <v>1084692049272.1163</v>
      </c>
      <c r="AB385" s="4">
        <f>STDEVP(Z385:Z387)</f>
        <v>313221354374.53821</v>
      </c>
      <c r="AC385" s="153">
        <f t="shared" si="700"/>
        <v>0.23189089336949256</v>
      </c>
      <c r="AD385" s="158">
        <f>AVERAGE(AC385:AC387)</f>
        <v>0.22924728400010977</v>
      </c>
      <c r="AE385" s="148">
        <f>STDEVP(AC385:AC387)</f>
        <v>4.5845137742694742E-3</v>
      </c>
      <c r="AF385" s="155">
        <f t="shared" si="691"/>
        <v>0.76810910663050747</v>
      </c>
      <c r="AG385" s="159">
        <f>AVERAGE(AF385:AF387)</f>
        <v>0.77075271599989026</v>
      </c>
      <c r="AH385" s="148">
        <f>STDEVP(AF385:AF387)</f>
        <v>4.5845137742694829E-3</v>
      </c>
      <c r="AI385" s="157"/>
      <c r="AJ385" s="156"/>
      <c r="AK385" s="154"/>
      <c r="AL385" s="148"/>
      <c r="AM385" s="148"/>
      <c r="AN385" s="148"/>
      <c r="AO385" s="6">
        <f t="shared" si="694"/>
        <v>1</v>
      </c>
      <c r="AP385" s="148">
        <f t="shared" si="693"/>
        <v>0.92194803783019907</v>
      </c>
      <c r="AR385" s="148"/>
    </row>
    <row r="386" spans="1:44" ht="12.75" customHeight="1" x14ac:dyDescent="0.15">
      <c r="B386" t="s">
        <v>90</v>
      </c>
      <c r="C386">
        <v>114</v>
      </c>
      <c r="D386">
        <v>17628</v>
      </c>
      <c r="E386">
        <v>3565</v>
      </c>
      <c r="F386">
        <v>12436</v>
      </c>
      <c r="H386">
        <v>500</v>
      </c>
      <c r="I386">
        <v>20</v>
      </c>
      <c r="J386" s="149"/>
      <c r="K386" s="150"/>
      <c r="L386"/>
      <c r="M386"/>
      <c r="N386" s="151">
        <f>((I386*[1]Sheet1!H$4*E386)/(C386*500))</f>
        <v>4497.8350130645767</v>
      </c>
      <c r="O386" s="152">
        <f t="shared" si="702"/>
        <v>179913400522.58304</v>
      </c>
      <c r="P386"/>
      <c r="R386" s="22">
        <f>((I386*[1]Sheet1!H$4*F386)/(C386*500))</f>
        <v>15690.063456513626</v>
      </c>
      <c r="S386" s="22">
        <f t="shared" si="703"/>
        <v>627602538260.54504</v>
      </c>
      <c r="T386" s="22"/>
      <c r="U386" s="4"/>
      <c r="V386" s="4">
        <f t="shared" si="692"/>
        <v>807515938783.12805</v>
      </c>
      <c r="X386" s="4"/>
      <c r="Y386" s="4">
        <f>((I386*[1]Sheet1!H$4*D386)/(C386*H386))</f>
        <v>22240.627099664056</v>
      </c>
      <c r="Z386" s="4">
        <f t="shared" si="704"/>
        <v>889625083986.56213</v>
      </c>
      <c r="AA386" s="4"/>
      <c r="AB386" s="4"/>
      <c r="AC386" s="153">
        <f t="shared" si="700"/>
        <v>0.2227985750890569</v>
      </c>
      <c r="AD386" s="158"/>
      <c r="AE386" s="148"/>
      <c r="AF386" s="155">
        <f t="shared" si="691"/>
        <v>0.77720142491094313</v>
      </c>
      <c r="AG386" s="159"/>
      <c r="AH386" s="148"/>
      <c r="AI386" s="157"/>
      <c r="AJ386" s="156"/>
      <c r="AK386" s="154"/>
      <c r="AL386" s="148"/>
      <c r="AM386" s="148"/>
      <c r="AN386" s="148"/>
      <c r="AO386" s="6">
        <f t="shared" si="694"/>
        <v>1</v>
      </c>
      <c r="AP386" s="148">
        <f t="shared" si="693"/>
        <v>0.90770365327887459</v>
      </c>
      <c r="AR386" s="148"/>
    </row>
    <row r="387" spans="1:44" ht="12.75" customHeight="1" x14ac:dyDescent="0.15">
      <c r="B387" t="s">
        <v>91</v>
      </c>
      <c r="C387">
        <v>144</v>
      </c>
      <c r="D387">
        <v>20970</v>
      </c>
      <c r="E387">
        <v>5143</v>
      </c>
      <c r="F387">
        <v>16925</v>
      </c>
      <c r="H387">
        <v>500</v>
      </c>
      <c r="I387">
        <v>20</v>
      </c>
      <c r="J387" s="149"/>
      <c r="K387" s="150"/>
      <c r="L387"/>
      <c r="M387"/>
      <c r="N387" s="151">
        <f>((I387*[1]Sheet1!H$4*E387)/(C387*500))</f>
        <v>5136.9208037825065</v>
      </c>
      <c r="O387" s="152">
        <f t="shared" si="702"/>
        <v>205476832151.30026</v>
      </c>
      <c r="P387"/>
      <c r="R387" s="22">
        <f>((I387*[1]Sheet1!H$4*F387)/(C387*500))</f>
        <v>16904.994089834519</v>
      </c>
      <c r="S387" s="22">
        <f t="shared" si="703"/>
        <v>676199763593.38074</v>
      </c>
      <c r="T387" s="22"/>
      <c r="U387" s="4"/>
      <c r="V387" s="4">
        <f t="shared" si="692"/>
        <v>881676595744.68103</v>
      </c>
      <c r="X387" s="4"/>
      <c r="Y387" s="4">
        <f>((I387*[1]Sheet1!H$4*D387)/(C387*H387))</f>
        <v>20945.212765957447</v>
      </c>
      <c r="Z387" s="4">
        <f t="shared" si="704"/>
        <v>837808510638.29797</v>
      </c>
      <c r="AA387" s="4"/>
      <c r="AB387" s="4"/>
      <c r="AC387" s="153">
        <f t="shared" si="700"/>
        <v>0.23305238354177993</v>
      </c>
      <c r="AD387" s="158"/>
      <c r="AE387" s="148"/>
      <c r="AF387" s="155">
        <f t="shared" si="691"/>
        <v>0.76694761645822007</v>
      </c>
      <c r="AG387" s="159"/>
      <c r="AH387" s="148"/>
      <c r="AI387" s="157"/>
      <c r="AJ387" s="156"/>
      <c r="AK387" s="154"/>
      <c r="AL387" s="148"/>
      <c r="AM387" s="148"/>
      <c r="AN387" s="148"/>
      <c r="AO387" s="6">
        <f t="shared" si="694"/>
        <v>1</v>
      </c>
      <c r="AP387" s="148">
        <f t="shared" si="693"/>
        <v>1.0523605150214592</v>
      </c>
      <c r="AR387" s="148"/>
    </row>
    <row r="388" spans="1:44" ht="12.75" customHeight="1" x14ac:dyDescent="0.15">
      <c r="A388" t="s">
        <v>92</v>
      </c>
      <c r="B388" t="s">
        <v>93</v>
      </c>
      <c r="C388">
        <v>135</v>
      </c>
      <c r="D388">
        <v>19577</v>
      </c>
      <c r="G388">
        <v>3436</v>
      </c>
      <c r="H388">
        <v>500</v>
      </c>
      <c r="I388">
        <v>20</v>
      </c>
      <c r="J388" s="149">
        <f>((I388*[1]Sheet1!H$4*G388)/(C388*500))</f>
        <v>3660.7344365642243</v>
      </c>
      <c r="K388" s="150">
        <f t="shared" si="696"/>
        <v>73214688731.284485</v>
      </c>
      <c r="L388"/>
      <c r="M388"/>
      <c r="N388" s="151"/>
      <c r="O388" s="152"/>
      <c r="P388" s="4"/>
      <c r="R388" s="22"/>
      <c r="S388" s="22"/>
      <c r="T388" s="22"/>
      <c r="U388" s="4"/>
      <c r="V388" s="4"/>
      <c r="W388" s="4"/>
      <c r="X388" s="4"/>
      <c r="Y388" s="4">
        <f>((I388*[1]Sheet1!H$4*D388)/(C388*H388))</f>
        <v>20857.4499605989</v>
      </c>
      <c r="Z388" s="4">
        <f t="shared" si="697"/>
        <v>417148999211.97803</v>
      </c>
      <c r="AA388" s="5">
        <f>AVERAGE(Z388:Z390)</f>
        <v>435375264292.82666</v>
      </c>
      <c r="AB388" s="5">
        <f>STDEVP(Z388:Z390)</f>
        <v>21554828989.179096</v>
      </c>
      <c r="AC388" s="153"/>
      <c r="AD388" s="158"/>
      <c r="AE388" s="148"/>
      <c r="AF388" s="155"/>
      <c r="AG388" s="159"/>
      <c r="AH388" s="148"/>
      <c r="AI388" s="157" t="e">
        <f>K388/W$44</f>
        <v>#DIV/0!</v>
      </c>
      <c r="AJ388" s="156" t="e">
        <f>AVERAGE(AI388:AI390)</f>
        <v>#DIV/0!</v>
      </c>
      <c r="AK388" s="154" t="e">
        <f>STDEVP(AI388:AI390)</f>
        <v>#DIV/0!</v>
      </c>
      <c r="AL388" s="148">
        <f t="shared" si="690"/>
        <v>0.17551208050263062</v>
      </c>
      <c r="AM388" s="148">
        <f>AVERAGE(AL388:AL390)</f>
        <v>0.21699134328612843</v>
      </c>
      <c r="AN388" s="148">
        <f>STDEVP(AL388:AL390)</f>
        <v>5.1459202841195928E-2</v>
      </c>
      <c r="AO388" s="6">
        <f t="shared" si="694"/>
        <v>0</v>
      </c>
      <c r="AP388" s="148"/>
      <c r="AR388" s="148">
        <f t="shared" ref="AR388:AR393" si="705">Z388/V394</f>
        <v>0.30365355234483454</v>
      </c>
    </row>
    <row r="389" spans="1:44" ht="12.75" customHeight="1" x14ac:dyDescent="0.15">
      <c r="B389" t="s">
        <v>94</v>
      </c>
      <c r="C389">
        <v>129</v>
      </c>
      <c r="D389">
        <v>18984</v>
      </c>
      <c r="G389">
        <v>3530</v>
      </c>
      <c r="H389">
        <v>500</v>
      </c>
      <c r="I389">
        <v>20</v>
      </c>
      <c r="J389" s="149">
        <f>((I389*[1]Sheet1!H$4*G389)/(C389*500))</f>
        <v>3935.807356094343</v>
      </c>
      <c r="K389" s="150">
        <f t="shared" si="696"/>
        <v>78716147121.886856</v>
      </c>
      <c r="L389"/>
      <c r="M389"/>
      <c r="N389" s="151"/>
      <c r="O389" s="152"/>
      <c r="P389"/>
      <c r="R389" s="22"/>
      <c r="S389" s="22"/>
      <c r="T389" s="22"/>
      <c r="U389" s="4"/>
      <c r="V389" s="4"/>
      <c r="X389" s="4"/>
      <c r="Y389" s="4">
        <f>((I389*[1]Sheet1!H$4*D389)/(C389*H389))</f>
        <v>21166.39287481445</v>
      </c>
      <c r="Z389" s="4">
        <f t="shared" si="697"/>
        <v>423327857496.289</v>
      </c>
      <c r="AA389" s="4"/>
      <c r="AB389" s="4"/>
      <c r="AC389" s="153"/>
      <c r="AD389" s="158"/>
      <c r="AE389" s="148"/>
      <c r="AF389" s="155"/>
      <c r="AG389" s="159"/>
      <c r="AH389" s="148"/>
      <c r="AI389" s="157" t="e">
        <f>K389/W$44</f>
        <v>#DIV/0!</v>
      </c>
      <c r="AJ389" s="156"/>
      <c r="AK389" s="154"/>
      <c r="AL389" s="148">
        <f t="shared" si="690"/>
        <v>0.18594605983986515</v>
      </c>
      <c r="AM389" s="148"/>
      <c r="AN389" s="148"/>
      <c r="AO389" s="6">
        <f t="shared" si="694"/>
        <v>0</v>
      </c>
      <c r="AP389" s="148"/>
      <c r="AR389" s="148">
        <f t="shared" si="705"/>
        <v>0.31722568458847133</v>
      </c>
    </row>
    <row r="390" spans="1:44" ht="12.75" customHeight="1" x14ac:dyDescent="0.15">
      <c r="B390" t="s">
        <v>95</v>
      </c>
      <c r="C390">
        <v>104</v>
      </c>
      <c r="D390">
        <v>16835</v>
      </c>
      <c r="G390">
        <v>4874</v>
      </c>
      <c r="H390">
        <v>500</v>
      </c>
      <c r="I390">
        <v>20</v>
      </c>
      <c r="J390" s="149">
        <f>((I390*[1]Sheet1!H$4*G390)/(C390*500))</f>
        <v>6740.6382978723414</v>
      </c>
      <c r="K390" s="150">
        <f t="shared" si="696"/>
        <v>134812765957.44682</v>
      </c>
      <c r="L390"/>
      <c r="M390"/>
      <c r="N390" s="151"/>
      <c r="O390" s="152"/>
      <c r="P390"/>
      <c r="R390" s="22"/>
      <c r="S390" s="22"/>
      <c r="T390" s="22"/>
      <c r="U390" s="4"/>
      <c r="V390" s="4"/>
      <c r="X390" s="4"/>
      <c r="Y390" s="4">
        <f>((I390*[1]Sheet1!H$4*D390)/(C390*H390))</f>
        <v>23282.446808510642</v>
      </c>
      <c r="Z390" s="4">
        <f t="shared" si="697"/>
        <v>465648936170.21283</v>
      </c>
      <c r="AA390" s="4"/>
      <c r="AB390" s="4"/>
      <c r="AC390" s="153"/>
      <c r="AD390" s="158"/>
      <c r="AE390" s="148"/>
      <c r="AF390" s="155"/>
      <c r="AG390" s="159"/>
      <c r="AH390" s="148"/>
      <c r="AI390" s="157" t="e">
        <f>K390/W$44</f>
        <v>#DIV/0!</v>
      </c>
      <c r="AJ390" s="156"/>
      <c r="AK390" s="154"/>
      <c r="AL390" s="148">
        <f t="shared" si="690"/>
        <v>0.28951588951588952</v>
      </c>
      <c r="AM390" s="148"/>
      <c r="AN390" s="148"/>
      <c r="AO390" s="6">
        <f t="shared" si="694"/>
        <v>0</v>
      </c>
      <c r="AP390" s="148"/>
      <c r="AR390" s="148">
        <f t="shared" si="705"/>
        <v>0.40988252267106356</v>
      </c>
    </row>
    <row r="391" spans="1:44" ht="12.75" customHeight="1" x14ac:dyDescent="0.15">
      <c r="A391" t="s">
        <v>96</v>
      </c>
      <c r="B391" t="s">
        <v>97</v>
      </c>
      <c r="C391">
        <v>116</v>
      </c>
      <c r="D391">
        <v>11684</v>
      </c>
      <c r="G391">
        <v>2852</v>
      </c>
      <c r="H391">
        <v>500</v>
      </c>
      <c r="I391">
        <v>20</v>
      </c>
      <c r="J391" s="149">
        <f>((I391*[1]Sheet1!H$4*G391)/(C391*500))</f>
        <v>3536.2289068231844</v>
      </c>
      <c r="K391" s="150">
        <f t="shared" si="696"/>
        <v>70724578136.463684</v>
      </c>
      <c r="L391"/>
      <c r="M391"/>
      <c r="N391" s="151"/>
      <c r="O391" s="152"/>
      <c r="P391" s="4"/>
      <c r="R391" s="22"/>
      <c r="S391" s="22"/>
      <c r="T391" s="22"/>
      <c r="U391" s="4"/>
      <c r="V391" s="4"/>
      <c r="W391" s="4"/>
      <c r="X391" s="4"/>
      <c r="Y391" s="4">
        <f>((I391*[1]Sheet1!H$4*D391)/(C391*H391))</f>
        <v>14487.131327953046</v>
      </c>
      <c r="Z391" s="4">
        <f t="shared" si="697"/>
        <v>289742626559.06091</v>
      </c>
      <c r="AA391" s="4">
        <f>AVERAGE(Z391:Z393)</f>
        <v>332997815322.81506</v>
      </c>
      <c r="AB391" s="4">
        <f>STDEVP(Z391:Z393)</f>
        <v>31174926739.76038</v>
      </c>
      <c r="AC391" s="153"/>
      <c r="AD391" s="158"/>
      <c r="AE391" s="148"/>
      <c r="AF391" s="155"/>
      <c r="AG391" s="159"/>
      <c r="AH391" s="148"/>
      <c r="AI391" s="157" t="e">
        <f>K391/W$47</f>
        <v>#DIV/0!</v>
      </c>
      <c r="AJ391" s="156" t="e">
        <f>AVERAGE(AI391:AI393)</f>
        <v>#DIV/0!</v>
      </c>
      <c r="AK391" s="154" t="e">
        <f>STDEVP(AI391:AI393)</f>
        <v>#DIV/0!</v>
      </c>
      <c r="AL391" s="148">
        <f t="shared" si="690"/>
        <v>0.24409448818897636</v>
      </c>
      <c r="AM391" s="148">
        <f>AVERAGE(AL391:AL393)</f>
        <v>0.21902303496472261</v>
      </c>
      <c r="AN391" s="148">
        <f>STDEVP(AL391:AL393)</f>
        <v>2.3999406533615295E-2</v>
      </c>
      <c r="AO391" s="6">
        <f t="shared" si="694"/>
        <v>0</v>
      </c>
      <c r="AP391" s="148"/>
      <c r="AR391" s="148">
        <f t="shared" si="705"/>
        <v>0.1570114590052413</v>
      </c>
    </row>
    <row r="392" spans="1:44" ht="12.75" customHeight="1" x14ac:dyDescent="0.15">
      <c r="B392" t="s">
        <v>98</v>
      </c>
      <c r="C392">
        <v>144</v>
      </c>
      <c r="D392">
        <v>18122</v>
      </c>
      <c r="G392">
        <v>4101</v>
      </c>
      <c r="H392">
        <v>500</v>
      </c>
      <c r="I392">
        <v>20</v>
      </c>
      <c r="J392" s="149">
        <f>((I392*[1]Sheet1!H$4*G392)/(C392*500))</f>
        <v>4096.1524822695037</v>
      </c>
      <c r="K392" s="150">
        <f t="shared" si="696"/>
        <v>81923049645.390076</v>
      </c>
      <c r="L392"/>
      <c r="M392"/>
      <c r="N392" s="151"/>
      <c r="O392" s="152"/>
      <c r="P392"/>
      <c r="R392" s="22"/>
      <c r="S392" s="22"/>
      <c r="T392" s="22"/>
      <c r="U392" s="4"/>
      <c r="V392" s="4"/>
      <c r="X392" s="4"/>
      <c r="Y392" s="4">
        <f>((I392*[1]Sheet1!H$4*D392)/(C392*H392))</f>
        <v>18100.579196217499</v>
      </c>
      <c r="Z392" s="4">
        <f t="shared" si="697"/>
        <v>362011583924.34998</v>
      </c>
      <c r="AA392" s="4"/>
      <c r="AC392" s="153"/>
      <c r="AD392" s="158"/>
      <c r="AE392" s="148"/>
      <c r="AF392" s="155"/>
      <c r="AG392" s="159"/>
      <c r="AH392" s="148"/>
      <c r="AI392" s="157" t="e">
        <f>K392/W$47</f>
        <v>#DIV/0!</v>
      </c>
      <c r="AL392" s="148">
        <f t="shared" si="690"/>
        <v>0.22629952543869325</v>
      </c>
      <c r="AN392" s="148"/>
      <c r="AO392" s="6">
        <f t="shared" si="694"/>
        <v>0</v>
      </c>
      <c r="AP392" s="148"/>
      <c r="AR392" s="148">
        <f t="shared" si="705"/>
        <v>0.38338175261247781</v>
      </c>
    </row>
    <row r="393" spans="1:44" ht="12.75" customHeight="1" x14ac:dyDescent="0.15">
      <c r="B393" t="s">
        <v>99</v>
      </c>
      <c r="C393">
        <v>118</v>
      </c>
      <c r="D393">
        <v>14244</v>
      </c>
      <c r="G393">
        <v>2659</v>
      </c>
      <c r="H393">
        <v>500</v>
      </c>
      <c r="I393">
        <v>20</v>
      </c>
      <c r="J393" s="149">
        <f>((I393*[1]Sheet1!H$4*G393)/(C393*500))</f>
        <v>3241.0457987738914</v>
      </c>
      <c r="K393" s="150">
        <f t="shared" si="696"/>
        <v>64820915975.477829</v>
      </c>
      <c r="L393"/>
      <c r="M393"/>
      <c r="N393" s="151"/>
      <c r="O393" s="152"/>
      <c r="P393"/>
      <c r="R393" s="22"/>
      <c r="S393" s="22"/>
      <c r="T393" s="22"/>
      <c r="U393" s="4"/>
      <c r="V393" s="4"/>
      <c r="X393" s="4"/>
      <c r="Y393" s="4">
        <f>((I393*[1]Sheet1!H$4*D393)/(C393*H393))</f>
        <v>17361.961774251715</v>
      </c>
      <c r="Z393" s="4">
        <f t="shared" si="697"/>
        <v>347239235485.0343</v>
      </c>
      <c r="AA393" s="4"/>
      <c r="AB393" s="4"/>
      <c r="AC393" s="153"/>
      <c r="AD393" s="158"/>
      <c r="AE393" s="148"/>
      <c r="AF393" s="155"/>
      <c r="AG393" s="159"/>
      <c r="AH393" s="148"/>
      <c r="AI393" s="157" t="e">
        <f>K393/W$47</f>
        <v>#DIV/0!</v>
      </c>
      <c r="AL393" s="148">
        <f t="shared" si="690"/>
        <v>0.18667509126649817</v>
      </c>
      <c r="AN393" s="148"/>
      <c r="AO393" s="6">
        <f t="shared" si="694"/>
        <v>0</v>
      </c>
      <c r="AP393" s="148"/>
      <c r="AR393" s="148">
        <f t="shared" si="705"/>
        <v>0.29287037983595804</v>
      </c>
    </row>
    <row r="394" spans="1:44" ht="12.75" customHeight="1" x14ac:dyDescent="0.15">
      <c r="A394" t="s">
        <v>100</v>
      </c>
      <c r="B394" t="s">
        <v>101</v>
      </c>
      <c r="C394">
        <v>120</v>
      </c>
      <c r="D394">
        <v>26758</v>
      </c>
      <c r="E394">
        <v>5585</v>
      </c>
      <c r="F394">
        <v>23069</v>
      </c>
      <c r="H394">
        <v>500</v>
      </c>
      <c r="I394">
        <v>20</v>
      </c>
      <c r="J394" s="149"/>
      <c r="K394" s="150"/>
      <c r="L394"/>
      <c r="M394"/>
      <c r="N394" s="151">
        <f>((I394*[1]Sheet1!H$4*E394)/(C394*500))</f>
        <v>6694.078014184397</v>
      </c>
      <c r="O394" s="152">
        <f t="shared" ref="O394:O399" si="706">N394*1000*10000*2*2</f>
        <v>267763120567.37585</v>
      </c>
      <c r="P394" s="4">
        <f>AVERAGE(O394:O396)</f>
        <v>256268448170.51981</v>
      </c>
      <c r="Q394" s="4">
        <f>STDEVP(O394:O396)</f>
        <v>9189291287.7841339</v>
      </c>
      <c r="R394" s="22">
        <f>((I394*[1]Sheet1!H$4*F394)/(C394*500))</f>
        <v>27650.078014184401</v>
      </c>
      <c r="S394" s="22">
        <f t="shared" ref="S394:S399" si="707">R394*1000*10000*2*2</f>
        <v>1106003120567.376</v>
      </c>
      <c r="T394" s="22">
        <f>AVERAGE(S394:S396)</f>
        <v>1025161523873.5416</v>
      </c>
      <c r="U394" s="4">
        <f>STDEVP(S394:S396)</f>
        <v>102674115248.00777</v>
      </c>
      <c r="V394" s="4">
        <f t="shared" si="692"/>
        <v>1373766241134.752</v>
      </c>
      <c r="W394" s="4">
        <f>AVERAGE(V394:V396)</f>
        <v>1281429972044.0615</v>
      </c>
      <c r="X394" s="4">
        <f>STDEVP(V394:V396)</f>
        <v>104040250774.07857</v>
      </c>
      <c r="Y394" s="4">
        <f>((I394*[1]Sheet1!H$4*D394)/(C394*H394))</f>
        <v>32071.645390070928</v>
      </c>
      <c r="Z394" s="4">
        <f t="shared" ref="Z394:Z399" si="708">Y394*1000*10000*2*2</f>
        <v>1282865815602.8372</v>
      </c>
      <c r="AA394" s="4">
        <f>AVERAGE(Z394:Z396)</f>
        <v>1263518924583.2803</v>
      </c>
      <c r="AB394" s="4">
        <f>STDEVP(Z394:Z396)</f>
        <v>82569170226.595139</v>
      </c>
      <c r="AC394" s="153">
        <f t="shared" si="700"/>
        <v>0.19491170517205272</v>
      </c>
      <c r="AD394" s="158">
        <f>AVERAGE(AC394:AC396)</f>
        <v>0.20128278832553725</v>
      </c>
      <c r="AE394" s="148">
        <f>STDEVP(AC394:AC396)</f>
        <v>1.7469501430152662E-2</v>
      </c>
      <c r="AF394" s="155">
        <f t="shared" si="691"/>
        <v>0.80508829482794719</v>
      </c>
      <c r="AG394" s="159">
        <f>AVERAGE(AF394:AF396)</f>
        <v>0.79871721167446275</v>
      </c>
      <c r="AH394" s="148">
        <f>STDEVP(AF394:AF396)</f>
        <v>1.7469501430152558E-2</v>
      </c>
      <c r="AI394" s="148"/>
      <c r="AL394" s="148"/>
      <c r="AN394" s="148"/>
      <c r="AO394" s="6">
        <f t="shared" si="694"/>
        <v>0.99999999999999989</v>
      </c>
      <c r="AP394" s="148">
        <f t="shared" si="693"/>
        <v>1.0708573137005755</v>
      </c>
      <c r="AR394" s="148"/>
    </row>
    <row r="395" spans="1:44" ht="12.75" customHeight="1" x14ac:dyDescent="0.15">
      <c r="B395" t="s">
        <v>102</v>
      </c>
      <c r="C395">
        <v>106</v>
      </c>
      <c r="D395">
        <v>24939</v>
      </c>
      <c r="E395">
        <v>4519</v>
      </c>
      <c r="F395">
        <v>20068</v>
      </c>
      <c r="H395">
        <v>500</v>
      </c>
      <c r="I395">
        <v>20</v>
      </c>
      <c r="J395" s="149"/>
      <c r="K395" s="150"/>
      <c r="L395"/>
      <c r="M395"/>
      <c r="N395" s="151">
        <f>((I395*[1]Sheet1!H$4*E395)/(C395*500))</f>
        <v>6131.7623444399842</v>
      </c>
      <c r="O395" s="152">
        <f t="shared" si="706"/>
        <v>245270493777.59937</v>
      </c>
      <c r="P395"/>
      <c r="R395" s="22">
        <f>((I395*[1]Sheet1!H$4*F395)/(C395*500))</f>
        <v>27229.963869931755</v>
      </c>
      <c r="S395" s="22">
        <f t="shared" si="707"/>
        <v>1089198554797.2701</v>
      </c>
      <c r="T395" s="22"/>
      <c r="U395" s="4"/>
      <c r="V395" s="4">
        <f t="shared" si="692"/>
        <v>1334469048574.8696</v>
      </c>
      <c r="X395" s="4"/>
      <c r="Y395" s="4">
        <f>((I395*[1]Sheet1!H$4*D395)/(C395*H395))</f>
        <v>33839.349658771585</v>
      </c>
      <c r="Z395" s="4">
        <f t="shared" si="708"/>
        <v>1353573986350.8633</v>
      </c>
      <c r="AA395" s="5"/>
      <c r="AB395" s="5"/>
      <c r="AC395" s="153">
        <f t="shared" si="700"/>
        <v>0.18379631512587952</v>
      </c>
      <c r="AD395" s="158"/>
      <c r="AE395" s="148"/>
      <c r="AF395" s="155">
        <f t="shared" si="691"/>
        <v>0.81620368487412043</v>
      </c>
      <c r="AG395" s="159"/>
      <c r="AH395" s="148"/>
      <c r="AI395" s="148"/>
      <c r="AL395" s="148"/>
      <c r="AN395" s="148"/>
      <c r="AO395" s="6">
        <f t="shared" si="694"/>
        <v>1</v>
      </c>
      <c r="AP395" s="148">
        <f t="shared" si="693"/>
        <v>0.98588556076827449</v>
      </c>
      <c r="AR395" s="148"/>
    </row>
    <row r="396" spans="1:44" ht="12.75" customHeight="1" x14ac:dyDescent="0.15">
      <c r="B396" t="s">
        <v>103</v>
      </c>
      <c r="C396">
        <v>129</v>
      </c>
      <c r="D396">
        <v>25878</v>
      </c>
      <c r="E396">
        <v>5735</v>
      </c>
      <c r="F396">
        <v>19738</v>
      </c>
      <c r="H396">
        <v>500</v>
      </c>
      <c r="I396">
        <v>20</v>
      </c>
      <c r="J396" s="149"/>
      <c r="K396" s="150"/>
      <c r="L396"/>
      <c r="M396"/>
      <c r="N396" s="151">
        <f>((I396*[1]Sheet1!H$4*E396)/(C396*500))</f>
        <v>6394.2932541646051</v>
      </c>
      <c r="O396" s="152">
        <f t="shared" si="706"/>
        <v>255771730166.58423</v>
      </c>
      <c r="P396"/>
      <c r="R396" s="22">
        <f>((I396*[1]Sheet1!H$4*F396)/(C396*500))</f>
        <v>22007.072406399475</v>
      </c>
      <c r="S396" s="22">
        <f t="shared" si="707"/>
        <v>880282896255.97888</v>
      </c>
      <c r="T396" s="22"/>
      <c r="U396" s="4"/>
      <c r="V396" s="4">
        <f t="shared" si="692"/>
        <v>1136054626422.563</v>
      </c>
      <c r="X396" s="4"/>
      <c r="Y396" s="4">
        <f>((I396*[1]Sheet1!H$4*D396)/(C396*H396))</f>
        <v>28852.924294903514</v>
      </c>
      <c r="Z396" s="4">
        <f t="shared" si="708"/>
        <v>1154116971796.1406</v>
      </c>
      <c r="AA396" s="4"/>
      <c r="AB396" s="4"/>
      <c r="AC396" s="153">
        <f t="shared" si="700"/>
        <v>0.22514034467867944</v>
      </c>
      <c r="AD396" s="158"/>
      <c r="AE396" s="148"/>
      <c r="AF396" s="155">
        <f t="shared" si="691"/>
        <v>0.77485965532132073</v>
      </c>
      <c r="AG396" s="159"/>
      <c r="AH396" s="148"/>
      <c r="AI396" s="148"/>
      <c r="AL396" s="148"/>
      <c r="AN396" s="148"/>
      <c r="AO396" s="6">
        <f t="shared" si="694"/>
        <v>1.0000000000000002</v>
      </c>
      <c r="AP396" s="148">
        <f t="shared" si="693"/>
        <v>0.98434964062137709</v>
      </c>
      <c r="AR396" s="148"/>
    </row>
    <row r="397" spans="1:44" ht="12.75" customHeight="1" x14ac:dyDescent="0.15">
      <c r="A397" t="s">
        <v>104</v>
      </c>
      <c r="B397" t="s">
        <v>105</v>
      </c>
      <c r="C397">
        <v>122</v>
      </c>
      <c r="D397">
        <v>36690</v>
      </c>
      <c r="E397">
        <v>9240</v>
      </c>
      <c r="F397">
        <v>29892</v>
      </c>
      <c r="H397">
        <v>500</v>
      </c>
      <c r="I397">
        <v>20</v>
      </c>
      <c r="J397" s="149"/>
      <c r="K397" s="150"/>
      <c r="L397"/>
      <c r="M397"/>
      <c r="N397" s="151">
        <f>((I397*[1]Sheet1!H$4*E397)/(C397*500))</f>
        <v>10893.337983955356</v>
      </c>
      <c r="O397" s="152">
        <f t="shared" si="706"/>
        <v>435733519358.21429</v>
      </c>
      <c r="P397" s="4">
        <f>AVERAGE(O397:O399)</f>
        <v>335535765321.72406</v>
      </c>
      <c r="Q397" s="4">
        <f>STDEVP(O397:O399)</f>
        <v>86981451484.234634</v>
      </c>
      <c r="R397" s="22">
        <f>((I397*[1]Sheet1!H$4*F397)/(C397*500))</f>
        <v>35240.655737704918</v>
      </c>
      <c r="S397" s="22">
        <f t="shared" si="707"/>
        <v>1409626229508.1968</v>
      </c>
      <c r="T397" s="22">
        <f>AVERAGE(S397:S399)</f>
        <v>989550862536.21936</v>
      </c>
      <c r="U397" s="4">
        <f>STDEVP(S397:S399)</f>
        <v>300905223233.37286</v>
      </c>
      <c r="V397" s="4">
        <f t="shared" si="692"/>
        <v>1845359748866.4111</v>
      </c>
      <c r="W397" s="4">
        <f>AVERAGE(V397:V399)</f>
        <v>1325086627857.9436</v>
      </c>
      <c r="X397" s="4">
        <f>STDEVP(V397:V399)</f>
        <v>380858222510.18799</v>
      </c>
      <c r="Y397" s="4">
        <f>((I397*[1]Sheet1!H$4*D397)/(C397*H397))</f>
        <v>43255.04011161493</v>
      </c>
      <c r="Z397" s="4">
        <f t="shared" si="708"/>
        <v>1730201604464.5972</v>
      </c>
      <c r="AA397" s="4">
        <f>AVERAGE(Z397:Z399)</f>
        <v>1284085210918.2168</v>
      </c>
      <c r="AB397" s="4">
        <f>STDEVP(Z397:Z399)</f>
        <v>349108713509.15991</v>
      </c>
      <c r="AC397" s="153">
        <f t="shared" si="700"/>
        <v>0.23612388837779827</v>
      </c>
      <c r="AD397" s="158">
        <f>AVERAGE(AC397:AC399)</f>
        <v>0.25527710825445243</v>
      </c>
      <c r="AE397" s="148">
        <f>STDEVP(AC397:AC399)</f>
        <v>2.6581351514302902E-2</v>
      </c>
      <c r="AF397" s="155">
        <f t="shared" si="691"/>
        <v>0.7638761116222017</v>
      </c>
      <c r="AG397" s="159">
        <f>AVERAGE(AF397:AF399)</f>
        <v>0.74472289174554762</v>
      </c>
      <c r="AH397" s="148">
        <f>STDEVP(AF397:AF399)</f>
        <v>2.6581351514302735E-2</v>
      </c>
      <c r="AI397" s="148"/>
      <c r="AL397" s="148"/>
      <c r="AN397" s="148"/>
      <c r="AO397" s="6">
        <f>AF397+AC397</f>
        <v>1</v>
      </c>
      <c r="AP397" s="148">
        <f t="shared" si="693"/>
        <v>1.0665576451349144</v>
      </c>
      <c r="AR397" s="148"/>
    </row>
    <row r="398" spans="1:44" ht="12.75" customHeight="1" x14ac:dyDescent="0.15">
      <c r="B398" t="s">
        <v>106</v>
      </c>
      <c r="C398">
        <v>133</v>
      </c>
      <c r="D398">
        <v>20294</v>
      </c>
      <c r="E398">
        <v>5170</v>
      </c>
      <c r="F398">
        <v>16659</v>
      </c>
      <c r="H398">
        <v>500</v>
      </c>
      <c r="I398">
        <v>20</v>
      </c>
      <c r="J398" s="149"/>
      <c r="K398" s="150"/>
      <c r="L398"/>
      <c r="M398"/>
      <c r="N398" s="151">
        <f>((I398*[1]Sheet1!H$4*E398)/(C398*500))</f>
        <v>5590.9774436090238</v>
      </c>
      <c r="O398" s="152">
        <f t="shared" si="706"/>
        <v>223639097744.36093</v>
      </c>
      <c r="P398"/>
      <c r="Q398"/>
      <c r="R398" s="22">
        <f>((I398*[1]Sheet1!H$4*F398)/(C398*500))</f>
        <v>18015.491921292596</v>
      </c>
      <c r="S398" s="22">
        <f t="shared" si="707"/>
        <v>720619676851.70386</v>
      </c>
      <c r="T398" s="22"/>
      <c r="U398" s="4"/>
      <c r="V398" s="4">
        <f t="shared" si="692"/>
        <v>944258774596.06482</v>
      </c>
      <c r="X398" s="4"/>
      <c r="Y398" s="4">
        <f>((I398*[1]Sheet1!H$4*D398)/(C398*H398))</f>
        <v>21946.478963365862</v>
      </c>
      <c r="Z398" s="4">
        <f t="shared" si="708"/>
        <v>877859158534.6344</v>
      </c>
      <c r="AA398" s="4"/>
      <c r="AB398" s="4"/>
      <c r="AC398" s="153">
        <f t="shared" si="700"/>
        <v>0.23684089972055522</v>
      </c>
      <c r="AD398" s="158"/>
      <c r="AE398" s="148"/>
      <c r="AF398" s="155">
        <f t="shared" si="691"/>
        <v>0.76315910027944478</v>
      </c>
      <c r="AG398" s="159"/>
      <c r="AH398" s="148"/>
      <c r="AI398" s="148"/>
      <c r="AL398" s="148"/>
      <c r="AN398" s="148"/>
      <c r="AO398" s="6">
        <f t="shared" si="694"/>
        <v>1</v>
      </c>
      <c r="AP398" s="148">
        <f t="shared" si="693"/>
        <v>1.0756381196412736</v>
      </c>
      <c r="AR398" s="148"/>
    </row>
    <row r="399" spans="1:44" ht="12.75" customHeight="1" x14ac:dyDescent="0.15">
      <c r="B399" t="s">
        <v>107</v>
      </c>
      <c r="C399">
        <v>107</v>
      </c>
      <c r="D399">
        <v>23140</v>
      </c>
      <c r="E399">
        <v>6458</v>
      </c>
      <c r="F399">
        <v>15593</v>
      </c>
      <c r="H399">
        <v>500</v>
      </c>
      <c r="I399">
        <v>20</v>
      </c>
      <c r="J399" s="149"/>
      <c r="K399" s="150"/>
      <c r="L399"/>
      <c r="M399"/>
      <c r="N399" s="151">
        <f>((I399*[1]Sheet1!H$4*E399)/(C399*500))</f>
        <v>8680.8669715649248</v>
      </c>
      <c r="O399" s="152">
        <f t="shared" si="706"/>
        <v>347234678862.59698</v>
      </c>
      <c r="P399"/>
      <c r="Q399"/>
      <c r="R399" s="22">
        <f>((I399*[1]Sheet1!H$4*F399)/(C399*500))</f>
        <v>20960.167031218934</v>
      </c>
      <c r="S399" s="22">
        <f t="shared" si="707"/>
        <v>838406681248.75745</v>
      </c>
      <c r="T399" s="22"/>
      <c r="U399" s="4"/>
      <c r="V399" s="4">
        <f t="shared" si="692"/>
        <v>1185641360111.3545</v>
      </c>
      <c r="X399" s="4"/>
      <c r="Y399" s="4">
        <f>((I399*[1]Sheet1!H$4*D399)/(C399*H399))</f>
        <v>31104.871743885469</v>
      </c>
      <c r="Z399" s="4">
        <f t="shared" si="708"/>
        <v>1244194869755.4187</v>
      </c>
      <c r="AA399" s="4"/>
      <c r="AB399" s="4"/>
      <c r="AC399" s="153">
        <f>O399/V399</f>
        <v>0.29286653666500378</v>
      </c>
      <c r="AD399" s="158"/>
      <c r="AE399" s="148"/>
      <c r="AF399" s="155">
        <f t="shared" si="691"/>
        <v>0.70713346333499616</v>
      </c>
      <c r="AG399" s="159"/>
      <c r="AH399" s="148"/>
      <c r="AI399" s="148"/>
      <c r="AN399" s="148"/>
      <c r="AO399" s="6">
        <f t="shared" si="694"/>
        <v>1</v>
      </c>
      <c r="AP399" s="148">
        <f>V399/Z399</f>
        <v>0.9529386343993087</v>
      </c>
      <c r="AR399" s="148"/>
    </row>
    <row r="400" spans="1:44" ht="12.75" customHeight="1" x14ac:dyDescent="0.15">
      <c r="L400"/>
      <c r="M400"/>
      <c r="O400"/>
      <c r="P400"/>
      <c r="Q400"/>
      <c r="R400"/>
      <c r="T400"/>
      <c r="V400" s="4"/>
      <c r="X400" s="4"/>
      <c r="Y400"/>
      <c r="AC400" s="153"/>
      <c r="AD400" s="158"/>
      <c r="AE400" s="148"/>
      <c r="AF400" s="155"/>
      <c r="AG400" s="159"/>
      <c r="AH400" s="148"/>
      <c r="AI400" s="148"/>
      <c r="AN400" s="148"/>
    </row>
    <row r="401" spans="1:42" ht="12.75" customHeight="1" x14ac:dyDescent="0.15">
      <c r="A401" t="s">
        <v>108</v>
      </c>
      <c r="L401"/>
      <c r="M401"/>
      <c r="O401"/>
      <c r="P401"/>
      <c r="Q401"/>
      <c r="R401"/>
      <c r="T401"/>
      <c r="V401" s="4"/>
      <c r="X401" s="4"/>
      <c r="Y401"/>
      <c r="AC401" s="148"/>
      <c r="AD401" s="148"/>
      <c r="AE401" s="148"/>
      <c r="AF401" s="148"/>
      <c r="AG401" s="148"/>
      <c r="AH401" s="148"/>
      <c r="AI401" s="148"/>
      <c r="AN401" s="148"/>
      <c r="AP401" s="148"/>
    </row>
    <row r="402" spans="1:42" x14ac:dyDescent="0.15">
      <c r="A402" t="s">
        <v>109</v>
      </c>
      <c r="K402" s="160" t="s">
        <v>110</v>
      </c>
      <c r="L402" s="160" t="s">
        <v>111</v>
      </c>
      <c r="M402" s="160" t="s">
        <v>112</v>
      </c>
      <c r="N402" s="160" t="s">
        <v>113</v>
      </c>
      <c r="O402" s="160" t="s">
        <v>114</v>
      </c>
      <c r="P402" s="160" t="s">
        <v>115</v>
      </c>
      <c r="Q402" s="160" t="s">
        <v>116</v>
      </c>
      <c r="R402"/>
      <c r="T402"/>
      <c r="V402"/>
      <c r="X402" s="4"/>
      <c r="Y402"/>
      <c r="AC402" s="148"/>
      <c r="AD402" s="148"/>
      <c r="AE402" s="148"/>
      <c r="AF402" s="148"/>
      <c r="AG402" s="148"/>
      <c r="AH402" s="148"/>
      <c r="AI402" s="148"/>
      <c r="AN402" s="148"/>
    </row>
    <row r="403" spans="1:42" x14ac:dyDescent="0.15">
      <c r="J403" s="160" t="s">
        <v>117</v>
      </c>
      <c r="K403" s="148" t="e">
        <f>AJ358</f>
        <v>#DIV/0!</v>
      </c>
      <c r="L403" s="148" t="e">
        <f>AJ367</f>
        <v>#DIV/0!</v>
      </c>
      <c r="M403" s="148" t="e">
        <f>AJ364</f>
        <v>#DIV/0!</v>
      </c>
      <c r="N403" s="148" t="e">
        <f>AJ379</f>
        <v>#DIV/0!</v>
      </c>
      <c r="O403" s="148" t="e">
        <f>AJ376</f>
        <v>#DIV/0!</v>
      </c>
      <c r="P403" s="148" t="e">
        <f>AJ391</f>
        <v>#DIV/0!</v>
      </c>
      <c r="Q403" s="148" t="e">
        <f>AJ388</f>
        <v>#DIV/0!</v>
      </c>
      <c r="R403"/>
      <c r="T403"/>
      <c r="V403"/>
      <c r="X403" s="4"/>
      <c r="Y403"/>
      <c r="AC403" s="148"/>
      <c r="AD403" s="148"/>
      <c r="AE403" s="148"/>
      <c r="AF403" s="148"/>
      <c r="AG403" s="148"/>
      <c r="AH403" s="148"/>
      <c r="AI403" s="148"/>
      <c r="AN403" s="148"/>
    </row>
    <row r="404" spans="1:42" x14ac:dyDescent="0.15">
      <c r="J404" s="160" t="s">
        <v>31</v>
      </c>
      <c r="K404" s="148">
        <f>AD361</f>
        <v>0.33512584106681492</v>
      </c>
      <c r="L404" s="148">
        <f>AD373</f>
        <v>0.23799602104012188</v>
      </c>
      <c r="M404" s="148">
        <f>AD370</f>
        <v>0.23984877749894506</v>
      </c>
      <c r="N404" s="148">
        <f>AD385</f>
        <v>0.22924728400010977</v>
      </c>
      <c r="O404" s="148">
        <f>AD382</f>
        <v>0.2073857030635855</v>
      </c>
      <c r="P404" s="148">
        <f>AD397</f>
        <v>0.25527710825445243</v>
      </c>
      <c r="Q404" s="148">
        <f>AD394</f>
        <v>0.20128278832553725</v>
      </c>
      <c r="R404"/>
      <c r="T404"/>
      <c r="V404"/>
      <c r="X404" s="4"/>
      <c r="Y404"/>
      <c r="AC404" s="148"/>
      <c r="AD404" s="148"/>
      <c r="AE404" s="148"/>
      <c r="AF404" s="148"/>
      <c r="AG404" s="148"/>
      <c r="AH404" s="148"/>
      <c r="AI404" s="148"/>
      <c r="AN404" s="148"/>
    </row>
    <row r="405" spans="1:42" x14ac:dyDescent="0.15">
      <c r="O405" s="29"/>
    </row>
    <row r="406" spans="1:42" x14ac:dyDescent="0.15">
      <c r="O406" s="29"/>
    </row>
    <row r="407" spans="1:42" x14ac:dyDescent="0.15">
      <c r="O407" s="29"/>
    </row>
    <row r="408" spans="1:42" x14ac:dyDescent="0.15">
      <c r="O408" s="29"/>
    </row>
    <row r="409" spans="1:42" x14ac:dyDescent="0.15">
      <c r="O409" s="29"/>
    </row>
    <row r="410" spans="1:42" x14ac:dyDescent="0.15">
      <c r="O410" s="29"/>
    </row>
    <row r="411" spans="1:42" x14ac:dyDescent="0.15">
      <c r="O411" s="29"/>
    </row>
    <row r="412" spans="1:42" x14ac:dyDescent="0.15">
      <c r="O412" s="29"/>
    </row>
    <row r="413" spans="1:42" x14ac:dyDescent="0.15">
      <c r="O413" s="29"/>
    </row>
    <row r="414" spans="1:42" x14ac:dyDescent="0.15">
      <c r="O414" s="29"/>
    </row>
    <row r="415" spans="1:42" x14ac:dyDescent="0.15">
      <c r="O415" s="29"/>
    </row>
    <row r="416" spans="1:42" x14ac:dyDescent="0.15">
      <c r="O416" s="29"/>
    </row>
    <row r="417" spans="15:15" x14ac:dyDescent="0.15">
      <c r="O417" s="29"/>
    </row>
    <row r="418" spans="15:15" x14ac:dyDescent="0.15">
      <c r="O418" s="29"/>
    </row>
    <row r="419" spans="15:15" x14ac:dyDescent="0.15">
      <c r="O419" s="29"/>
    </row>
    <row r="420" spans="15:15" x14ac:dyDescent="0.15">
      <c r="O420" s="29"/>
    </row>
    <row r="421" spans="15:15" x14ac:dyDescent="0.15">
      <c r="O421" s="29"/>
    </row>
    <row r="422" spans="15:15" x14ac:dyDescent="0.15">
      <c r="O422" s="29"/>
    </row>
    <row r="423" spans="15:15" x14ac:dyDescent="0.15">
      <c r="O423" s="29"/>
    </row>
    <row r="424" spans="15:15" x14ac:dyDescent="0.15">
      <c r="O424" s="29"/>
    </row>
    <row r="425" spans="15:15" x14ac:dyDescent="0.15">
      <c r="O425" s="29"/>
    </row>
    <row r="426" spans="15:15" x14ac:dyDescent="0.15">
      <c r="O426" s="29"/>
    </row>
    <row r="427" spans="15:15" x14ac:dyDescent="0.15">
      <c r="O427" s="29"/>
    </row>
    <row r="428" spans="15:15" x14ac:dyDescent="0.15">
      <c r="O428" s="29"/>
    </row>
    <row r="429" spans="15:15" x14ac:dyDescent="0.15">
      <c r="O429" s="29"/>
    </row>
    <row r="430" spans="15:15" x14ac:dyDescent="0.15">
      <c r="O430" s="29"/>
    </row>
    <row r="431" spans="15:15" x14ac:dyDescent="0.15">
      <c r="O431" s="29"/>
    </row>
    <row r="432" spans="15:15" x14ac:dyDescent="0.15">
      <c r="O432" s="29"/>
    </row>
    <row r="433" spans="15:15" x14ac:dyDescent="0.15">
      <c r="O433" s="29"/>
    </row>
    <row r="434" spans="15:15" x14ac:dyDescent="0.15">
      <c r="O434" s="29"/>
    </row>
    <row r="435" spans="15:15" x14ac:dyDescent="0.15">
      <c r="O435" s="29"/>
    </row>
    <row r="436" spans="15:15" x14ac:dyDescent="0.15">
      <c r="O436" s="29"/>
    </row>
    <row r="437" spans="15:15" x14ac:dyDescent="0.15">
      <c r="O437" s="29"/>
    </row>
    <row r="438" spans="15:15" x14ac:dyDescent="0.15">
      <c r="O438" s="29"/>
    </row>
    <row r="439" spans="15:15" x14ac:dyDescent="0.15">
      <c r="O439" s="29"/>
    </row>
    <row r="440" spans="15:15" x14ac:dyDescent="0.15">
      <c r="O440" s="29"/>
    </row>
    <row r="441" spans="15:15" x14ac:dyDescent="0.15">
      <c r="O441" s="29"/>
    </row>
    <row r="442" spans="15:15" x14ac:dyDescent="0.15">
      <c r="O442" s="29"/>
    </row>
    <row r="443" spans="15:15" x14ac:dyDescent="0.15">
      <c r="O443" s="29"/>
    </row>
    <row r="444" spans="15:15" x14ac:dyDescent="0.15">
      <c r="O444" s="29"/>
    </row>
    <row r="445" spans="15:15" x14ac:dyDescent="0.15">
      <c r="O445" s="29"/>
    </row>
    <row r="446" spans="15:15" x14ac:dyDescent="0.15">
      <c r="O446" s="29"/>
    </row>
    <row r="447" spans="15:15" x14ac:dyDescent="0.15">
      <c r="O447" s="29"/>
    </row>
    <row r="448" spans="15:15" x14ac:dyDescent="0.15">
      <c r="O448" s="29"/>
    </row>
    <row r="449" spans="15:15" x14ac:dyDescent="0.15">
      <c r="O449" s="29"/>
    </row>
  </sheetData>
  <mergeCells count="1">
    <mergeCell ref="A1:K8"/>
  </mergeCells>
  <phoneticPr fontId="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workbookViewId="0">
      <selection activeCell="A2" sqref="A2:XFD3"/>
    </sheetView>
  </sheetViews>
  <sheetFormatPr baseColWidth="10" defaultRowHeight="13" x14ac:dyDescent="0.15"/>
  <cols>
    <col min="1" max="1" width="12.6640625" bestFit="1" customWidth="1"/>
    <col min="2" max="2" width="12.5" bestFit="1" customWidth="1"/>
    <col min="3" max="3" width="19" bestFit="1" customWidth="1"/>
    <col min="4" max="4" width="14.6640625" bestFit="1" customWidth="1"/>
    <col min="5" max="5" width="20.1640625" bestFit="1" customWidth="1"/>
    <col min="6" max="6" width="15.83203125" bestFit="1" customWidth="1"/>
  </cols>
  <sheetData>
    <row r="1" spans="1:7" x14ac:dyDescent="0.15">
      <c r="A1" s="166" t="s">
        <v>462</v>
      </c>
      <c r="B1" s="166"/>
      <c r="C1" s="166"/>
      <c r="D1" s="166"/>
    </row>
    <row r="3" spans="1:7" s="9" customFormat="1" x14ac:dyDescent="0.15">
      <c r="A3" s="161" t="s">
        <v>454</v>
      </c>
      <c r="B3" s="161" t="s">
        <v>455</v>
      </c>
      <c r="C3" s="161" t="s">
        <v>456</v>
      </c>
      <c r="D3" s="161" t="s">
        <v>457</v>
      </c>
      <c r="E3" s="161" t="s">
        <v>458</v>
      </c>
      <c r="F3" s="161" t="s">
        <v>459</v>
      </c>
      <c r="G3" s="161" t="s">
        <v>14</v>
      </c>
    </row>
    <row r="4" spans="1:7" x14ac:dyDescent="0.15">
      <c r="A4" s="163">
        <v>41032</v>
      </c>
      <c r="B4" s="162">
        <v>532</v>
      </c>
      <c r="C4" s="162">
        <v>91</v>
      </c>
      <c r="D4" s="162">
        <v>10</v>
      </c>
      <c r="E4" s="162">
        <v>10</v>
      </c>
      <c r="F4" s="162">
        <v>1020</v>
      </c>
      <c r="G4" s="162">
        <f>((E4*1040*B4)/(C4*D4))</f>
        <v>6080</v>
      </c>
    </row>
    <row r="5" spans="1:7" x14ac:dyDescent="0.15">
      <c r="A5" s="163">
        <v>41033</v>
      </c>
      <c r="B5" s="162">
        <v>785</v>
      </c>
      <c r="C5" s="162">
        <v>128</v>
      </c>
      <c r="D5" s="162">
        <v>20</v>
      </c>
      <c r="E5" s="162">
        <v>20</v>
      </c>
      <c r="F5" s="162">
        <v>1040</v>
      </c>
      <c r="G5" s="162">
        <f t="shared" ref="G5:G9" si="0">((E5*1040*B5)/(C5*D5))</f>
        <v>6378.125</v>
      </c>
    </row>
    <row r="6" spans="1:7" x14ac:dyDescent="0.15">
      <c r="A6" s="163">
        <v>41037</v>
      </c>
      <c r="B6" s="162">
        <v>579</v>
      </c>
      <c r="C6" s="162">
        <v>156</v>
      </c>
      <c r="D6" s="162">
        <v>20</v>
      </c>
      <c r="E6" s="162">
        <v>20</v>
      </c>
      <c r="F6" s="162">
        <v>1040</v>
      </c>
      <c r="G6" s="162">
        <f t="shared" si="0"/>
        <v>3860</v>
      </c>
    </row>
    <row r="7" spans="1:7" x14ac:dyDescent="0.15">
      <c r="A7" s="163">
        <v>41039</v>
      </c>
      <c r="B7" s="162">
        <v>1284</v>
      </c>
      <c r="C7" s="162">
        <v>159</v>
      </c>
      <c r="D7" s="162">
        <v>20</v>
      </c>
      <c r="E7" s="162">
        <v>20</v>
      </c>
      <c r="F7" s="162">
        <v>1040</v>
      </c>
      <c r="G7" s="162">
        <f t="shared" si="0"/>
        <v>8398.4905660377353</v>
      </c>
    </row>
    <row r="8" spans="1:7" x14ac:dyDescent="0.15">
      <c r="A8" s="163">
        <v>41040</v>
      </c>
      <c r="B8" s="162">
        <v>1720</v>
      </c>
      <c r="C8" s="162">
        <v>195</v>
      </c>
      <c r="D8" s="162">
        <v>20</v>
      </c>
      <c r="E8" s="162">
        <v>20</v>
      </c>
      <c r="F8" s="162">
        <v>1040</v>
      </c>
      <c r="G8" s="162">
        <f t="shared" si="0"/>
        <v>9173.3333333333339</v>
      </c>
    </row>
    <row r="9" spans="1:7" x14ac:dyDescent="0.15">
      <c r="A9" s="163">
        <v>41038</v>
      </c>
      <c r="B9" s="162">
        <v>1258</v>
      </c>
      <c r="C9" s="162">
        <v>184</v>
      </c>
      <c r="D9" s="162">
        <v>20</v>
      </c>
      <c r="E9" s="162">
        <v>20</v>
      </c>
      <c r="F9" s="162">
        <v>1040</v>
      </c>
      <c r="G9" s="162">
        <f t="shared" si="0"/>
        <v>7110.434782608696</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Raw counts and cell abundances</vt:lpstr>
      <vt:lpstr>Beads concentration</vt:lpstr>
    </vt:vector>
  </TitlesOfParts>
  <Company>Harvard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Maurice</dc:creator>
  <cp:lastModifiedBy>Microsoft Office User</cp:lastModifiedBy>
  <dcterms:created xsi:type="dcterms:W3CDTF">2013-12-17T22:59:20Z</dcterms:created>
  <dcterms:modified xsi:type="dcterms:W3CDTF">2020-10-23T18:19:37Z</dcterms:modified>
</cp:coreProperties>
</file>