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109"/>
  <workbookPr showInkAnnotation="0" autoCompressPictures="0"/>
  <mc:AlternateContent xmlns:mc="http://schemas.openxmlformats.org/markup-compatibility/2006">
    <mc:Choice Requires="x15">
      <x15ac:absPath xmlns:x15ac="http://schemas.microsoft.com/office/spreadsheetml/2010/11/ac" url="/Users/corinnemaurice/Dropbox/Oxygen Exposure Paper/After Scientific Reports/After AEM/"/>
    </mc:Choice>
  </mc:AlternateContent>
  <bookViews>
    <workbookView xWindow="40" yWindow="460" windowWidth="25540" windowHeight="15460" tabRatio="500" activeTab="1"/>
  </bookViews>
  <sheets>
    <sheet name="Flow cytometry Raw data" sheetId="5" r:id="rId1"/>
    <sheet name="Cell counts-ind M" sheetId="1" r:id="rId2"/>
    <sheet name="Cell counts-ind N" sheetId="4" r:id="rId3"/>
    <sheet name="Cell counts-ind R" sheetId="23" r:id="rId4"/>
    <sheet name="Cell counts-ind Q" sheetId="9" r:id="rId5"/>
    <sheet name="Cell counts-ind F" sheetId="11" r:id="rId6"/>
    <sheet name="Cell counts-ind P" sheetId="16" r:id="rId7"/>
    <sheet name="Cell counts-ind L" sheetId="22" r:id="rId8"/>
    <sheet name="Cell counts-ind K" sheetId="21" r:id="rId9"/>
    <sheet name="Cell counts-ind O" sheetId="15" r:id="rId10"/>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23" l="1"/>
  <c r="E11" i="23"/>
  <c r="G11" i="23"/>
  <c r="H11" i="23"/>
  <c r="K11" i="23"/>
  <c r="L11" i="23"/>
  <c r="O11" i="23"/>
  <c r="E12" i="23"/>
  <c r="G12" i="23"/>
  <c r="H12" i="23"/>
  <c r="K12" i="23"/>
  <c r="L12" i="23"/>
  <c r="P12" i="23"/>
  <c r="S12" i="23"/>
  <c r="V12" i="23"/>
  <c r="E13" i="23"/>
  <c r="G13" i="23"/>
  <c r="K13" i="23"/>
  <c r="O13" i="23"/>
  <c r="L13" i="23"/>
  <c r="E16" i="23"/>
  <c r="F16" i="23"/>
  <c r="E17" i="23"/>
  <c r="F17" i="23"/>
  <c r="E18" i="23"/>
  <c r="F18" i="23"/>
  <c r="G16" i="23"/>
  <c r="P11" i="23"/>
  <c r="M11" i="23"/>
  <c r="N11" i="23"/>
  <c r="H13" i="23"/>
  <c r="O12" i="23"/>
  <c r="H16" i="23"/>
  <c r="P13" i="23"/>
  <c r="Q11" i="23"/>
  <c r="J11" i="23"/>
  <c r="S11" i="23"/>
  <c r="I11" i="23"/>
  <c r="I18" i="23"/>
  <c r="I17" i="23"/>
  <c r="I16" i="23"/>
  <c r="S13" i="23"/>
  <c r="V13" i="23"/>
  <c r="U11" i="23"/>
  <c r="V11" i="23"/>
  <c r="R11" i="23"/>
  <c r="T11" i="23"/>
  <c r="K16" i="23"/>
  <c r="J16" i="23"/>
  <c r="W11" i="23"/>
  <c r="X11" i="23"/>
  <c r="H6" i="22"/>
  <c r="E10" i="22"/>
  <c r="G10" i="22"/>
  <c r="H10" i="22"/>
  <c r="G11" i="22"/>
  <c r="H11" i="22"/>
  <c r="G12" i="22"/>
  <c r="H12" i="22"/>
  <c r="I10" i="22"/>
  <c r="K10" i="22"/>
  <c r="O10" i="22"/>
  <c r="L10" i="22"/>
  <c r="E11" i="22"/>
  <c r="K11" i="22"/>
  <c r="L11" i="22"/>
  <c r="P11" i="22"/>
  <c r="S11" i="22"/>
  <c r="V11" i="22"/>
  <c r="E12" i="22"/>
  <c r="K12" i="22"/>
  <c r="O12" i="22"/>
  <c r="L12" i="22"/>
  <c r="P12" i="22"/>
  <c r="E15" i="22"/>
  <c r="F15" i="22"/>
  <c r="E16" i="22"/>
  <c r="F16" i="22"/>
  <c r="E17" i="22"/>
  <c r="F17" i="22"/>
  <c r="G15" i="22"/>
  <c r="H6" i="21"/>
  <c r="E10" i="21"/>
  <c r="G10" i="21"/>
  <c r="H10" i="21"/>
  <c r="G11" i="21"/>
  <c r="H11" i="21"/>
  <c r="G12" i="21"/>
  <c r="H12" i="21"/>
  <c r="I10" i="21"/>
  <c r="K10" i="21"/>
  <c r="L10" i="21"/>
  <c r="O10" i="21"/>
  <c r="P10" i="21"/>
  <c r="E11" i="21"/>
  <c r="K11" i="21"/>
  <c r="L11" i="21"/>
  <c r="P11" i="21"/>
  <c r="S11" i="21"/>
  <c r="V11" i="21"/>
  <c r="E12" i="21"/>
  <c r="K12" i="21"/>
  <c r="L12" i="21"/>
  <c r="O12" i="21"/>
  <c r="E15" i="21"/>
  <c r="F15" i="21"/>
  <c r="E16" i="21"/>
  <c r="F16" i="21"/>
  <c r="E17" i="21"/>
  <c r="F17" i="21"/>
  <c r="G15" i="21"/>
  <c r="M10" i="22"/>
  <c r="S12" i="22"/>
  <c r="V12" i="22"/>
  <c r="P10" i="22"/>
  <c r="S10" i="22"/>
  <c r="H15" i="22"/>
  <c r="O11" i="22"/>
  <c r="N10" i="22"/>
  <c r="J10" i="22"/>
  <c r="M10" i="21"/>
  <c r="P12" i="21"/>
  <c r="Q10" i="21"/>
  <c r="S10" i="21"/>
  <c r="H15" i="21"/>
  <c r="O11" i="21"/>
  <c r="R10" i="21"/>
  <c r="N10" i="21"/>
  <c r="J10" i="21"/>
  <c r="U10" i="22"/>
  <c r="T10" i="22"/>
  <c r="V10" i="22"/>
  <c r="Q10" i="22"/>
  <c r="R10" i="22"/>
  <c r="I16" i="21"/>
  <c r="I17" i="21"/>
  <c r="I15" i="21"/>
  <c r="S12" i="21"/>
  <c r="V12" i="21"/>
  <c r="V10" i="21"/>
  <c r="I17" i="22"/>
  <c r="I16" i="22"/>
  <c r="I15" i="22"/>
  <c r="W10" i="22"/>
  <c r="X10" i="22"/>
  <c r="T10" i="21"/>
  <c r="K15" i="21"/>
  <c r="J15" i="21"/>
  <c r="X10" i="21"/>
  <c r="W10" i="21"/>
  <c r="U10" i="21"/>
  <c r="K15" i="22"/>
  <c r="J15" i="22"/>
  <c r="H6" i="16"/>
  <c r="G11" i="16"/>
  <c r="E10" i="16"/>
  <c r="E11" i="16"/>
  <c r="K11" i="16"/>
  <c r="L11" i="16"/>
  <c r="E12" i="16"/>
  <c r="K12" i="16"/>
  <c r="L12" i="16"/>
  <c r="E17" i="16"/>
  <c r="F17" i="16"/>
  <c r="H6" i="15"/>
  <c r="E10" i="15"/>
  <c r="G10" i="15"/>
  <c r="H10" i="15"/>
  <c r="G11" i="15"/>
  <c r="H11" i="15"/>
  <c r="G12" i="15"/>
  <c r="H12" i="15"/>
  <c r="I10" i="15"/>
  <c r="K10" i="15"/>
  <c r="L10" i="15"/>
  <c r="O10" i="15"/>
  <c r="P10" i="15"/>
  <c r="E11" i="15"/>
  <c r="K11" i="15"/>
  <c r="L11" i="15"/>
  <c r="E12" i="15"/>
  <c r="K12" i="15"/>
  <c r="O12" i="15"/>
  <c r="L12" i="15"/>
  <c r="E15" i="15"/>
  <c r="F15" i="15"/>
  <c r="E16" i="15"/>
  <c r="F16" i="15"/>
  <c r="E17" i="15"/>
  <c r="F17" i="15"/>
  <c r="G15" i="15"/>
  <c r="O11" i="16"/>
  <c r="H11" i="16"/>
  <c r="G12" i="16"/>
  <c r="K10" i="16"/>
  <c r="L10" i="16"/>
  <c r="G10" i="16"/>
  <c r="E15" i="16"/>
  <c r="F15" i="16"/>
  <c r="E16" i="16"/>
  <c r="F16" i="16"/>
  <c r="P12" i="15"/>
  <c r="S12" i="15"/>
  <c r="V12" i="15"/>
  <c r="P11" i="15"/>
  <c r="S11" i="15"/>
  <c r="V11" i="15"/>
  <c r="M10" i="15"/>
  <c r="S10" i="15"/>
  <c r="H15" i="15"/>
  <c r="O11" i="15"/>
  <c r="R10" i="15"/>
  <c r="N10" i="15"/>
  <c r="J10" i="15"/>
  <c r="Q10" i="15"/>
  <c r="O12" i="16"/>
  <c r="H12" i="16"/>
  <c r="G15" i="16"/>
  <c r="H15" i="16"/>
  <c r="P11" i="16"/>
  <c r="S11" i="16"/>
  <c r="V11" i="16"/>
  <c r="H10" i="16"/>
  <c r="O10" i="16"/>
  <c r="M10" i="16"/>
  <c r="N10" i="16"/>
  <c r="I16" i="15"/>
  <c r="I17" i="15"/>
  <c r="I15" i="15"/>
  <c r="U10" i="15"/>
  <c r="V10" i="15"/>
  <c r="T10" i="15"/>
  <c r="P12" i="16"/>
  <c r="S12" i="16"/>
  <c r="V12" i="16"/>
  <c r="I10" i="16"/>
  <c r="J10" i="16"/>
  <c r="P10" i="16"/>
  <c r="S10" i="16"/>
  <c r="K15" i="15"/>
  <c r="J15" i="15"/>
  <c r="X10" i="15"/>
  <c r="W10" i="15"/>
  <c r="V10" i="16"/>
  <c r="T10" i="16"/>
  <c r="U10" i="16"/>
  <c r="Q10" i="16"/>
  <c r="R10" i="16"/>
  <c r="I17" i="16"/>
  <c r="I16" i="16"/>
  <c r="I15" i="16"/>
  <c r="W10" i="16"/>
  <c r="X10" i="16"/>
  <c r="J15" i="16"/>
  <c r="K15" i="16"/>
  <c r="H6" i="11"/>
  <c r="E10" i="11"/>
  <c r="G10" i="11"/>
  <c r="H10" i="11"/>
  <c r="G11" i="11"/>
  <c r="H11" i="11"/>
  <c r="G12" i="11"/>
  <c r="H12" i="11"/>
  <c r="I10" i="11"/>
  <c r="K10" i="11"/>
  <c r="L10" i="11"/>
  <c r="O10" i="11"/>
  <c r="P10" i="11"/>
  <c r="E11" i="11"/>
  <c r="K11" i="11"/>
  <c r="L11" i="11"/>
  <c r="E12" i="11"/>
  <c r="K12" i="11"/>
  <c r="L12" i="11"/>
  <c r="O12" i="11"/>
  <c r="E15" i="11"/>
  <c r="F15" i="11"/>
  <c r="E16" i="11"/>
  <c r="F16" i="11"/>
  <c r="E17" i="11"/>
  <c r="F17" i="11"/>
  <c r="G15" i="11"/>
  <c r="P12" i="11"/>
  <c r="I17" i="11"/>
  <c r="P11" i="11"/>
  <c r="I16" i="11"/>
  <c r="M10" i="11"/>
  <c r="I15" i="11"/>
  <c r="S10" i="11"/>
  <c r="S12" i="11"/>
  <c r="V12" i="11"/>
  <c r="H15" i="11"/>
  <c r="O11" i="11"/>
  <c r="N10" i="11"/>
  <c r="J10" i="11"/>
  <c r="Q10" i="11"/>
  <c r="R10" i="11"/>
  <c r="S11" i="11"/>
  <c r="U10" i="11"/>
  <c r="V10" i="11"/>
  <c r="V11" i="11"/>
  <c r="K15" i="11"/>
  <c r="J15" i="11"/>
  <c r="W10" i="11"/>
  <c r="X10" i="11"/>
  <c r="T10" i="11"/>
  <c r="H6" i="9"/>
  <c r="E10" i="9"/>
  <c r="G10" i="9"/>
  <c r="H10" i="9"/>
  <c r="G11" i="9"/>
  <c r="H11" i="9"/>
  <c r="G12" i="9"/>
  <c r="H12" i="9"/>
  <c r="I10" i="9"/>
  <c r="K10" i="9"/>
  <c r="L10" i="9"/>
  <c r="K11" i="9"/>
  <c r="L11" i="9"/>
  <c r="K12" i="9"/>
  <c r="L12" i="9"/>
  <c r="M10" i="9"/>
  <c r="O10" i="9"/>
  <c r="P10" i="9"/>
  <c r="E11" i="9"/>
  <c r="N10" i="9"/>
  <c r="O11" i="9"/>
  <c r="E12" i="9"/>
  <c r="P12" i="9"/>
  <c r="S12" i="9"/>
  <c r="V12" i="9"/>
  <c r="O12" i="9"/>
  <c r="E15" i="9"/>
  <c r="F15" i="9"/>
  <c r="E16" i="9"/>
  <c r="F16" i="9"/>
  <c r="E17" i="9"/>
  <c r="F17" i="9"/>
  <c r="G15" i="9"/>
  <c r="I17" i="9"/>
  <c r="J10" i="9"/>
  <c r="P11" i="9"/>
  <c r="R10" i="9"/>
  <c r="S11" i="9"/>
  <c r="V11" i="9"/>
  <c r="H15" i="9"/>
  <c r="I15" i="9"/>
  <c r="S10" i="9"/>
  <c r="U10" i="9"/>
  <c r="V10" i="9"/>
  <c r="T10" i="9"/>
  <c r="I16" i="9"/>
  <c r="K15" i="9"/>
  <c r="Q10" i="9"/>
  <c r="J15" i="9"/>
  <c r="W10" i="9"/>
  <c r="X10" i="9"/>
  <c r="H6" i="4"/>
  <c r="G13" i="4"/>
  <c r="E18" i="4"/>
  <c r="F18" i="4"/>
  <c r="K13" i="4"/>
  <c r="L13" i="4"/>
  <c r="E17" i="4"/>
  <c r="F17" i="4"/>
  <c r="G12" i="4"/>
  <c r="H12" i="4"/>
  <c r="K12" i="4"/>
  <c r="L12" i="4"/>
  <c r="E16" i="4"/>
  <c r="F16" i="4"/>
  <c r="G11" i="4"/>
  <c r="H11" i="4"/>
  <c r="K11" i="4"/>
  <c r="L11" i="4"/>
  <c r="E13" i="4"/>
  <c r="O12" i="4"/>
  <c r="E12" i="4"/>
  <c r="E11" i="4"/>
  <c r="H6" i="1"/>
  <c r="E18" i="1"/>
  <c r="F18" i="1"/>
  <c r="E13" i="1"/>
  <c r="E12" i="1"/>
  <c r="E11" i="1"/>
  <c r="O11" i="4"/>
  <c r="P11" i="4"/>
  <c r="S11" i="4"/>
  <c r="G16" i="4"/>
  <c r="H16" i="4"/>
  <c r="N11" i="4"/>
  <c r="M11" i="4"/>
  <c r="P12" i="4"/>
  <c r="H13" i="4"/>
  <c r="O13" i="4"/>
  <c r="G13" i="1"/>
  <c r="G11" i="1"/>
  <c r="G12" i="1"/>
  <c r="K11" i="1"/>
  <c r="L11" i="1"/>
  <c r="E16" i="1"/>
  <c r="F16" i="1"/>
  <c r="K12" i="1"/>
  <c r="L12" i="1"/>
  <c r="E17" i="1"/>
  <c r="F17" i="1"/>
  <c r="K13" i="1"/>
  <c r="L13" i="1"/>
  <c r="J11" i="4"/>
  <c r="P13" i="4"/>
  <c r="I11" i="4"/>
  <c r="O12" i="1"/>
  <c r="H12" i="1"/>
  <c r="S12" i="4"/>
  <c r="V12" i="4"/>
  <c r="O11" i="1"/>
  <c r="H11" i="1"/>
  <c r="H16" i="1"/>
  <c r="G16" i="1"/>
  <c r="O13" i="1"/>
  <c r="H13" i="1"/>
  <c r="V11" i="4"/>
  <c r="M11" i="1"/>
  <c r="N11" i="1"/>
  <c r="R11" i="4"/>
  <c r="J11" i="1"/>
  <c r="I11" i="1"/>
  <c r="P11" i="1"/>
  <c r="Q11" i="4"/>
  <c r="S13" i="4"/>
  <c r="P13" i="1"/>
  <c r="P12" i="1"/>
  <c r="I17" i="4"/>
  <c r="I18" i="4"/>
  <c r="I16" i="4"/>
  <c r="R11" i="1"/>
  <c r="Q11" i="1"/>
  <c r="S11" i="1"/>
  <c r="S12" i="1"/>
  <c r="V12" i="1"/>
  <c r="S13" i="1"/>
  <c r="V13" i="1"/>
  <c r="V13" i="4"/>
  <c r="U11" i="4"/>
  <c r="T11" i="4"/>
  <c r="I18" i="1"/>
  <c r="I17" i="1"/>
  <c r="I16" i="1"/>
  <c r="K16" i="1"/>
  <c r="K16" i="4"/>
  <c r="J16" i="4"/>
  <c r="U11" i="1"/>
  <c r="V11" i="1"/>
  <c r="T11" i="1"/>
  <c r="W11" i="4"/>
  <c r="X11" i="4"/>
  <c r="J16" i="1"/>
  <c r="W11" i="1"/>
  <c r="X11" i="1"/>
</calcChain>
</file>

<file path=xl/sharedStrings.xml><?xml version="1.0" encoding="utf-8"?>
<sst xmlns="http://schemas.openxmlformats.org/spreadsheetml/2006/main" count="637" uniqueCount="201">
  <si>
    <t>Beads</t>
  </si>
  <si>
    <t>Countbright</t>
  </si>
  <si>
    <t>vol beads</t>
  </si>
  <si>
    <t>Volume H2O</t>
  </si>
  <si>
    <t>[Countbright]</t>
  </si>
  <si>
    <t>Total Countbright (beads/uL)</t>
  </si>
  <si>
    <t>bds/uL</t>
  </si>
  <si>
    <t>Countbright+beads.001</t>
  </si>
  <si>
    <t>0.55*10^5 beads/50uL</t>
  </si>
  <si>
    <t>HNA</t>
  </si>
  <si>
    <t>LNA</t>
  </si>
  <si>
    <t>Total cells</t>
  </si>
  <si>
    <t>HNA/uL</t>
  </si>
  <si>
    <t>HNA/mL</t>
  </si>
  <si>
    <t>average/mL</t>
  </si>
  <si>
    <t>stdev</t>
  </si>
  <si>
    <t>LNA/uL</t>
  </si>
  <si>
    <t>LNA/mL</t>
  </si>
  <si>
    <t>Total cells/uL</t>
  </si>
  <si>
    <t>Total cells/mL</t>
  </si>
  <si>
    <t>%HNA</t>
  </si>
  <si>
    <t>average</t>
  </si>
  <si>
    <t>%LNA</t>
  </si>
  <si>
    <t>PI</t>
  </si>
  <si>
    <t>cells/uL</t>
  </si>
  <si>
    <t>cells/mL</t>
  </si>
  <si>
    <t>%PI</t>
  </si>
  <si>
    <t>JR26-PI.001</t>
  </si>
  <si>
    <t>JR26-PI.002</t>
  </si>
  <si>
    <t>JR26-PI.003</t>
  </si>
  <si>
    <t>JR26-Sybr.001</t>
  </si>
  <si>
    <t>JR26-Sybr.002</t>
  </si>
  <si>
    <t>JR26-Sybr.003</t>
  </si>
  <si>
    <t>P431-PI.001</t>
  </si>
  <si>
    <t>P431-PI.002</t>
  </si>
  <si>
    <t>P431-PI.003</t>
  </si>
  <si>
    <t>P431-Sybr.001</t>
  </si>
  <si>
    <t>P431-Sybr.002</t>
  </si>
  <si>
    <t>P431-Sybr.003</t>
  </si>
  <si>
    <t>22-Feb-16</t>
  </si>
  <si>
    <t>22-Jan-16</t>
  </si>
  <si>
    <t>XS90-Sybr.003</t>
  </si>
  <si>
    <t>XS90-Sybr.002</t>
  </si>
  <si>
    <t>XS90-Sybr.001</t>
  </si>
  <si>
    <t>XS90-PI.003</t>
  </si>
  <si>
    <t>XS90-PI.002</t>
  </si>
  <si>
    <t>XS90-PI.001</t>
  </si>
  <si>
    <t>01-Feb-16</t>
  </si>
  <si>
    <t>TruCount.002</t>
  </si>
  <si>
    <t>TruCount.001</t>
  </si>
  <si>
    <t>TruCount-WG51.002</t>
  </si>
  <si>
    <t>TruCount-WG51.001</t>
  </si>
  <si>
    <t>02-Feb-16</t>
  </si>
  <si>
    <t>04-Mar-16</t>
  </si>
  <si>
    <t>27-Jan-16</t>
  </si>
  <si>
    <t>20-Jan-16</t>
  </si>
  <si>
    <t>29-Feb-16</t>
  </si>
  <si>
    <t>19-Jan-16</t>
  </si>
  <si>
    <t>IC55-Sybr.003</t>
  </si>
  <si>
    <t>IC55-Sybr.002</t>
  </si>
  <si>
    <t>IC55-Sybr.001</t>
  </si>
  <si>
    <t>IC55-PI.003</t>
  </si>
  <si>
    <t>IC55-PI.002</t>
  </si>
  <si>
    <t>IC55-PI.001</t>
  </si>
  <si>
    <t>EW44-Sybr.003</t>
  </si>
  <si>
    <t>EW44-Sybr.002</t>
  </si>
  <si>
    <t>EW44-Sybr.001</t>
  </si>
  <si>
    <t>EW44-PI.003</t>
  </si>
  <si>
    <t>EW44-PI.002</t>
  </si>
  <si>
    <t>EW44-PI.001</t>
  </si>
  <si>
    <t>Coutbright.002</t>
  </si>
  <si>
    <t>Coutbright.001</t>
  </si>
  <si>
    <t>23-Feb-16</t>
  </si>
  <si>
    <t>Countbrightbeads.002</t>
  </si>
  <si>
    <t>Countbrightbeads.001</t>
  </si>
  <si>
    <t>Countbright.002</t>
  </si>
  <si>
    <t>Countbright.001</t>
  </si>
  <si>
    <t>Countbright Beads.002</t>
  </si>
  <si>
    <t>Countbright Beads.001</t>
  </si>
  <si>
    <t>13-Jan-16</t>
  </si>
  <si>
    <t>AF70-Sybr.003</t>
  </si>
  <si>
    <t>AF70-Sybr.002</t>
  </si>
  <si>
    <t>AF70-Sybr.001</t>
  </si>
  <si>
    <t>AF70-PI.003</t>
  </si>
  <si>
    <t>AF70-PI.002</t>
  </si>
  <si>
    <t>AF70-PI.001</t>
  </si>
  <si>
    <t>AE19-Sybr.003</t>
  </si>
  <si>
    <t>AE19-Sybr.002</t>
  </si>
  <si>
    <t>AE19-Sybr.001</t>
  </si>
  <si>
    <t>AE19-PI.003</t>
  </si>
  <si>
    <t>AE19-PI.002</t>
  </si>
  <si>
    <t>AE19-PI.001</t>
  </si>
  <si>
    <t>03-Feb-16</t>
  </si>
  <si>
    <t>AD40-Sybr.003</t>
  </si>
  <si>
    <t>AD40-Sybr.002</t>
  </si>
  <si>
    <t>AD40-Sybr.001</t>
  </si>
  <si>
    <t>AD40-PI.003</t>
  </si>
  <si>
    <t>AD40-PI.002</t>
  </si>
  <si>
    <t>AD40-PI.001</t>
  </si>
  <si>
    <t>$DATE</t>
  </si>
  <si>
    <t>countbright | Count</t>
  </si>
  <si>
    <t>rainbow | Count</t>
  </si>
  <si>
    <t>PI | Count</t>
  </si>
  <si>
    <t>LNA | Count</t>
  </si>
  <si>
    <t>HNA | Count</t>
  </si>
  <si>
    <t>beads | Count</t>
  </si>
  <si>
    <t>YE93-PI.003</t>
  </si>
  <si>
    <t>YE93-PI.002</t>
  </si>
  <si>
    <t>YE93-PI.001</t>
  </si>
  <si>
    <t>YE93-Sybr.003</t>
  </si>
  <si>
    <t>YE93-Sybr.002</t>
  </si>
  <si>
    <t>YE93-Sybr.001</t>
  </si>
  <si>
    <t>S-PI.004</t>
  </si>
  <si>
    <t>S-PI.005</t>
  </si>
  <si>
    <t>S-PI.006</t>
  </si>
  <si>
    <t>S-PI.001</t>
  </si>
  <si>
    <t>S-PI.002</t>
  </si>
  <si>
    <t>S-PI.003</t>
  </si>
  <si>
    <t>S-Sybr.001</t>
  </si>
  <si>
    <t>S-Sybr.002</t>
  </si>
  <si>
    <t>S-Sybr.003</t>
  </si>
  <si>
    <t>S-Pi.001</t>
  </si>
  <si>
    <t>S-Pi.002</t>
  </si>
  <si>
    <t>S-Pi.003</t>
  </si>
  <si>
    <t>S-SYBR.001</t>
  </si>
  <si>
    <t>S-SYBR.002</t>
  </si>
  <si>
    <t>S-SYBR.003</t>
  </si>
  <si>
    <t>Q-PI.001</t>
  </si>
  <si>
    <t>Q-PI.002</t>
  </si>
  <si>
    <t>Q-PI.003</t>
  </si>
  <si>
    <t>Q-Sybr.001</t>
  </si>
  <si>
    <t>Q-Sybr.002</t>
  </si>
  <si>
    <t>Q-Sybr.003</t>
  </si>
  <si>
    <t>O-PI.001</t>
  </si>
  <si>
    <t>O-PI.002</t>
  </si>
  <si>
    <t>O-PI.003</t>
  </si>
  <si>
    <t>O-Sybr.001</t>
  </si>
  <si>
    <t>O-Sybr.002</t>
  </si>
  <si>
    <t>O-Sybr.003</t>
  </si>
  <si>
    <t>P-PI.001</t>
  </si>
  <si>
    <t>P-PI.002</t>
  </si>
  <si>
    <t>P-PI.003</t>
  </si>
  <si>
    <t>P-Sybr.001</t>
  </si>
  <si>
    <t>P-Sybr.002</t>
  </si>
  <si>
    <t>P-Sybr.003</t>
  </si>
  <si>
    <t>K-PI.001</t>
  </si>
  <si>
    <t>K-PI.002</t>
  </si>
  <si>
    <t>K-PI.003</t>
  </si>
  <si>
    <t>K-Sybr.001</t>
  </si>
  <si>
    <t>K-Sybr.002</t>
  </si>
  <si>
    <t>K-Sybr.003</t>
  </si>
  <si>
    <t>L-PI.001</t>
  </si>
  <si>
    <t>L-PI.002</t>
  </si>
  <si>
    <t>L-PI.003</t>
  </si>
  <si>
    <t>L-Sybr.001</t>
  </si>
  <si>
    <t>L-Sybr.002</t>
  </si>
  <si>
    <t>L-Sybr.003</t>
  </si>
  <si>
    <t>Countbright-M-.001</t>
  </si>
  <si>
    <t>M-PI.001</t>
  </si>
  <si>
    <t>M-PI.002</t>
  </si>
  <si>
    <t>M-PI.003</t>
  </si>
  <si>
    <t>M-Sybr.001</t>
  </si>
  <si>
    <t>M-Sybr.002</t>
  </si>
  <si>
    <t>M-Sybr.003</t>
  </si>
  <si>
    <t>H-PI.004</t>
  </si>
  <si>
    <t>H-PI.001</t>
  </si>
  <si>
    <t>H-PI.002</t>
  </si>
  <si>
    <t>H-PI.003</t>
  </si>
  <si>
    <t>H-Pi.001</t>
  </si>
  <si>
    <t>H-Pi.002</t>
  </si>
  <si>
    <t>H-Pi.003</t>
  </si>
  <si>
    <t>H-Sybr.001</t>
  </si>
  <si>
    <t>H-Sybr.002</t>
  </si>
  <si>
    <t>H-Sybr.003</t>
  </si>
  <si>
    <t>N-PI.001</t>
  </si>
  <si>
    <t>N-PI.002</t>
  </si>
  <si>
    <t>N-PI.003</t>
  </si>
  <si>
    <t>N-Sybr.001</t>
  </si>
  <si>
    <t>N-Sybr.002</t>
  </si>
  <si>
    <t>N-Sybr.003</t>
  </si>
  <si>
    <t>R-PI.001</t>
  </si>
  <si>
    <t>R-PI.002</t>
  </si>
  <si>
    <t>R-PI.003</t>
  </si>
  <si>
    <t>R-Sybr.001</t>
  </si>
  <si>
    <t>R-Sybr.002</t>
  </si>
  <si>
    <t>R-Sybr.003</t>
  </si>
  <si>
    <t>F-Sybr.001</t>
  </si>
  <si>
    <t>F-Sybr.002</t>
  </si>
  <si>
    <t>F-Sybr.003</t>
  </si>
  <si>
    <t>Sample label (individual_stain_technical replicate)</t>
  </si>
  <si>
    <r>
      <rPr>
        <b/>
        <sz val="12"/>
        <color theme="1"/>
        <rFont val="Calibri"/>
        <family val="2"/>
        <scheme val="minor"/>
      </rPr>
      <t>Calculations from raw counts imported from Flowjo to cell counts per ml, using the reference bead concentration for individual M.</t>
    </r>
    <r>
      <rPr>
        <sz val="12"/>
        <color theme="1"/>
        <rFont val="Calibri"/>
        <family val="2"/>
        <scheme val="minor"/>
      </rPr>
      <t xml:space="preserve"> The formula is referenced in the manuscript. Data used in the figures is the average %HNA and average %PI. </t>
    </r>
  </si>
  <si>
    <t>Tube label (code_stain)</t>
  </si>
  <si>
    <r>
      <rPr>
        <b/>
        <sz val="12"/>
        <color theme="1"/>
        <rFont val="Calibri"/>
        <family val="2"/>
        <scheme val="minor"/>
      </rPr>
      <t>Calculations from raw counts imported from Flowjo to cell counts per ml, using the reference bead concentration for individual N.</t>
    </r>
    <r>
      <rPr>
        <sz val="12"/>
        <color theme="1"/>
        <rFont val="Calibri"/>
        <family val="2"/>
        <scheme val="minor"/>
      </rPr>
      <t xml:space="preserve"> The formula is referenced in the manuscript. Data used in the figures is the average %HNA and average %PI. </t>
    </r>
  </si>
  <si>
    <r>
      <rPr>
        <b/>
        <sz val="12"/>
        <color theme="1"/>
        <rFont val="Calibri"/>
        <family val="2"/>
        <scheme val="minor"/>
      </rPr>
      <t>Calculations from raw counts imported from Flowjo to cell counts per ml, using the reference bead concentration for individual R.</t>
    </r>
    <r>
      <rPr>
        <sz val="12"/>
        <color theme="1"/>
        <rFont val="Calibri"/>
        <family val="2"/>
        <scheme val="minor"/>
      </rPr>
      <t xml:space="preserve"> The formula is referenced in the manuscript. Data used in the figures is the average %HNA and average %PI. </t>
    </r>
  </si>
  <si>
    <r>
      <rPr>
        <b/>
        <sz val="12"/>
        <color theme="1"/>
        <rFont val="Calibri"/>
        <family val="2"/>
        <scheme val="minor"/>
      </rPr>
      <t>Calculations from raw counts imported from Flowjo to cell counts per ml, using the reference bead concentration for individual Q.</t>
    </r>
    <r>
      <rPr>
        <sz val="12"/>
        <color theme="1"/>
        <rFont val="Calibri"/>
        <family val="2"/>
        <scheme val="minor"/>
      </rPr>
      <t xml:space="preserve"> The formula is referenced in the manuscript. Data used in the figures is the average %HNA and average %PI. </t>
    </r>
  </si>
  <si>
    <r>
      <rPr>
        <b/>
        <sz val="12"/>
        <color theme="1"/>
        <rFont val="Calibri"/>
        <family val="2"/>
        <scheme val="minor"/>
      </rPr>
      <t>Calculations from raw counts imported from Flowjo to cell counts per ml, using the reference bead concentration for individual F.</t>
    </r>
    <r>
      <rPr>
        <sz val="12"/>
        <color theme="1"/>
        <rFont val="Calibri"/>
        <family val="2"/>
        <scheme val="minor"/>
      </rPr>
      <t xml:space="preserve"> The formula is referenced in the manuscript. Data used in the figures is the average %HNA and average %PI. </t>
    </r>
  </si>
  <si>
    <r>
      <rPr>
        <b/>
        <sz val="12"/>
        <color theme="1"/>
        <rFont val="Calibri"/>
        <family val="2"/>
        <scheme val="minor"/>
      </rPr>
      <t>Calculations from raw counts imported from Flowjo to cell counts per ml, using the reference bead concentration for individual P.</t>
    </r>
    <r>
      <rPr>
        <sz val="12"/>
        <color theme="1"/>
        <rFont val="Calibri"/>
        <family val="2"/>
        <scheme val="minor"/>
      </rPr>
      <t xml:space="preserve"> The formula is referenced in the manuscript. Data used in the figures is the average %HNA and average %PI. </t>
    </r>
  </si>
  <si>
    <r>
      <rPr>
        <b/>
        <sz val="12"/>
        <color theme="1"/>
        <rFont val="Calibri"/>
        <family val="2"/>
        <scheme val="minor"/>
      </rPr>
      <t>Calculations from raw counts imported from Flowjo to cell counts per ml, using the reference bead concentration for individual L.</t>
    </r>
    <r>
      <rPr>
        <sz val="12"/>
        <color theme="1"/>
        <rFont val="Calibri"/>
        <family val="2"/>
        <scheme val="minor"/>
      </rPr>
      <t xml:space="preserve"> The formula is referenced in the manuscript. Data used in the figures is the average %HNA and average %PI. </t>
    </r>
  </si>
  <si>
    <r>
      <rPr>
        <b/>
        <sz val="12"/>
        <color theme="1"/>
        <rFont val="Calibri"/>
        <family val="2"/>
        <scheme val="minor"/>
      </rPr>
      <t>Calculations from raw counts imported from Flowjo to cell counts per ml, using the reference bead concentration for individual K.</t>
    </r>
    <r>
      <rPr>
        <sz val="12"/>
        <color theme="1"/>
        <rFont val="Calibri"/>
        <family val="2"/>
        <scheme val="minor"/>
      </rPr>
      <t xml:space="preserve"> The formula is referenced in the manuscript. Data used in the figures is the average %HNA and average %PI. </t>
    </r>
  </si>
  <si>
    <r>
      <rPr>
        <b/>
        <sz val="12"/>
        <color theme="1"/>
        <rFont val="Calibri"/>
        <family val="2"/>
        <scheme val="minor"/>
      </rPr>
      <t>Calculations from raw counts imported from Flowjo to cell counts per ml, using the reference bead concentration for individual O.</t>
    </r>
    <r>
      <rPr>
        <sz val="12"/>
        <color theme="1"/>
        <rFont val="Calibri"/>
        <family val="2"/>
        <scheme val="minor"/>
      </rPr>
      <t xml:space="preserve"> The formula is referenced in the manuscript. Data used in the figures is the average %HNA and average %PI. </t>
    </r>
  </si>
  <si>
    <r>
      <t xml:space="preserve">Raw data obtained after acquisition on the Calibur flow cytometer for 9 of the 19 individuals in Figure 2 A and B. </t>
    </r>
    <r>
      <rPr>
        <sz val="10"/>
        <rFont val="Arial"/>
        <family val="2"/>
      </rPr>
      <t xml:space="preserve">Fresh fecal samples were immediately placed in the anaerobic chamber, prepared as discussed in the methods, and stained with either Sybr Green I or with PI. Each sample was stained and acquired in triplicate, with values averaged. Data presented in the manuscript correspond to the averages. The letter codes for each individual is the same as in the Figure 1. </t>
    </r>
    <r>
      <rPr>
        <sz val="12"/>
        <color theme="1"/>
        <rFont val="Calibri"/>
        <family val="2"/>
        <scheme val="minor"/>
      </rPr>
      <t xml:space="preserve">Sample label and gated counts for cells and reference beads are provided. Cell abundances are obtained using the gated counts on FlowJo, reference beads concentration, and sample volume. The columns contain the counts for each gate (beads, HNA, LNA, PI), and the rows represent the different samples with the first letter representing the individual, followed by the stain, and by the staining techical replicate.Proportions of HNA, LNA, and Pi cells are calculated relative to the total cell counts obtained by SybrGreen staining.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</si>
</sst>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b/>
      <sz val="10"/>
      <name val="Verdana"/>
      <family val="2"/>
    </font>
    <font>
      <sz val="10"/>
      <name val="Verdana"/>
      <family val="2"/>
    </font>
    <font>
      <u/>
      <sz val="12"/>
      <color theme="10"/>
      <name val="Calibri"/>
      <family val="2"/>
      <scheme val="minor"/>
    </font>
    <font>
      <u/>
      <sz val="12"/>
      <color theme="11"/>
      <name val="Calibri"/>
      <family val="2"/>
      <scheme val="minor"/>
    </font>
    <font>
      <sz val="10"/>
      <name val="Arial"/>
      <family val="2"/>
    </font>
    <font>
      <strike/>
      <sz val="12"/>
      <color theme="1"/>
      <name val="Calibri"/>
      <family val="2"/>
      <scheme val="minor"/>
    </font>
    <font>
      <b/>
      <sz val="12"/>
      <color theme="1"/>
      <name val="Calibri"/>
      <family val="2"/>
      <scheme val="minor"/>
    </font>
    <font>
      <b/>
      <sz val="10"/>
      <name val="Arial"/>
    </font>
  </fonts>
  <fills count="2">
    <fill>
      <patternFill patternType="none"/>
    </fill>
    <fill>
      <patternFill patternType="gray125"/>
    </fill>
  </fills>
  <borders count="1">
    <border>
      <left/>
      <right/>
      <top/>
      <bottom/>
      <diagonal/>
    </border>
  </borders>
  <cellStyleXfs count="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cellStyleXfs>
  <cellXfs count="19">
    <xf numFmtId="0" fontId="0" fillId="0" borderId="0" xfId="0"/>
    <xf numFmtId="0" fontId="1" fillId="0" borderId="0" xfId="0" applyFont="1" applyAlignment="1">
      <alignment horizontal="center"/>
    </xf>
    <xf numFmtId="0" fontId="2" fillId="0" borderId="0" xfId="0" applyFont="1" applyAlignment="1">
      <alignment horizontal="center"/>
    </xf>
    <xf numFmtId="0" fontId="2" fillId="0" borderId="0" xfId="0" applyNumberFormat="1" applyFont="1" applyAlignment="1">
      <alignment horizontal="center"/>
    </xf>
    <xf numFmtId="11" fontId="0" fillId="0" borderId="0" xfId="0" applyNumberFormat="1"/>
    <xf numFmtId="0" fontId="0" fillId="0" borderId="0" xfId="0" applyNumberFormat="1"/>
    <xf numFmtId="2" fontId="0" fillId="0" borderId="0" xfId="0" applyNumberFormat="1"/>
    <xf numFmtId="0" fontId="5" fillId="0" borderId="0" xfId="5"/>
    <xf numFmtId="0" fontId="6" fillId="0" borderId="0" xfId="0" applyFont="1"/>
    <xf numFmtId="2" fontId="6" fillId="0" borderId="0" xfId="0" applyNumberFormat="1" applyFont="1"/>
    <xf numFmtId="11" fontId="6" fillId="0" borderId="0" xfId="0" applyNumberFormat="1" applyFont="1"/>
    <xf numFmtId="0" fontId="8" fillId="0" borderId="0" xfId="5" applyFont="1"/>
    <xf numFmtId="0" fontId="8" fillId="0" borderId="0" xfId="0" applyFont="1" applyAlignment="1">
      <alignment vertical="top"/>
    </xf>
    <xf numFmtId="0" fontId="8" fillId="0" borderId="0" xfId="0" applyFont="1" applyAlignment="1">
      <alignment horizontal="left" vertical="top" wrapText="1"/>
    </xf>
    <xf numFmtId="0" fontId="0" fillId="0" borderId="0" xfId="0" applyAlignment="1">
      <alignment vertical="top"/>
    </xf>
    <xf numFmtId="0" fontId="1" fillId="0" borderId="0" xfId="0" applyNumberFormat="1" applyFont="1" applyAlignment="1">
      <alignment horizontal="center"/>
    </xf>
    <xf numFmtId="0" fontId="7" fillId="0" borderId="0" xfId="0" applyFont="1"/>
    <xf numFmtId="0" fontId="8" fillId="0" borderId="0" xfId="0" applyFont="1" applyAlignment="1">
      <alignment horizontal="left" vertical="top" wrapText="1"/>
    </xf>
    <xf numFmtId="0" fontId="0" fillId="0" borderId="0" xfId="0" applyAlignment="1">
      <alignment horizontal="left" vertical="top" wrapText="1"/>
    </xf>
  </cellXfs>
  <cellStyles count="8">
    <cellStyle name="Followed Hyperlink" xfId="2" builtinId="9" hidden="1"/>
    <cellStyle name="Followed Hyperlink" xfId="4" builtinId="9" hidden="1"/>
    <cellStyle name="Followed Hyperlink" xfId="7" builtinId="9" hidden="1"/>
    <cellStyle name="Hyperlink" xfId="1" builtinId="8" hidden="1"/>
    <cellStyle name="Hyperlink" xfId="3" builtinId="8" hidden="1"/>
    <cellStyle name="Hyperlink" xfId="6" builtinId="8" hidden="1"/>
    <cellStyle name="Normal" xfId="0" builtinId="0"/>
    <cellStyle name="Normal 2" xfId="5"/>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3"/>
  <sheetViews>
    <sheetView zoomScale="162" zoomScaleNormal="162" zoomScalePageLayoutView="162" workbookViewId="0">
      <selection activeCell="A13" sqref="A13"/>
    </sheetView>
  </sheetViews>
  <sheetFormatPr baseColWidth="10" defaultColWidth="8.83203125" defaultRowHeight="13" x14ac:dyDescent="0.15"/>
  <cols>
    <col min="1" max="1" width="16.5" style="7" customWidth="1"/>
    <col min="2" max="2" width="12.1640625" style="7" bestFit="1" customWidth="1"/>
    <col min="3" max="3" width="10.83203125" style="7" bestFit="1" customWidth="1"/>
    <col min="4" max="4" width="10.6640625" style="7" bestFit="1" customWidth="1"/>
    <col min="5" max="5" width="8.83203125" style="7"/>
    <col min="6" max="6" width="13.6640625" style="7" bestFit="1" customWidth="1"/>
    <col min="7" max="7" width="16.5" style="7" bestFit="1" customWidth="1"/>
    <col min="8" max="16384" width="8.83203125" style="7"/>
  </cols>
  <sheetData>
    <row r="1" spans="1:9" ht="13" customHeight="1" x14ac:dyDescent="0.15">
      <c r="A1" s="17" t="s">
        <v>200</v>
      </c>
      <c r="B1" s="17"/>
      <c r="C1" s="17"/>
      <c r="D1" s="17"/>
      <c r="E1" s="17"/>
      <c r="F1" s="17"/>
      <c r="G1" s="17"/>
      <c r="H1" s="17"/>
      <c r="I1" s="12"/>
    </row>
    <row r="2" spans="1:9" x14ac:dyDescent="0.15">
      <c r="A2" s="17"/>
      <c r="B2" s="17"/>
      <c r="C2" s="17"/>
      <c r="D2" s="17"/>
      <c r="E2" s="17"/>
      <c r="F2" s="17"/>
      <c r="G2" s="17"/>
      <c r="H2" s="17"/>
      <c r="I2" s="12"/>
    </row>
    <row r="3" spans="1:9" x14ac:dyDescent="0.15">
      <c r="A3" s="17"/>
      <c r="B3" s="17"/>
      <c r="C3" s="17"/>
      <c r="D3" s="17"/>
      <c r="E3" s="17"/>
      <c r="F3" s="17"/>
      <c r="G3" s="17"/>
      <c r="H3" s="17"/>
      <c r="I3" s="12"/>
    </row>
    <row r="4" spans="1:9" x14ac:dyDescent="0.15">
      <c r="A4" s="17"/>
      <c r="B4" s="17"/>
      <c r="C4" s="17"/>
      <c r="D4" s="17"/>
      <c r="E4" s="17"/>
      <c r="F4" s="17"/>
      <c r="G4" s="17"/>
      <c r="H4" s="17"/>
      <c r="I4" s="12"/>
    </row>
    <row r="5" spans="1:9" x14ac:dyDescent="0.15">
      <c r="A5" s="17"/>
      <c r="B5" s="17"/>
      <c r="C5" s="17"/>
      <c r="D5" s="17"/>
      <c r="E5" s="17"/>
      <c r="F5" s="17"/>
      <c r="G5" s="17"/>
      <c r="H5" s="17"/>
      <c r="I5" s="12"/>
    </row>
    <row r="6" spans="1:9" x14ac:dyDescent="0.15">
      <c r="A6" s="17"/>
      <c r="B6" s="17"/>
      <c r="C6" s="17"/>
      <c r="D6" s="17"/>
      <c r="E6" s="17"/>
      <c r="F6" s="17"/>
      <c r="G6" s="17"/>
      <c r="H6" s="17"/>
      <c r="I6" s="12"/>
    </row>
    <row r="7" spans="1:9" x14ac:dyDescent="0.15">
      <c r="A7" s="17"/>
      <c r="B7" s="17"/>
      <c r="C7" s="17"/>
      <c r="D7" s="17"/>
      <c r="E7" s="17"/>
      <c r="F7" s="17"/>
      <c r="G7" s="17"/>
      <c r="H7" s="17"/>
      <c r="I7" s="12"/>
    </row>
    <row r="8" spans="1:9" x14ac:dyDescent="0.15">
      <c r="A8" s="17"/>
      <c r="B8" s="17"/>
      <c r="C8" s="17"/>
      <c r="D8" s="17"/>
      <c r="E8" s="17"/>
      <c r="F8" s="17"/>
      <c r="G8" s="17"/>
      <c r="H8" s="17"/>
      <c r="I8" s="13"/>
    </row>
    <row r="9" spans="1:9" x14ac:dyDescent="0.15">
      <c r="A9" s="17"/>
      <c r="B9" s="17"/>
      <c r="C9" s="17"/>
      <c r="D9" s="17"/>
      <c r="E9" s="17"/>
      <c r="F9" s="17"/>
      <c r="G9" s="17"/>
      <c r="H9" s="17"/>
      <c r="I9" s="13"/>
    </row>
    <row r="10" spans="1:9" x14ac:dyDescent="0.15">
      <c r="A10" s="17"/>
      <c r="B10" s="17"/>
      <c r="C10" s="17"/>
      <c r="D10" s="17"/>
      <c r="E10" s="17"/>
      <c r="F10" s="17"/>
      <c r="G10" s="17"/>
      <c r="H10" s="17"/>
    </row>
    <row r="11" spans="1:9" x14ac:dyDescent="0.15">
      <c r="A11" s="17"/>
      <c r="B11" s="17"/>
      <c r="C11" s="17"/>
      <c r="D11" s="17"/>
      <c r="E11" s="17"/>
      <c r="F11" s="17"/>
      <c r="G11" s="17"/>
      <c r="H11" s="17"/>
    </row>
    <row r="12" spans="1:9" x14ac:dyDescent="0.15">
      <c r="A12" s="17"/>
      <c r="B12" s="17"/>
      <c r="C12" s="17"/>
      <c r="D12" s="17"/>
      <c r="E12" s="17"/>
      <c r="F12" s="17"/>
      <c r="G12" s="17"/>
      <c r="H12" s="17"/>
    </row>
    <row r="14" spans="1:9" s="11" customFormat="1" ht="12.75" customHeight="1" x14ac:dyDescent="0.15">
      <c r="A14" s="11" t="s">
        <v>189</v>
      </c>
      <c r="B14" s="11" t="s">
        <v>105</v>
      </c>
      <c r="C14" s="11" t="s">
        <v>104</v>
      </c>
      <c r="D14" s="11" t="s">
        <v>103</v>
      </c>
      <c r="E14" s="11" t="s">
        <v>102</v>
      </c>
      <c r="F14" s="11" t="s">
        <v>101</v>
      </c>
      <c r="G14" s="11" t="s">
        <v>100</v>
      </c>
      <c r="H14" s="11" t="s">
        <v>99</v>
      </c>
    </row>
    <row r="15" spans="1:9" ht="12.75" customHeight="1" x14ac:dyDescent="0.15">
      <c r="A15" s="7" t="s">
        <v>127</v>
      </c>
      <c r="B15" s="7">
        <v>284</v>
      </c>
      <c r="E15" s="7">
        <v>187</v>
      </c>
      <c r="H15" s="7" t="s">
        <v>92</v>
      </c>
    </row>
    <row r="16" spans="1:9" ht="12.75" customHeight="1" x14ac:dyDescent="0.15">
      <c r="A16" s="7" t="s">
        <v>128</v>
      </c>
      <c r="B16" s="7">
        <v>157</v>
      </c>
      <c r="E16" s="7">
        <v>297</v>
      </c>
      <c r="H16" s="7" t="s">
        <v>92</v>
      </c>
    </row>
    <row r="17" spans="1:8" ht="12.75" customHeight="1" x14ac:dyDescent="0.15">
      <c r="A17" s="7" t="s">
        <v>129</v>
      </c>
      <c r="B17" s="7">
        <v>157</v>
      </c>
      <c r="E17" s="7">
        <v>286</v>
      </c>
      <c r="H17" s="7" t="s">
        <v>92</v>
      </c>
    </row>
    <row r="18" spans="1:8" ht="12.75" customHeight="1" x14ac:dyDescent="0.15">
      <c r="A18" s="7" t="s">
        <v>130</v>
      </c>
      <c r="B18" s="7">
        <v>86</v>
      </c>
      <c r="C18" s="7">
        <v>2810</v>
      </c>
      <c r="D18" s="7">
        <v>4500</v>
      </c>
      <c r="H18" s="7" t="s">
        <v>92</v>
      </c>
    </row>
    <row r="19" spans="1:8" ht="12.75" customHeight="1" x14ac:dyDescent="0.15">
      <c r="A19" s="7" t="s">
        <v>131</v>
      </c>
      <c r="B19" s="7">
        <v>19</v>
      </c>
      <c r="C19" s="7">
        <v>3454</v>
      </c>
      <c r="D19" s="7">
        <v>3681</v>
      </c>
      <c r="H19" s="7" t="s">
        <v>92</v>
      </c>
    </row>
    <row r="20" spans="1:8" ht="12.75" customHeight="1" x14ac:dyDescent="0.15">
      <c r="A20" s="7" t="s">
        <v>132</v>
      </c>
      <c r="B20" s="7">
        <v>41</v>
      </c>
      <c r="C20" s="7">
        <v>3157</v>
      </c>
      <c r="D20" s="7">
        <v>4158</v>
      </c>
      <c r="H20" s="7" t="s">
        <v>92</v>
      </c>
    </row>
    <row r="21" spans="1:8" ht="12.75" customHeight="1" x14ac:dyDescent="0.15">
      <c r="A21" s="7" t="s">
        <v>133</v>
      </c>
      <c r="B21" s="7">
        <v>212</v>
      </c>
      <c r="E21" s="7">
        <v>17321</v>
      </c>
      <c r="H21" s="7" t="s">
        <v>79</v>
      </c>
    </row>
    <row r="22" spans="1:8" ht="12.75" customHeight="1" x14ac:dyDescent="0.15">
      <c r="A22" s="7" t="s">
        <v>134</v>
      </c>
      <c r="B22" s="7">
        <v>303</v>
      </c>
      <c r="E22" s="7">
        <v>17507</v>
      </c>
      <c r="H22" s="7" t="s">
        <v>79</v>
      </c>
    </row>
    <row r="23" spans="1:8" ht="12.75" customHeight="1" x14ac:dyDescent="0.15">
      <c r="A23" s="7" t="s">
        <v>135</v>
      </c>
      <c r="B23" s="7">
        <v>200</v>
      </c>
      <c r="E23" s="7">
        <v>15931</v>
      </c>
      <c r="H23" s="7" t="s">
        <v>79</v>
      </c>
    </row>
    <row r="24" spans="1:8" ht="12.75" customHeight="1" x14ac:dyDescent="0.15">
      <c r="A24" s="7" t="s">
        <v>136</v>
      </c>
      <c r="B24" s="7">
        <v>260</v>
      </c>
      <c r="C24" s="7">
        <v>22161</v>
      </c>
      <c r="D24" s="7">
        <v>23392</v>
      </c>
      <c r="H24" s="7" t="s">
        <v>79</v>
      </c>
    </row>
    <row r="25" spans="1:8" ht="12.75" customHeight="1" x14ac:dyDescent="0.15">
      <c r="A25" s="7" t="s">
        <v>137</v>
      </c>
      <c r="B25" s="7">
        <v>193</v>
      </c>
      <c r="C25" s="7">
        <v>7</v>
      </c>
      <c r="D25" s="7">
        <v>0</v>
      </c>
      <c r="H25" s="7" t="s">
        <v>79</v>
      </c>
    </row>
    <row r="26" spans="1:8" ht="12.75" customHeight="1" x14ac:dyDescent="0.15">
      <c r="A26" s="7" t="s">
        <v>138</v>
      </c>
      <c r="B26" s="7">
        <v>226</v>
      </c>
      <c r="C26" s="7">
        <v>25276</v>
      </c>
      <c r="D26" s="7">
        <v>24789</v>
      </c>
      <c r="H26" s="7" t="s">
        <v>79</v>
      </c>
    </row>
    <row r="27" spans="1:8" ht="12.75" customHeight="1" x14ac:dyDescent="0.15">
      <c r="A27" s="7" t="s">
        <v>139</v>
      </c>
      <c r="B27" s="7">
        <v>225</v>
      </c>
      <c r="E27" s="7">
        <v>19017</v>
      </c>
      <c r="H27" s="7" t="s">
        <v>79</v>
      </c>
    </row>
    <row r="28" spans="1:8" ht="12.75" customHeight="1" x14ac:dyDescent="0.15">
      <c r="A28" s="7" t="s">
        <v>140</v>
      </c>
      <c r="B28" s="7">
        <v>250</v>
      </c>
      <c r="E28" s="7">
        <v>17773</v>
      </c>
      <c r="H28" s="7" t="s">
        <v>79</v>
      </c>
    </row>
    <row r="29" spans="1:8" ht="12.75" customHeight="1" x14ac:dyDescent="0.15">
      <c r="A29" s="7" t="s">
        <v>141</v>
      </c>
      <c r="B29" s="7">
        <v>167</v>
      </c>
      <c r="E29" s="7">
        <v>16918</v>
      </c>
      <c r="H29" s="7" t="s">
        <v>79</v>
      </c>
    </row>
    <row r="30" spans="1:8" ht="12.75" customHeight="1" x14ac:dyDescent="0.15">
      <c r="A30" s="7" t="s">
        <v>142</v>
      </c>
      <c r="B30" s="7">
        <v>291</v>
      </c>
      <c r="C30" s="7">
        <v>21592</v>
      </c>
      <c r="D30" s="7">
        <v>33597</v>
      </c>
      <c r="H30" s="7" t="s">
        <v>79</v>
      </c>
    </row>
    <row r="31" spans="1:8" ht="12.75" customHeight="1" x14ac:dyDescent="0.15">
      <c r="A31" s="7" t="s">
        <v>143</v>
      </c>
      <c r="B31" s="7">
        <v>268</v>
      </c>
      <c r="C31" s="7">
        <v>19571</v>
      </c>
      <c r="D31" s="7">
        <v>39191</v>
      </c>
      <c r="H31" s="7" t="s">
        <v>79</v>
      </c>
    </row>
    <row r="32" spans="1:8" ht="12.75" customHeight="1" x14ac:dyDescent="0.15">
      <c r="A32" s="7" t="s">
        <v>144</v>
      </c>
      <c r="B32" s="7">
        <v>285</v>
      </c>
      <c r="C32" s="7">
        <v>22493</v>
      </c>
      <c r="D32" s="7">
        <v>32481</v>
      </c>
      <c r="H32" s="7" t="s">
        <v>79</v>
      </c>
    </row>
    <row r="33" spans="1:8" ht="12.75" customHeight="1" x14ac:dyDescent="0.15">
      <c r="A33" s="7" t="s">
        <v>78</v>
      </c>
      <c r="B33" s="7">
        <v>23</v>
      </c>
      <c r="F33" s="7">
        <v>0</v>
      </c>
      <c r="G33" s="7">
        <v>23</v>
      </c>
      <c r="H33" s="7" t="s">
        <v>53</v>
      </c>
    </row>
    <row r="34" spans="1:8" ht="12.75" customHeight="1" x14ac:dyDescent="0.15">
      <c r="A34" s="7" t="s">
        <v>77</v>
      </c>
      <c r="F34" s="7">
        <v>348</v>
      </c>
      <c r="G34" s="7">
        <v>17</v>
      </c>
      <c r="H34" s="7" t="s">
        <v>53</v>
      </c>
    </row>
    <row r="35" spans="1:8" ht="12.75" customHeight="1" x14ac:dyDescent="0.15">
      <c r="A35" s="7" t="s">
        <v>157</v>
      </c>
      <c r="F35" s="7">
        <v>0</v>
      </c>
      <c r="G35" s="7">
        <v>162</v>
      </c>
      <c r="H35" s="7" t="s">
        <v>52</v>
      </c>
    </row>
    <row r="36" spans="1:8" ht="12.75" customHeight="1" x14ac:dyDescent="0.15">
      <c r="A36" s="7" t="s">
        <v>76</v>
      </c>
      <c r="F36" s="7">
        <v>0</v>
      </c>
      <c r="G36" s="7">
        <v>0</v>
      </c>
      <c r="H36" s="7" t="s">
        <v>56</v>
      </c>
    </row>
    <row r="37" spans="1:8" ht="12.75" customHeight="1" x14ac:dyDescent="0.15">
      <c r="A37" s="7" t="s">
        <v>75</v>
      </c>
      <c r="F37" s="7">
        <v>529</v>
      </c>
      <c r="G37" s="7">
        <v>0</v>
      </c>
      <c r="H37" s="7" t="s">
        <v>56</v>
      </c>
    </row>
    <row r="38" spans="1:8" ht="12.75" customHeight="1" x14ac:dyDescent="0.15">
      <c r="A38" s="7" t="s">
        <v>74</v>
      </c>
      <c r="F38" s="7">
        <v>1</v>
      </c>
      <c r="G38" s="7">
        <v>75</v>
      </c>
      <c r="H38" s="7" t="s">
        <v>72</v>
      </c>
    </row>
    <row r="39" spans="1:8" ht="12.75" customHeight="1" x14ac:dyDescent="0.15">
      <c r="A39" s="7" t="s">
        <v>73</v>
      </c>
      <c r="F39" s="7">
        <v>809</v>
      </c>
      <c r="G39" s="7">
        <v>84</v>
      </c>
      <c r="H39" s="7" t="s">
        <v>72</v>
      </c>
    </row>
    <row r="40" spans="1:8" ht="12.75" customHeight="1" x14ac:dyDescent="0.15">
      <c r="A40" s="7" t="s">
        <v>71</v>
      </c>
      <c r="H40" s="7" t="s">
        <v>39</v>
      </c>
    </row>
    <row r="41" spans="1:8" ht="12.75" customHeight="1" x14ac:dyDescent="0.15">
      <c r="A41" s="7" t="s">
        <v>70</v>
      </c>
      <c r="H41" s="7" t="s">
        <v>39</v>
      </c>
    </row>
    <row r="42" spans="1:8" ht="12.75" customHeight="1" x14ac:dyDescent="0.15">
      <c r="A42" s="7" t="s">
        <v>145</v>
      </c>
      <c r="B42" s="7">
        <v>1004</v>
      </c>
      <c r="E42" s="7">
        <v>95</v>
      </c>
      <c r="H42" s="7" t="s">
        <v>57</v>
      </c>
    </row>
    <row r="43" spans="1:8" ht="12.75" customHeight="1" x14ac:dyDescent="0.15">
      <c r="A43" s="7" t="s">
        <v>146</v>
      </c>
      <c r="B43" s="7">
        <v>948</v>
      </c>
      <c r="E43" s="7">
        <v>127</v>
      </c>
      <c r="H43" s="7" t="s">
        <v>57</v>
      </c>
    </row>
    <row r="44" spans="1:8" ht="12.75" customHeight="1" x14ac:dyDescent="0.15">
      <c r="A44" s="7" t="s">
        <v>147</v>
      </c>
      <c r="B44" s="7">
        <v>640</v>
      </c>
      <c r="E44" s="7">
        <v>51</v>
      </c>
      <c r="H44" s="7" t="s">
        <v>57</v>
      </c>
    </row>
    <row r="45" spans="1:8" ht="12.75" customHeight="1" x14ac:dyDescent="0.15">
      <c r="A45" s="7" t="s">
        <v>148</v>
      </c>
      <c r="B45" s="7">
        <v>885</v>
      </c>
      <c r="C45" s="7">
        <v>1135</v>
      </c>
      <c r="D45" s="7">
        <v>1547</v>
      </c>
      <c r="H45" s="7" t="s">
        <v>57</v>
      </c>
    </row>
    <row r="46" spans="1:8" ht="12.75" customHeight="1" x14ac:dyDescent="0.15">
      <c r="A46" s="7" t="s">
        <v>149</v>
      </c>
      <c r="B46" s="7">
        <v>1103</v>
      </c>
      <c r="C46" s="7">
        <v>1192</v>
      </c>
      <c r="D46" s="7">
        <v>1643</v>
      </c>
      <c r="H46" s="7" t="s">
        <v>57</v>
      </c>
    </row>
    <row r="47" spans="1:8" ht="12.75" customHeight="1" x14ac:dyDescent="0.15">
      <c r="A47" s="7" t="s">
        <v>150</v>
      </c>
      <c r="B47" s="7">
        <v>806</v>
      </c>
      <c r="C47" s="7">
        <v>1187</v>
      </c>
      <c r="D47" s="7">
        <v>1650</v>
      </c>
      <c r="H47" s="7" t="s">
        <v>57</v>
      </c>
    </row>
    <row r="48" spans="1:8" ht="12.75" customHeight="1" x14ac:dyDescent="0.15">
      <c r="A48" s="7" t="s">
        <v>151</v>
      </c>
      <c r="B48" s="7">
        <v>755</v>
      </c>
      <c r="E48" s="7">
        <v>65</v>
      </c>
      <c r="H48" s="7" t="s">
        <v>57</v>
      </c>
    </row>
    <row r="49" spans="1:8" ht="12.75" customHeight="1" x14ac:dyDescent="0.15">
      <c r="A49" s="7" t="s">
        <v>152</v>
      </c>
      <c r="B49" s="7">
        <v>764</v>
      </c>
      <c r="E49" s="7">
        <v>122</v>
      </c>
      <c r="H49" s="7" t="s">
        <v>57</v>
      </c>
    </row>
    <row r="50" spans="1:8" ht="12.75" customHeight="1" x14ac:dyDescent="0.15">
      <c r="A50" s="7" t="s">
        <v>153</v>
      </c>
      <c r="B50" s="7">
        <v>769</v>
      </c>
      <c r="E50" s="7">
        <v>87</v>
      </c>
      <c r="H50" s="7" t="s">
        <v>57</v>
      </c>
    </row>
    <row r="51" spans="1:8" ht="12.75" customHeight="1" x14ac:dyDescent="0.15">
      <c r="A51" s="7" t="s">
        <v>154</v>
      </c>
      <c r="B51" s="7">
        <v>1457</v>
      </c>
      <c r="C51" s="7">
        <v>1642</v>
      </c>
      <c r="D51" s="7">
        <v>986</v>
      </c>
      <c r="H51" s="7" t="s">
        <v>57</v>
      </c>
    </row>
    <row r="52" spans="1:8" ht="12.75" customHeight="1" x14ac:dyDescent="0.15">
      <c r="A52" s="7" t="s">
        <v>155</v>
      </c>
      <c r="B52" s="7">
        <v>1395</v>
      </c>
      <c r="C52" s="7">
        <v>0</v>
      </c>
      <c r="D52" s="7">
        <v>0</v>
      </c>
      <c r="H52" s="7" t="s">
        <v>57</v>
      </c>
    </row>
    <row r="53" spans="1:8" ht="12.75" customHeight="1" x14ac:dyDescent="0.15">
      <c r="A53" s="7" t="s">
        <v>156</v>
      </c>
      <c r="B53" s="7">
        <v>850</v>
      </c>
      <c r="C53" s="7">
        <v>1601</v>
      </c>
      <c r="D53" s="7">
        <v>961</v>
      </c>
      <c r="H53" s="7" t="s">
        <v>57</v>
      </c>
    </row>
    <row r="54" spans="1:8" ht="12.75" customHeight="1" x14ac:dyDescent="0.15">
      <c r="A54" s="7" t="s">
        <v>158</v>
      </c>
      <c r="B54" s="7">
        <v>388</v>
      </c>
      <c r="E54" s="7">
        <v>244</v>
      </c>
      <c r="H54" s="7" t="s">
        <v>52</v>
      </c>
    </row>
    <row r="55" spans="1:8" ht="12.75" customHeight="1" x14ac:dyDescent="0.15">
      <c r="A55" s="7" t="s">
        <v>159</v>
      </c>
      <c r="B55" s="7">
        <v>263</v>
      </c>
      <c r="E55" s="7">
        <v>298</v>
      </c>
      <c r="H55" s="7" t="s">
        <v>52</v>
      </c>
    </row>
    <row r="56" spans="1:8" ht="12.75" customHeight="1" x14ac:dyDescent="0.15">
      <c r="A56" s="7" t="s">
        <v>160</v>
      </c>
      <c r="B56" s="7">
        <v>275</v>
      </c>
      <c r="E56" s="7">
        <v>276</v>
      </c>
      <c r="H56" s="7" t="s">
        <v>52</v>
      </c>
    </row>
    <row r="57" spans="1:8" ht="12.75" customHeight="1" x14ac:dyDescent="0.15">
      <c r="A57" s="7" t="s">
        <v>161</v>
      </c>
      <c r="B57" s="7">
        <v>161</v>
      </c>
      <c r="C57" s="7">
        <v>2800</v>
      </c>
      <c r="D57" s="7">
        <v>2948</v>
      </c>
      <c r="H57" s="7" t="s">
        <v>52</v>
      </c>
    </row>
    <row r="58" spans="1:8" ht="12.75" customHeight="1" x14ac:dyDescent="0.15">
      <c r="A58" s="7" t="s">
        <v>162</v>
      </c>
      <c r="B58" s="7">
        <v>66</v>
      </c>
      <c r="C58" s="7">
        <v>2461</v>
      </c>
      <c r="D58" s="7">
        <v>2962</v>
      </c>
      <c r="H58" s="7" t="s">
        <v>52</v>
      </c>
    </row>
    <row r="59" spans="1:8" ht="12.75" customHeight="1" x14ac:dyDescent="0.15">
      <c r="A59" s="7" t="s">
        <v>163</v>
      </c>
      <c r="B59" s="7">
        <v>68</v>
      </c>
      <c r="C59" s="7">
        <v>2797</v>
      </c>
      <c r="D59" s="7">
        <v>2980</v>
      </c>
      <c r="H59" s="7" t="s">
        <v>52</v>
      </c>
    </row>
    <row r="60" spans="1:8" ht="12.75" customHeight="1" x14ac:dyDescent="0.15">
      <c r="A60" s="7" t="s">
        <v>164</v>
      </c>
      <c r="B60" s="7">
        <v>554</v>
      </c>
      <c r="E60" s="7">
        <v>80</v>
      </c>
      <c r="H60" s="7" t="s">
        <v>57</v>
      </c>
    </row>
    <row r="61" spans="1:8" ht="12.75" customHeight="1" x14ac:dyDescent="0.15">
      <c r="A61" s="7" t="s">
        <v>165</v>
      </c>
      <c r="B61" s="7">
        <v>454</v>
      </c>
      <c r="E61" s="7">
        <v>108</v>
      </c>
      <c r="H61" s="7" t="s">
        <v>54</v>
      </c>
    </row>
    <row r="62" spans="1:8" ht="12.75" customHeight="1" x14ac:dyDescent="0.15">
      <c r="A62" s="7" t="s">
        <v>166</v>
      </c>
      <c r="B62" s="7">
        <v>332</v>
      </c>
      <c r="E62" s="7">
        <v>108</v>
      </c>
      <c r="H62" s="7" t="s">
        <v>54</v>
      </c>
    </row>
    <row r="63" spans="1:8" ht="12.75" customHeight="1" x14ac:dyDescent="0.15">
      <c r="A63" s="7" t="s">
        <v>167</v>
      </c>
      <c r="B63" s="7">
        <v>221</v>
      </c>
      <c r="E63" s="7">
        <v>133</v>
      </c>
      <c r="H63" s="7" t="s">
        <v>54</v>
      </c>
    </row>
    <row r="64" spans="1:8" ht="12.75" customHeight="1" x14ac:dyDescent="0.15">
      <c r="A64" s="7" t="s">
        <v>168</v>
      </c>
      <c r="B64" s="7">
        <v>345</v>
      </c>
      <c r="E64" s="7">
        <v>598</v>
      </c>
      <c r="H64" s="7" t="s">
        <v>56</v>
      </c>
    </row>
    <row r="65" spans="1:8" ht="12.75" customHeight="1" x14ac:dyDescent="0.15">
      <c r="A65" s="7" t="s">
        <v>169</v>
      </c>
      <c r="B65" s="7">
        <v>283</v>
      </c>
      <c r="E65" s="7">
        <v>337</v>
      </c>
      <c r="H65" s="7" t="s">
        <v>56</v>
      </c>
    </row>
    <row r="66" spans="1:8" ht="12.75" customHeight="1" x14ac:dyDescent="0.15">
      <c r="A66" s="7" t="s">
        <v>170</v>
      </c>
      <c r="B66" s="7">
        <v>375</v>
      </c>
      <c r="E66" s="7">
        <v>495</v>
      </c>
      <c r="H66" s="7" t="s">
        <v>56</v>
      </c>
    </row>
    <row r="67" spans="1:8" ht="12.75" customHeight="1" x14ac:dyDescent="0.15">
      <c r="A67" s="7" t="s">
        <v>171</v>
      </c>
      <c r="B67" s="7">
        <v>461</v>
      </c>
      <c r="C67" s="7">
        <v>720</v>
      </c>
      <c r="D67" s="7">
        <v>3988</v>
      </c>
      <c r="H67" s="7" t="s">
        <v>56</v>
      </c>
    </row>
    <row r="68" spans="1:8" ht="12.75" customHeight="1" x14ac:dyDescent="0.15">
      <c r="A68" s="7" t="s">
        <v>172</v>
      </c>
      <c r="B68" s="7">
        <v>177</v>
      </c>
      <c r="C68" s="7">
        <v>604</v>
      </c>
      <c r="D68" s="7">
        <v>2494</v>
      </c>
      <c r="H68" s="7" t="s">
        <v>56</v>
      </c>
    </row>
    <row r="69" spans="1:8" ht="12.75" customHeight="1" x14ac:dyDescent="0.15">
      <c r="A69" s="7" t="s">
        <v>173</v>
      </c>
      <c r="B69" s="7">
        <v>162</v>
      </c>
      <c r="C69" s="7">
        <v>901</v>
      </c>
      <c r="D69" s="7">
        <v>5064</v>
      </c>
      <c r="H69" s="7" t="s">
        <v>56</v>
      </c>
    </row>
    <row r="70" spans="1:8" ht="12.75" customHeight="1" x14ac:dyDescent="0.15">
      <c r="A70" s="7" t="s">
        <v>112</v>
      </c>
      <c r="B70" s="7">
        <v>148</v>
      </c>
      <c r="E70" s="7">
        <v>1847</v>
      </c>
      <c r="H70" s="7" t="s">
        <v>55</v>
      </c>
    </row>
    <row r="71" spans="1:8" ht="12.75" customHeight="1" x14ac:dyDescent="0.15">
      <c r="A71" s="7" t="s">
        <v>113</v>
      </c>
      <c r="B71" s="7">
        <v>127</v>
      </c>
      <c r="E71" s="7">
        <v>0</v>
      </c>
      <c r="H71" s="7" t="s">
        <v>55</v>
      </c>
    </row>
    <row r="72" spans="1:8" ht="12.75" customHeight="1" x14ac:dyDescent="0.15">
      <c r="A72" s="7" t="s">
        <v>114</v>
      </c>
      <c r="B72" s="7">
        <v>0</v>
      </c>
      <c r="E72" s="7">
        <v>0</v>
      </c>
      <c r="H72" s="7" t="s">
        <v>55</v>
      </c>
    </row>
    <row r="73" spans="1:8" ht="12.75" customHeight="1" x14ac:dyDescent="0.15">
      <c r="A73" s="7" t="s">
        <v>115</v>
      </c>
      <c r="B73" s="7">
        <v>495</v>
      </c>
      <c r="E73" s="7">
        <v>55</v>
      </c>
      <c r="H73" s="7" t="s">
        <v>54</v>
      </c>
    </row>
    <row r="74" spans="1:8" ht="12.75" customHeight="1" x14ac:dyDescent="0.15">
      <c r="A74" s="7" t="s">
        <v>116</v>
      </c>
      <c r="B74" s="7">
        <v>438</v>
      </c>
      <c r="E74" s="7">
        <v>145</v>
      </c>
      <c r="H74" s="7" t="s">
        <v>54</v>
      </c>
    </row>
    <row r="75" spans="1:8" ht="12.75" customHeight="1" x14ac:dyDescent="0.15">
      <c r="A75" s="7" t="s">
        <v>117</v>
      </c>
      <c r="B75" s="7">
        <v>355</v>
      </c>
      <c r="E75" s="7">
        <v>134</v>
      </c>
      <c r="H75" s="7" t="s">
        <v>54</v>
      </c>
    </row>
    <row r="76" spans="1:8" ht="12.75" customHeight="1" x14ac:dyDescent="0.15">
      <c r="A76" s="7" t="s">
        <v>118</v>
      </c>
      <c r="B76" s="7">
        <v>411</v>
      </c>
      <c r="C76" s="7">
        <v>1528</v>
      </c>
      <c r="D76" s="7">
        <v>1930</v>
      </c>
      <c r="H76" s="7" t="s">
        <v>54</v>
      </c>
    </row>
    <row r="77" spans="1:8" ht="12.75" customHeight="1" x14ac:dyDescent="0.15">
      <c r="A77" s="7" t="s">
        <v>119</v>
      </c>
      <c r="B77" s="7">
        <v>282</v>
      </c>
      <c r="C77" s="7">
        <v>2056</v>
      </c>
      <c r="D77" s="7">
        <v>2192</v>
      </c>
      <c r="H77" s="7" t="s">
        <v>54</v>
      </c>
    </row>
    <row r="78" spans="1:8" ht="12" customHeight="1" x14ac:dyDescent="0.15">
      <c r="A78" s="7" t="s">
        <v>120</v>
      </c>
      <c r="B78" s="7">
        <v>373</v>
      </c>
      <c r="C78" s="7">
        <v>1559</v>
      </c>
      <c r="D78" s="7">
        <v>2349</v>
      </c>
      <c r="H78" s="7" t="s">
        <v>54</v>
      </c>
    </row>
    <row r="79" spans="1:8" ht="12.75" customHeight="1" x14ac:dyDescent="0.15">
      <c r="A79" s="7" t="s">
        <v>121</v>
      </c>
      <c r="B79" s="7">
        <v>341</v>
      </c>
      <c r="E79" s="7">
        <v>558</v>
      </c>
      <c r="H79" s="7" t="s">
        <v>53</v>
      </c>
    </row>
    <row r="80" spans="1:8" ht="12.75" customHeight="1" x14ac:dyDescent="0.15">
      <c r="A80" s="7" t="s">
        <v>122</v>
      </c>
      <c r="B80" s="7">
        <v>319</v>
      </c>
      <c r="E80" s="7">
        <v>440</v>
      </c>
      <c r="H80" s="7" t="s">
        <v>53</v>
      </c>
    </row>
    <row r="81" spans="1:8" ht="12.75" customHeight="1" x14ac:dyDescent="0.15">
      <c r="A81" s="7" t="s">
        <v>123</v>
      </c>
      <c r="B81" s="7">
        <v>307</v>
      </c>
      <c r="E81" s="7">
        <v>430</v>
      </c>
      <c r="H81" s="7" t="s">
        <v>53</v>
      </c>
    </row>
    <row r="82" spans="1:8" ht="12.75" customHeight="1" x14ac:dyDescent="0.15">
      <c r="A82" s="7" t="s">
        <v>124</v>
      </c>
      <c r="B82" s="7">
        <v>68</v>
      </c>
      <c r="C82" s="7">
        <v>728</v>
      </c>
      <c r="D82" s="7">
        <v>2920</v>
      </c>
      <c r="H82" s="7" t="s">
        <v>53</v>
      </c>
    </row>
    <row r="83" spans="1:8" ht="12.75" customHeight="1" x14ac:dyDescent="0.15">
      <c r="A83" s="7" t="s">
        <v>125</v>
      </c>
      <c r="B83" s="7">
        <v>54</v>
      </c>
      <c r="C83" s="7">
        <v>495</v>
      </c>
      <c r="D83" s="7">
        <v>2764</v>
      </c>
      <c r="H83" s="7" t="s">
        <v>53</v>
      </c>
    </row>
    <row r="84" spans="1:8" ht="12.75" customHeight="1" x14ac:dyDescent="0.15">
      <c r="A84" s="7" t="s">
        <v>126</v>
      </c>
      <c r="B84" s="7">
        <v>74</v>
      </c>
      <c r="C84" s="7">
        <v>663</v>
      </c>
      <c r="D84" s="7">
        <v>2437</v>
      </c>
      <c r="H84" s="7" t="s">
        <v>53</v>
      </c>
    </row>
    <row r="85" spans="1:8" ht="12.75" customHeight="1" x14ac:dyDescent="0.15">
      <c r="A85" s="7" t="s">
        <v>174</v>
      </c>
      <c r="B85" s="7">
        <v>289</v>
      </c>
      <c r="E85" s="7">
        <v>162</v>
      </c>
      <c r="H85" s="7" t="s">
        <v>52</v>
      </c>
    </row>
    <row r="86" spans="1:8" ht="12.75" customHeight="1" x14ac:dyDescent="0.15">
      <c r="A86" s="7" t="s">
        <v>175</v>
      </c>
      <c r="B86" s="7">
        <v>311</v>
      </c>
      <c r="E86" s="7">
        <v>192</v>
      </c>
      <c r="H86" s="7" t="s">
        <v>52</v>
      </c>
    </row>
    <row r="87" spans="1:8" ht="12.75" customHeight="1" x14ac:dyDescent="0.15">
      <c r="A87" s="7" t="s">
        <v>176</v>
      </c>
      <c r="B87" s="7">
        <v>300</v>
      </c>
      <c r="E87" s="7">
        <v>147</v>
      </c>
      <c r="H87" s="7" t="s">
        <v>52</v>
      </c>
    </row>
    <row r="88" spans="1:8" ht="12.75" customHeight="1" x14ac:dyDescent="0.15">
      <c r="A88" s="7" t="s">
        <v>177</v>
      </c>
      <c r="B88" s="7">
        <v>121</v>
      </c>
      <c r="C88" s="7">
        <v>2427</v>
      </c>
      <c r="D88" s="7">
        <v>3942</v>
      </c>
      <c r="H88" s="7" t="s">
        <v>52</v>
      </c>
    </row>
    <row r="89" spans="1:8" ht="12.75" customHeight="1" x14ac:dyDescent="0.15">
      <c r="A89" s="7" t="s">
        <v>178</v>
      </c>
      <c r="B89" s="7">
        <v>55</v>
      </c>
      <c r="C89" s="7">
        <v>2039</v>
      </c>
      <c r="D89" s="7">
        <v>3507</v>
      </c>
      <c r="H89" s="7" t="s">
        <v>52</v>
      </c>
    </row>
    <row r="90" spans="1:8" ht="12.75" customHeight="1" x14ac:dyDescent="0.15">
      <c r="A90" s="7" t="s">
        <v>179</v>
      </c>
      <c r="B90" s="7">
        <v>82</v>
      </c>
      <c r="C90" s="7">
        <v>2286</v>
      </c>
      <c r="D90" s="7">
        <v>3806</v>
      </c>
      <c r="H90" s="7" t="s">
        <v>52</v>
      </c>
    </row>
    <row r="91" spans="1:8" ht="12.75" customHeight="1" x14ac:dyDescent="0.15">
      <c r="A91" s="7" t="s">
        <v>51</v>
      </c>
      <c r="F91" s="7">
        <v>1303</v>
      </c>
      <c r="G91" s="7">
        <v>5</v>
      </c>
      <c r="H91" s="7" t="s">
        <v>47</v>
      </c>
    </row>
    <row r="92" spans="1:8" ht="12.75" customHeight="1" x14ac:dyDescent="0.15">
      <c r="A92" s="7" t="s">
        <v>50</v>
      </c>
      <c r="F92" s="7">
        <v>1744</v>
      </c>
      <c r="G92" s="7">
        <v>5</v>
      </c>
      <c r="H92" s="7" t="s">
        <v>47</v>
      </c>
    </row>
    <row r="93" spans="1:8" ht="12.75" customHeight="1" x14ac:dyDescent="0.15">
      <c r="A93" s="7" t="s">
        <v>49</v>
      </c>
      <c r="F93" s="7">
        <v>1300</v>
      </c>
      <c r="G93" s="7">
        <v>5</v>
      </c>
      <c r="H93" s="7" t="s">
        <v>47</v>
      </c>
    </row>
    <row r="94" spans="1:8" ht="12.75" customHeight="1" x14ac:dyDescent="0.15">
      <c r="A94" s="7" t="s">
        <v>48</v>
      </c>
      <c r="F94" s="7">
        <v>1739</v>
      </c>
      <c r="G94" s="7">
        <v>5</v>
      </c>
      <c r="H94" s="7" t="s">
        <v>47</v>
      </c>
    </row>
    <row r="95" spans="1:8" ht="12.75" customHeight="1" x14ac:dyDescent="0.15">
      <c r="A95" s="7" t="s">
        <v>180</v>
      </c>
      <c r="B95" s="7">
        <v>342</v>
      </c>
      <c r="E95" s="7">
        <v>594</v>
      </c>
      <c r="H95" s="7" t="s">
        <v>40</v>
      </c>
    </row>
    <row r="96" spans="1:8" ht="12.75" customHeight="1" x14ac:dyDescent="0.15">
      <c r="A96" s="7" t="s">
        <v>181</v>
      </c>
      <c r="B96" s="7">
        <v>355</v>
      </c>
      <c r="E96" s="7">
        <v>528</v>
      </c>
      <c r="H96" s="7" t="s">
        <v>40</v>
      </c>
    </row>
    <row r="97" spans="1:8" ht="12.75" customHeight="1" x14ac:dyDescent="0.15">
      <c r="A97" s="7" t="s">
        <v>182</v>
      </c>
      <c r="B97" s="7">
        <v>302</v>
      </c>
      <c r="E97" s="7">
        <v>439</v>
      </c>
      <c r="H97" s="7" t="s">
        <v>40</v>
      </c>
    </row>
    <row r="98" spans="1:8" ht="12.75" customHeight="1" x14ac:dyDescent="0.15">
      <c r="A98" s="7" t="s">
        <v>183</v>
      </c>
      <c r="B98" s="7">
        <v>251</v>
      </c>
      <c r="C98" s="7">
        <v>4831</v>
      </c>
      <c r="D98" s="7">
        <v>5137</v>
      </c>
      <c r="H98" s="7" t="s">
        <v>40</v>
      </c>
    </row>
    <row r="99" spans="1:8" ht="12.75" customHeight="1" x14ac:dyDescent="0.15">
      <c r="A99" s="7" t="s">
        <v>184</v>
      </c>
      <c r="B99" s="7">
        <v>268</v>
      </c>
      <c r="C99" s="7">
        <v>4670</v>
      </c>
      <c r="D99" s="7">
        <v>5066</v>
      </c>
      <c r="H99" s="7" t="s">
        <v>40</v>
      </c>
    </row>
    <row r="100" spans="1:8" ht="12.75" customHeight="1" x14ac:dyDescent="0.15">
      <c r="A100" s="7" t="s">
        <v>185</v>
      </c>
      <c r="B100" s="7">
        <v>208</v>
      </c>
      <c r="C100" s="7">
        <v>4609</v>
      </c>
      <c r="D100" s="7">
        <v>5218</v>
      </c>
      <c r="H100" s="7" t="s">
        <v>40</v>
      </c>
    </row>
    <row r="101" spans="1:8" ht="12.75" customHeight="1" x14ac:dyDescent="0.15">
      <c r="A101" s="7" t="s">
        <v>186</v>
      </c>
      <c r="B101" s="7">
        <v>801</v>
      </c>
      <c r="C101" s="7">
        <v>1611</v>
      </c>
      <c r="D101" s="7">
        <v>1871</v>
      </c>
      <c r="H101" s="7" t="s">
        <v>39</v>
      </c>
    </row>
    <row r="102" spans="1:8" ht="12.75" customHeight="1" x14ac:dyDescent="0.15">
      <c r="A102" s="7" t="s">
        <v>187</v>
      </c>
      <c r="B102" s="7">
        <v>547</v>
      </c>
      <c r="C102" s="7">
        <v>2081</v>
      </c>
      <c r="D102" s="7">
        <v>1645</v>
      </c>
      <c r="H102" s="7" t="s">
        <v>39</v>
      </c>
    </row>
    <row r="103" spans="1:8" ht="12.75" customHeight="1" x14ac:dyDescent="0.15">
      <c r="A103" s="7" t="s">
        <v>188</v>
      </c>
      <c r="B103" s="7">
        <v>526</v>
      </c>
      <c r="C103" s="7">
        <v>936</v>
      </c>
      <c r="D103" s="7">
        <v>743</v>
      </c>
      <c r="H103" s="7" t="s">
        <v>39</v>
      </c>
    </row>
    <row r="104" spans="1:8" ht="12.75" customHeight="1" x14ac:dyDescent="0.15"/>
    <row r="105" spans="1:8" ht="12.75" customHeight="1" x14ac:dyDescent="0.15"/>
    <row r="106" spans="1:8" ht="12.75" customHeight="1" x14ac:dyDescent="0.15"/>
    <row r="107" spans="1:8" ht="12.75" customHeight="1" x14ac:dyDescent="0.15"/>
    <row r="108" spans="1:8" ht="12.75" customHeight="1" x14ac:dyDescent="0.15"/>
    <row r="109" spans="1:8" ht="12.75" customHeight="1" x14ac:dyDescent="0.15"/>
    <row r="110" spans="1:8" ht="12.75" customHeight="1" x14ac:dyDescent="0.15"/>
    <row r="111" spans="1:8" ht="12.75" customHeight="1" x14ac:dyDescent="0.15"/>
    <row r="112" spans="1:8"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sheetData>
  <mergeCells count="1">
    <mergeCell ref="A1:H12"/>
  </mergeCells>
  <conditionalFormatting sqref="B14:B65549">
    <cfRule type="cellIs" dxfId="15" priority="1" stopIfTrue="1" operator="lessThan">
      <formula>100</formula>
    </cfRule>
  </conditionalFormatting>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zoomScale="93" zoomScaleNormal="93" zoomScalePageLayoutView="93" workbookViewId="0">
      <selection activeCell="E24" sqref="E24"/>
    </sheetView>
  </sheetViews>
  <sheetFormatPr baseColWidth="10" defaultRowHeight="16" x14ac:dyDescent="0.2"/>
  <cols>
    <col min="1" max="1" width="21.5" customWidth="1"/>
  </cols>
  <sheetData>
    <row r="1" spans="1:24" x14ac:dyDescent="0.2">
      <c r="A1" s="18" t="s">
        <v>199</v>
      </c>
      <c r="B1" s="18"/>
      <c r="C1" s="18"/>
      <c r="D1" s="18"/>
      <c r="E1" s="18"/>
      <c r="F1" s="18"/>
      <c r="G1" s="18"/>
      <c r="H1" s="18"/>
      <c r="I1" s="18"/>
    </row>
    <row r="2" spans="1:24" x14ac:dyDescent="0.2">
      <c r="A2" s="18"/>
      <c r="B2" s="18"/>
      <c r="C2" s="18"/>
      <c r="D2" s="18"/>
      <c r="E2" s="18"/>
      <c r="F2" s="18"/>
      <c r="G2" s="18"/>
      <c r="H2" s="18"/>
      <c r="I2" s="18"/>
    </row>
    <row r="3" spans="1:24" x14ac:dyDescent="0.2">
      <c r="A3" s="18"/>
      <c r="B3" s="18"/>
      <c r="C3" s="18"/>
      <c r="D3" s="18"/>
      <c r="E3" s="18"/>
      <c r="F3" s="18"/>
      <c r="G3" s="18"/>
      <c r="H3" s="18"/>
      <c r="I3" s="18"/>
    </row>
    <row r="5" spans="1:24" x14ac:dyDescent="0.2">
      <c r="B5" t="s">
        <v>0</v>
      </c>
      <c r="C5" t="s">
        <v>1</v>
      </c>
      <c r="D5" t="s">
        <v>2</v>
      </c>
      <c r="E5" t="s">
        <v>3</v>
      </c>
      <c r="F5" t="s">
        <v>4</v>
      </c>
      <c r="G5" t="s">
        <v>5</v>
      </c>
      <c r="H5" t="s">
        <v>6</v>
      </c>
    </row>
    <row r="6" spans="1:24" x14ac:dyDescent="0.2">
      <c r="A6" t="s">
        <v>7</v>
      </c>
      <c r="B6">
        <v>422</v>
      </c>
      <c r="C6">
        <v>103</v>
      </c>
      <c r="D6">
        <v>10</v>
      </c>
      <c r="E6">
        <v>1000</v>
      </c>
      <c r="F6" t="s">
        <v>8</v>
      </c>
      <c r="G6">
        <v>11</v>
      </c>
      <c r="H6">
        <f>(E6*G6*B6)/(C6*D6)</f>
        <v>4506.7961165048546</v>
      </c>
    </row>
    <row r="8" spans="1:24" x14ac:dyDescent="0.2">
      <c r="A8" s="1"/>
      <c r="B8" s="2"/>
      <c r="C8" s="2"/>
      <c r="D8" s="2"/>
      <c r="E8" s="2"/>
      <c r="F8" s="2"/>
      <c r="G8" s="2"/>
      <c r="H8" s="2"/>
      <c r="I8" s="2"/>
      <c r="J8" s="2"/>
      <c r="K8" s="2"/>
      <c r="L8" s="2"/>
      <c r="M8" s="2"/>
    </row>
    <row r="9" spans="1:24" s="16" customFormat="1" x14ac:dyDescent="0.2">
      <c r="A9" s="1" t="s">
        <v>191</v>
      </c>
      <c r="B9" s="1" t="s">
        <v>0</v>
      </c>
      <c r="C9" s="1" t="s">
        <v>9</v>
      </c>
      <c r="D9" s="1" t="s">
        <v>10</v>
      </c>
      <c r="E9" s="1" t="s">
        <v>11</v>
      </c>
      <c r="F9" s="1" t="s">
        <v>2</v>
      </c>
      <c r="G9" s="1" t="s">
        <v>12</v>
      </c>
      <c r="H9" s="1" t="s">
        <v>13</v>
      </c>
      <c r="I9" s="1" t="s">
        <v>14</v>
      </c>
      <c r="J9" s="1" t="s">
        <v>15</v>
      </c>
      <c r="K9" s="1" t="s">
        <v>16</v>
      </c>
      <c r="L9" s="1" t="s">
        <v>17</v>
      </c>
      <c r="M9" s="1" t="s">
        <v>14</v>
      </c>
      <c r="N9" s="1" t="s">
        <v>15</v>
      </c>
      <c r="O9" s="1" t="s">
        <v>18</v>
      </c>
      <c r="P9" s="1" t="s">
        <v>19</v>
      </c>
      <c r="Q9" s="1" t="s">
        <v>14</v>
      </c>
      <c r="R9" s="1" t="s">
        <v>15</v>
      </c>
      <c r="S9" s="1" t="s">
        <v>20</v>
      </c>
      <c r="T9" s="1" t="s">
        <v>21</v>
      </c>
      <c r="U9" s="1" t="s">
        <v>15</v>
      </c>
      <c r="V9" s="1" t="s">
        <v>22</v>
      </c>
      <c r="W9" s="1" t="s">
        <v>21</v>
      </c>
      <c r="X9" s="1" t="s">
        <v>15</v>
      </c>
    </row>
    <row r="10" spans="1:24" x14ac:dyDescent="0.2">
      <c r="A10" t="s">
        <v>88</v>
      </c>
      <c r="B10">
        <v>260</v>
      </c>
      <c r="C10">
        <v>22161</v>
      </c>
      <c r="D10">
        <v>23392</v>
      </c>
      <c r="E10">
        <f>D10+C10</f>
        <v>45553</v>
      </c>
      <c r="F10">
        <v>10</v>
      </c>
      <c r="G10">
        <f>(F10*C10*H$6)/(B10*1000)</f>
        <v>3841.3503360716954</v>
      </c>
      <c r="H10" s="4">
        <f>G10*1000*100*100*5</f>
        <v>192067516803.58478</v>
      </c>
      <c r="I10" s="4">
        <f>AVERAGE(H10:H12)</f>
        <v>148056960142.61597</v>
      </c>
      <c r="J10" s="4">
        <f>STDEVP(H10:H12)</f>
        <v>107458909101.6812</v>
      </c>
      <c r="K10">
        <f>(F10*D10*H$6)/(B10*2000)</f>
        <v>2027.3648991784914</v>
      </c>
      <c r="L10" s="4">
        <f>K10*1000*100*100*10</f>
        <v>202736489917.84915</v>
      </c>
      <c r="M10" s="4">
        <f>AVERAGE(L10:L12)</f>
        <v>149967450128.98721</v>
      </c>
      <c r="N10" s="4">
        <f>STDEVP(L10:L12)</f>
        <v>107583051067.65367</v>
      </c>
      <c r="O10">
        <f t="shared" ref="O10:P12" si="0">G10+K10</f>
        <v>5868.7152352501871</v>
      </c>
      <c r="P10" s="4">
        <f t="shared" si="0"/>
        <v>394804006721.43396</v>
      </c>
      <c r="Q10" s="4">
        <f>AVERAGE(P10,P12)</f>
        <v>446995750675.77844</v>
      </c>
      <c r="R10" s="4">
        <f>STDEVP(P10,P12)</f>
        <v>52191743954.344452</v>
      </c>
      <c r="S10" s="6">
        <f>(H10*100)/P10</f>
        <v>48.648826641494516</v>
      </c>
      <c r="T10" s="6">
        <f>AVERAGE(S10,S12)</f>
        <v>49.567597181727976</v>
      </c>
      <c r="U10">
        <f>STDEVP(S10,S12)</f>
        <v>0.91877054023346361</v>
      </c>
      <c r="V10" s="6">
        <f>100-S10</f>
        <v>51.351173358505484</v>
      </c>
      <c r="W10" s="6">
        <f>AVERAGE(V10,V12)</f>
        <v>50.432402818272024</v>
      </c>
      <c r="X10">
        <f>STDEVP(V10,V12)</f>
        <v>0.91877054023346361</v>
      </c>
    </row>
    <row r="11" spans="1:24" s="8" customFormat="1" x14ac:dyDescent="0.2">
      <c r="A11" s="8" t="s">
        <v>87</v>
      </c>
      <c r="B11" s="8">
        <v>193</v>
      </c>
      <c r="C11" s="8">
        <v>7</v>
      </c>
      <c r="D11" s="8">
        <v>0</v>
      </c>
      <c r="E11" s="8">
        <f>D11+C11</f>
        <v>7</v>
      </c>
      <c r="F11" s="8">
        <v>10</v>
      </c>
      <c r="G11" s="8">
        <f>(F11*C11*H$6)/(B11*1000)</f>
        <v>1.6345892650535743</v>
      </c>
      <c r="H11" s="10">
        <f>G11*1000*100*100*5</f>
        <v>81729463.252678722</v>
      </c>
      <c r="I11" s="10"/>
      <c r="J11" s="10"/>
      <c r="K11" s="8">
        <f>(F11*D11*H$6)/(B11*2000)</f>
        <v>0</v>
      </c>
      <c r="L11" s="10">
        <f>K11*1000*100*100*10</f>
        <v>0</v>
      </c>
      <c r="M11" s="10"/>
      <c r="N11" s="10"/>
      <c r="O11" s="8">
        <f t="shared" si="0"/>
        <v>1.6345892650535743</v>
      </c>
      <c r="P11" s="10">
        <f t="shared" si="0"/>
        <v>81729463.252678722</v>
      </c>
      <c r="Q11" s="10"/>
      <c r="R11" s="10"/>
      <c r="S11" s="9">
        <f>(H11*100)/P11</f>
        <v>100</v>
      </c>
      <c r="V11" s="9">
        <f>100-S11</f>
        <v>0</v>
      </c>
    </row>
    <row r="12" spans="1:24" x14ac:dyDescent="0.2">
      <c r="A12" t="s">
        <v>86</v>
      </c>
      <c r="B12">
        <v>226</v>
      </c>
      <c r="C12">
        <v>25276</v>
      </c>
      <c r="D12">
        <v>24789</v>
      </c>
      <c r="E12">
        <f>D12+C12</f>
        <v>50065</v>
      </c>
      <c r="F12">
        <v>10</v>
      </c>
      <c r="G12">
        <f>(F12*C12*H$6)/(B12*1000)</f>
        <v>5040.4326832202078</v>
      </c>
      <c r="H12" s="4">
        <f>G12*1000*100*100*5</f>
        <v>252021634161.01041</v>
      </c>
      <c r="I12" s="4"/>
      <c r="J12" s="4"/>
      <c r="K12">
        <f>(F12*D12*H$6)/(B12*2000)</f>
        <v>2471.6586046911248</v>
      </c>
      <c r="L12" s="4">
        <f>K12*1000*100*100*10</f>
        <v>247165860469.11249</v>
      </c>
      <c r="M12" s="4"/>
      <c r="N12" s="4"/>
      <c r="O12">
        <f t="shared" si="0"/>
        <v>7512.091287911333</v>
      </c>
      <c r="P12" s="4">
        <f t="shared" si="0"/>
        <v>499187494630.12292</v>
      </c>
      <c r="Q12" s="4"/>
      <c r="R12" s="4"/>
      <c r="S12" s="6">
        <f>(H12*100)/P12</f>
        <v>50.486367721961443</v>
      </c>
      <c r="V12" s="6">
        <f>100-S12</f>
        <v>49.513632278038557</v>
      </c>
    </row>
    <row r="14" spans="1:24" x14ac:dyDescent="0.2">
      <c r="A14" s="2"/>
      <c r="B14" s="2" t="s">
        <v>0</v>
      </c>
      <c r="C14" s="2" t="s">
        <v>23</v>
      </c>
      <c r="D14" s="2" t="s">
        <v>2</v>
      </c>
      <c r="E14" s="2" t="s">
        <v>24</v>
      </c>
      <c r="F14" s="2" t="s">
        <v>25</v>
      </c>
      <c r="G14" s="2" t="s">
        <v>14</v>
      </c>
      <c r="H14" s="2" t="s">
        <v>15</v>
      </c>
      <c r="I14" s="2" t="s">
        <v>26</v>
      </c>
      <c r="J14" s="2" t="s">
        <v>21</v>
      </c>
      <c r="K14" s="2" t="s">
        <v>15</v>
      </c>
    </row>
    <row r="15" spans="1:24" x14ac:dyDescent="0.2">
      <c r="A15" t="s">
        <v>91</v>
      </c>
      <c r="B15">
        <v>209</v>
      </c>
      <c r="C15">
        <v>12945</v>
      </c>
      <c r="D15">
        <v>10</v>
      </c>
      <c r="E15">
        <f>(D15*C15*H$6)/(B15*1000)</f>
        <v>2791.410321921308</v>
      </c>
      <c r="F15" s="4">
        <f>E15*1000*100*100*5</f>
        <v>139570516096.0654</v>
      </c>
      <c r="G15" s="4">
        <f>AVERAGE(F15:F17)</f>
        <v>129260141025.31087</v>
      </c>
      <c r="H15" s="4">
        <f>STDEVP(F15:F17)</f>
        <v>22035984210.550125</v>
      </c>
      <c r="I15" s="6">
        <f>(F15*100)/Q10</f>
        <v>31.224125930740836</v>
      </c>
      <c r="J15" s="6">
        <f>AVERAGE(I15:I17)</f>
        <v>28.917532399333197</v>
      </c>
      <c r="K15" s="6">
        <f>STDEVP(I15:I17)</f>
        <v>4.9297972468945588</v>
      </c>
    </row>
    <row r="16" spans="1:24" x14ac:dyDescent="0.2">
      <c r="A16" t="s">
        <v>90</v>
      </c>
      <c r="B16">
        <v>303</v>
      </c>
      <c r="C16">
        <v>13263</v>
      </c>
      <c r="D16">
        <v>10</v>
      </c>
      <c r="E16">
        <f>(D16*C16*H$6)/(B16*1000)</f>
        <v>1972.7272902047489</v>
      </c>
      <c r="F16" s="4">
        <f>E16*1000*100*100*5</f>
        <v>98636364510.237457</v>
      </c>
      <c r="G16" s="4"/>
      <c r="H16" s="4"/>
      <c r="I16" s="6">
        <f>(F16*100)/Q10</f>
        <v>22.066510556558253</v>
      </c>
      <c r="J16" s="6"/>
      <c r="K16" s="6"/>
    </row>
    <row r="17" spans="1:11" x14ac:dyDescent="0.2">
      <c r="A17" t="s">
        <v>89</v>
      </c>
      <c r="B17">
        <v>199</v>
      </c>
      <c r="C17">
        <v>13209</v>
      </c>
      <c r="D17">
        <v>10</v>
      </c>
      <c r="E17">
        <f>(D17*C17*H$6)/(B17*1000)</f>
        <v>2991.4708493925946</v>
      </c>
      <c r="F17" s="4">
        <f>E17*1000*100*100*5</f>
        <v>149573542469.62973</v>
      </c>
      <c r="G17" s="4"/>
      <c r="H17" s="4"/>
      <c r="I17" s="6">
        <f>(F17*100)/Q10</f>
        <v>33.461960710700495</v>
      </c>
      <c r="J17" s="6"/>
      <c r="K17" s="6"/>
    </row>
  </sheetData>
  <mergeCells count="1">
    <mergeCell ref="A1:I3"/>
  </mergeCells>
  <conditionalFormatting sqref="B15:B17">
    <cfRule type="cellIs" dxfId="1" priority="2" stopIfTrue="1" operator="lessThan">
      <formula>100</formula>
    </cfRule>
  </conditionalFormatting>
  <conditionalFormatting sqref="B10:B12">
    <cfRule type="cellIs" dxfId="0" priority="1" stopIfTrue="1" operator="lessThan">
      <formula>100</formula>
    </cfRule>
  </conditionalFormatting>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abSelected="1" workbookViewId="0">
      <selection activeCell="F30" sqref="F30"/>
    </sheetView>
  </sheetViews>
  <sheetFormatPr baseColWidth="10" defaultRowHeight="16" x14ac:dyDescent="0.2"/>
  <cols>
    <col min="1" max="1" width="24.6640625" customWidth="1"/>
  </cols>
  <sheetData>
    <row r="1" spans="1:24" ht="16" customHeight="1" x14ac:dyDescent="0.2">
      <c r="A1" s="18" t="s">
        <v>190</v>
      </c>
      <c r="B1" s="18"/>
      <c r="C1" s="18"/>
      <c r="D1" s="18"/>
      <c r="E1" s="18"/>
      <c r="F1" s="18"/>
      <c r="G1" s="18"/>
      <c r="H1" s="18"/>
      <c r="I1" s="18"/>
      <c r="J1" s="14"/>
    </row>
    <row r="2" spans="1:24" x14ac:dyDescent="0.2">
      <c r="A2" s="18"/>
      <c r="B2" s="18"/>
      <c r="C2" s="18"/>
      <c r="D2" s="18"/>
      <c r="E2" s="18"/>
      <c r="F2" s="18"/>
      <c r="G2" s="18"/>
      <c r="H2" s="18"/>
      <c r="I2" s="18"/>
      <c r="J2" s="14"/>
    </row>
    <row r="3" spans="1:24" x14ac:dyDescent="0.2">
      <c r="A3" s="18"/>
      <c r="B3" s="18"/>
      <c r="C3" s="18"/>
      <c r="D3" s="18"/>
      <c r="E3" s="18"/>
      <c r="F3" s="18"/>
      <c r="G3" s="18"/>
      <c r="H3" s="18"/>
      <c r="I3" s="18"/>
      <c r="J3" s="14"/>
    </row>
    <row r="4" spans="1:24" x14ac:dyDescent="0.2">
      <c r="A4" s="14"/>
      <c r="B4" s="14"/>
      <c r="C4" s="14"/>
      <c r="D4" s="14"/>
      <c r="E4" s="14"/>
      <c r="F4" s="14"/>
      <c r="G4" s="14"/>
      <c r="H4" s="14"/>
      <c r="I4" s="14"/>
      <c r="J4" s="14"/>
    </row>
    <row r="5" spans="1:24" x14ac:dyDescent="0.2">
      <c r="B5" t="s">
        <v>0</v>
      </c>
      <c r="C5" t="s">
        <v>1</v>
      </c>
      <c r="D5" t="s">
        <v>2</v>
      </c>
      <c r="E5" t="s">
        <v>3</v>
      </c>
      <c r="F5" t="s">
        <v>4</v>
      </c>
      <c r="G5" t="s">
        <v>5</v>
      </c>
      <c r="H5" t="s">
        <v>6</v>
      </c>
    </row>
    <row r="6" spans="1:24" x14ac:dyDescent="0.2">
      <c r="A6" t="s">
        <v>7</v>
      </c>
      <c r="B6">
        <v>1191</v>
      </c>
      <c r="C6">
        <v>186</v>
      </c>
      <c r="D6">
        <v>10</v>
      </c>
      <c r="E6">
        <v>1000</v>
      </c>
      <c r="F6" t="s">
        <v>8</v>
      </c>
      <c r="G6">
        <v>11</v>
      </c>
      <c r="H6">
        <f>(E6*G6*B6)/(C6*D6)</f>
        <v>7043.5483870967746</v>
      </c>
    </row>
    <row r="9" spans="1:24" x14ac:dyDescent="0.2">
      <c r="A9" s="1"/>
      <c r="B9" s="2"/>
      <c r="C9" s="2"/>
      <c r="D9" s="2"/>
      <c r="E9" s="2"/>
      <c r="F9" s="2"/>
      <c r="G9" s="2"/>
      <c r="H9" s="2"/>
      <c r="I9" s="2"/>
      <c r="J9" s="2"/>
      <c r="K9" s="3"/>
      <c r="L9" s="2"/>
      <c r="M9" s="2"/>
    </row>
    <row r="10" spans="1:24" s="16" customFormat="1" x14ac:dyDescent="0.2">
      <c r="A10" s="1" t="s">
        <v>191</v>
      </c>
      <c r="B10" s="1" t="s">
        <v>0</v>
      </c>
      <c r="C10" s="1" t="s">
        <v>9</v>
      </c>
      <c r="D10" s="1" t="s">
        <v>10</v>
      </c>
      <c r="E10" s="1" t="s">
        <v>11</v>
      </c>
      <c r="F10" s="1" t="s">
        <v>2</v>
      </c>
      <c r="G10" s="1" t="s">
        <v>12</v>
      </c>
      <c r="H10" s="1" t="s">
        <v>13</v>
      </c>
      <c r="I10" s="1" t="s">
        <v>14</v>
      </c>
      <c r="J10" s="1" t="s">
        <v>15</v>
      </c>
      <c r="K10" s="15" t="s">
        <v>16</v>
      </c>
      <c r="L10" s="1" t="s">
        <v>17</v>
      </c>
      <c r="M10" s="1" t="s">
        <v>14</v>
      </c>
      <c r="N10" s="1" t="s">
        <v>15</v>
      </c>
      <c r="O10" s="1" t="s">
        <v>18</v>
      </c>
      <c r="P10" s="1" t="s">
        <v>19</v>
      </c>
      <c r="Q10" s="1" t="s">
        <v>14</v>
      </c>
      <c r="R10" s="1" t="s">
        <v>15</v>
      </c>
      <c r="S10" s="1" t="s">
        <v>20</v>
      </c>
      <c r="T10" s="1" t="s">
        <v>21</v>
      </c>
      <c r="U10" s="1" t="s">
        <v>15</v>
      </c>
      <c r="V10" s="1" t="s">
        <v>22</v>
      </c>
      <c r="W10" s="1" t="s">
        <v>21</v>
      </c>
      <c r="X10" s="1" t="s">
        <v>15</v>
      </c>
    </row>
    <row r="11" spans="1:24" x14ac:dyDescent="0.2">
      <c r="A11" t="s">
        <v>30</v>
      </c>
      <c r="B11">
        <v>161</v>
      </c>
      <c r="C11">
        <v>2800</v>
      </c>
      <c r="D11">
        <v>2948</v>
      </c>
      <c r="E11">
        <f>D11+C11</f>
        <v>5748</v>
      </c>
      <c r="F11">
        <v>10</v>
      </c>
      <c r="G11">
        <f>(F11*C11*H$6)/(B11*1000)</f>
        <v>1224.9649368863954</v>
      </c>
      <c r="H11" s="4">
        <f>G11*1000*100*100</f>
        <v>12249649368.863955</v>
      </c>
      <c r="I11" s="4">
        <f>AVERAGE(H11:H13)</f>
        <v>22495106346.652737</v>
      </c>
      <c r="J11" s="4">
        <f>STDEVP(H11:H13)</f>
        <v>7328491744.5578508</v>
      </c>
      <c r="K11" s="5">
        <f>(F11*D11*H$6)/(B11*2000)</f>
        <v>644.85654177519541</v>
      </c>
      <c r="L11" s="4">
        <f>K11*1000*100*100</f>
        <v>6448565417.7519541</v>
      </c>
      <c r="M11" s="4">
        <f>AVERAGE(L11:L13)</f>
        <v>12562506203.977617</v>
      </c>
      <c r="N11" s="4">
        <f>STDEVP(L11:L13)</f>
        <v>4325870447.4137764</v>
      </c>
      <c r="O11">
        <f>G11+K11</f>
        <v>1869.8214786615908</v>
      </c>
      <c r="P11" s="4">
        <f>H11+L11</f>
        <v>18698214786.61591</v>
      </c>
      <c r="Q11" s="4">
        <f>AVERAGE(P11:P13)</f>
        <v>35057612550.630348</v>
      </c>
      <c r="R11" s="4">
        <f>STDEVP(P11:P13)</f>
        <v>11607093256.350809</v>
      </c>
      <c r="S11" s="6">
        <f>(H11*100)/P11</f>
        <v>65.512400561534861</v>
      </c>
      <c r="T11" s="6">
        <f>AVERAGE(S11:S13)</f>
        <v>64.395466408147442</v>
      </c>
      <c r="U11">
        <f>STDEVP(S11:S13)</f>
        <v>1.3939470538385355</v>
      </c>
      <c r="V11" s="6">
        <f>100-S11</f>
        <v>34.487599438465139</v>
      </c>
      <c r="W11" s="6">
        <f>AVERAGE(V11:V13)</f>
        <v>35.604533591852558</v>
      </c>
      <c r="X11">
        <f>STDEVP(V11:V13)</f>
        <v>1.3939470538385355</v>
      </c>
    </row>
    <row r="12" spans="1:24" x14ac:dyDescent="0.2">
      <c r="A12" t="s">
        <v>31</v>
      </c>
      <c r="B12">
        <v>66</v>
      </c>
      <c r="C12">
        <v>2461</v>
      </c>
      <c r="D12">
        <v>2962</v>
      </c>
      <c r="E12">
        <f t="shared" ref="E12:E13" si="0">D12+C12</f>
        <v>5423</v>
      </c>
      <c r="F12">
        <v>10</v>
      </c>
      <c r="G12">
        <f t="shared" ref="G12:G13" si="1">(F12*C12*H$6)/(B12*1000)</f>
        <v>2626.3897849462364</v>
      </c>
      <c r="H12" s="4">
        <f t="shared" ref="H12:H13" si="2">G12*1000*100*100</f>
        <v>26263897849.462364</v>
      </c>
      <c r="I12" s="4"/>
      <c r="J12" s="4"/>
      <c r="K12" s="5">
        <f t="shared" ref="K12:K13" si="3">(F12*D12*H$6)/(B12*2000)</f>
        <v>1580.5295698924733</v>
      </c>
      <c r="L12" s="4">
        <f t="shared" ref="L12:L13" si="4">K12*1000*100*100</f>
        <v>15805295698.924732</v>
      </c>
      <c r="M12" s="4"/>
      <c r="N12" s="4"/>
      <c r="O12">
        <f t="shared" ref="O12:P13" si="5">G12+K12</f>
        <v>4206.9193548387102</v>
      </c>
      <c r="P12" s="4">
        <f t="shared" si="5"/>
        <v>42069193548.3871</v>
      </c>
      <c r="Q12" s="4"/>
      <c r="R12" s="4"/>
      <c r="S12" s="6">
        <f t="shared" ref="S12:S13" si="6">(H12*100)/P12</f>
        <v>62.43023845763571</v>
      </c>
      <c r="V12" s="6">
        <f t="shared" ref="V12:V13" si="7">100-S12</f>
        <v>37.56976154236429</v>
      </c>
    </row>
    <row r="13" spans="1:24" x14ac:dyDescent="0.2">
      <c r="A13" t="s">
        <v>32</v>
      </c>
      <c r="B13">
        <v>68</v>
      </c>
      <c r="C13">
        <v>2797</v>
      </c>
      <c r="D13">
        <v>2980</v>
      </c>
      <c r="E13">
        <f t="shared" si="0"/>
        <v>5777</v>
      </c>
      <c r="F13">
        <v>10</v>
      </c>
      <c r="G13">
        <f t="shared" si="1"/>
        <v>2897.1771821631883</v>
      </c>
      <c r="H13" s="4">
        <f t="shared" si="2"/>
        <v>28971771821.631886</v>
      </c>
      <c r="I13" s="4"/>
      <c r="J13" s="4"/>
      <c r="K13" s="5">
        <f t="shared" si="3"/>
        <v>1543.3657495256168</v>
      </c>
      <c r="L13" s="4">
        <f t="shared" si="4"/>
        <v>15433657495.256168</v>
      </c>
      <c r="M13" s="4"/>
      <c r="N13" s="4"/>
      <c r="O13">
        <f t="shared" si="5"/>
        <v>4440.5429316888049</v>
      </c>
      <c r="P13" s="4">
        <f t="shared" si="5"/>
        <v>44405429316.888054</v>
      </c>
      <c r="Q13" s="4"/>
      <c r="R13" s="4"/>
      <c r="S13" s="6">
        <f t="shared" si="6"/>
        <v>65.243760205271755</v>
      </c>
      <c r="V13" s="6">
        <f t="shared" si="7"/>
        <v>34.756239794728245</v>
      </c>
    </row>
    <row r="14" spans="1:24" x14ac:dyDescent="0.2">
      <c r="K14" s="5"/>
    </row>
    <row r="15" spans="1:24" x14ac:dyDescent="0.2">
      <c r="A15" s="2"/>
      <c r="B15" s="2" t="s">
        <v>0</v>
      </c>
      <c r="C15" s="2" t="s">
        <v>23</v>
      </c>
      <c r="D15" s="2" t="s">
        <v>2</v>
      </c>
      <c r="E15" s="2" t="s">
        <v>24</v>
      </c>
      <c r="F15" s="2" t="s">
        <v>25</v>
      </c>
      <c r="G15" s="2" t="s">
        <v>14</v>
      </c>
      <c r="H15" s="2" t="s">
        <v>15</v>
      </c>
      <c r="I15" s="2" t="s">
        <v>26</v>
      </c>
      <c r="J15" s="2" t="s">
        <v>21</v>
      </c>
      <c r="K15" s="2" t="s">
        <v>15</v>
      </c>
    </row>
    <row r="16" spans="1:24" x14ac:dyDescent="0.2">
      <c r="A16" t="s">
        <v>27</v>
      </c>
      <c r="B16">
        <v>365</v>
      </c>
      <c r="C16">
        <v>993</v>
      </c>
      <c r="D16">
        <v>10</v>
      </c>
      <c r="E16">
        <f>(D16*C16*H$6)/(B16*1000)</f>
        <v>191.62311091471497</v>
      </c>
      <c r="F16" s="4">
        <f>E16*1000*100*100</f>
        <v>1916231109.1471498</v>
      </c>
      <c r="G16" s="4">
        <f>AVERAGE(F16:F18)</f>
        <v>2209398418.6857905</v>
      </c>
      <c r="H16" s="4">
        <f>STDEVP(F16:F18)</f>
        <v>400022128.8252269</v>
      </c>
      <c r="I16" s="6">
        <f>(F16*100)/Q11</f>
        <v>5.4659486762817089</v>
      </c>
      <c r="J16" s="6">
        <f>AVERAGE(I16:I18)</f>
        <v>6.3021930415112211</v>
      </c>
      <c r="K16" s="6">
        <f>STDEVP(I16:I18)</f>
        <v>1.1410421295731872</v>
      </c>
    </row>
    <row r="17" spans="1:11" x14ac:dyDescent="0.2">
      <c r="A17" t="s">
        <v>28</v>
      </c>
      <c r="B17">
        <v>249</v>
      </c>
      <c r="C17">
        <v>981</v>
      </c>
      <c r="D17">
        <v>10</v>
      </c>
      <c r="E17">
        <f t="shared" ref="E17:E18" si="8">(D17*C17*H$6)/(B17*1000)</f>
        <v>277.49883404586092</v>
      </c>
      <c r="F17" s="4">
        <f t="shared" ref="F17:F18" si="9">E17*1000*100*100</f>
        <v>2774988340.4586091</v>
      </c>
      <c r="G17" s="4"/>
      <c r="H17" s="4"/>
      <c r="I17" s="6">
        <f>(F17*100)/Q11</f>
        <v>7.9155086115774695</v>
      </c>
      <c r="J17" s="6"/>
      <c r="K17" s="6"/>
    </row>
    <row r="18" spans="1:11" x14ac:dyDescent="0.2">
      <c r="A18" t="s">
        <v>29</v>
      </c>
      <c r="B18">
        <v>264</v>
      </c>
      <c r="C18">
        <v>726</v>
      </c>
      <c r="D18">
        <v>10</v>
      </c>
      <c r="E18">
        <f t="shared" si="8"/>
        <v>193.69758064516131</v>
      </c>
      <c r="F18" s="4">
        <f t="shared" si="9"/>
        <v>1936975806.4516132</v>
      </c>
      <c r="G18" s="4"/>
      <c r="H18" s="4"/>
      <c r="I18" s="6">
        <f>(F18*100)/Q11</f>
        <v>5.5251218366744874</v>
      </c>
      <c r="J18" s="6"/>
      <c r="K18" s="6"/>
    </row>
  </sheetData>
  <mergeCells count="1">
    <mergeCell ref="A1:I3"/>
  </mergeCells>
  <conditionalFormatting sqref="B11:B13">
    <cfRule type="cellIs" dxfId="14" priority="2" stopIfTrue="1" operator="lessThan">
      <formula>100</formula>
    </cfRule>
  </conditionalFormatting>
  <conditionalFormatting sqref="B16:B18">
    <cfRule type="cellIs" dxfId="13" priority="1" stopIfTrue="1" operator="lessThan">
      <formula>100</formula>
    </cfRule>
  </conditionalFormatting>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opLeftCell="A2" workbookViewId="0">
      <selection activeCell="A10" sqref="A10"/>
    </sheetView>
  </sheetViews>
  <sheetFormatPr baseColWidth="10" defaultRowHeight="16" x14ac:dyDescent="0.2"/>
  <cols>
    <col min="1" max="1" width="24.83203125" customWidth="1"/>
  </cols>
  <sheetData>
    <row r="1" spans="1:24" x14ac:dyDescent="0.2">
      <c r="B1" t="s">
        <v>0</v>
      </c>
      <c r="C1" t="s">
        <v>1</v>
      </c>
      <c r="D1" t="s">
        <v>2</v>
      </c>
      <c r="E1" t="s">
        <v>3</v>
      </c>
      <c r="F1" t="s">
        <v>4</v>
      </c>
      <c r="G1" t="s">
        <v>5</v>
      </c>
      <c r="H1" t="s">
        <v>6</v>
      </c>
    </row>
    <row r="2" spans="1:24" x14ac:dyDescent="0.2">
      <c r="A2" s="18" t="s">
        <v>192</v>
      </c>
      <c r="B2" s="18"/>
      <c r="C2" s="18"/>
      <c r="D2" s="18"/>
      <c r="E2" s="18"/>
      <c r="F2" s="18"/>
      <c r="G2" s="18"/>
      <c r="H2" s="18"/>
      <c r="I2" s="18"/>
    </row>
    <row r="3" spans="1:24" x14ac:dyDescent="0.2">
      <c r="A3" s="18"/>
      <c r="B3" s="18"/>
      <c r="C3" s="18"/>
      <c r="D3" s="18"/>
      <c r="E3" s="18"/>
      <c r="F3" s="18"/>
      <c r="G3" s="18"/>
      <c r="H3" s="18"/>
      <c r="I3" s="18"/>
    </row>
    <row r="4" spans="1:24" x14ac:dyDescent="0.2">
      <c r="A4" s="18"/>
      <c r="B4" s="18"/>
      <c r="C4" s="18"/>
      <c r="D4" s="18"/>
      <c r="E4" s="18"/>
      <c r="F4" s="18"/>
      <c r="G4" s="18"/>
      <c r="H4" s="18"/>
      <c r="I4" s="18"/>
    </row>
    <row r="6" spans="1:24" x14ac:dyDescent="0.2">
      <c r="A6" t="s">
        <v>7</v>
      </c>
      <c r="B6">
        <v>1191</v>
      </c>
      <c r="C6">
        <v>186</v>
      </c>
      <c r="D6">
        <v>10</v>
      </c>
      <c r="E6">
        <v>1000</v>
      </c>
      <c r="F6" t="s">
        <v>8</v>
      </c>
      <c r="G6">
        <v>11</v>
      </c>
      <c r="H6">
        <f>(E6*G6*B6)/(C6*D6)</f>
        <v>7043.5483870967746</v>
      </c>
    </row>
    <row r="9" spans="1:24" x14ac:dyDescent="0.2">
      <c r="A9" s="1"/>
      <c r="B9" s="2"/>
      <c r="C9" s="2"/>
      <c r="D9" s="2"/>
      <c r="E9" s="2"/>
      <c r="F9" s="2"/>
      <c r="G9" s="2"/>
      <c r="H9" s="2"/>
      <c r="I9" s="2"/>
      <c r="J9" s="2"/>
      <c r="K9" s="3"/>
      <c r="L9" s="2"/>
      <c r="M9" s="2"/>
    </row>
    <row r="10" spans="1:24" s="16" customFormat="1" x14ac:dyDescent="0.2">
      <c r="A10" s="1" t="s">
        <v>191</v>
      </c>
      <c r="B10" s="1" t="s">
        <v>0</v>
      </c>
      <c r="C10" s="1" t="s">
        <v>9</v>
      </c>
      <c r="D10" s="1" t="s">
        <v>10</v>
      </c>
      <c r="E10" s="1" t="s">
        <v>11</v>
      </c>
      <c r="F10" s="1" t="s">
        <v>2</v>
      </c>
      <c r="G10" s="1" t="s">
        <v>12</v>
      </c>
      <c r="H10" s="1" t="s">
        <v>13</v>
      </c>
      <c r="I10" s="1" t="s">
        <v>14</v>
      </c>
      <c r="J10" s="1" t="s">
        <v>15</v>
      </c>
      <c r="K10" s="15" t="s">
        <v>16</v>
      </c>
      <c r="L10" s="1" t="s">
        <v>17</v>
      </c>
      <c r="M10" s="1" t="s">
        <v>14</v>
      </c>
      <c r="N10" s="1" t="s">
        <v>15</v>
      </c>
      <c r="O10" s="1" t="s">
        <v>18</v>
      </c>
      <c r="P10" s="1" t="s">
        <v>19</v>
      </c>
      <c r="Q10" s="1" t="s">
        <v>14</v>
      </c>
      <c r="R10" s="1" t="s">
        <v>15</v>
      </c>
      <c r="S10" s="1" t="s">
        <v>20</v>
      </c>
      <c r="T10" s="1" t="s">
        <v>21</v>
      </c>
      <c r="U10" s="1" t="s">
        <v>15</v>
      </c>
      <c r="V10" s="1" t="s">
        <v>22</v>
      </c>
      <c r="W10" s="1" t="s">
        <v>21</v>
      </c>
      <c r="X10" s="1" t="s">
        <v>15</v>
      </c>
    </row>
    <row r="11" spans="1:24" x14ac:dyDescent="0.2">
      <c r="A11" t="s">
        <v>36</v>
      </c>
      <c r="B11">
        <v>121</v>
      </c>
      <c r="C11">
        <v>2427</v>
      </c>
      <c r="D11">
        <v>3942</v>
      </c>
      <c r="E11">
        <f>D11+C11</f>
        <v>6369</v>
      </c>
      <c r="F11">
        <v>10</v>
      </c>
      <c r="G11">
        <f>(F11*C11*H$6)/(B11*1000)</f>
        <v>1412.7844574780061</v>
      </c>
      <c r="H11" s="4">
        <f>G11*1000*100*100</f>
        <v>14127844574.780062</v>
      </c>
      <c r="I11" s="4">
        <f>AVERAGE(H11:H13)</f>
        <v>19958745988.60358</v>
      </c>
      <c r="J11" s="4">
        <f>STDEVP(H11:H13)</f>
        <v>4897974182.1582136</v>
      </c>
      <c r="K11" s="5">
        <f>(F11*D11*H$6)/(B11*2000)</f>
        <v>1147.3416422287391</v>
      </c>
      <c r="L11" s="4">
        <f>K11*1000*100*100</f>
        <v>11473416422.287392</v>
      </c>
      <c r="M11" s="4">
        <f>AVERAGE(L11:L13)</f>
        <v>16758571799.823572</v>
      </c>
      <c r="N11" s="4">
        <f>STDEVP(L11:L13)</f>
        <v>4493139361.9070549</v>
      </c>
      <c r="O11">
        <f>G11+K11</f>
        <v>2560.1260997067452</v>
      </c>
      <c r="P11" s="4">
        <f>H11+L11</f>
        <v>25601260997.067451</v>
      </c>
      <c r="Q11" s="4">
        <f>AVERAGE(P11:P13)</f>
        <v>36717317788.427147</v>
      </c>
      <c r="R11" s="4">
        <f>STDEVP(P11:P13)</f>
        <v>9390719457.1078625</v>
      </c>
      <c r="S11" s="6">
        <f>(H11*100)/P11</f>
        <v>55.184174624829474</v>
      </c>
      <c r="T11" s="6">
        <f>AVERAGE(S11:S13)</f>
        <v>54.506559770817546</v>
      </c>
      <c r="U11">
        <f>STDEVP(S11:S13)</f>
        <v>0.58159607136163594</v>
      </c>
      <c r="V11" s="6">
        <f>100-S11</f>
        <v>44.815825375170526</v>
      </c>
      <c r="W11" s="6">
        <f>AVERAGE(V11:V13)</f>
        <v>45.493440229182454</v>
      </c>
      <c r="X11">
        <f>STDEVP(V11:V13)</f>
        <v>0.58159607136163594</v>
      </c>
    </row>
    <row r="12" spans="1:24" x14ac:dyDescent="0.2">
      <c r="A12" t="s">
        <v>37</v>
      </c>
      <c r="B12">
        <v>55</v>
      </c>
      <c r="C12">
        <v>2039</v>
      </c>
      <c r="D12">
        <v>3507</v>
      </c>
      <c r="E12">
        <f t="shared" ref="E12:E13" si="0">D12+C12</f>
        <v>5546</v>
      </c>
      <c r="F12">
        <v>10</v>
      </c>
      <c r="G12">
        <f t="shared" ref="G12:G13" si="1">(F12*C12*H$6)/(B12*1000)</f>
        <v>2611.235483870968</v>
      </c>
      <c r="H12" s="4">
        <f t="shared" ref="H12:H13" si="2">G12*1000*100*100</f>
        <v>26112354838.709675</v>
      </c>
      <c r="I12" s="4"/>
      <c r="J12" s="4"/>
      <c r="K12" s="5">
        <f t="shared" ref="K12:K13" si="3">(F12*D12*H$6)/(B12*2000)</f>
        <v>2245.6112903225808</v>
      </c>
      <c r="L12" s="4">
        <f t="shared" ref="L12:L13" si="4">K12*1000*100*100</f>
        <v>22456112903.225811</v>
      </c>
      <c r="M12" s="4"/>
      <c r="N12" s="4"/>
      <c r="O12">
        <f t="shared" ref="O12:P13" si="5">G12+K12</f>
        <v>4856.8467741935492</v>
      </c>
      <c r="P12" s="4">
        <f t="shared" si="5"/>
        <v>48568467741.935486</v>
      </c>
      <c r="Q12" s="4"/>
      <c r="R12" s="4"/>
      <c r="S12" s="6">
        <f t="shared" ref="S12:S13" si="6">(H12*100)/P12</f>
        <v>53.764007910349363</v>
      </c>
      <c r="V12" s="6">
        <f t="shared" ref="V12:V13" si="7">100-S12</f>
        <v>46.235992089650637</v>
      </c>
    </row>
    <row r="13" spans="1:24" x14ac:dyDescent="0.2">
      <c r="A13" t="s">
        <v>38</v>
      </c>
      <c r="B13">
        <v>82</v>
      </c>
      <c r="C13">
        <v>2286</v>
      </c>
      <c r="D13">
        <v>3806</v>
      </c>
      <c r="E13">
        <f t="shared" si="0"/>
        <v>6092</v>
      </c>
      <c r="F13">
        <v>10</v>
      </c>
      <c r="G13">
        <f t="shared" si="1"/>
        <v>1963.6038552321006</v>
      </c>
      <c r="H13" s="4">
        <f t="shared" si="2"/>
        <v>19636038552.321007</v>
      </c>
      <c r="I13" s="4"/>
      <c r="J13" s="4"/>
      <c r="K13" s="5">
        <f t="shared" si="3"/>
        <v>1634.6186073957515</v>
      </c>
      <c r="L13" s="4">
        <f t="shared" si="4"/>
        <v>16346186073.957516</v>
      </c>
      <c r="M13" s="4"/>
      <c r="N13" s="4"/>
      <c r="O13">
        <f t="shared" si="5"/>
        <v>3598.2224626278521</v>
      </c>
      <c r="P13" s="4">
        <f>H13+L13</f>
        <v>35982224626.278519</v>
      </c>
      <c r="Q13" s="4"/>
      <c r="R13" s="4"/>
      <c r="S13" s="6">
        <f t="shared" si="6"/>
        <v>54.571496777273815</v>
      </c>
      <c r="V13" s="6">
        <f t="shared" si="7"/>
        <v>45.428503222726185</v>
      </c>
    </row>
    <row r="14" spans="1:24" x14ac:dyDescent="0.2">
      <c r="K14" s="5"/>
    </row>
    <row r="15" spans="1:24" x14ac:dyDescent="0.2">
      <c r="A15" s="2"/>
      <c r="B15" s="2" t="s">
        <v>0</v>
      </c>
      <c r="C15" s="2" t="s">
        <v>23</v>
      </c>
      <c r="D15" s="2" t="s">
        <v>2</v>
      </c>
      <c r="E15" s="2" t="s">
        <v>24</v>
      </c>
      <c r="F15" s="2" t="s">
        <v>25</v>
      </c>
      <c r="G15" s="2" t="s">
        <v>14</v>
      </c>
      <c r="H15" s="2" t="s">
        <v>15</v>
      </c>
      <c r="I15" s="2" t="s">
        <v>26</v>
      </c>
      <c r="J15" s="2" t="s">
        <v>21</v>
      </c>
      <c r="K15" s="2" t="s">
        <v>15</v>
      </c>
    </row>
    <row r="16" spans="1:24" x14ac:dyDescent="0.2">
      <c r="A16" t="s">
        <v>33</v>
      </c>
      <c r="B16">
        <v>277</v>
      </c>
      <c r="C16">
        <v>855</v>
      </c>
      <c r="D16">
        <v>10</v>
      </c>
      <c r="E16">
        <f>(D16*C16*H$6)/(B16*1000)</f>
        <v>217.40916501688599</v>
      </c>
      <c r="F16" s="4">
        <f>E16*1000*100*100</f>
        <v>2174091650.16886</v>
      </c>
      <c r="G16" s="4">
        <f>AVERAGE(F16:F18)</f>
        <v>2237979867.8110948</v>
      </c>
      <c r="H16" s="4">
        <f>STDEVP(F16:F18)</f>
        <v>86513996.017120078</v>
      </c>
      <c r="I16" s="6">
        <f>(F16*100)/Q11</f>
        <v>5.9211614058968847</v>
      </c>
      <c r="J16" s="6">
        <f>AVERAGE(I16:I18)</f>
        <v>6.0951616365519996</v>
      </c>
      <c r="K16" s="6">
        <f>STDEVP(I16:I18)</f>
        <v>0.23562177530404535</v>
      </c>
    </row>
    <row r="17" spans="1:11" x14ac:dyDescent="0.2">
      <c r="A17" t="s">
        <v>34</v>
      </c>
      <c r="B17">
        <v>302</v>
      </c>
      <c r="C17">
        <v>1012</v>
      </c>
      <c r="D17">
        <v>10</v>
      </c>
      <c r="E17">
        <f t="shared" ref="E17:E18" si="8">(D17*C17*H$6)/(B17*1000)</f>
        <v>236.02883999145484</v>
      </c>
      <c r="F17" s="4">
        <f t="shared" ref="F17:F18" si="9">E17*1000*100*100</f>
        <v>2360288399.9145484</v>
      </c>
      <c r="G17" s="4"/>
      <c r="H17" s="4"/>
      <c r="I17" s="6">
        <f>(F17*100)/Q11</f>
        <v>6.4282702062144708</v>
      </c>
      <c r="J17" s="6"/>
      <c r="K17" s="6"/>
    </row>
    <row r="18" spans="1:11" x14ac:dyDescent="0.2">
      <c r="A18" t="s">
        <v>35</v>
      </c>
      <c r="B18">
        <v>286</v>
      </c>
      <c r="C18">
        <v>885</v>
      </c>
      <c r="D18">
        <v>10</v>
      </c>
      <c r="E18">
        <f t="shared" si="8"/>
        <v>217.95595533498761</v>
      </c>
      <c r="F18" s="4">
        <f t="shared" si="9"/>
        <v>2179559553.3498759</v>
      </c>
      <c r="G18" s="4"/>
      <c r="H18" s="4"/>
      <c r="I18" s="6">
        <f>(F18*100)/Q11</f>
        <v>5.9360532975446443</v>
      </c>
      <c r="J18" s="6"/>
      <c r="K18" s="6"/>
    </row>
  </sheetData>
  <mergeCells count="1">
    <mergeCell ref="A2:I4"/>
  </mergeCells>
  <conditionalFormatting sqref="B16:B18">
    <cfRule type="cellIs" dxfId="12" priority="2" stopIfTrue="1" operator="lessThan">
      <formula>100</formula>
    </cfRule>
  </conditionalFormatting>
  <conditionalFormatting sqref="B11:B13">
    <cfRule type="cellIs" dxfId="11" priority="1" stopIfTrue="1" operator="lessThan">
      <formula>100</formula>
    </cfRule>
  </conditionalFormatting>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workbookViewId="0">
      <selection activeCell="A10" sqref="A10"/>
    </sheetView>
  </sheetViews>
  <sheetFormatPr baseColWidth="10" defaultRowHeight="16" x14ac:dyDescent="0.2"/>
  <cols>
    <col min="1" max="1" width="24" customWidth="1"/>
  </cols>
  <sheetData>
    <row r="1" spans="1:24" x14ac:dyDescent="0.2">
      <c r="A1" s="18" t="s">
        <v>193</v>
      </c>
      <c r="B1" s="18"/>
      <c r="C1" s="18"/>
      <c r="D1" s="18"/>
      <c r="E1" s="18"/>
      <c r="F1" s="18"/>
      <c r="G1" s="18"/>
      <c r="H1" s="18"/>
      <c r="I1" s="18"/>
    </row>
    <row r="2" spans="1:24" x14ac:dyDescent="0.2">
      <c r="A2" s="18"/>
      <c r="B2" s="18"/>
      <c r="C2" s="18"/>
      <c r="D2" s="18"/>
      <c r="E2" s="18"/>
      <c r="F2" s="18"/>
      <c r="G2" s="18"/>
      <c r="H2" s="18"/>
      <c r="I2" s="18"/>
    </row>
    <row r="3" spans="1:24" x14ac:dyDescent="0.2">
      <c r="A3" s="18"/>
      <c r="B3" s="18"/>
      <c r="C3" s="18"/>
      <c r="D3" s="18"/>
      <c r="E3" s="18"/>
      <c r="F3" s="18"/>
      <c r="G3" s="18"/>
      <c r="H3" s="18"/>
      <c r="I3" s="18"/>
    </row>
    <row r="5" spans="1:24" x14ac:dyDescent="0.2">
      <c r="B5" t="s">
        <v>0</v>
      </c>
      <c r="C5" t="s">
        <v>1</v>
      </c>
      <c r="D5" t="s">
        <v>2</v>
      </c>
      <c r="E5" t="s">
        <v>3</v>
      </c>
      <c r="F5" t="s">
        <v>4</v>
      </c>
      <c r="G5" t="s">
        <v>5</v>
      </c>
      <c r="H5" t="s">
        <v>6</v>
      </c>
    </row>
    <row r="6" spans="1:24" x14ac:dyDescent="0.2">
      <c r="A6" t="s">
        <v>7</v>
      </c>
      <c r="B6">
        <v>671</v>
      </c>
      <c r="C6">
        <v>45</v>
      </c>
      <c r="D6">
        <v>10</v>
      </c>
      <c r="E6">
        <v>1000</v>
      </c>
      <c r="F6" t="s">
        <v>8</v>
      </c>
      <c r="G6">
        <v>11</v>
      </c>
      <c r="H6">
        <f>(E6*G6*B6)/(C6*D6)</f>
        <v>16402.222222222223</v>
      </c>
    </row>
    <row r="9" spans="1:24" x14ac:dyDescent="0.2">
      <c r="A9" s="1"/>
      <c r="B9" s="2"/>
      <c r="C9" s="2"/>
      <c r="D9" s="2"/>
      <c r="E9" s="2"/>
      <c r="F9" s="2"/>
      <c r="G9" s="2"/>
      <c r="H9" s="2"/>
      <c r="I9" s="2"/>
      <c r="J9" s="2"/>
      <c r="K9" s="2"/>
      <c r="L9" s="2"/>
      <c r="M9" s="2"/>
    </row>
    <row r="10" spans="1:24" s="16" customFormat="1" x14ac:dyDescent="0.2">
      <c r="A10" s="1" t="s">
        <v>191</v>
      </c>
      <c r="B10" s="1" t="s">
        <v>0</v>
      </c>
      <c r="C10" s="1" t="s">
        <v>9</v>
      </c>
      <c r="D10" s="1" t="s">
        <v>10</v>
      </c>
      <c r="E10" s="1" t="s">
        <v>11</v>
      </c>
      <c r="F10" s="1" t="s">
        <v>2</v>
      </c>
      <c r="G10" s="1" t="s">
        <v>12</v>
      </c>
      <c r="H10" s="1" t="s">
        <v>13</v>
      </c>
      <c r="I10" s="1" t="s">
        <v>14</v>
      </c>
      <c r="J10" s="1" t="s">
        <v>15</v>
      </c>
      <c r="K10" s="1" t="s">
        <v>16</v>
      </c>
      <c r="L10" s="1" t="s">
        <v>17</v>
      </c>
      <c r="M10" s="1" t="s">
        <v>14</v>
      </c>
      <c r="N10" s="1" t="s">
        <v>15</v>
      </c>
      <c r="O10" s="1" t="s">
        <v>18</v>
      </c>
      <c r="P10" s="1" t="s">
        <v>19</v>
      </c>
      <c r="Q10" s="1" t="s">
        <v>14</v>
      </c>
      <c r="R10" s="1" t="s">
        <v>15</v>
      </c>
      <c r="S10" s="1" t="s">
        <v>20</v>
      </c>
      <c r="T10" s="1" t="s">
        <v>21</v>
      </c>
      <c r="U10" s="1" t="s">
        <v>15</v>
      </c>
      <c r="V10" s="1" t="s">
        <v>22</v>
      </c>
      <c r="W10" s="1" t="s">
        <v>21</v>
      </c>
      <c r="X10" s="1" t="s">
        <v>15</v>
      </c>
    </row>
    <row r="11" spans="1:24" x14ac:dyDescent="0.2">
      <c r="A11" t="s">
        <v>43</v>
      </c>
      <c r="B11">
        <v>251</v>
      </c>
      <c r="C11">
        <v>4831</v>
      </c>
      <c r="D11">
        <v>5137</v>
      </c>
      <c r="E11">
        <f>D11+C11</f>
        <v>9968</v>
      </c>
      <c r="F11">
        <v>10</v>
      </c>
      <c r="G11">
        <f>(F11*C11*H$6)/(B11*1000)</f>
        <v>3156.9376715360781</v>
      </c>
      <c r="H11" s="4">
        <f>G11*1000*100*100</f>
        <v>31569376715.360786</v>
      </c>
      <c r="I11" s="4">
        <f>AVERAGE(H11:H13)</f>
        <v>32165325804.597233</v>
      </c>
      <c r="J11" s="4">
        <f>STDEVP(H11:H13)</f>
        <v>3197380464.4068575</v>
      </c>
      <c r="K11">
        <f>(F11*D11*H$6)/(B11*2000)</f>
        <v>1678.4505090748119</v>
      </c>
      <c r="L11" s="4">
        <f>K11*1000*100*100</f>
        <v>16784505090.748119</v>
      </c>
      <c r="M11" s="4">
        <f>AVERAGE(L11:L13)</f>
        <v>17620267371.747013</v>
      </c>
      <c r="N11" s="4">
        <f>STDEVP(L11:L13)</f>
        <v>2153004633.7622528</v>
      </c>
      <c r="O11">
        <f t="shared" ref="O11:P13" si="0">G11+K11</f>
        <v>4835.3881806108902</v>
      </c>
      <c r="P11" s="4">
        <f t="shared" si="0"/>
        <v>48353881806.108902</v>
      </c>
      <c r="Q11" s="4">
        <f>AVERAGE(P11:P13)</f>
        <v>49785593176.344246</v>
      </c>
      <c r="R11" s="4">
        <f>STDEVP(P11:P13)</f>
        <v>5336702035.1142492</v>
      </c>
      <c r="S11" s="6">
        <f>(H11*100)/P11</f>
        <v>65.288195148320838</v>
      </c>
      <c r="T11" s="6">
        <f>AVERAGE(S11:S13)</f>
        <v>64.658848436046028</v>
      </c>
      <c r="U11">
        <f>STDEVP(S11:S13)</f>
        <v>0.59837633474580398</v>
      </c>
      <c r="V11" s="6">
        <f>100-S11</f>
        <v>34.711804851679162</v>
      </c>
      <c r="W11" s="6">
        <f>AVERAGE(V11:V13)</f>
        <v>35.341151563953964</v>
      </c>
      <c r="X11">
        <f>STDEVP(V11:V13)</f>
        <v>0.59837633474580398</v>
      </c>
    </row>
    <row r="12" spans="1:24" x14ac:dyDescent="0.2">
      <c r="A12" t="s">
        <v>42</v>
      </c>
      <c r="B12">
        <v>268</v>
      </c>
      <c r="C12">
        <v>4670</v>
      </c>
      <c r="D12">
        <v>5066</v>
      </c>
      <c r="E12">
        <f>D12+C12</f>
        <v>9736</v>
      </c>
      <c r="F12">
        <v>10</v>
      </c>
      <c r="G12">
        <f>(F12*C12*H$6)/(B12*1000)</f>
        <v>2858.1484245439469</v>
      </c>
      <c r="H12" s="4">
        <f>G12*1000*100*100</f>
        <v>28581484245.439468</v>
      </c>
      <c r="I12" s="4"/>
      <c r="J12" s="4"/>
      <c r="K12">
        <f>(F12*D12*H$6)/(B12*2000)</f>
        <v>1550.2548092868988</v>
      </c>
      <c r="L12" s="4">
        <f>K12*1000*100*100</f>
        <v>15502548092.868986</v>
      </c>
      <c r="M12" s="4"/>
      <c r="N12" s="4"/>
      <c r="O12">
        <f t="shared" si="0"/>
        <v>4408.4032338308461</v>
      </c>
      <c r="P12" s="4">
        <f t="shared" si="0"/>
        <v>44084032338.308456</v>
      </c>
      <c r="Q12" s="4"/>
      <c r="R12" s="4"/>
      <c r="S12" s="6">
        <f>(H12*100)/P12</f>
        <v>64.834096904067749</v>
      </c>
      <c r="V12" s="6">
        <f>100-S12</f>
        <v>35.165903095932251</v>
      </c>
    </row>
    <row r="13" spans="1:24" x14ac:dyDescent="0.2">
      <c r="A13" t="s">
        <v>41</v>
      </c>
      <c r="B13">
        <v>208</v>
      </c>
      <c r="C13">
        <v>4609</v>
      </c>
      <c r="D13">
        <v>5218</v>
      </c>
      <c r="E13">
        <f>D13+C13</f>
        <v>9827</v>
      </c>
      <c r="F13">
        <v>10</v>
      </c>
      <c r="G13">
        <f>(F13*C13*H$6)/(B13*1000)</f>
        <v>3634.5116452991451</v>
      </c>
      <c r="H13" s="4">
        <f>G13*1000*100*100</f>
        <v>36345116452.991447</v>
      </c>
      <c r="I13" s="4"/>
      <c r="J13" s="4"/>
      <c r="K13">
        <f>(F13*D13*H$6)/(B13*2000)</f>
        <v>2057.3748931623932</v>
      </c>
      <c r="L13" s="4">
        <f>K13*1000*100*100</f>
        <v>20573748931.623932</v>
      </c>
      <c r="M13" s="4"/>
      <c r="N13" s="4"/>
      <c r="O13">
        <f t="shared" si="0"/>
        <v>5691.8865384615383</v>
      </c>
      <c r="P13" s="4">
        <f t="shared" si="0"/>
        <v>56918865384.615379</v>
      </c>
      <c r="Q13" s="4"/>
      <c r="R13" s="4"/>
      <c r="S13" s="6">
        <f>(H13*100)/P13</f>
        <v>63.854253255749505</v>
      </c>
      <c r="V13" s="6">
        <f>100-S13</f>
        <v>36.145746744250495</v>
      </c>
    </row>
    <row r="15" spans="1:24" x14ac:dyDescent="0.2">
      <c r="A15" s="2"/>
      <c r="B15" s="2" t="s">
        <v>0</v>
      </c>
      <c r="C15" s="2" t="s">
        <v>23</v>
      </c>
      <c r="D15" s="2" t="s">
        <v>2</v>
      </c>
      <c r="E15" s="2" t="s">
        <v>24</v>
      </c>
      <c r="F15" s="2" t="s">
        <v>25</v>
      </c>
      <c r="G15" s="2" t="s">
        <v>14</v>
      </c>
      <c r="H15" s="2" t="s">
        <v>15</v>
      </c>
      <c r="I15" s="2" t="s">
        <v>26</v>
      </c>
      <c r="J15" s="2" t="s">
        <v>21</v>
      </c>
      <c r="K15" s="2" t="s">
        <v>15</v>
      </c>
    </row>
    <row r="16" spans="1:24" x14ac:dyDescent="0.2">
      <c r="A16" t="s">
        <v>46</v>
      </c>
      <c r="B16">
        <v>326</v>
      </c>
      <c r="C16">
        <v>1099</v>
      </c>
      <c r="D16">
        <v>10</v>
      </c>
      <c r="E16">
        <f>(D16*C16*H$6)/(B16*1000)</f>
        <v>552.94608043626454</v>
      </c>
      <c r="F16" s="4">
        <f>E16*1000*100*100</f>
        <v>5529460804.3626451</v>
      </c>
      <c r="G16" s="4">
        <f>AVERAGE(F16:F18)</f>
        <v>5614984782.2488899</v>
      </c>
      <c r="H16" s="4">
        <f>STDEVP(F16:F18)</f>
        <v>180379201.55277991</v>
      </c>
      <c r="I16" s="6">
        <f>(F16*100)/Q11</f>
        <v>11.106548002304375</v>
      </c>
      <c r="J16" s="6">
        <f>AVERAGE(I16:I18)</f>
        <v>11.278332593849386</v>
      </c>
      <c r="K16" s="6">
        <f>STDEVP(I16:I18)</f>
        <v>0.36231204660726496</v>
      </c>
    </row>
    <row r="17" spans="1:11" x14ac:dyDescent="0.2">
      <c r="A17" t="s">
        <v>45</v>
      </c>
      <c r="B17">
        <v>338</v>
      </c>
      <c r="C17">
        <v>1123</v>
      </c>
      <c r="D17">
        <v>10</v>
      </c>
      <c r="E17">
        <f>(D17*C17*H$6)/(B17*1000)</f>
        <v>544.96140696909924</v>
      </c>
      <c r="F17" s="4">
        <f>E17*1000*100*100</f>
        <v>5449614069.6909924</v>
      </c>
      <c r="G17" s="4"/>
      <c r="H17" s="4"/>
      <c r="I17" s="6">
        <f>(F17*100)/Q11</f>
        <v>10.946166796462698</v>
      </c>
      <c r="J17" s="6"/>
      <c r="K17" s="6"/>
    </row>
    <row r="18" spans="1:11" x14ac:dyDescent="0.2">
      <c r="A18" t="s">
        <v>44</v>
      </c>
      <c r="B18">
        <v>295</v>
      </c>
      <c r="C18">
        <v>1055</v>
      </c>
      <c r="D18">
        <v>10</v>
      </c>
      <c r="E18">
        <f>(D18*C18*H$6)/(B18*1000)</f>
        <v>586.58794726930319</v>
      </c>
      <c r="F18" s="4">
        <f>E18*1000*100*100</f>
        <v>5865879472.6930313</v>
      </c>
      <c r="G18" s="4"/>
      <c r="H18" s="4"/>
      <c r="I18" s="6">
        <f>(F18*100)/Q11</f>
        <v>11.782282982781089</v>
      </c>
      <c r="J18" s="6"/>
      <c r="K18" s="6"/>
    </row>
  </sheetData>
  <mergeCells count="1">
    <mergeCell ref="A1:I3"/>
  </mergeCells>
  <conditionalFormatting sqref="B11:B13">
    <cfRule type="cellIs" dxfId="10" priority="2" stopIfTrue="1" operator="lessThan">
      <formula>100</formula>
    </cfRule>
  </conditionalFormatting>
  <conditionalFormatting sqref="B16:B18">
    <cfRule type="cellIs" dxfId="9" priority="1" stopIfTrue="1" operator="lessThan">
      <formula>100</formula>
    </cfRule>
  </conditionalFormatting>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workbookViewId="0">
      <selection activeCell="A9" sqref="A9"/>
    </sheetView>
  </sheetViews>
  <sheetFormatPr baseColWidth="10" defaultRowHeight="16" x14ac:dyDescent="0.2"/>
  <cols>
    <col min="1" max="1" width="24.83203125" customWidth="1"/>
  </cols>
  <sheetData>
    <row r="1" spans="1:24" x14ac:dyDescent="0.2">
      <c r="A1" s="18" t="s">
        <v>194</v>
      </c>
      <c r="B1" s="18"/>
      <c r="C1" s="18"/>
      <c r="D1" s="18"/>
      <c r="E1" s="18"/>
      <c r="F1" s="18"/>
      <c r="G1" s="18"/>
      <c r="H1" s="18"/>
      <c r="I1" s="18"/>
    </row>
    <row r="2" spans="1:24" x14ac:dyDescent="0.2">
      <c r="A2" s="18"/>
      <c r="B2" s="18"/>
      <c r="C2" s="18"/>
      <c r="D2" s="18"/>
      <c r="E2" s="18"/>
      <c r="F2" s="18"/>
      <c r="G2" s="18"/>
      <c r="H2" s="18"/>
      <c r="I2" s="18"/>
    </row>
    <row r="3" spans="1:24" x14ac:dyDescent="0.2">
      <c r="A3" s="18"/>
      <c r="B3" s="18"/>
      <c r="C3" s="18"/>
      <c r="D3" s="18"/>
      <c r="E3" s="18"/>
      <c r="F3" s="18"/>
      <c r="G3" s="18"/>
      <c r="H3" s="18"/>
      <c r="I3" s="18"/>
    </row>
    <row r="5" spans="1:24" x14ac:dyDescent="0.2">
      <c r="B5" t="s">
        <v>0</v>
      </c>
      <c r="C5" t="s">
        <v>1</v>
      </c>
      <c r="D5" t="s">
        <v>2</v>
      </c>
      <c r="E5" t="s">
        <v>3</v>
      </c>
      <c r="F5" t="s">
        <v>4</v>
      </c>
      <c r="G5" t="s">
        <v>5</v>
      </c>
      <c r="H5" t="s">
        <v>6</v>
      </c>
    </row>
    <row r="6" spans="1:24" x14ac:dyDescent="0.2">
      <c r="A6" t="s">
        <v>7</v>
      </c>
      <c r="B6">
        <v>634</v>
      </c>
      <c r="C6">
        <v>142</v>
      </c>
      <c r="D6">
        <v>10</v>
      </c>
      <c r="E6">
        <v>1000</v>
      </c>
      <c r="F6" t="s">
        <v>8</v>
      </c>
      <c r="G6">
        <v>11</v>
      </c>
      <c r="H6">
        <f>(E6*G6*B6)/(C6*D6)</f>
        <v>4911.2676056338032</v>
      </c>
    </row>
    <row r="8" spans="1:24" x14ac:dyDescent="0.2">
      <c r="A8" s="1"/>
      <c r="B8" s="2"/>
      <c r="C8" s="2"/>
      <c r="D8" s="2"/>
      <c r="E8" s="2"/>
      <c r="F8" s="2"/>
      <c r="G8" s="2"/>
      <c r="H8" s="2"/>
      <c r="I8" s="2"/>
      <c r="J8" s="2"/>
      <c r="K8" s="2"/>
      <c r="L8" s="2"/>
      <c r="M8" s="2"/>
    </row>
    <row r="9" spans="1:24" s="16" customFormat="1" x14ac:dyDescent="0.2">
      <c r="A9" s="1" t="s">
        <v>191</v>
      </c>
      <c r="B9" s="1" t="s">
        <v>0</v>
      </c>
      <c r="C9" s="1" t="s">
        <v>9</v>
      </c>
      <c r="D9" s="1" t="s">
        <v>10</v>
      </c>
      <c r="E9" s="1" t="s">
        <v>11</v>
      </c>
      <c r="F9" s="1" t="s">
        <v>2</v>
      </c>
      <c r="G9" s="1" t="s">
        <v>12</v>
      </c>
      <c r="H9" s="1" t="s">
        <v>13</v>
      </c>
      <c r="I9" s="1" t="s">
        <v>14</v>
      </c>
      <c r="J9" s="1" t="s">
        <v>15</v>
      </c>
      <c r="K9" s="1" t="s">
        <v>16</v>
      </c>
      <c r="L9" s="1" t="s">
        <v>17</v>
      </c>
      <c r="M9" s="1" t="s">
        <v>14</v>
      </c>
      <c r="N9" s="1" t="s">
        <v>15</v>
      </c>
      <c r="O9" s="1" t="s">
        <v>18</v>
      </c>
      <c r="P9" s="1" t="s">
        <v>19</v>
      </c>
      <c r="Q9" s="1" t="s">
        <v>14</v>
      </c>
      <c r="R9" s="1" t="s">
        <v>15</v>
      </c>
      <c r="S9" s="1" t="s">
        <v>20</v>
      </c>
      <c r="T9" s="1" t="s">
        <v>21</v>
      </c>
      <c r="U9" s="1" t="s">
        <v>15</v>
      </c>
      <c r="V9" s="1" t="s">
        <v>22</v>
      </c>
      <c r="W9" s="1" t="s">
        <v>21</v>
      </c>
      <c r="X9" s="1" t="s">
        <v>15</v>
      </c>
    </row>
    <row r="10" spans="1:24" x14ac:dyDescent="0.2">
      <c r="A10" t="s">
        <v>95</v>
      </c>
      <c r="B10">
        <v>86</v>
      </c>
      <c r="C10">
        <v>2810</v>
      </c>
      <c r="D10">
        <v>4500</v>
      </c>
      <c r="E10">
        <f>D10+C10</f>
        <v>7310</v>
      </c>
      <c r="F10">
        <v>10</v>
      </c>
      <c r="G10">
        <f>(F10*C10*H$6)/(B10*1000)</f>
        <v>1604.7281362594172</v>
      </c>
      <c r="H10" s="4">
        <f>G10*1000*100*100</f>
        <v>16047281362.594172</v>
      </c>
      <c r="I10" s="4">
        <f>AVERAGE(H10:H12)</f>
        <v>47715239080.340881</v>
      </c>
      <c r="J10" s="4">
        <f>STDEVP(H10:H12)</f>
        <v>30706177685.810566</v>
      </c>
      <c r="K10">
        <f>(F10*D10*H$6)/(B10*2000)</f>
        <v>1284.9246642646578</v>
      </c>
      <c r="L10" s="4">
        <f>K10*1000*100*100</f>
        <v>12849246642.646578</v>
      </c>
      <c r="M10" s="4">
        <f>AVERAGE(L10:L12)</f>
        <v>28442546948.707199</v>
      </c>
      <c r="N10" s="4">
        <f>STDEVP(L10:L12)</f>
        <v>14395746907.546141</v>
      </c>
      <c r="O10">
        <f t="shared" ref="O10:P12" si="0">G10+K10</f>
        <v>2889.6528005240752</v>
      </c>
      <c r="P10" s="4">
        <f t="shared" si="0"/>
        <v>28896528005.240749</v>
      </c>
      <c r="Q10" s="4">
        <f>AVERAGE(P10:P12)</f>
        <v>76157786029.04808</v>
      </c>
      <c r="R10" s="4">
        <f>STDEVP(P10:P12)</f>
        <v>45086965015.203751</v>
      </c>
      <c r="S10" s="6">
        <f>(H10*100)/P10</f>
        <v>55.533596837944671</v>
      </c>
      <c r="T10" s="6">
        <f>AVERAGE(S10:S12)</f>
        <v>60.355075036412067</v>
      </c>
      <c r="U10">
        <f>STDEVP(S10:S12)</f>
        <v>3.9618406955534597</v>
      </c>
      <c r="V10" s="6">
        <f>100-S10</f>
        <v>44.466403162055329</v>
      </c>
      <c r="W10" s="6">
        <f>AVERAGE(V10:V12)</f>
        <v>39.644924963587933</v>
      </c>
      <c r="X10">
        <f>STDEVP(V10:V12)</f>
        <v>3.9618406955534597</v>
      </c>
    </row>
    <row r="11" spans="1:24" x14ac:dyDescent="0.2">
      <c r="A11" t="s">
        <v>94</v>
      </c>
      <c r="B11">
        <v>19</v>
      </c>
      <c r="C11">
        <v>3454</v>
      </c>
      <c r="D11">
        <v>3681</v>
      </c>
      <c r="E11">
        <f>D11+C11</f>
        <v>7135</v>
      </c>
      <c r="F11">
        <v>10</v>
      </c>
      <c r="G11">
        <f>(F11*C11*H$6)/(B11*1000)</f>
        <v>8928.1675315048196</v>
      </c>
      <c r="H11" s="4">
        <f>G11*1000*100*100</f>
        <v>89281675315.048187</v>
      </c>
      <c r="I11" s="4"/>
      <c r="J11" s="4"/>
      <c r="K11">
        <f>(F11*D11*H$6)/(B11*2000)</f>
        <v>4757.4673832468497</v>
      </c>
      <c r="L11" s="4">
        <f>K11*1000*100*100</f>
        <v>47574673832.468491</v>
      </c>
      <c r="M11" s="4"/>
      <c r="N11" s="4"/>
      <c r="O11">
        <f t="shared" si="0"/>
        <v>13685.63491475167</v>
      </c>
      <c r="P11" s="4">
        <f t="shared" si="0"/>
        <v>136856349147.51668</v>
      </c>
      <c r="Q11" s="4"/>
      <c r="R11" s="4"/>
      <c r="S11" s="6">
        <f>(H11*100)/P11</f>
        <v>65.237510624232698</v>
      </c>
      <c r="V11" s="6">
        <f>100-S11</f>
        <v>34.762489375767302</v>
      </c>
    </row>
    <row r="12" spans="1:24" x14ac:dyDescent="0.2">
      <c r="A12" t="s">
        <v>93</v>
      </c>
      <c r="B12">
        <v>41</v>
      </c>
      <c r="C12">
        <v>3157</v>
      </c>
      <c r="D12">
        <v>4158</v>
      </c>
      <c r="E12">
        <f>D12+C12</f>
        <v>7315</v>
      </c>
      <c r="F12">
        <v>10</v>
      </c>
      <c r="G12">
        <f>(F12*C12*H$6)/(B12*1000)</f>
        <v>3781.676056338028</v>
      </c>
      <c r="H12" s="4">
        <f>G12*1000*100*100</f>
        <v>37816760563.38028</v>
      </c>
      <c r="I12" s="4"/>
      <c r="J12" s="4"/>
      <c r="K12">
        <f>(F12*D12*H$6)/(B12*2000)</f>
        <v>2490.3720371006525</v>
      </c>
      <c r="L12" s="4">
        <f>K12*1000*100*100</f>
        <v>24903720371.006527</v>
      </c>
      <c r="M12" s="4"/>
      <c r="N12" s="4"/>
      <c r="O12">
        <f t="shared" si="0"/>
        <v>6272.0480934386806</v>
      </c>
      <c r="P12" s="4">
        <f t="shared" si="0"/>
        <v>62720480934.38681</v>
      </c>
      <c r="Q12" s="4"/>
      <c r="R12" s="4"/>
      <c r="S12" s="6">
        <f>(H12*100)/P12</f>
        <v>60.294117647058819</v>
      </c>
      <c r="V12" s="6">
        <f>100-S12</f>
        <v>39.705882352941181</v>
      </c>
    </row>
    <row r="14" spans="1:24" x14ac:dyDescent="0.2">
      <c r="A14" s="2"/>
      <c r="B14" s="2" t="s">
        <v>0</v>
      </c>
      <c r="C14" s="2" t="s">
        <v>23</v>
      </c>
      <c r="D14" s="2" t="s">
        <v>2</v>
      </c>
      <c r="E14" s="2" t="s">
        <v>24</v>
      </c>
      <c r="F14" s="2" t="s">
        <v>25</v>
      </c>
      <c r="G14" s="2" t="s">
        <v>14</v>
      </c>
      <c r="H14" s="2" t="s">
        <v>15</v>
      </c>
      <c r="I14" s="2" t="s">
        <v>26</v>
      </c>
      <c r="J14" s="2" t="s">
        <v>21</v>
      </c>
      <c r="K14" s="2" t="s">
        <v>15</v>
      </c>
    </row>
    <row r="15" spans="1:24" x14ac:dyDescent="0.2">
      <c r="A15" t="s">
        <v>98</v>
      </c>
      <c r="B15">
        <v>268</v>
      </c>
      <c r="C15">
        <v>918</v>
      </c>
      <c r="D15">
        <v>10</v>
      </c>
      <c r="E15">
        <f>(D15*C15*H$6)/(B15*1000)</f>
        <v>168.22924111835192</v>
      </c>
      <c r="F15" s="4">
        <f>E15*1000*100*100</f>
        <v>1682292411.1835194</v>
      </c>
      <c r="G15" s="4">
        <f>AVERAGE(F15:F17)</f>
        <v>2654747935.5371881</v>
      </c>
      <c r="H15" s="4">
        <f>STDEVP(F15:F17)</f>
        <v>688605870.71482563</v>
      </c>
      <c r="I15" s="6">
        <f>(F15*100)/P10</f>
        <v>5.8217804259335733</v>
      </c>
      <c r="J15" s="6">
        <f>AVERAGE(I15:I17)</f>
        <v>4.3619991416561108</v>
      </c>
      <c r="K15" s="6">
        <f>STDEVP(I15:I17)</f>
        <v>1.4830629669031368</v>
      </c>
    </row>
    <row r="16" spans="1:24" x14ac:dyDescent="0.2">
      <c r="A16" t="s">
        <v>97</v>
      </c>
      <c r="B16">
        <v>152</v>
      </c>
      <c r="C16">
        <v>986</v>
      </c>
      <c r="D16">
        <v>10</v>
      </c>
      <c r="E16">
        <f>(D16*C16*H$6)/(B16*1000)</f>
        <v>318.5861749444033</v>
      </c>
      <c r="F16" s="4">
        <f>E16*1000*100*100</f>
        <v>3185861749.4440327</v>
      </c>
      <c r="G16" s="4"/>
      <c r="H16" s="4"/>
      <c r="I16" s="6">
        <f>(F16*100)/P11</f>
        <v>2.3278874303522525</v>
      </c>
      <c r="J16" s="6"/>
      <c r="K16" s="6"/>
    </row>
    <row r="17" spans="1:11" x14ac:dyDescent="0.2">
      <c r="A17" t="s">
        <v>96</v>
      </c>
      <c r="B17">
        <v>148</v>
      </c>
      <c r="C17">
        <v>933</v>
      </c>
      <c r="D17">
        <v>10</v>
      </c>
      <c r="E17">
        <f>(D17*C17*H$6)/(B17*1000)</f>
        <v>309.6089645984012</v>
      </c>
      <c r="F17" s="4">
        <f>E17*1000*100*100</f>
        <v>3096089645.9840121</v>
      </c>
      <c r="G17" s="4"/>
      <c r="H17" s="4"/>
      <c r="I17" s="6">
        <f>(F17*100)/P12</f>
        <v>4.9363295686825088</v>
      </c>
      <c r="J17" s="6"/>
      <c r="K17" s="6"/>
    </row>
  </sheetData>
  <mergeCells count="1">
    <mergeCell ref="A1:I3"/>
  </mergeCells>
  <conditionalFormatting sqref="B10:B12">
    <cfRule type="cellIs" dxfId="8" priority="1" stopIfTrue="1" operator="lessThan">
      <formula>100</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workbookViewId="0">
      <selection activeCell="A9" sqref="A9"/>
    </sheetView>
  </sheetViews>
  <sheetFormatPr baseColWidth="10" defaultRowHeight="16" x14ac:dyDescent="0.2"/>
  <cols>
    <col min="1" max="1" width="26" customWidth="1"/>
  </cols>
  <sheetData>
    <row r="1" spans="1:24" x14ac:dyDescent="0.2">
      <c r="A1" s="18" t="s">
        <v>195</v>
      </c>
      <c r="B1" s="18"/>
      <c r="C1" s="18"/>
      <c r="D1" s="18"/>
      <c r="E1" s="18"/>
      <c r="F1" s="18"/>
      <c r="G1" s="18"/>
      <c r="H1" s="18"/>
      <c r="I1" s="18"/>
    </row>
    <row r="2" spans="1:24" x14ac:dyDescent="0.2">
      <c r="A2" s="18"/>
      <c r="B2" s="18"/>
      <c r="C2" s="18"/>
      <c r="D2" s="18"/>
      <c r="E2" s="18"/>
      <c r="F2" s="18"/>
      <c r="G2" s="18"/>
      <c r="H2" s="18"/>
      <c r="I2" s="18"/>
    </row>
    <row r="3" spans="1:24" x14ac:dyDescent="0.2">
      <c r="A3" s="18"/>
      <c r="B3" s="18"/>
      <c r="C3" s="18"/>
      <c r="D3" s="18"/>
      <c r="E3" s="18"/>
      <c r="F3" s="18"/>
      <c r="G3" s="18"/>
      <c r="H3" s="18"/>
      <c r="I3" s="18"/>
    </row>
    <row r="5" spans="1:24" x14ac:dyDescent="0.2">
      <c r="B5" t="s">
        <v>0</v>
      </c>
      <c r="C5" t="s">
        <v>1</v>
      </c>
      <c r="D5" t="s">
        <v>2</v>
      </c>
      <c r="E5" t="s">
        <v>3</v>
      </c>
      <c r="F5" t="s">
        <v>4</v>
      </c>
      <c r="G5" t="s">
        <v>5</v>
      </c>
      <c r="H5" t="s">
        <v>6</v>
      </c>
    </row>
    <row r="6" spans="1:24" x14ac:dyDescent="0.2">
      <c r="A6" t="s">
        <v>7</v>
      </c>
      <c r="B6">
        <v>271</v>
      </c>
      <c r="C6">
        <v>51</v>
      </c>
      <c r="D6">
        <v>10</v>
      </c>
      <c r="E6">
        <v>1000</v>
      </c>
      <c r="F6" t="s">
        <v>8</v>
      </c>
      <c r="G6">
        <v>11</v>
      </c>
      <c r="H6">
        <f>(E6*G6*B6)/(C6*D6)</f>
        <v>5845.0980392156862</v>
      </c>
    </row>
    <row r="8" spans="1:24" x14ac:dyDescent="0.2">
      <c r="A8" s="1"/>
      <c r="B8" s="2"/>
      <c r="C8" s="2"/>
      <c r="D8" s="2"/>
      <c r="E8" s="2"/>
      <c r="F8" s="2"/>
      <c r="G8" s="2"/>
      <c r="H8" s="2"/>
      <c r="I8" s="2"/>
      <c r="J8" s="2"/>
      <c r="K8" s="2"/>
      <c r="L8" s="2"/>
      <c r="M8" s="2"/>
    </row>
    <row r="9" spans="1:24" s="16" customFormat="1" x14ac:dyDescent="0.2">
      <c r="A9" s="1" t="s">
        <v>191</v>
      </c>
      <c r="B9" s="1" t="s">
        <v>0</v>
      </c>
      <c r="C9" s="1" t="s">
        <v>9</v>
      </c>
      <c r="D9" s="1" t="s">
        <v>10</v>
      </c>
      <c r="E9" s="1" t="s">
        <v>11</v>
      </c>
      <c r="F9" s="1" t="s">
        <v>2</v>
      </c>
      <c r="G9" s="1" t="s">
        <v>12</v>
      </c>
      <c r="H9" s="1" t="s">
        <v>13</v>
      </c>
      <c r="I9" s="1" t="s">
        <v>14</v>
      </c>
      <c r="J9" s="1" t="s">
        <v>15</v>
      </c>
      <c r="K9" s="1" t="s">
        <v>16</v>
      </c>
      <c r="L9" s="1" t="s">
        <v>17</v>
      </c>
      <c r="M9" s="1" t="s">
        <v>14</v>
      </c>
      <c r="N9" s="1" t="s">
        <v>15</v>
      </c>
      <c r="O9" s="1" t="s">
        <v>18</v>
      </c>
      <c r="P9" s="1" t="s">
        <v>19</v>
      </c>
      <c r="Q9" s="1" t="s">
        <v>14</v>
      </c>
      <c r="R9" s="1" t="s">
        <v>15</v>
      </c>
      <c r="S9" s="1" t="s">
        <v>20</v>
      </c>
      <c r="T9" s="1" t="s">
        <v>21</v>
      </c>
      <c r="U9" s="1" t="s">
        <v>15</v>
      </c>
      <c r="V9" s="1" t="s">
        <v>22</v>
      </c>
      <c r="W9" s="1" t="s">
        <v>21</v>
      </c>
      <c r="X9" s="1" t="s">
        <v>15</v>
      </c>
    </row>
    <row r="10" spans="1:24" x14ac:dyDescent="0.2">
      <c r="A10" t="s">
        <v>111</v>
      </c>
      <c r="B10">
        <v>278</v>
      </c>
      <c r="C10">
        <v>1499</v>
      </c>
      <c r="D10">
        <v>3035</v>
      </c>
      <c r="E10">
        <f>D10+C10</f>
        <v>4534</v>
      </c>
      <c r="F10">
        <v>20</v>
      </c>
      <c r="G10">
        <f>(F10*C10*H$6)/(B10*1000)</f>
        <v>630.34546480462689</v>
      </c>
      <c r="H10" s="4">
        <f>G10*1000*100*100</f>
        <v>6303454648.0462685</v>
      </c>
      <c r="I10" s="4">
        <f>AVERAGE(H10:H12)</f>
        <v>16928326779.089775</v>
      </c>
      <c r="J10" s="4">
        <f>STDEVP(H10:H12)</f>
        <v>7856937160.5953608</v>
      </c>
      <c r="K10">
        <f>(F10*D10*H$6)/(B10*2000)</f>
        <v>638.12491183523764</v>
      </c>
      <c r="L10" s="4">
        <f>K10*1000*100*100</f>
        <v>6381249118.3523769</v>
      </c>
      <c r="M10" s="4">
        <f>AVERAGE(L10:L12)</f>
        <v>17701925414.997501</v>
      </c>
      <c r="N10" s="4">
        <f>STDEVP(L10:L12)</f>
        <v>8674933326.3190804</v>
      </c>
      <c r="O10">
        <f t="shared" ref="O10:P12" si="0">G10+K10</f>
        <v>1268.4703766398645</v>
      </c>
      <c r="P10" s="4">
        <f t="shared" si="0"/>
        <v>12684703766.398645</v>
      </c>
      <c r="Q10" s="4">
        <f>AVERAGE(P10:P12)</f>
        <v>34630252194.087273</v>
      </c>
      <c r="R10" s="4">
        <f>STDEVP(P10:P12)</f>
        <v>16511838771.0896</v>
      </c>
      <c r="S10" s="6">
        <f>(H10*100)/P10</f>
        <v>49.69335322393502</v>
      </c>
      <c r="T10" s="6">
        <f>AVERAGE(S10:S12)</f>
        <v>49.203654380539319</v>
      </c>
      <c r="U10">
        <f>STDEVP(S10:S12)</f>
        <v>1.0727482508301138</v>
      </c>
      <c r="V10" s="6">
        <f>100-S10</f>
        <v>50.30664677606498</v>
      </c>
      <c r="W10" s="6">
        <f>AVERAGE(V10:V12)</f>
        <v>50.796345619460681</v>
      </c>
      <c r="X10">
        <f>STDEVP(V10:V12)</f>
        <v>1.0727482508301138</v>
      </c>
    </row>
    <row r="11" spans="1:24" x14ac:dyDescent="0.2">
      <c r="A11" t="s">
        <v>110</v>
      </c>
      <c r="B11">
        <v>112</v>
      </c>
      <c r="C11">
        <v>1861</v>
      </c>
      <c r="D11">
        <v>3692</v>
      </c>
      <c r="E11">
        <f>D11+C11</f>
        <v>5553</v>
      </c>
      <c r="F11">
        <v>20</v>
      </c>
      <c r="G11">
        <f>(F11*C11*H$6)/(B11*1000)</f>
        <v>1942.451330532213</v>
      </c>
      <c r="H11" s="4">
        <f>G11*1000*100*100</f>
        <v>19424513305.322128</v>
      </c>
      <c r="I11" s="4"/>
      <c r="J11" s="4"/>
      <c r="K11">
        <f>(F11*D11*H$6)/(B11*2000)</f>
        <v>1926.7948179271707</v>
      </c>
      <c r="L11" s="4">
        <f>K11*1000*100*100</f>
        <v>19267948179.271706</v>
      </c>
      <c r="M11" s="4"/>
      <c r="N11" s="4"/>
      <c r="O11">
        <f t="shared" si="0"/>
        <v>3869.2461484593837</v>
      </c>
      <c r="P11" s="4">
        <f t="shared" si="0"/>
        <v>38692461484.593834</v>
      </c>
      <c r="Q11" s="4"/>
      <c r="R11" s="4"/>
      <c r="S11" s="6">
        <f>(H11*100)/P11</f>
        <v>50.202319935257627</v>
      </c>
      <c r="V11" s="6">
        <f>100-S11</f>
        <v>49.797680064742373</v>
      </c>
    </row>
    <row r="12" spans="1:24" x14ac:dyDescent="0.2">
      <c r="A12" t="s">
        <v>109</v>
      </c>
      <c r="B12">
        <v>76</v>
      </c>
      <c r="C12">
        <v>1629</v>
      </c>
      <c r="D12">
        <v>3570</v>
      </c>
      <c r="E12">
        <f>D12+C12</f>
        <v>5199</v>
      </c>
      <c r="F12">
        <v>20</v>
      </c>
      <c r="G12">
        <f>(F12*C12*H$6)/(B12*1000)</f>
        <v>2505.7012383900928</v>
      </c>
      <c r="H12" s="4">
        <f>G12*1000*100*100</f>
        <v>25057012383.900928</v>
      </c>
      <c r="I12" s="4"/>
      <c r="J12" s="4"/>
      <c r="K12">
        <f>(F12*D12*H$6)/(B12*2000)</f>
        <v>2745.6578947368421</v>
      </c>
      <c r="L12" s="4">
        <f>K12*1000*100*100</f>
        <v>27456578947.368423</v>
      </c>
      <c r="M12" s="4"/>
      <c r="N12" s="4"/>
      <c r="O12">
        <f t="shared" si="0"/>
        <v>5251.3591331269345</v>
      </c>
      <c r="P12" s="4">
        <f t="shared" si="0"/>
        <v>52513591331.269348</v>
      </c>
      <c r="Q12" s="4"/>
      <c r="R12" s="4"/>
      <c r="S12" s="6">
        <f>(H12*100)/P12</f>
        <v>47.715289982425304</v>
      </c>
      <c r="V12" s="6">
        <f>100-S12</f>
        <v>52.284710017574696</v>
      </c>
    </row>
    <row r="14" spans="1:24" x14ac:dyDescent="0.2">
      <c r="A14" s="2"/>
      <c r="B14" s="2" t="s">
        <v>0</v>
      </c>
      <c r="C14" s="2" t="s">
        <v>23</v>
      </c>
      <c r="D14" s="2" t="s">
        <v>2</v>
      </c>
      <c r="E14" s="2" t="s">
        <v>24</v>
      </c>
      <c r="F14" s="2" t="s">
        <v>25</v>
      </c>
      <c r="G14" s="2" t="s">
        <v>14</v>
      </c>
      <c r="H14" s="2" t="s">
        <v>15</v>
      </c>
      <c r="I14" s="2" t="s">
        <v>26</v>
      </c>
      <c r="J14" s="2" t="s">
        <v>21</v>
      </c>
      <c r="K14" s="2" t="s">
        <v>15</v>
      </c>
    </row>
    <row r="15" spans="1:24" x14ac:dyDescent="0.2">
      <c r="A15" t="s">
        <v>108</v>
      </c>
      <c r="B15">
        <v>543</v>
      </c>
      <c r="C15">
        <v>640</v>
      </c>
      <c r="D15">
        <v>20</v>
      </c>
      <c r="E15">
        <f>(D15*C15*H$6)/(B15*1000)</f>
        <v>137.78499981944896</v>
      </c>
      <c r="F15" s="4">
        <f>E15*1000*100*100</f>
        <v>1377849998.1944895</v>
      </c>
      <c r="G15" s="4">
        <f>AVERAGE(F15:F17)</f>
        <v>2585365034.0230632</v>
      </c>
      <c r="H15" s="4">
        <f>STDEVP(F15:F17)</f>
        <v>859191905.26559579</v>
      </c>
      <c r="I15" s="6">
        <f>(F15*100)/P10</f>
        <v>10.862295435265645</v>
      </c>
      <c r="J15" s="6">
        <f>AVERAGE(I15:I17)</f>
        <v>8.4190757272107426</v>
      </c>
      <c r="K15" s="6">
        <f>STDEVP(I15:I17)</f>
        <v>2.0483362840039137</v>
      </c>
    </row>
    <row r="16" spans="1:24" x14ac:dyDescent="0.2">
      <c r="A16" t="s">
        <v>107</v>
      </c>
      <c r="B16">
        <v>233</v>
      </c>
      <c r="C16">
        <v>659</v>
      </c>
      <c r="D16">
        <v>20</v>
      </c>
      <c r="E16">
        <f>(D16*C16*H$6)/(B16*1000)</f>
        <v>330.63687620971137</v>
      </c>
      <c r="F16" s="4">
        <f>E16*1000*100*100</f>
        <v>3306368762.0971136</v>
      </c>
      <c r="G16" s="4"/>
      <c r="H16" s="4"/>
      <c r="I16" s="6">
        <f>(F16*100)/P11</f>
        <v>8.5452530938451918</v>
      </c>
      <c r="J16" s="6"/>
      <c r="K16" s="6"/>
    </row>
    <row r="17" spans="1:11" x14ac:dyDescent="0.2">
      <c r="A17" t="s">
        <v>106</v>
      </c>
      <c r="B17">
        <v>274</v>
      </c>
      <c r="C17">
        <v>720</v>
      </c>
      <c r="D17">
        <v>20</v>
      </c>
      <c r="E17">
        <f>(D17*C17*H$6)/(B17*1000)</f>
        <v>307.1876341777587</v>
      </c>
      <c r="F17" s="4">
        <f>E17*1000*100*100</f>
        <v>3071876341.7775869</v>
      </c>
      <c r="G17" s="4"/>
      <c r="H17" s="4"/>
      <c r="I17" s="6">
        <f>(F17*100)/P12</f>
        <v>5.8496786525213906</v>
      </c>
      <c r="J17" s="6"/>
      <c r="K17" s="6"/>
    </row>
  </sheetData>
  <mergeCells count="1">
    <mergeCell ref="A1:I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workbookViewId="0">
      <selection activeCell="A9" sqref="A9"/>
    </sheetView>
  </sheetViews>
  <sheetFormatPr baseColWidth="10" defaultRowHeight="16" x14ac:dyDescent="0.2"/>
  <cols>
    <col min="1" max="1" width="21.5" customWidth="1"/>
  </cols>
  <sheetData>
    <row r="1" spans="1:24" x14ac:dyDescent="0.2">
      <c r="A1" s="18" t="s">
        <v>196</v>
      </c>
      <c r="B1" s="18"/>
      <c r="C1" s="18"/>
      <c r="D1" s="18"/>
      <c r="E1" s="18"/>
      <c r="F1" s="18"/>
      <c r="G1" s="18"/>
      <c r="H1" s="18"/>
      <c r="I1" s="18"/>
    </row>
    <row r="2" spans="1:24" x14ac:dyDescent="0.2">
      <c r="A2" s="18"/>
      <c r="B2" s="18"/>
      <c r="C2" s="18"/>
      <c r="D2" s="18"/>
      <c r="E2" s="18"/>
      <c r="F2" s="18"/>
      <c r="G2" s="18"/>
      <c r="H2" s="18"/>
      <c r="I2" s="18"/>
    </row>
    <row r="3" spans="1:24" x14ac:dyDescent="0.2">
      <c r="A3" s="18"/>
      <c r="B3" s="18"/>
      <c r="C3" s="18"/>
      <c r="D3" s="18"/>
      <c r="E3" s="18"/>
      <c r="F3" s="18"/>
      <c r="G3" s="18"/>
      <c r="H3" s="18"/>
      <c r="I3" s="18"/>
    </row>
    <row r="5" spans="1:24" x14ac:dyDescent="0.2">
      <c r="B5" t="s">
        <v>0</v>
      </c>
      <c r="C5" t="s">
        <v>1</v>
      </c>
      <c r="D5" t="s">
        <v>2</v>
      </c>
      <c r="E5" t="s">
        <v>3</v>
      </c>
      <c r="F5" t="s">
        <v>4</v>
      </c>
      <c r="G5" t="s">
        <v>5</v>
      </c>
      <c r="H5" t="s">
        <v>6</v>
      </c>
    </row>
    <row r="6" spans="1:24" x14ac:dyDescent="0.2">
      <c r="A6" t="s">
        <v>7</v>
      </c>
      <c r="B6">
        <v>422</v>
      </c>
      <c r="C6">
        <v>103</v>
      </c>
      <c r="D6">
        <v>10</v>
      </c>
      <c r="E6">
        <v>1000</v>
      </c>
      <c r="F6" t="s">
        <v>8</v>
      </c>
      <c r="G6">
        <v>11</v>
      </c>
      <c r="H6">
        <f>(E6*G6*B6)/(C6*D6)</f>
        <v>4506.7961165048546</v>
      </c>
    </row>
    <row r="8" spans="1:24" x14ac:dyDescent="0.2">
      <c r="A8" s="1"/>
      <c r="B8" s="2"/>
      <c r="C8" s="2"/>
      <c r="D8" s="2"/>
      <c r="E8" s="2"/>
      <c r="F8" s="2"/>
      <c r="G8" s="2"/>
      <c r="H8" s="2"/>
      <c r="I8" s="2"/>
      <c r="J8" s="2"/>
      <c r="K8" s="2"/>
      <c r="L8" s="2"/>
      <c r="M8" s="2"/>
    </row>
    <row r="9" spans="1:24" s="16" customFormat="1" x14ac:dyDescent="0.2">
      <c r="A9" s="1" t="s">
        <v>191</v>
      </c>
      <c r="B9" s="1" t="s">
        <v>0</v>
      </c>
      <c r="C9" s="1" t="s">
        <v>9</v>
      </c>
      <c r="D9" s="1" t="s">
        <v>10</v>
      </c>
      <c r="E9" s="1" t="s">
        <v>11</v>
      </c>
      <c r="F9" s="1" t="s">
        <v>2</v>
      </c>
      <c r="G9" s="1" t="s">
        <v>12</v>
      </c>
      <c r="H9" s="1" t="s">
        <v>13</v>
      </c>
      <c r="I9" s="1" t="s">
        <v>14</v>
      </c>
      <c r="J9" s="1" t="s">
        <v>15</v>
      </c>
      <c r="K9" s="1" t="s">
        <v>16</v>
      </c>
      <c r="L9" s="1" t="s">
        <v>17</v>
      </c>
      <c r="M9" s="1" t="s">
        <v>14</v>
      </c>
      <c r="N9" s="1" t="s">
        <v>15</v>
      </c>
      <c r="O9" s="1" t="s">
        <v>18</v>
      </c>
      <c r="P9" s="1" t="s">
        <v>19</v>
      </c>
      <c r="Q9" s="1" t="s">
        <v>14</v>
      </c>
      <c r="R9" s="1" t="s">
        <v>15</v>
      </c>
      <c r="S9" s="1" t="s">
        <v>20</v>
      </c>
      <c r="T9" s="1" t="s">
        <v>21</v>
      </c>
      <c r="U9" s="1" t="s">
        <v>15</v>
      </c>
      <c r="V9" s="1" t="s">
        <v>22</v>
      </c>
      <c r="W9" s="1" t="s">
        <v>21</v>
      </c>
      <c r="X9" s="1" t="s">
        <v>15</v>
      </c>
    </row>
    <row r="10" spans="1:24" x14ac:dyDescent="0.2">
      <c r="A10" t="s">
        <v>82</v>
      </c>
      <c r="B10">
        <v>291</v>
      </c>
      <c r="C10">
        <v>21592</v>
      </c>
      <c r="D10">
        <v>33597</v>
      </c>
      <c r="E10">
        <f>D10+C10</f>
        <v>55189</v>
      </c>
      <c r="F10">
        <v>10</v>
      </c>
      <c r="G10">
        <f>(F10*C10*H$6)/(B10*1000)</f>
        <v>3344.0117439028459</v>
      </c>
      <c r="H10" s="4">
        <f>G10*1000*100*100*5</f>
        <v>167200587195.1423</v>
      </c>
      <c r="I10" s="4">
        <f>AVERAGE(H10:H12)</f>
        <v>169867334314.90106</v>
      </c>
      <c r="J10" s="4">
        <f>STDEVP(H10:H12)</f>
        <v>5743032305.0524759</v>
      </c>
      <c r="K10">
        <f>(F10*D10*H$6)/(B10*2000)</f>
        <v>2601.6293664297868</v>
      </c>
      <c r="L10" s="4">
        <f>K10*1000*100*100*10</f>
        <v>260162936642.97867</v>
      </c>
      <c r="M10" s="4">
        <f>AVERAGE(L10:L12)</f>
        <v>282168329519.21722</v>
      </c>
      <c r="N10" s="4">
        <f>STDEVP(L10:L12)</f>
        <v>33514673376.437935</v>
      </c>
      <c r="O10">
        <f t="shared" ref="O10:P12" si="0">G10+K10</f>
        <v>5945.6411103326327</v>
      </c>
      <c r="P10" s="4">
        <f t="shared" si="0"/>
        <v>427363523838.12097</v>
      </c>
      <c r="Q10" s="4">
        <f>AVERAGE(P10:P12)</f>
        <v>452035663834.11823</v>
      </c>
      <c r="R10" s="4">
        <f>STDEVP(P10:P12)</f>
        <v>29880654655.727943</v>
      </c>
      <c r="S10" s="6">
        <f>(H10*100)/P10</f>
        <v>39.123738426135645</v>
      </c>
      <c r="T10" s="6">
        <f>AVERAGE(S10:S12)</f>
        <v>37.781660541581275</v>
      </c>
      <c r="U10">
        <f>STDEVP(S10:S12)</f>
        <v>3.2485426564693682</v>
      </c>
      <c r="V10" s="6">
        <f>100-S10</f>
        <v>60.876261573864355</v>
      </c>
      <c r="W10" s="6">
        <f>AVERAGE(V10:V12)</f>
        <v>62.218339458418733</v>
      </c>
      <c r="X10">
        <f>STDEVP(V10:V12)</f>
        <v>3.2485426564693682</v>
      </c>
    </row>
    <row r="11" spans="1:24" x14ac:dyDescent="0.2">
      <c r="A11" t="s">
        <v>81</v>
      </c>
      <c r="B11">
        <v>268</v>
      </c>
      <c r="C11">
        <v>19571</v>
      </c>
      <c r="D11">
        <v>39191</v>
      </c>
      <c r="E11">
        <f>D11+C11</f>
        <v>58762</v>
      </c>
      <c r="F11">
        <v>10</v>
      </c>
      <c r="G11">
        <f>(F11*C11*H$6)/(B11*1000)</f>
        <v>3291.1383132879296</v>
      </c>
      <c r="H11" s="4">
        <f>G11*1000*100*100*5</f>
        <v>164556915664.39648</v>
      </c>
      <c r="I11" s="4"/>
      <c r="J11" s="4"/>
      <c r="K11">
        <f>(F11*D11*H$6)/(B11*2000)</f>
        <v>3295.2583321257789</v>
      </c>
      <c r="L11" s="4">
        <f>K11*1000*100*100*10</f>
        <v>329525833212.57788</v>
      </c>
      <c r="M11" s="4"/>
      <c r="N11" s="4"/>
      <c r="O11">
        <f t="shared" si="0"/>
        <v>6586.396645413708</v>
      </c>
      <c r="P11" s="4">
        <f t="shared" si="0"/>
        <v>494082748876.97437</v>
      </c>
      <c r="Q11" s="4"/>
      <c r="R11" s="4"/>
      <c r="S11" s="6">
        <f>(H11*100)/P11</f>
        <v>33.305537592321571</v>
      </c>
      <c r="V11" s="6">
        <f>100-S11</f>
        <v>66.694462407678429</v>
      </c>
    </row>
    <row r="12" spans="1:24" x14ac:dyDescent="0.2">
      <c r="A12" t="s">
        <v>80</v>
      </c>
      <c r="B12">
        <v>285</v>
      </c>
      <c r="C12">
        <v>22493</v>
      </c>
      <c r="D12">
        <v>32481</v>
      </c>
      <c r="E12">
        <f>D12+C12</f>
        <v>54974</v>
      </c>
      <c r="F12">
        <v>10</v>
      </c>
      <c r="G12">
        <f>(F12*C12*H$6)/(B12*1000)</f>
        <v>3556.8900017032875</v>
      </c>
      <c r="H12" s="4">
        <f>G12*1000*100*100*5</f>
        <v>177844500085.16437</v>
      </c>
      <c r="I12" s="4"/>
      <c r="J12" s="4"/>
      <c r="K12">
        <f>(F12*D12*H$6)/(B12*2000)</f>
        <v>2568.1621870209506</v>
      </c>
      <c r="L12" s="4">
        <f>K12*1000*100*100*10</f>
        <v>256816218702.09506</v>
      </c>
      <c r="M12" s="4"/>
      <c r="N12" s="4"/>
      <c r="O12">
        <f t="shared" si="0"/>
        <v>6125.0521887242376</v>
      </c>
      <c r="P12" s="4">
        <f t="shared" si="0"/>
        <v>434660718787.2594</v>
      </c>
      <c r="Q12" s="4"/>
      <c r="R12" s="4"/>
      <c r="S12" s="6">
        <f>(H12*100)/P12</f>
        <v>40.915705606286608</v>
      </c>
      <c r="V12" s="6">
        <f>100-S12</f>
        <v>59.084294393713392</v>
      </c>
    </row>
    <row r="14" spans="1:24" x14ac:dyDescent="0.2">
      <c r="A14" s="2"/>
      <c r="B14" s="2" t="s">
        <v>0</v>
      </c>
      <c r="C14" s="2" t="s">
        <v>23</v>
      </c>
      <c r="D14" s="2" t="s">
        <v>2</v>
      </c>
      <c r="E14" s="2" t="s">
        <v>24</v>
      </c>
      <c r="F14" s="2" t="s">
        <v>25</v>
      </c>
      <c r="G14" s="2" t="s">
        <v>14</v>
      </c>
      <c r="H14" s="2" t="s">
        <v>15</v>
      </c>
      <c r="I14" s="2" t="s">
        <v>26</v>
      </c>
      <c r="J14" s="2" t="s">
        <v>21</v>
      </c>
      <c r="K14" s="2" t="s">
        <v>15</v>
      </c>
    </row>
    <row r="15" spans="1:24" x14ac:dyDescent="0.2">
      <c r="A15" t="s">
        <v>85</v>
      </c>
      <c r="B15">
        <v>220</v>
      </c>
      <c r="C15">
        <v>15510</v>
      </c>
      <c r="D15">
        <v>10</v>
      </c>
      <c r="E15">
        <f>(D15*C15*H$6)/(B15*1000)</f>
        <v>3177.2912621359224</v>
      </c>
      <c r="F15" s="4">
        <f>E15*1000*100*100*5</f>
        <v>158864563106.79611</v>
      </c>
      <c r="G15" s="4">
        <f>AVERAGE(F15:F17)</f>
        <v>162519861535.03842</v>
      </c>
      <c r="H15" s="4">
        <f>STDEVP(F15:F17)</f>
        <v>28657074081.88578</v>
      </c>
      <c r="I15" s="6">
        <f>(F15*100)/Q10</f>
        <v>35.144254273949066</v>
      </c>
      <c r="J15" s="6">
        <f>AVERAGE(I15:I17)</f>
        <v>35.952884813680917</v>
      </c>
      <c r="K15" s="6">
        <f>STDEVP(I15:I17)</f>
        <v>6.3395604317631582</v>
      </c>
    </row>
    <row r="16" spans="1:24" x14ac:dyDescent="0.2">
      <c r="A16" t="s">
        <v>84</v>
      </c>
      <c r="B16">
        <v>254</v>
      </c>
      <c r="C16">
        <v>14585</v>
      </c>
      <c r="D16">
        <v>10</v>
      </c>
      <c r="E16">
        <f>(D16*C16*H$6)/(B16*1000)</f>
        <v>2587.8591086308388</v>
      </c>
      <c r="F16" s="4">
        <f>E16*1000*100*100*5</f>
        <v>129392955431.54193</v>
      </c>
      <c r="G16" s="4"/>
      <c r="H16" s="4"/>
      <c r="I16" s="6">
        <f>(F16*100)/Q10</f>
        <v>28.624501512567548</v>
      </c>
      <c r="J16" s="6"/>
      <c r="K16" s="6"/>
    </row>
    <row r="17" spans="1:11" x14ac:dyDescent="0.2">
      <c r="A17" t="s">
        <v>83</v>
      </c>
      <c r="B17">
        <v>164</v>
      </c>
      <c r="C17">
        <v>14505</v>
      </c>
      <c r="D17">
        <v>10</v>
      </c>
      <c r="E17">
        <f>(D17*C17*H$6)/(B17*1000)</f>
        <v>3986.0413213355441</v>
      </c>
      <c r="F17" s="4">
        <f>E17*1000*100*100*5</f>
        <v>199302066066.77722</v>
      </c>
      <c r="G17" s="4"/>
      <c r="H17" s="4"/>
      <c r="I17" s="6">
        <f>(F17*100)/Q10</f>
        <v>44.089898654526145</v>
      </c>
      <c r="J17" s="6"/>
      <c r="K17" s="6"/>
    </row>
  </sheetData>
  <mergeCells count="1">
    <mergeCell ref="A1:I3"/>
  </mergeCells>
  <conditionalFormatting sqref="B15:B17">
    <cfRule type="cellIs" dxfId="7" priority="2" stopIfTrue="1" operator="lessThan">
      <formula>100</formula>
    </cfRule>
  </conditionalFormatting>
  <conditionalFormatting sqref="B10:B12">
    <cfRule type="cellIs" dxfId="6" priority="1" stopIfTrue="1" operator="lessThan">
      <formula>100</formula>
    </cfRule>
  </conditionalFormatting>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workbookViewId="0">
      <selection activeCell="A9" sqref="A9"/>
    </sheetView>
  </sheetViews>
  <sheetFormatPr baseColWidth="10" defaultRowHeight="16" x14ac:dyDescent="0.2"/>
  <cols>
    <col min="1" max="1" width="21.5" customWidth="1"/>
  </cols>
  <sheetData>
    <row r="1" spans="1:24" x14ac:dyDescent="0.2">
      <c r="A1" s="18" t="s">
        <v>197</v>
      </c>
      <c r="B1" s="18"/>
      <c r="C1" s="18"/>
      <c r="D1" s="18"/>
      <c r="E1" s="18"/>
      <c r="F1" s="18"/>
      <c r="G1" s="18"/>
      <c r="H1" s="18"/>
      <c r="I1" s="18"/>
    </row>
    <row r="2" spans="1:24" x14ac:dyDescent="0.2">
      <c r="A2" s="18"/>
      <c r="B2" s="18"/>
      <c r="C2" s="18"/>
      <c r="D2" s="18"/>
      <c r="E2" s="18"/>
      <c r="F2" s="18"/>
      <c r="G2" s="18"/>
      <c r="H2" s="18"/>
      <c r="I2" s="18"/>
    </row>
    <row r="3" spans="1:24" x14ac:dyDescent="0.2">
      <c r="A3" s="18"/>
      <c r="B3" s="18"/>
      <c r="C3" s="18"/>
      <c r="D3" s="18"/>
      <c r="E3" s="18"/>
      <c r="F3" s="18"/>
      <c r="G3" s="18"/>
      <c r="H3" s="18"/>
      <c r="I3" s="18"/>
    </row>
    <row r="5" spans="1:24" x14ac:dyDescent="0.2">
      <c r="B5" t="s">
        <v>0</v>
      </c>
      <c r="C5" t="s">
        <v>1</v>
      </c>
      <c r="D5" t="s">
        <v>2</v>
      </c>
      <c r="E5" t="s">
        <v>3</v>
      </c>
      <c r="F5" t="s">
        <v>4</v>
      </c>
      <c r="G5" t="s">
        <v>5</v>
      </c>
      <c r="H5" t="s">
        <v>6</v>
      </c>
    </row>
    <row r="6" spans="1:24" x14ac:dyDescent="0.2">
      <c r="A6" t="s">
        <v>7</v>
      </c>
      <c r="B6">
        <v>952</v>
      </c>
      <c r="C6">
        <v>67</v>
      </c>
      <c r="D6">
        <v>10</v>
      </c>
      <c r="E6">
        <v>1000</v>
      </c>
      <c r="F6" t="s">
        <v>8</v>
      </c>
      <c r="G6">
        <v>11</v>
      </c>
      <c r="H6">
        <f>(E6*G6*B6)/(C6*D6)</f>
        <v>15629.850746268658</v>
      </c>
    </row>
    <row r="8" spans="1:24" x14ac:dyDescent="0.2">
      <c r="A8" s="1"/>
      <c r="B8" s="2"/>
      <c r="C8" s="2"/>
      <c r="D8" s="2"/>
      <c r="E8" s="2"/>
      <c r="F8" s="2"/>
      <c r="G8" s="2"/>
      <c r="H8" s="2"/>
      <c r="I8" s="2"/>
      <c r="J8" s="2"/>
      <c r="K8" s="2"/>
      <c r="L8" s="2"/>
      <c r="M8" s="2"/>
    </row>
    <row r="9" spans="1:24" s="16" customFormat="1" x14ac:dyDescent="0.2">
      <c r="A9" s="1" t="s">
        <v>191</v>
      </c>
      <c r="B9" s="1" t="s">
        <v>0</v>
      </c>
      <c r="C9" s="1" t="s">
        <v>9</v>
      </c>
      <c r="D9" s="1" t="s">
        <v>10</v>
      </c>
      <c r="E9" s="1" t="s">
        <v>11</v>
      </c>
      <c r="F9" s="1" t="s">
        <v>2</v>
      </c>
      <c r="G9" s="1" t="s">
        <v>12</v>
      </c>
      <c r="H9" s="1" t="s">
        <v>13</v>
      </c>
      <c r="I9" s="1" t="s">
        <v>14</v>
      </c>
      <c r="J9" s="1" t="s">
        <v>15</v>
      </c>
      <c r="K9" s="1" t="s">
        <v>16</v>
      </c>
      <c r="L9" s="1" t="s">
        <v>17</v>
      </c>
      <c r="M9" s="1" t="s">
        <v>14</v>
      </c>
      <c r="N9" s="1" t="s">
        <v>15</v>
      </c>
      <c r="O9" s="1" t="s">
        <v>18</v>
      </c>
      <c r="P9" s="1" t="s">
        <v>19</v>
      </c>
      <c r="Q9" s="1" t="s">
        <v>14</v>
      </c>
      <c r="R9" s="1" t="s">
        <v>15</v>
      </c>
      <c r="S9" s="1" t="s">
        <v>20</v>
      </c>
      <c r="T9" s="1" t="s">
        <v>21</v>
      </c>
      <c r="U9" s="1" t="s">
        <v>15</v>
      </c>
      <c r="V9" s="1" t="s">
        <v>22</v>
      </c>
      <c r="W9" s="1" t="s">
        <v>21</v>
      </c>
      <c r="X9" s="1" t="s">
        <v>15</v>
      </c>
    </row>
    <row r="10" spans="1:24" x14ac:dyDescent="0.2">
      <c r="A10" t="s">
        <v>60</v>
      </c>
      <c r="B10">
        <v>1457</v>
      </c>
      <c r="C10">
        <v>1642</v>
      </c>
      <c r="D10">
        <v>986</v>
      </c>
      <c r="E10">
        <f>D10+C10</f>
        <v>2628</v>
      </c>
      <c r="F10">
        <v>10</v>
      </c>
      <c r="G10">
        <f>(F10*C10*H$6)/(B10*1000)</f>
        <v>176.14423421669963</v>
      </c>
      <c r="H10" s="4">
        <f>G10*1000*100*100*5</f>
        <v>8807211710.8349819</v>
      </c>
      <c r="I10" s="4">
        <f>AVERAGE(H10:H12)</f>
        <v>7842284500.6265869</v>
      </c>
      <c r="J10" s="4">
        <f>STDEVP(H10:H12)</f>
        <v>6047879904.2815199</v>
      </c>
      <c r="K10">
        <f>(F10*D10*H$6)/(B10*2000)</f>
        <v>52.886179944478023</v>
      </c>
      <c r="L10" s="4">
        <f>K10*1000*100*100*5</f>
        <v>2644308997.2239013</v>
      </c>
      <c r="M10" s="4">
        <f>AVERAGE(L10:L12)</f>
        <v>2354013446.8358283</v>
      </c>
      <c r="N10" s="4">
        <f>STDEVP(L10:L12)</f>
        <v>1815175140.3632059</v>
      </c>
      <c r="O10">
        <f t="shared" ref="O10:P12" si="0">G10+K10</f>
        <v>229.03041416117765</v>
      </c>
      <c r="P10" s="4">
        <f t="shared" si="0"/>
        <v>11451520708.058884</v>
      </c>
      <c r="Q10" s="4">
        <f>AVERAGE(P10,P12)</f>
        <v>15294446921.193623</v>
      </c>
      <c r="R10" s="4">
        <f>STDEVP(P10,P12)</f>
        <v>3842926213.1347389</v>
      </c>
      <c r="S10" s="6">
        <f>(H10*100)/P10</f>
        <v>76.908665105386419</v>
      </c>
      <c r="T10" s="6">
        <f>AVERAGE(S10,S12)</f>
        <v>76.912175454446754</v>
      </c>
      <c r="U10">
        <f>STDEVP(S10,S12)</f>
        <v>3.5103490603347609E-3</v>
      </c>
      <c r="V10" s="6">
        <f>100-S10</f>
        <v>23.091334894613581</v>
      </c>
      <c r="W10" s="6">
        <f>AVERAGE(V10,V12)</f>
        <v>23.087824545553246</v>
      </c>
      <c r="X10">
        <f>STDEVP(V10,V12)</f>
        <v>3.5103490603347609E-3</v>
      </c>
    </row>
    <row r="11" spans="1:24" s="8" customFormat="1" x14ac:dyDescent="0.2">
      <c r="A11" s="8" t="s">
        <v>59</v>
      </c>
      <c r="B11" s="8">
        <v>1395</v>
      </c>
      <c r="C11" s="8">
        <v>0</v>
      </c>
      <c r="D11" s="8">
        <v>0</v>
      </c>
      <c r="E11" s="8">
        <f>D11+C11</f>
        <v>0</v>
      </c>
      <c r="F11" s="8">
        <v>10</v>
      </c>
      <c r="G11" s="8">
        <f>(F11*C11*H$6)/(B11*1000)</f>
        <v>0</v>
      </c>
      <c r="H11" s="10">
        <f>G11*1000*100*100*5</f>
        <v>0</v>
      </c>
      <c r="I11" s="10"/>
      <c r="J11" s="10"/>
      <c r="K11" s="8">
        <f>(F11*D11*H$6)/(B11*2000)</f>
        <v>0</v>
      </c>
      <c r="L11" s="10">
        <f>K11*1000*100*100*5</f>
        <v>0</v>
      </c>
      <c r="M11" s="10"/>
      <c r="N11" s="10"/>
      <c r="O11" s="8">
        <f t="shared" si="0"/>
        <v>0</v>
      </c>
      <c r="P11" s="10">
        <f t="shared" si="0"/>
        <v>0</v>
      </c>
      <c r="Q11" s="10"/>
      <c r="R11" s="10"/>
      <c r="S11" s="9" t="e">
        <f>(H11*100)/P11</f>
        <v>#DIV/0!</v>
      </c>
      <c r="V11" s="9" t="e">
        <f>100-S11</f>
        <v>#DIV/0!</v>
      </c>
    </row>
    <row r="12" spans="1:24" x14ac:dyDescent="0.2">
      <c r="A12" t="s">
        <v>58</v>
      </c>
      <c r="B12">
        <v>850</v>
      </c>
      <c r="C12">
        <v>1601</v>
      </c>
      <c r="D12">
        <v>961</v>
      </c>
      <c r="E12">
        <f>D12+C12</f>
        <v>2562</v>
      </c>
      <c r="F12">
        <v>10</v>
      </c>
      <c r="G12">
        <f>(F12*C12*H$6)/(B12*1000)</f>
        <v>294.39283582089553</v>
      </c>
      <c r="H12" s="4">
        <f>G12*1000*100*100*5</f>
        <v>14719641791.044777</v>
      </c>
      <c r="I12" s="4"/>
      <c r="J12" s="4"/>
      <c r="K12">
        <f>(F12*D12*H$6)/(B12*2000)</f>
        <v>88.354626865671648</v>
      </c>
      <c r="L12" s="4">
        <f>K12*1000*100*100*5</f>
        <v>4417731343.2835827</v>
      </c>
      <c r="M12" s="4"/>
      <c r="N12" s="4"/>
      <c r="O12">
        <f t="shared" si="0"/>
        <v>382.74746268656719</v>
      </c>
      <c r="P12" s="4">
        <f t="shared" si="0"/>
        <v>19137373134.328362</v>
      </c>
      <c r="Q12" s="4"/>
      <c r="R12" s="4"/>
      <c r="S12" s="6">
        <f>(H12*100)/P12</f>
        <v>76.915685803507088</v>
      </c>
      <c r="V12" s="6">
        <f>100-S12</f>
        <v>23.084314196492912</v>
      </c>
    </row>
    <row r="14" spans="1:24" x14ac:dyDescent="0.2">
      <c r="A14" s="2"/>
      <c r="B14" s="2" t="s">
        <v>0</v>
      </c>
      <c r="C14" s="2" t="s">
        <v>23</v>
      </c>
      <c r="D14" s="2" t="s">
        <v>2</v>
      </c>
      <c r="E14" s="2" t="s">
        <v>24</v>
      </c>
      <c r="F14" s="2" t="s">
        <v>25</v>
      </c>
      <c r="G14" s="2" t="s">
        <v>14</v>
      </c>
      <c r="H14" s="2" t="s">
        <v>15</v>
      </c>
      <c r="I14" s="2" t="s">
        <v>26</v>
      </c>
      <c r="J14" s="2" t="s">
        <v>21</v>
      </c>
      <c r="K14" s="2" t="s">
        <v>15</v>
      </c>
    </row>
    <row r="15" spans="1:24" x14ac:dyDescent="0.2">
      <c r="A15" t="s">
        <v>63</v>
      </c>
      <c r="B15">
        <v>716</v>
      </c>
      <c r="C15">
        <v>488</v>
      </c>
      <c r="D15">
        <v>10</v>
      </c>
      <c r="E15">
        <f>(D15*C15*H$6)/(B15*1000)</f>
        <v>106.52747436004336</v>
      </c>
      <c r="F15" s="4">
        <f>E15*1000*100*100*5</f>
        <v>5326373718.0021677</v>
      </c>
      <c r="G15" s="4">
        <f>AVERAGE(F15:F17)</f>
        <v>6263704593.32726</v>
      </c>
      <c r="H15" s="4">
        <f>STDEVP(F15:F17)</f>
        <v>1537188111.4644375</v>
      </c>
      <c r="I15" s="6">
        <f>(F15*100)/Q10</f>
        <v>34.825539919468248</v>
      </c>
      <c r="J15" s="6">
        <f>AVERAGE(I15:I17)</f>
        <v>40.954109851776337</v>
      </c>
      <c r="K15" s="6">
        <f>STDEVP(I15:I17)</f>
        <v>10.05062895954967</v>
      </c>
    </row>
    <row r="16" spans="1:24" x14ac:dyDescent="0.2">
      <c r="A16" t="s">
        <v>62</v>
      </c>
      <c r="B16">
        <v>723</v>
      </c>
      <c r="C16">
        <v>780</v>
      </c>
      <c r="D16">
        <v>10</v>
      </c>
      <c r="E16">
        <f>(D16*C16*H$6)/(B16*1000)</f>
        <v>168.62079643277389</v>
      </c>
      <c r="F16" s="4">
        <f>E16*1000*100*100*5</f>
        <v>8431039821.6386938</v>
      </c>
      <c r="G16" s="4"/>
      <c r="H16" s="4"/>
      <c r="I16" s="6">
        <f>(F16*100)/Q10</f>
        <v>55.124842794777642</v>
      </c>
      <c r="J16" s="6"/>
      <c r="K16" s="6"/>
    </row>
    <row r="17" spans="1:11" x14ac:dyDescent="0.2">
      <c r="A17" t="s">
        <v>61</v>
      </c>
      <c r="B17">
        <v>739</v>
      </c>
      <c r="C17">
        <v>476</v>
      </c>
      <c r="D17">
        <v>10</v>
      </c>
      <c r="E17">
        <f>(D17*C17*H$6)/(B17*1000)</f>
        <v>100.67400480681842</v>
      </c>
      <c r="F17" s="4">
        <f>E17*1000*100*100*5</f>
        <v>5033700240.3409204</v>
      </c>
      <c r="G17" s="4"/>
      <c r="H17" s="4"/>
      <c r="I17" s="6">
        <f>(F17*100)/Q10</f>
        <v>32.911946841083129</v>
      </c>
      <c r="J17" s="6"/>
      <c r="K17" s="6"/>
    </row>
  </sheetData>
  <mergeCells count="1">
    <mergeCell ref="A1:I3"/>
  </mergeCells>
  <conditionalFormatting sqref="B10:B12">
    <cfRule type="cellIs" dxfId="5" priority="2" stopIfTrue="1" operator="lessThan">
      <formula>100</formula>
    </cfRule>
  </conditionalFormatting>
  <conditionalFormatting sqref="B15:B17">
    <cfRule type="cellIs" dxfId="4" priority="1" stopIfTrue="1" operator="lessThan">
      <formula>100</formula>
    </cfRule>
  </conditionalFormatting>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workbookViewId="0">
      <selection activeCell="A9" sqref="A9"/>
    </sheetView>
  </sheetViews>
  <sheetFormatPr baseColWidth="10" defaultRowHeight="16" x14ac:dyDescent="0.2"/>
  <cols>
    <col min="1" max="1" width="24.6640625" customWidth="1"/>
  </cols>
  <sheetData>
    <row r="1" spans="1:24" x14ac:dyDescent="0.2">
      <c r="A1" s="18" t="s">
        <v>198</v>
      </c>
      <c r="B1" s="18"/>
      <c r="C1" s="18"/>
      <c r="D1" s="18"/>
      <c r="E1" s="18"/>
      <c r="F1" s="18"/>
      <c r="G1" s="18"/>
      <c r="H1" s="18"/>
      <c r="I1" s="18"/>
    </row>
    <row r="2" spans="1:24" x14ac:dyDescent="0.2">
      <c r="A2" s="18"/>
      <c r="B2" s="18"/>
      <c r="C2" s="18"/>
      <c r="D2" s="18"/>
      <c r="E2" s="18"/>
      <c r="F2" s="18"/>
      <c r="G2" s="18"/>
      <c r="H2" s="18"/>
      <c r="I2" s="18"/>
    </row>
    <row r="3" spans="1:24" x14ac:dyDescent="0.2">
      <c r="A3" s="18"/>
      <c r="B3" s="18"/>
      <c r="C3" s="18"/>
      <c r="D3" s="18"/>
      <c r="E3" s="18"/>
      <c r="F3" s="18"/>
      <c r="G3" s="18"/>
      <c r="H3" s="18"/>
      <c r="I3" s="18"/>
    </row>
    <row r="5" spans="1:24" x14ac:dyDescent="0.2">
      <c r="B5" t="s">
        <v>0</v>
      </c>
      <c r="C5" t="s">
        <v>1</v>
      </c>
      <c r="D5" t="s">
        <v>2</v>
      </c>
      <c r="E5" t="s">
        <v>3</v>
      </c>
      <c r="F5" t="s">
        <v>4</v>
      </c>
      <c r="G5" t="s">
        <v>5</v>
      </c>
      <c r="H5" t="s">
        <v>6</v>
      </c>
    </row>
    <row r="6" spans="1:24" x14ac:dyDescent="0.2">
      <c r="A6" t="s">
        <v>7</v>
      </c>
      <c r="B6">
        <v>952</v>
      </c>
      <c r="C6">
        <v>67</v>
      </c>
      <c r="D6">
        <v>10</v>
      </c>
      <c r="E6">
        <v>1000</v>
      </c>
      <c r="F6" t="s">
        <v>8</v>
      </c>
      <c r="G6">
        <v>11</v>
      </c>
      <c r="H6">
        <f>(E6*G6*B6)/(C6*D6)</f>
        <v>15629.850746268658</v>
      </c>
    </row>
    <row r="8" spans="1:24" x14ac:dyDescent="0.2">
      <c r="A8" s="1"/>
      <c r="B8" s="2"/>
      <c r="C8" s="2"/>
      <c r="D8" s="2"/>
      <c r="E8" s="2"/>
      <c r="F8" s="2"/>
      <c r="G8" s="2"/>
      <c r="H8" s="2"/>
      <c r="I8" s="2"/>
      <c r="J8" s="2"/>
      <c r="K8" s="2"/>
      <c r="L8" s="2"/>
      <c r="M8" s="2"/>
    </row>
    <row r="9" spans="1:24" s="16" customFormat="1" x14ac:dyDescent="0.2">
      <c r="A9" s="1" t="s">
        <v>191</v>
      </c>
      <c r="B9" s="1" t="s">
        <v>0</v>
      </c>
      <c r="C9" s="1" t="s">
        <v>9</v>
      </c>
      <c r="D9" s="1" t="s">
        <v>10</v>
      </c>
      <c r="E9" s="1" t="s">
        <v>11</v>
      </c>
      <c r="F9" s="1" t="s">
        <v>2</v>
      </c>
      <c r="G9" s="1" t="s">
        <v>12</v>
      </c>
      <c r="H9" s="1" t="s">
        <v>13</v>
      </c>
      <c r="I9" s="1" t="s">
        <v>14</v>
      </c>
      <c r="J9" s="1" t="s">
        <v>15</v>
      </c>
      <c r="K9" s="1" t="s">
        <v>16</v>
      </c>
      <c r="L9" s="1" t="s">
        <v>17</v>
      </c>
      <c r="M9" s="1" t="s">
        <v>14</v>
      </c>
      <c r="N9" s="1" t="s">
        <v>15</v>
      </c>
      <c r="O9" s="1" t="s">
        <v>18</v>
      </c>
      <c r="P9" s="1" t="s">
        <v>19</v>
      </c>
      <c r="Q9" s="1" t="s">
        <v>14</v>
      </c>
      <c r="R9" s="1" t="s">
        <v>15</v>
      </c>
      <c r="S9" s="1" t="s">
        <v>20</v>
      </c>
      <c r="T9" s="1" t="s">
        <v>21</v>
      </c>
      <c r="U9" s="1" t="s">
        <v>15</v>
      </c>
      <c r="V9" s="1" t="s">
        <v>22</v>
      </c>
      <c r="W9" s="1" t="s">
        <v>21</v>
      </c>
      <c r="X9" s="1" t="s">
        <v>15</v>
      </c>
    </row>
    <row r="10" spans="1:24" x14ac:dyDescent="0.2">
      <c r="A10" t="s">
        <v>66</v>
      </c>
      <c r="B10">
        <v>885</v>
      </c>
      <c r="C10">
        <v>1135</v>
      </c>
      <c r="D10">
        <v>1547</v>
      </c>
      <c r="E10">
        <f>D10+C10</f>
        <v>2682</v>
      </c>
      <c r="F10">
        <v>10</v>
      </c>
      <c r="G10">
        <f>(F10*C10*H$6)/(B10*1000)</f>
        <v>200.45062821485791</v>
      </c>
      <c r="H10" s="4">
        <f>G10*1000*100*100*5</f>
        <v>10022531410.742895</v>
      </c>
      <c r="I10" s="4">
        <f>AVERAGE(H10:H12)</f>
        <v>9992370990.898798</v>
      </c>
      <c r="J10" s="4">
        <f>STDEVP(H10:H12)</f>
        <v>1250880386.4437323</v>
      </c>
      <c r="K10">
        <f>(F10*D10*H$6)/(B10*2000)</f>
        <v>136.60666160721817</v>
      </c>
      <c r="L10" s="4">
        <f>K10*1000*100*100*5</f>
        <v>6830333080.3609085</v>
      </c>
      <c r="M10" s="4">
        <f>AVERAGE(L10:L12)</f>
        <v>6883311883.914711</v>
      </c>
      <c r="N10" s="4">
        <f>STDEVP(L10:L12)</f>
        <v>890236568.07194448</v>
      </c>
      <c r="O10">
        <f t="shared" ref="O10:P12" si="0">G10+K10</f>
        <v>337.05728982207609</v>
      </c>
      <c r="P10" s="4">
        <f t="shared" si="0"/>
        <v>16852864491.103804</v>
      </c>
      <c r="Q10" s="4">
        <f>AVERAGE(P10:P12)</f>
        <v>16875682874.813507</v>
      </c>
      <c r="R10" s="4">
        <f>STDEVP(P10:P12)</f>
        <v>2140207407.4027314</v>
      </c>
      <c r="S10" s="6">
        <f>(H10*100)/P10</f>
        <v>59.470788577416819</v>
      </c>
      <c r="T10" s="6">
        <f>AVERAGE(S10:S12)</f>
        <v>59.22240325079283</v>
      </c>
      <c r="U10">
        <f>STDEVP(S10:S12)</f>
        <v>0.19444550355097825</v>
      </c>
      <c r="V10" s="6">
        <f>100-S10</f>
        <v>40.529211422583181</v>
      </c>
      <c r="W10" s="6">
        <f>AVERAGE(V10:V12)</f>
        <v>40.77759674920717</v>
      </c>
      <c r="X10">
        <f>STDEVP(V10:V12)</f>
        <v>0.19444550355097825</v>
      </c>
    </row>
    <row r="11" spans="1:24" x14ac:dyDescent="0.2">
      <c r="A11" t="s">
        <v>65</v>
      </c>
      <c r="B11">
        <v>1103</v>
      </c>
      <c r="C11">
        <v>1192</v>
      </c>
      <c r="D11">
        <v>1643</v>
      </c>
      <c r="E11">
        <f>D11+C11</f>
        <v>2835</v>
      </c>
      <c r="F11">
        <v>10</v>
      </c>
      <c r="G11">
        <f>(F11*C11*H$6)/(B11*1000)</f>
        <v>168.91008240754522</v>
      </c>
      <c r="H11" s="4">
        <f>G11*1000*100*100*5</f>
        <v>8445504120.3772621</v>
      </c>
      <c r="I11" s="4"/>
      <c r="J11" s="4"/>
      <c r="K11">
        <f>(F11*D11*H$6)/(B11*2000)</f>
        <v>116.4090878337235</v>
      </c>
      <c r="L11" s="4">
        <f>K11*1000*100*100*5</f>
        <v>5820454391.6861744</v>
      </c>
      <c r="M11" s="4"/>
      <c r="N11" s="4"/>
      <c r="O11">
        <f t="shared" si="0"/>
        <v>285.31917024126869</v>
      </c>
      <c r="P11" s="4">
        <f t="shared" si="0"/>
        <v>14265958512.063437</v>
      </c>
      <c r="Q11" s="4"/>
      <c r="R11" s="4"/>
      <c r="S11" s="6">
        <f>(H11*100)/P11</f>
        <v>59.200397318102809</v>
      </c>
      <c r="V11" s="6">
        <f>100-S11</f>
        <v>40.799602681897191</v>
      </c>
    </row>
    <row r="12" spans="1:24" x14ac:dyDescent="0.2">
      <c r="A12" t="s">
        <v>64</v>
      </c>
      <c r="B12">
        <v>806</v>
      </c>
      <c r="C12">
        <v>1187</v>
      </c>
      <c r="D12">
        <v>1650</v>
      </c>
      <c r="E12">
        <f>D12+C12</f>
        <v>2837</v>
      </c>
      <c r="F12">
        <v>10</v>
      </c>
      <c r="G12">
        <f>(F12*C12*H$6)/(B12*1000)</f>
        <v>230.18154883152476</v>
      </c>
      <c r="H12" s="4">
        <f>G12*1000*100*100*5</f>
        <v>11509077441.576237</v>
      </c>
      <c r="I12" s="4"/>
      <c r="J12" s="4"/>
      <c r="K12">
        <f>(F12*D12*H$6)/(B12*2000)</f>
        <v>159.98296359394098</v>
      </c>
      <c r="L12" s="4">
        <f>K12*1000*100*100*5</f>
        <v>7999148179.6970482</v>
      </c>
      <c r="M12" s="4"/>
      <c r="N12" s="4"/>
      <c r="O12">
        <f t="shared" si="0"/>
        <v>390.16451242546577</v>
      </c>
      <c r="P12" s="4">
        <f t="shared" si="0"/>
        <v>19508225621.273285</v>
      </c>
      <c r="Q12" s="4"/>
      <c r="R12" s="4"/>
      <c r="S12" s="6">
        <f>(H12*100)/P12</f>
        <v>58.996023856858848</v>
      </c>
      <c r="V12" s="6">
        <f>100-S12</f>
        <v>41.003976143141152</v>
      </c>
    </row>
    <row r="14" spans="1:24" x14ac:dyDescent="0.2">
      <c r="A14" s="2"/>
      <c r="B14" s="2" t="s">
        <v>0</v>
      </c>
      <c r="C14" s="2" t="s">
        <v>23</v>
      </c>
      <c r="D14" s="2" t="s">
        <v>2</v>
      </c>
      <c r="E14" s="2" t="s">
        <v>24</v>
      </c>
      <c r="F14" s="2" t="s">
        <v>25</v>
      </c>
      <c r="G14" s="2" t="s">
        <v>14</v>
      </c>
      <c r="H14" s="2" t="s">
        <v>15</v>
      </c>
      <c r="I14" s="2" t="s">
        <v>26</v>
      </c>
      <c r="J14" s="2" t="s">
        <v>21</v>
      </c>
      <c r="K14" s="2" t="s">
        <v>15</v>
      </c>
    </row>
    <row r="15" spans="1:24" x14ac:dyDescent="0.2">
      <c r="A15" t="s">
        <v>69</v>
      </c>
      <c r="B15">
        <v>980</v>
      </c>
      <c r="C15">
        <v>367</v>
      </c>
      <c r="D15">
        <v>10</v>
      </c>
      <c r="E15">
        <f>(D15*C15*H$6)/(B15*1000)</f>
        <v>58.532196162046908</v>
      </c>
      <c r="F15" s="4">
        <f>E15*1000*100*100*5</f>
        <v>2926609808.1023455</v>
      </c>
      <c r="G15" s="4">
        <f>AVERAGE(F15:F17)</f>
        <v>2898281425.9388676</v>
      </c>
      <c r="H15" s="4">
        <f>STDEVP(F15:F17)</f>
        <v>458852028.48689449</v>
      </c>
      <c r="I15" s="6">
        <f>(F15*100)/Q10</f>
        <v>17.342171157234947</v>
      </c>
      <c r="J15" s="6">
        <f>AVERAGE(I15:I17)</f>
        <v>17.174306055872105</v>
      </c>
      <c r="K15" s="6">
        <f>STDEVP(I15:I17)</f>
        <v>2.7190131024073567</v>
      </c>
    </row>
    <row r="16" spans="1:24" x14ac:dyDescent="0.2">
      <c r="A16" t="s">
        <v>68</v>
      </c>
      <c r="B16">
        <v>932</v>
      </c>
      <c r="C16">
        <v>277</v>
      </c>
      <c r="D16">
        <v>10</v>
      </c>
      <c r="E16">
        <f>(D16*C16*H$6)/(B16*1000)</f>
        <v>46.453526359618223</v>
      </c>
      <c r="F16" s="4">
        <f>E16*1000*100*100*5</f>
        <v>2322676317.9809113</v>
      </c>
      <c r="G16" s="4"/>
      <c r="H16" s="4"/>
      <c r="I16" s="6">
        <f>(F16*100)/Q10</f>
        <v>13.763450849431651</v>
      </c>
      <c r="J16" s="6"/>
      <c r="K16" s="6"/>
    </row>
    <row r="17" spans="1:11" x14ac:dyDescent="0.2">
      <c r="A17" t="s">
        <v>67</v>
      </c>
      <c r="B17">
        <v>626</v>
      </c>
      <c r="C17">
        <v>276</v>
      </c>
      <c r="D17">
        <v>10</v>
      </c>
      <c r="E17">
        <f>(D17*C17*H$6)/(B17*1000)</f>
        <v>68.911163034666927</v>
      </c>
      <c r="F17" s="4">
        <f>E17*1000*100*100*5</f>
        <v>3445558151.733346</v>
      </c>
      <c r="G17" s="4"/>
      <c r="H17" s="4"/>
      <c r="I17" s="6">
        <f>(F17*100)/Q10</f>
        <v>20.417296160949711</v>
      </c>
      <c r="J17" s="6"/>
      <c r="K17" s="6"/>
    </row>
  </sheetData>
  <mergeCells count="1">
    <mergeCell ref="A1:I3"/>
  </mergeCells>
  <conditionalFormatting sqref="B10:B12">
    <cfRule type="cellIs" dxfId="3" priority="2" stopIfTrue="1" operator="lessThan">
      <formula>100</formula>
    </cfRule>
  </conditionalFormatting>
  <conditionalFormatting sqref="B15:B17">
    <cfRule type="cellIs" dxfId="2" priority="1" stopIfTrue="1" operator="lessThan">
      <formula>100</formula>
    </cfRule>
  </conditionalFormatting>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Flow cytometry Raw data</vt:lpstr>
      <vt:lpstr>Cell counts-ind M</vt:lpstr>
      <vt:lpstr>Cell counts-ind N</vt:lpstr>
      <vt:lpstr>Cell counts-ind R</vt:lpstr>
      <vt:lpstr>Cell counts-ind Q</vt:lpstr>
      <vt:lpstr>Cell counts-ind F</vt:lpstr>
      <vt:lpstr>Cell counts-ind P</vt:lpstr>
      <vt:lpstr>Cell counts-ind L</vt:lpstr>
      <vt:lpstr>Cell counts-ind K</vt:lpstr>
      <vt:lpstr>Cell counts-ind 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Ophélie Quillier</dc:creator>
  <cp:lastModifiedBy>Microsoft Office User</cp:lastModifiedBy>
  <dcterms:created xsi:type="dcterms:W3CDTF">2016-03-30T17:59:59Z</dcterms:created>
  <dcterms:modified xsi:type="dcterms:W3CDTF">2020-10-23T18:13:01Z</dcterms:modified>
</cp:coreProperties>
</file>