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PCR_Env_Raw_Data" sheetId="1" r:id="rId4"/>
    <sheet state="visible" name="Sheet1" sheetId="2" r:id="rId5"/>
    <sheet state="visible" name="NF rate (corrected_contaminate)" sheetId="3" r:id="rId6"/>
  </sheets>
  <definedNames/>
  <calcPr/>
  <extLst>
    <ext uri="GoogleSheetsCustomDataVersion1">
      <go:sheetsCustomData xmlns:go="http://customooxmlschemas.google.com/" r:id="rId7" roundtripDataSignature="AMtx7miNakNKcP3lMNT8spBjG3AQtjR72A=="/>
    </ext>
  </extLst>
</workbook>
</file>

<file path=xl/sharedStrings.xml><?xml version="1.0" encoding="utf-8"?>
<sst xmlns="http://schemas.openxmlformats.org/spreadsheetml/2006/main" count="236" uniqueCount="162">
  <si>
    <t>Sample_ID</t>
  </si>
  <si>
    <t>Full_sample_name</t>
  </si>
  <si>
    <t>Sample_Name</t>
  </si>
  <si>
    <t>Replicate</t>
  </si>
  <si>
    <t>Sampling_time (AEST)</t>
  </si>
  <si>
    <t>Season</t>
  </si>
  <si>
    <t>UCYN-A2_DNA_nifH_copies_per_L</t>
  </si>
  <si>
    <t>Mean_UCYN-A2_DNA_nifH_copies_per_L</t>
  </si>
  <si>
    <t>SD</t>
  </si>
  <si>
    <t>UCYN-A1_DNA_nifH_copies_per_L</t>
  </si>
  <si>
    <t>Mean_UCYN-A1_DNA_nifH_copies_per_L</t>
  </si>
  <si>
    <t>Temperature_degreesC</t>
  </si>
  <si>
    <t>Salinity</t>
  </si>
  <si>
    <t>NO3/NO2_µM</t>
  </si>
  <si>
    <t>PO4_µM</t>
  </si>
  <si>
    <t>SIO4_µM</t>
  </si>
  <si>
    <t>DEC AB 1</t>
  </si>
  <si>
    <t>Arno Bay mid Spencer Gulf</t>
  </si>
  <si>
    <t>S_M-Gulf</t>
  </si>
  <si>
    <t>Summer</t>
  </si>
  <si>
    <t>DEC AB 2</t>
  </si>
  <si>
    <t>DEC AB 3</t>
  </si>
  <si>
    <t>DEC KI 1</t>
  </si>
  <si>
    <t>Kangaroo Island National Reference Station</t>
  </si>
  <si>
    <t>S_Shelf</t>
  </si>
  <si>
    <t>DEC KI 2</t>
  </si>
  <si>
    <t>DEC KI 3</t>
  </si>
  <si>
    <t>DEC SGM 1</t>
  </si>
  <si>
    <t>Spencer Gulf mouth monitoring station SAM8SG</t>
  </si>
  <si>
    <t>S_Mouth</t>
  </si>
  <si>
    <t>DEC SGM 2</t>
  </si>
  <si>
    <t>DEC SGM 3</t>
  </si>
  <si>
    <t>DEC TB 1</t>
  </si>
  <si>
    <t>Tumby Bay southern Spencer Gulf</t>
  </si>
  <si>
    <t>S_S-Gulf</t>
  </si>
  <si>
    <t>DEC TB 2</t>
  </si>
  <si>
    <t>DEC TB 3</t>
  </si>
  <si>
    <t>DEC WHY 1</t>
  </si>
  <si>
    <t>Whyalla northern Spencer Gulf</t>
  </si>
  <si>
    <t>S_N-Gulf</t>
  </si>
  <si>
    <t>DEC WHY 2</t>
  </si>
  <si>
    <t>DEC WHY 3</t>
  </si>
  <si>
    <t>MAY AB 1</t>
  </si>
  <si>
    <t>A_M-Gulf</t>
  </si>
  <si>
    <t>Autumn</t>
  </si>
  <si>
    <t>MAY AB 2</t>
  </si>
  <si>
    <t>MAY AB 3</t>
  </si>
  <si>
    <t>MAY KI 1</t>
  </si>
  <si>
    <t>A_Shelf</t>
  </si>
  <si>
    <t>MAY KI 2</t>
  </si>
  <si>
    <t>MAY KI 3</t>
  </si>
  <si>
    <t>MAY SGM 1</t>
  </si>
  <si>
    <t>A_Mouth</t>
  </si>
  <si>
    <t>MAY SGM 2</t>
  </si>
  <si>
    <t>MAY SGM 3</t>
  </si>
  <si>
    <t>MAY TB 1</t>
  </si>
  <si>
    <t>A_S-Gulf</t>
  </si>
  <si>
    <t>MAY TB 2</t>
  </si>
  <si>
    <t>MAY TB 3</t>
  </si>
  <si>
    <t>MAY WHY 1</t>
  </si>
  <si>
    <t>A_N-Gulf</t>
  </si>
  <si>
    <t>MAY WHY 2</t>
  </si>
  <si>
    <t>MAY WHY 3</t>
  </si>
  <si>
    <t>sample ID</t>
  </si>
  <si>
    <t>depth (m)</t>
  </si>
  <si>
    <t>Descrip.</t>
  </si>
  <si>
    <t>Start time</t>
  </si>
  <si>
    <t>Stop Time</t>
  </si>
  <si>
    <t>incub time (hr)</t>
  </si>
  <si>
    <t>incub vol (L)</t>
  </si>
  <si>
    <t>filt vol (L)</t>
  </si>
  <si>
    <t>ml/l N2</t>
  </si>
  <si>
    <t>mol 14N</t>
  </si>
  <si>
    <t>mol 15N</t>
  </si>
  <si>
    <t>AN2 (atom%)</t>
  </si>
  <si>
    <t>ml 15N2 added</t>
  </si>
  <si>
    <t xml:space="preserve">mol 15N added plus contamination </t>
  </si>
  <si>
    <t>AN2 (atom%_corrected)</t>
  </si>
  <si>
    <t>d15Ni</t>
  </si>
  <si>
    <t>d15Nf</t>
  </si>
  <si>
    <t>APN0</t>
  </si>
  <si>
    <t>APNf</t>
  </si>
  <si>
    <t>V (h-1)</t>
  </si>
  <si>
    <t>PN final (ug)</t>
  </si>
  <si>
    <t>PN final (ug l-1)</t>
  </si>
  <si>
    <t>PNf (nmol l-1)</t>
  </si>
  <si>
    <t>rho (nM h-1)</t>
  </si>
  <si>
    <t>rho (nM d-1)</t>
  </si>
  <si>
    <t>Average NF Rate</t>
  </si>
  <si>
    <t xml:space="preserve">Stnd Dev NF </t>
  </si>
  <si>
    <t xml:space="preserve">Standard Error </t>
  </si>
  <si>
    <t>NF RATE NO CONTAMINATION</t>
  </si>
  <si>
    <t>April May 2014</t>
  </si>
  <si>
    <t>SAM8SG &lt; 10 1</t>
  </si>
  <si>
    <t>SAM8SG &lt; 10 2</t>
  </si>
  <si>
    <t>SAM8SG &lt; 10 3</t>
  </si>
  <si>
    <t>SAM8SG WW1</t>
  </si>
  <si>
    <t>SAM8SG WW2</t>
  </si>
  <si>
    <t>SAM8SG WW3</t>
  </si>
  <si>
    <t>NRS K.I. &lt; 10 1</t>
  </si>
  <si>
    <t>NRS K.I. &lt; 10 2</t>
  </si>
  <si>
    <t>NRS K.I. &lt; 10 3</t>
  </si>
  <si>
    <t>NRS K.I. WW1</t>
  </si>
  <si>
    <t>NRS K.I. WW2</t>
  </si>
  <si>
    <t>NRS K.I. WW3</t>
  </si>
  <si>
    <t>Tumby &lt; 10 1</t>
  </si>
  <si>
    <t>Tumby &lt; 10 2</t>
  </si>
  <si>
    <t>Tumby &lt; 10 3</t>
  </si>
  <si>
    <t>Tumby WW1</t>
  </si>
  <si>
    <t>Tumby WW2</t>
  </si>
  <si>
    <t>Tumby WW3</t>
  </si>
  <si>
    <t>Arno &lt; 10 1</t>
  </si>
  <si>
    <t>Arno &lt; 10 2</t>
  </si>
  <si>
    <t>Arno &lt; 10 3</t>
  </si>
  <si>
    <t>Arno WW1</t>
  </si>
  <si>
    <t>Arno WW2</t>
  </si>
  <si>
    <t>Arno WW3</t>
  </si>
  <si>
    <t>Whyalla &lt; 10 1</t>
  </si>
  <si>
    <t>Whyalla &lt; 10 2</t>
  </si>
  <si>
    <t>Whyalla &lt; 10 3</t>
  </si>
  <si>
    <t>Whyalla WW1 A</t>
  </si>
  <si>
    <t>Whyalla WW1 B</t>
  </si>
  <si>
    <t>Whyalla WW2 A</t>
  </si>
  <si>
    <t>Whyalla WW2 B</t>
  </si>
  <si>
    <t>Whyalla WW3 A</t>
  </si>
  <si>
    <t>Whyalla WW3 B</t>
  </si>
  <si>
    <t>SAM8SG WW1 Dec. 14</t>
  </si>
  <si>
    <t>SAM8SG WW2 Dec. 14</t>
  </si>
  <si>
    <t>SAM8SG WW3 Dec. 14</t>
  </si>
  <si>
    <t>SAM8SG &lt; 10 1 Dec. 14</t>
  </si>
  <si>
    <t>SAM8SG &lt; 10 2 Dec. 14</t>
  </si>
  <si>
    <t>SAM8SG &lt; 10 3 Dec. 14</t>
  </si>
  <si>
    <t>NRS K.I. WW1 Dec. 14</t>
  </si>
  <si>
    <t>NRS K.I. WW2 Dec. 14</t>
  </si>
  <si>
    <t>NRS K.I. WW3 Dec. 14</t>
  </si>
  <si>
    <t>NRS K.I. &lt; 10 1 Dec. 14</t>
  </si>
  <si>
    <t>NRS K.I. &lt; 10 2 Dec. 14</t>
  </si>
  <si>
    <t>NRS K.I. &lt; 10 3 Dec. 14</t>
  </si>
  <si>
    <t>Tumby Bay WW1 A Dec. 14 2L</t>
  </si>
  <si>
    <t>Tumby Bay WW1 B Dec. 14 2L</t>
  </si>
  <si>
    <t>Tumby Bay WW2 A Dec. 14 2L</t>
  </si>
  <si>
    <t>Tumby Bay WW2 B Dec. 14 2L</t>
  </si>
  <si>
    <t>Tumby Bay WW3 A Dec. 14 1.5L</t>
  </si>
  <si>
    <t>Tumby Bay WW3 B Dec. 14 2.5L</t>
  </si>
  <si>
    <t>Tumby Bay &lt; 10 1 Dec. 14</t>
  </si>
  <si>
    <t>Tumby Bay &lt; 10 2 Dec. 14</t>
  </si>
  <si>
    <t>Tumby Bay &lt; 10 3 Dec.14</t>
  </si>
  <si>
    <t>Whyalla WW1 Dec. 14</t>
  </si>
  <si>
    <t>Whyalla WW2 Dec. 14</t>
  </si>
  <si>
    <t>Whyalla WW3 Dec. 14</t>
  </si>
  <si>
    <t>Whyalla &lt; 10 1 Dec. 14</t>
  </si>
  <si>
    <t>Whyalla &lt; 10 2 Dec. 14</t>
  </si>
  <si>
    <t>Whyalla &lt; 10 3 Dec. 14</t>
  </si>
  <si>
    <t>Arno Bay WW1 A Dec. 14 2L</t>
  </si>
  <si>
    <t>Arno Bay WW1 B Dec. 14 2L</t>
  </si>
  <si>
    <t>Arno Bay WW2 A Dec. 14 2L</t>
  </si>
  <si>
    <t>Arno Bay WW2 B Dec. 14 2L</t>
  </si>
  <si>
    <t>Arno Bay WW3 A Dec. 14 2L</t>
  </si>
  <si>
    <t>Arno Bay WW3 B Dec. 14 2L</t>
  </si>
  <si>
    <t>Arno Bay &lt; 10 1 Dec. 14</t>
  </si>
  <si>
    <t>Arno Bay &lt; 10 2 Dec. 14</t>
  </si>
  <si>
    <t>Arno Bay &lt; 10 3 Dec. 14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</si>
</sst>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000"/>
    <numFmt numFmtId="165" formatCode="0.000E+00"/>
    <numFmt numFmtId="166" formatCode="0.00000"/>
    <numFmt numFmtId="167" formatCode="0.0"/>
    <numFmt numFmtId="168" formatCode="0.000"/>
  </numFmts>
  <fonts count="10">
    <font>
      <sz val="11.0"/>
      <color theme="1"/>
      <name val="Arial"/>
    </font>
    <font>
      <color theme="1"/>
      <name val="Calibri"/>
    </font>
    <font/>
    <font>
      <sz val="11.0"/>
      <color theme="1"/>
      <name val="Calibri"/>
    </font>
    <font>
      <b/>
      <sz val="10.0"/>
      <color theme="1"/>
      <name val="Arial"/>
    </font>
    <font>
      <b/>
      <sz val="10.0"/>
      <color rgb="FFFF0000"/>
      <name val="Arial"/>
    </font>
    <font>
      <sz val="10.0"/>
      <color theme="1"/>
      <name val="Arial"/>
    </font>
    <font>
      <sz val="10.0"/>
      <color theme="1"/>
      <name val="Calibri"/>
    </font>
    <font>
      <b/>
      <i/>
      <sz val="10.0"/>
      <color theme="1"/>
      <name val="Arial"/>
    </font>
    <font>
      <sz val="11.0"/>
      <color rgb="FF0061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20" xfId="0" applyFont="1" applyNumberFormat="1"/>
    <xf borderId="0" fillId="0" fontId="3" numFmtId="11" xfId="0" applyFont="1" applyNumberFormat="1"/>
    <xf borderId="0" fillId="0" fontId="4" numFmtId="0" xfId="0" applyAlignment="1" applyFont="1">
      <alignment horizontal="center"/>
    </xf>
    <xf borderId="0" fillId="0" fontId="4" numFmtId="164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4" numFmtId="0" xfId="0" applyAlignment="1" applyFont="1">
      <alignment horizontal="right"/>
    </xf>
    <xf borderId="0" fillId="0" fontId="5" numFmtId="164" xfId="0" applyAlignment="1" applyFont="1" applyNumberFormat="1">
      <alignment horizontal="center"/>
    </xf>
    <xf borderId="0" fillId="0" fontId="6" numFmtId="2" xfId="0" applyAlignment="1" applyFont="1" applyNumberFormat="1">
      <alignment horizontal="center"/>
    </xf>
    <xf borderId="0" fillId="0" fontId="6" numFmtId="166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6" numFmtId="22" xfId="0" applyAlignment="1" applyFont="1" applyNumberFormat="1">
      <alignment horizontal="center"/>
    </xf>
    <xf borderId="0" fillId="0" fontId="6" numFmtId="167" xfId="0" applyAlignment="1" applyFont="1" applyNumberFormat="1">
      <alignment horizontal="center"/>
    </xf>
    <xf borderId="0" fillId="0" fontId="6" numFmtId="168" xfId="0" applyAlignment="1" applyFont="1" applyNumberFormat="1">
      <alignment horizontal="center"/>
    </xf>
    <xf borderId="0" fillId="0" fontId="6" numFmtId="165" xfId="0" applyAlignment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0" fillId="0" fontId="6" numFmtId="2" xfId="0" applyAlignment="1" applyFont="1" applyNumberFormat="1">
      <alignment horizontal="right"/>
    </xf>
    <xf borderId="0" fillId="0" fontId="6" numFmtId="20" xfId="0" applyFont="1" applyNumberFormat="1"/>
    <xf borderId="0" fillId="0" fontId="7" numFmtId="2" xfId="0" applyAlignment="1" applyFont="1" applyNumberFormat="1">
      <alignment horizontal="center"/>
    </xf>
    <xf borderId="0" fillId="0" fontId="8" numFmtId="167" xfId="0" applyAlignment="1" applyFont="1" applyNumberFormat="1">
      <alignment horizontal="center"/>
    </xf>
    <xf borderId="1" fillId="2" fontId="9" numFmtId="2" xfId="0" applyAlignment="1" applyBorder="1" applyFill="1" applyFont="1" applyNumberFormat="1">
      <alignment horizontal="center"/>
    </xf>
    <xf borderId="0" fillId="0" fontId="6" numFmtId="0" xfId="0" applyFont="1"/>
    <xf borderId="0" fillId="0" fontId="6" numFmtId="16" xfId="0" applyAlignment="1" applyFont="1" applyNumberFormat="1">
      <alignment horizontal="center"/>
    </xf>
    <xf borderId="0" fillId="0" fontId="6" numFmtId="0" xfId="0" applyAlignment="1" applyFont="1">
      <alignment horizontal="right"/>
    </xf>
    <xf borderId="0" fillId="0" fontId="6" numFmtId="17" xfId="0" applyAlignment="1" applyFont="1" applyNumberFormat="1">
      <alignment horizontal="center"/>
    </xf>
    <xf borderId="0" fillId="0" fontId="6" numFmtId="20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6" numFmtId="0" xfId="0" applyAlignment="1" applyFont="1">
      <alignment horizontal="right" vertical="center"/>
    </xf>
    <xf borderId="0" fillId="0" fontId="3" numFmtId="2" xfId="0" applyAlignment="1" applyFont="1" applyNumberFormat="1">
      <alignment horizontal="center"/>
    </xf>
    <xf borderId="0" fillId="0" fontId="6" numFmtId="167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5" width="11.38"/>
    <col customWidth="1" min="6" max="26" width="7.63"/>
  </cols>
  <sheetData>
    <row r="1" ht="14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8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ht="14.25" customHeight="1">
      <c r="A2" s="1" t="s">
        <v>16</v>
      </c>
      <c r="B2" s="1" t="s">
        <v>17</v>
      </c>
      <c r="C2" s="2" t="s">
        <v>18</v>
      </c>
      <c r="D2" s="1">
        <v>1.0</v>
      </c>
      <c r="E2" s="3">
        <v>0.3298611111111111</v>
      </c>
      <c r="F2" s="1" t="s">
        <v>19</v>
      </c>
      <c r="G2" s="4">
        <v>0.0</v>
      </c>
      <c r="H2" s="4">
        <v>0.0</v>
      </c>
      <c r="I2" s="4">
        <v>0.0</v>
      </c>
      <c r="J2" s="4">
        <v>190.0</v>
      </c>
      <c r="K2" s="4">
        <v>310.0</v>
      </c>
      <c r="L2" s="4">
        <v>220.0</v>
      </c>
      <c r="M2" s="1">
        <v>21.1</v>
      </c>
      <c r="N2" s="1">
        <v>36.9</v>
      </c>
      <c r="O2" s="1">
        <v>0.03</v>
      </c>
      <c r="P2" s="1">
        <v>0.05</v>
      </c>
      <c r="Q2" s="1">
        <v>0.53</v>
      </c>
    </row>
    <row r="3" ht="14.25" customHeight="1">
      <c r="A3" s="1" t="s">
        <v>20</v>
      </c>
      <c r="B3" s="1" t="s">
        <v>17</v>
      </c>
      <c r="C3" s="2" t="s">
        <v>18</v>
      </c>
      <c r="D3" s="1">
        <v>2.0</v>
      </c>
      <c r="E3" s="3">
        <v>0.3298611111111111</v>
      </c>
      <c r="F3" s="1" t="s">
        <v>19</v>
      </c>
      <c r="G3" s="4">
        <v>0.0</v>
      </c>
      <c r="J3" s="4">
        <v>180.0</v>
      </c>
    </row>
    <row r="4" ht="14.25" customHeight="1">
      <c r="A4" s="1" t="s">
        <v>21</v>
      </c>
      <c r="B4" s="1" t="s">
        <v>17</v>
      </c>
      <c r="C4" s="2" t="s">
        <v>18</v>
      </c>
      <c r="D4" s="1">
        <v>3.0</v>
      </c>
      <c r="E4" s="3">
        <v>0.3298611111111111</v>
      </c>
      <c r="F4" s="1" t="s">
        <v>19</v>
      </c>
      <c r="G4" s="4">
        <v>0.0</v>
      </c>
      <c r="J4" s="4">
        <v>570.0</v>
      </c>
    </row>
    <row r="5" ht="14.25" customHeight="1">
      <c r="A5" s="1" t="s">
        <v>22</v>
      </c>
      <c r="B5" s="1" t="s">
        <v>23</v>
      </c>
      <c r="C5" s="2" t="s">
        <v>24</v>
      </c>
      <c r="D5" s="1">
        <v>1.0</v>
      </c>
      <c r="E5" s="3">
        <v>0.2708333333333333</v>
      </c>
      <c r="F5" s="1" t="s">
        <v>19</v>
      </c>
      <c r="G5" s="4">
        <v>6400.0</v>
      </c>
      <c r="H5" s="4">
        <v>19000.0</v>
      </c>
      <c r="I5" s="4">
        <v>14000.0</v>
      </c>
      <c r="J5" s="4">
        <v>85000.0</v>
      </c>
      <c r="K5" s="4">
        <v>54000.0</v>
      </c>
      <c r="L5" s="4">
        <v>47000.0</v>
      </c>
      <c r="M5" s="1">
        <v>18.7</v>
      </c>
      <c r="N5" s="1">
        <v>36.0</v>
      </c>
      <c r="O5" s="1">
        <v>0.02</v>
      </c>
      <c r="P5" s="1">
        <v>0.08</v>
      </c>
      <c r="Q5" s="1">
        <v>0.24</v>
      </c>
    </row>
    <row r="6" ht="14.25" customHeight="1">
      <c r="A6" s="1" t="s">
        <v>25</v>
      </c>
      <c r="B6" s="1" t="s">
        <v>23</v>
      </c>
      <c r="C6" s="2" t="s">
        <v>24</v>
      </c>
      <c r="D6" s="1">
        <v>2.0</v>
      </c>
      <c r="E6" s="3">
        <v>0.2708333333333333</v>
      </c>
      <c r="F6" s="1" t="s">
        <v>19</v>
      </c>
      <c r="G6" s="4">
        <v>17000.0</v>
      </c>
      <c r="J6" s="4">
        <v>76000.0</v>
      </c>
    </row>
    <row r="7" ht="14.25" customHeight="1">
      <c r="A7" s="1" t="s">
        <v>26</v>
      </c>
      <c r="B7" s="1" t="s">
        <v>23</v>
      </c>
      <c r="C7" s="2" t="s">
        <v>24</v>
      </c>
      <c r="D7" s="1">
        <v>3.0</v>
      </c>
      <c r="E7" s="3">
        <v>0.2708333333333333</v>
      </c>
      <c r="F7" s="1" t="s">
        <v>19</v>
      </c>
      <c r="G7" s="4">
        <v>34000.0</v>
      </c>
      <c r="J7" s="4">
        <v>0.0</v>
      </c>
    </row>
    <row r="8" ht="14.25" customHeight="1">
      <c r="A8" s="1" t="s">
        <v>27</v>
      </c>
      <c r="B8" s="1" t="s">
        <v>28</v>
      </c>
      <c r="C8" s="2" t="s">
        <v>29</v>
      </c>
      <c r="D8" s="1">
        <v>1.0</v>
      </c>
      <c r="E8" s="3">
        <v>0.375</v>
      </c>
      <c r="F8" s="1" t="s">
        <v>19</v>
      </c>
      <c r="G8" s="4">
        <v>4200.0</v>
      </c>
      <c r="H8" s="4">
        <v>6400.0</v>
      </c>
      <c r="I8" s="4">
        <v>7700.0</v>
      </c>
      <c r="J8" s="4">
        <v>21000.0</v>
      </c>
      <c r="K8" s="4">
        <v>37000.0</v>
      </c>
      <c r="L8" s="4">
        <v>46000.0</v>
      </c>
      <c r="M8" s="1">
        <v>19.6</v>
      </c>
      <c r="N8" s="1">
        <v>36.0</v>
      </c>
      <c r="O8" s="1">
        <v>0.01</v>
      </c>
      <c r="P8" s="1">
        <v>0.04</v>
      </c>
      <c r="Q8" s="1">
        <v>0.24</v>
      </c>
    </row>
    <row r="9" ht="14.25" customHeight="1">
      <c r="A9" s="1" t="s">
        <v>30</v>
      </c>
      <c r="B9" s="1" t="s">
        <v>28</v>
      </c>
      <c r="C9" s="2" t="s">
        <v>29</v>
      </c>
      <c r="D9" s="1">
        <v>2.0</v>
      </c>
      <c r="E9" s="3">
        <v>0.375</v>
      </c>
      <c r="F9" s="1" t="s">
        <v>19</v>
      </c>
      <c r="G9" s="4">
        <v>15000.0</v>
      </c>
      <c r="J9" s="4">
        <v>89000.0</v>
      </c>
    </row>
    <row r="10" ht="14.25" customHeight="1">
      <c r="A10" s="1" t="s">
        <v>31</v>
      </c>
      <c r="B10" s="1" t="s">
        <v>28</v>
      </c>
      <c r="C10" s="2" t="s">
        <v>29</v>
      </c>
      <c r="D10" s="1">
        <v>3.0</v>
      </c>
      <c r="E10" s="3">
        <v>0.375</v>
      </c>
      <c r="F10" s="1" t="s">
        <v>19</v>
      </c>
      <c r="G10" s="4">
        <v>150.0</v>
      </c>
      <c r="J10" s="4">
        <v>0.0</v>
      </c>
    </row>
    <row r="11" ht="14.25" customHeight="1">
      <c r="A11" s="1" t="s">
        <v>32</v>
      </c>
      <c r="B11" s="1" t="s">
        <v>33</v>
      </c>
      <c r="C11" s="2" t="s">
        <v>34</v>
      </c>
      <c r="D11" s="1">
        <v>1.0</v>
      </c>
      <c r="E11" s="3">
        <v>0.6597222222222222</v>
      </c>
      <c r="F11" s="1" t="s">
        <v>19</v>
      </c>
      <c r="G11" s="4">
        <v>11000.0</v>
      </c>
      <c r="H11" s="4">
        <v>9100.0</v>
      </c>
      <c r="I11" s="4">
        <v>4000.0</v>
      </c>
      <c r="J11" s="4">
        <v>0.0</v>
      </c>
      <c r="K11" s="4">
        <v>30000.0</v>
      </c>
      <c r="L11" s="4">
        <v>26000.0</v>
      </c>
      <c r="M11" s="1">
        <v>22.3</v>
      </c>
      <c r="N11" s="1">
        <v>36.5</v>
      </c>
      <c r="O11" s="1">
        <v>0.03</v>
      </c>
      <c r="P11" s="1">
        <v>0.02</v>
      </c>
      <c r="Q11" s="1">
        <v>0.52</v>
      </c>
    </row>
    <row r="12" ht="14.25" customHeight="1">
      <c r="A12" s="1" t="s">
        <v>35</v>
      </c>
      <c r="B12" s="1" t="s">
        <v>33</v>
      </c>
      <c r="C12" s="2" t="s">
        <v>34</v>
      </c>
      <c r="D12" s="1">
        <v>2.0</v>
      </c>
      <c r="E12" s="3">
        <v>0.6597222222222222</v>
      </c>
      <c r="F12" s="1" t="s">
        <v>19</v>
      </c>
      <c r="G12" s="4">
        <v>4600.0</v>
      </c>
      <c r="J12" s="4">
        <v>48000.0</v>
      </c>
    </row>
    <row r="13" ht="14.25" customHeight="1">
      <c r="A13" s="1" t="s">
        <v>36</v>
      </c>
      <c r="B13" s="1" t="s">
        <v>33</v>
      </c>
      <c r="C13" s="2" t="s">
        <v>34</v>
      </c>
      <c r="D13" s="1">
        <v>3.0</v>
      </c>
      <c r="E13" s="3">
        <v>0.6597222222222222</v>
      </c>
      <c r="F13" s="1" t="s">
        <v>19</v>
      </c>
      <c r="G13" s="4">
        <v>12000.0</v>
      </c>
      <c r="J13" s="4">
        <v>42000.0</v>
      </c>
    </row>
    <row r="14" ht="14.25" customHeight="1">
      <c r="A14" s="1" t="s">
        <v>37</v>
      </c>
      <c r="B14" s="1" t="s">
        <v>38</v>
      </c>
      <c r="C14" s="2" t="s">
        <v>39</v>
      </c>
      <c r="D14" s="1">
        <v>1.0</v>
      </c>
      <c r="E14" s="3">
        <v>0.6666666666666666</v>
      </c>
      <c r="F14" s="1" t="s">
        <v>19</v>
      </c>
      <c r="G14" s="4">
        <v>0.0</v>
      </c>
      <c r="H14" s="4">
        <v>0.0</v>
      </c>
      <c r="I14" s="4">
        <v>0.0</v>
      </c>
      <c r="J14" s="4">
        <v>0.0</v>
      </c>
      <c r="K14" s="4">
        <v>0.0</v>
      </c>
      <c r="L14" s="4">
        <v>0.0</v>
      </c>
      <c r="M14" s="1">
        <v>23.1</v>
      </c>
      <c r="N14" s="1">
        <v>40.3</v>
      </c>
      <c r="O14" s="1">
        <v>0.04</v>
      </c>
      <c r="P14" s="1">
        <v>0.02</v>
      </c>
      <c r="Q14" s="1">
        <v>0.39</v>
      </c>
    </row>
    <row r="15" ht="14.25" customHeight="1">
      <c r="A15" s="1" t="s">
        <v>40</v>
      </c>
      <c r="B15" s="1" t="s">
        <v>38</v>
      </c>
      <c r="C15" s="2" t="s">
        <v>39</v>
      </c>
      <c r="D15" s="1">
        <v>2.0</v>
      </c>
      <c r="E15" s="3">
        <v>0.6666666666666666</v>
      </c>
      <c r="F15" s="1" t="s">
        <v>19</v>
      </c>
      <c r="G15" s="4">
        <v>0.0</v>
      </c>
      <c r="J15" s="4">
        <v>0.0</v>
      </c>
    </row>
    <row r="16" ht="14.25" customHeight="1">
      <c r="A16" s="1" t="s">
        <v>41</v>
      </c>
      <c r="B16" s="1" t="s">
        <v>38</v>
      </c>
      <c r="C16" s="2" t="s">
        <v>39</v>
      </c>
      <c r="D16" s="1">
        <v>3.0</v>
      </c>
      <c r="E16" s="3">
        <v>0.6666666666666666</v>
      </c>
      <c r="F16" s="1" t="s">
        <v>19</v>
      </c>
      <c r="G16" s="4">
        <v>0.0</v>
      </c>
      <c r="J16" s="4">
        <v>0.0</v>
      </c>
    </row>
    <row r="17" ht="14.25" customHeight="1">
      <c r="A17" s="1" t="s">
        <v>42</v>
      </c>
      <c r="B17" s="1" t="s">
        <v>17</v>
      </c>
      <c r="C17" s="2" t="s">
        <v>43</v>
      </c>
      <c r="D17" s="1">
        <v>1.0</v>
      </c>
      <c r="E17" s="3">
        <v>0.3125</v>
      </c>
      <c r="F17" s="1" t="s">
        <v>44</v>
      </c>
      <c r="G17" s="4">
        <v>0.0</v>
      </c>
      <c r="H17" s="4">
        <v>69.0</v>
      </c>
      <c r="I17" s="4">
        <v>120.0</v>
      </c>
      <c r="J17" s="4">
        <v>0.0</v>
      </c>
      <c r="K17" s="4">
        <v>0.0</v>
      </c>
      <c r="L17" s="4">
        <v>0.0</v>
      </c>
      <c r="M17" s="1">
        <v>18.8</v>
      </c>
      <c r="N17" s="1">
        <v>37.7</v>
      </c>
      <c r="O17" s="1">
        <v>0.01</v>
      </c>
      <c r="P17" s="1">
        <v>0.02</v>
      </c>
      <c r="Q17" s="1">
        <v>0.52</v>
      </c>
    </row>
    <row r="18" ht="14.25" customHeight="1">
      <c r="A18" s="1" t="s">
        <v>45</v>
      </c>
      <c r="B18" s="1" t="s">
        <v>17</v>
      </c>
      <c r="C18" s="2" t="s">
        <v>43</v>
      </c>
      <c r="D18" s="1">
        <v>2.0</v>
      </c>
      <c r="E18" s="3">
        <v>0.3125</v>
      </c>
      <c r="F18" s="1" t="s">
        <v>44</v>
      </c>
      <c r="G18" s="4">
        <v>0.0</v>
      </c>
      <c r="J18" s="4">
        <v>0.0</v>
      </c>
    </row>
    <row r="19" ht="14.25" customHeight="1">
      <c r="A19" s="1" t="s">
        <v>46</v>
      </c>
      <c r="B19" s="1" t="s">
        <v>17</v>
      </c>
      <c r="C19" s="2" t="s">
        <v>43</v>
      </c>
      <c r="D19" s="1">
        <v>3.0</v>
      </c>
      <c r="E19" s="3">
        <v>0.3125</v>
      </c>
      <c r="F19" s="1" t="s">
        <v>44</v>
      </c>
      <c r="G19" s="4">
        <v>210.0</v>
      </c>
      <c r="J19" s="4">
        <v>0.0</v>
      </c>
    </row>
    <row r="20" ht="14.25" customHeight="1">
      <c r="A20" s="1" t="s">
        <v>47</v>
      </c>
      <c r="B20" s="1" t="s">
        <v>23</v>
      </c>
      <c r="C20" s="2" t="s">
        <v>48</v>
      </c>
      <c r="D20" s="1">
        <v>1.0</v>
      </c>
      <c r="E20" s="3">
        <v>0.6041666666666666</v>
      </c>
      <c r="F20" s="1" t="s">
        <v>44</v>
      </c>
      <c r="G20" s="4">
        <v>0.0</v>
      </c>
      <c r="H20" s="4">
        <v>0.0</v>
      </c>
      <c r="I20" s="4">
        <v>0.0</v>
      </c>
      <c r="J20" s="4">
        <v>0.0</v>
      </c>
      <c r="K20" s="4">
        <v>1800.0</v>
      </c>
      <c r="L20" s="4">
        <v>3000.0</v>
      </c>
      <c r="M20" s="1">
        <v>18.9</v>
      </c>
      <c r="N20" s="1">
        <v>36.0</v>
      </c>
      <c r="O20" s="1">
        <v>0.04</v>
      </c>
      <c r="P20" s="1">
        <v>0.03</v>
      </c>
      <c r="Q20" s="1">
        <v>0.22</v>
      </c>
    </row>
    <row r="21" ht="14.25" customHeight="1">
      <c r="A21" s="1" t="s">
        <v>49</v>
      </c>
      <c r="B21" s="1" t="s">
        <v>23</v>
      </c>
      <c r="C21" s="2" t="s">
        <v>48</v>
      </c>
      <c r="D21" s="1">
        <v>2.0</v>
      </c>
      <c r="E21" s="3">
        <v>0.6041666666666666</v>
      </c>
      <c r="F21" s="1" t="s">
        <v>44</v>
      </c>
      <c r="G21" s="4">
        <v>0.0</v>
      </c>
      <c r="J21" s="4">
        <v>0.0</v>
      </c>
    </row>
    <row r="22" ht="14.25" customHeight="1">
      <c r="A22" s="1" t="s">
        <v>50</v>
      </c>
      <c r="B22" s="1" t="s">
        <v>23</v>
      </c>
      <c r="C22" s="2" t="s">
        <v>48</v>
      </c>
      <c r="D22" s="1">
        <v>3.0</v>
      </c>
      <c r="E22" s="3">
        <v>0.6041666666666666</v>
      </c>
      <c r="F22" s="1" t="s">
        <v>44</v>
      </c>
      <c r="G22" s="4">
        <v>0.0</v>
      </c>
      <c r="J22" s="4">
        <v>5300.0</v>
      </c>
    </row>
    <row r="23" ht="14.25" customHeight="1">
      <c r="A23" s="1" t="s">
        <v>51</v>
      </c>
      <c r="B23" s="1" t="s">
        <v>28</v>
      </c>
      <c r="C23" s="2" t="s">
        <v>52</v>
      </c>
      <c r="D23" s="1">
        <v>1.0</v>
      </c>
      <c r="E23" s="3">
        <v>0.3333333333333333</v>
      </c>
      <c r="F23" s="1" t="s">
        <v>44</v>
      </c>
      <c r="G23" s="4">
        <v>380.0</v>
      </c>
      <c r="H23" s="4">
        <v>250.0</v>
      </c>
      <c r="I23" s="4">
        <v>220.0</v>
      </c>
      <c r="J23" s="4">
        <v>3000.0</v>
      </c>
      <c r="K23" s="4">
        <v>2700.0</v>
      </c>
      <c r="L23" s="4">
        <v>580.0</v>
      </c>
      <c r="M23" s="1">
        <v>18.7</v>
      </c>
      <c r="N23" s="1">
        <v>36.0</v>
      </c>
      <c r="O23" s="1">
        <v>0.02</v>
      </c>
      <c r="P23" s="1">
        <v>0.06</v>
      </c>
      <c r="Q23" s="1">
        <v>0.36</v>
      </c>
    </row>
    <row r="24" ht="14.25" customHeight="1">
      <c r="A24" s="1" t="s">
        <v>53</v>
      </c>
      <c r="B24" s="1" t="s">
        <v>28</v>
      </c>
      <c r="C24" s="2" t="s">
        <v>52</v>
      </c>
      <c r="D24" s="1">
        <v>2.0</v>
      </c>
      <c r="E24" s="3">
        <v>0.3333333333333333</v>
      </c>
      <c r="F24" s="1" t="s">
        <v>44</v>
      </c>
      <c r="G24" s="4">
        <v>370.0</v>
      </c>
      <c r="J24" s="4">
        <v>3000.0</v>
      </c>
    </row>
    <row r="25" ht="14.25" customHeight="1">
      <c r="A25" s="1" t="s">
        <v>54</v>
      </c>
      <c r="B25" s="1" t="s">
        <v>28</v>
      </c>
      <c r="C25" s="2" t="s">
        <v>52</v>
      </c>
      <c r="D25" s="1">
        <v>3.0</v>
      </c>
      <c r="E25" s="3">
        <v>0.3333333333333333</v>
      </c>
      <c r="F25" s="1" t="s">
        <v>44</v>
      </c>
      <c r="G25" s="4">
        <v>0.0</v>
      </c>
      <c r="J25" s="4">
        <v>2000.0</v>
      </c>
    </row>
    <row r="26" ht="14.25" customHeight="1">
      <c r="A26" s="1" t="s">
        <v>55</v>
      </c>
      <c r="B26" s="1" t="s">
        <v>33</v>
      </c>
      <c r="C26" s="2" t="s">
        <v>56</v>
      </c>
      <c r="D26" s="1">
        <v>1.0</v>
      </c>
      <c r="E26" s="3">
        <v>0.625</v>
      </c>
      <c r="F26" s="1" t="s">
        <v>44</v>
      </c>
      <c r="G26" s="4">
        <v>15000.0</v>
      </c>
      <c r="H26" s="4">
        <v>11000.0</v>
      </c>
      <c r="I26" s="4">
        <v>5900.0</v>
      </c>
      <c r="J26" s="4">
        <v>0.0</v>
      </c>
      <c r="K26" s="4">
        <v>0.0</v>
      </c>
      <c r="L26" s="4">
        <v>0.0</v>
      </c>
      <c r="M26" s="1">
        <v>18.0</v>
      </c>
      <c r="N26" s="1">
        <v>37.0</v>
      </c>
      <c r="O26" s="1">
        <v>0.01</v>
      </c>
      <c r="P26" s="1">
        <v>0.01</v>
      </c>
      <c r="Q26" s="1">
        <v>0.25</v>
      </c>
    </row>
    <row r="27" ht="14.25" customHeight="1">
      <c r="A27" s="1" t="s">
        <v>57</v>
      </c>
      <c r="B27" s="1" t="s">
        <v>33</v>
      </c>
      <c r="C27" s="2" t="s">
        <v>56</v>
      </c>
      <c r="D27" s="1">
        <v>2.0</v>
      </c>
      <c r="E27" s="3">
        <v>0.625</v>
      </c>
      <c r="F27" s="1" t="s">
        <v>44</v>
      </c>
      <c r="G27" s="4">
        <v>14000.0</v>
      </c>
      <c r="J27" s="4">
        <v>0.0</v>
      </c>
    </row>
    <row r="28" ht="14.25" customHeight="1">
      <c r="A28" s="1" t="s">
        <v>58</v>
      </c>
      <c r="B28" s="1" t="s">
        <v>33</v>
      </c>
      <c r="C28" s="2" t="s">
        <v>56</v>
      </c>
      <c r="D28" s="1">
        <v>3.0</v>
      </c>
      <c r="E28" s="3">
        <v>0.625</v>
      </c>
      <c r="F28" s="1" t="s">
        <v>44</v>
      </c>
      <c r="G28" s="4">
        <v>4600.0</v>
      </c>
      <c r="J28" s="4">
        <v>0.0</v>
      </c>
    </row>
    <row r="29" ht="14.25" customHeight="1">
      <c r="A29" s="1" t="s">
        <v>59</v>
      </c>
      <c r="B29" s="1" t="s">
        <v>38</v>
      </c>
      <c r="C29" s="2" t="s">
        <v>60</v>
      </c>
      <c r="D29" s="1">
        <v>1.0</v>
      </c>
      <c r="E29" s="3">
        <v>0.6666666666666666</v>
      </c>
      <c r="F29" s="1" t="s">
        <v>44</v>
      </c>
      <c r="G29" s="4">
        <v>790.0</v>
      </c>
      <c r="H29" s="4">
        <v>940.0</v>
      </c>
      <c r="I29" s="4">
        <v>260.0</v>
      </c>
      <c r="J29" s="4">
        <v>0.0</v>
      </c>
      <c r="K29" s="4">
        <v>0.0</v>
      </c>
      <c r="L29" s="4">
        <v>0.0</v>
      </c>
      <c r="M29" s="1">
        <v>20.1</v>
      </c>
      <c r="N29" s="1">
        <v>40.0</v>
      </c>
      <c r="O29" s="1">
        <v>0.04</v>
      </c>
      <c r="P29" s="1">
        <v>0.03</v>
      </c>
      <c r="Q29" s="1">
        <v>1.1</v>
      </c>
    </row>
    <row r="30" ht="14.25" customHeight="1">
      <c r="A30" s="1" t="s">
        <v>61</v>
      </c>
      <c r="B30" s="1" t="s">
        <v>38</v>
      </c>
      <c r="C30" s="2" t="s">
        <v>60</v>
      </c>
      <c r="D30" s="1">
        <v>2.0</v>
      </c>
      <c r="E30" s="3">
        <v>0.6666666666666666</v>
      </c>
      <c r="F30" s="1" t="s">
        <v>44</v>
      </c>
      <c r="G30" s="4">
        <v>790.0</v>
      </c>
      <c r="J30" s="4">
        <v>0.0</v>
      </c>
    </row>
    <row r="31" ht="14.25" customHeight="1">
      <c r="A31" s="1" t="s">
        <v>62</v>
      </c>
      <c r="B31" s="1" t="s">
        <v>38</v>
      </c>
      <c r="C31" s="2" t="s">
        <v>60</v>
      </c>
      <c r="D31" s="1">
        <v>3.0</v>
      </c>
      <c r="E31" s="3">
        <v>0.6666666666666666</v>
      </c>
      <c r="F31" s="1" t="s">
        <v>44</v>
      </c>
      <c r="G31" s="4">
        <v>1200.0</v>
      </c>
      <c r="J31" s="4">
        <v>0.0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5"/>
    <col customWidth="1" min="2" max="26" width="7.63"/>
  </cols>
  <sheetData>
    <row r="1" ht="14.25" customHeight="1">
      <c r="A1" s="1">
        <f>2.7*0.0001</f>
        <v>0.00027</v>
      </c>
    </row>
    <row r="2" ht="14.25" customHeight="1">
      <c r="A2" s="1">
        <f>3.2*0.0000001</f>
        <v>0.00000032</v>
      </c>
      <c r="D2" s="1">
        <v>3.2E-7</v>
      </c>
      <c r="F2" s="1">
        <v>0.05457520654780192</v>
      </c>
    </row>
    <row r="3" ht="14.25" customHeight="1">
      <c r="F3" s="1">
        <v>0.37480180499423654</v>
      </c>
    </row>
    <row r="4" ht="14.25" customHeight="1">
      <c r="F4" s="1">
        <v>0.6706911547484627</v>
      </c>
    </row>
    <row r="5" ht="14.25" customHeight="1">
      <c r="A5" s="1">
        <f>A1+A2</f>
        <v>0.00027032</v>
      </c>
      <c r="F5" s="1">
        <v>0.8850336781118584</v>
      </c>
    </row>
    <row r="6" ht="14.25" customHeight="1">
      <c r="F6" s="1">
        <v>0.9856995486307913</v>
      </c>
    </row>
    <row r="7" ht="14.25" customHeight="1">
      <c r="F7" s="1">
        <v>1.148888665626028</v>
      </c>
    </row>
    <row r="8" ht="14.25" customHeight="1">
      <c r="F8" s="1">
        <v>1.3729388857236857</v>
      </c>
    </row>
    <row r="9" ht="14.25" customHeight="1">
      <c r="F9" s="1">
        <v>1.5447894478107982</v>
      </c>
    </row>
    <row r="10" ht="14.25" customHeight="1">
      <c r="F10" s="1">
        <v>1.614277152199195</v>
      </c>
    </row>
    <row r="11" ht="14.25" customHeight="1">
      <c r="F11" s="1">
        <v>1.8648332973692725</v>
      </c>
    </row>
    <row r="12" ht="14.25" customHeight="1">
      <c r="F12" s="1">
        <v>2.289031184416841</v>
      </c>
    </row>
    <row r="13" ht="14.25" customHeight="1">
      <c r="F13" s="1">
        <v>2.9120209443248717</v>
      </c>
    </row>
    <row r="14" ht="14.25" customHeight="1">
      <c r="F14" s="1">
        <v>3.0154928240275174</v>
      </c>
    </row>
    <row r="15" ht="14.25" customHeight="1">
      <c r="F15" s="1">
        <v>3.589158319048844</v>
      </c>
    </row>
    <row r="16" ht="14.25" customHeight="1">
      <c r="F16" s="1">
        <v>5.066620135627121</v>
      </c>
    </row>
    <row r="17" ht="14.25" customHeight="1">
      <c r="F17" s="1">
        <v>5.8233049319307275</v>
      </c>
    </row>
    <row r="18" ht="14.25" customHeight="1">
      <c r="F18" s="1">
        <v>6.849768658647184</v>
      </c>
    </row>
    <row r="19" ht="14.25" customHeight="1">
      <c r="F19" s="1">
        <v>8.472151613648256</v>
      </c>
    </row>
    <row r="20" ht="14.25" customHeight="1">
      <c r="F20" s="1">
        <v>9.934631788298516</v>
      </c>
    </row>
    <row r="21" ht="14.25" customHeight="1">
      <c r="F21" s="1">
        <v>10.77163192827172</v>
      </c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0"/>
    <col customWidth="1" min="2" max="2" width="9.13"/>
    <col customWidth="1" min="3" max="3" width="10.0"/>
    <col customWidth="1" min="4" max="4" width="14.38"/>
    <col customWidth="1" min="5" max="5" width="13.5"/>
    <col customWidth="1" min="6" max="6" width="12.63"/>
    <col customWidth="1" min="7" max="7" width="9.75"/>
    <col customWidth="1" min="8" max="8" width="7.75"/>
    <col customWidth="1" min="9" max="9" width="8.25"/>
    <col customWidth="1" min="10" max="10" width="9.75"/>
    <col customWidth="1" min="11" max="12" width="11.0"/>
    <col customWidth="1" min="13" max="13" width="12.63"/>
    <col customWidth="1" min="14" max="14" width="12.75"/>
    <col customWidth="1" min="15" max="15" width="12.63"/>
    <col customWidth="1" min="16" max="19" width="10.0"/>
    <col customWidth="1" min="20" max="20" width="8.75"/>
    <col customWidth="1" min="21" max="21" width="9.75"/>
    <col customWidth="1" min="22" max="22" width="11.75"/>
    <col customWidth="1" min="23" max="23" width="10.63"/>
    <col customWidth="1" min="24" max="24" width="10.13"/>
    <col customWidth="1" min="25" max="25" width="12.75"/>
    <col customWidth="1" min="26" max="26" width="15.25"/>
    <col customWidth="1" min="27" max="27" width="12.13"/>
    <col customWidth="1" min="28" max="28" width="13.0"/>
    <col customWidth="1" min="29" max="29" width="17.5"/>
    <col customWidth="1" min="30" max="32" width="10.0"/>
  </cols>
  <sheetData>
    <row r="1" ht="12.0" customHeight="1">
      <c r="A1" s="5" t="s">
        <v>63</v>
      </c>
      <c r="B1" s="5" t="s">
        <v>64</v>
      </c>
      <c r="C1" s="5" t="s">
        <v>65</v>
      </c>
      <c r="D1" s="5" t="s">
        <v>66</v>
      </c>
      <c r="E1" s="5" t="s">
        <v>67</v>
      </c>
      <c r="F1" s="5" t="s">
        <v>68</v>
      </c>
      <c r="G1" s="5" t="s">
        <v>69</v>
      </c>
      <c r="H1" s="5" t="s">
        <v>70</v>
      </c>
      <c r="I1" s="6" t="s">
        <v>71</v>
      </c>
      <c r="J1" s="7" t="s">
        <v>72</v>
      </c>
      <c r="K1" s="7" t="s">
        <v>73</v>
      </c>
      <c r="L1" s="7" t="s">
        <v>74</v>
      </c>
      <c r="M1" s="5" t="s">
        <v>75</v>
      </c>
      <c r="N1" s="7" t="s">
        <v>76</v>
      </c>
      <c r="O1" s="8" t="s">
        <v>77</v>
      </c>
      <c r="P1" s="5" t="s">
        <v>78</v>
      </c>
      <c r="Q1" s="9" t="s">
        <v>79</v>
      </c>
      <c r="R1" s="8" t="s">
        <v>80</v>
      </c>
      <c r="S1" s="8" t="s">
        <v>81</v>
      </c>
      <c r="T1" s="8" t="s">
        <v>82</v>
      </c>
      <c r="U1" s="5" t="s">
        <v>83</v>
      </c>
      <c r="V1" s="5" t="s">
        <v>84</v>
      </c>
      <c r="W1" s="5" t="s">
        <v>85</v>
      </c>
      <c r="X1" s="10" t="s">
        <v>86</v>
      </c>
      <c r="Y1" s="5" t="s">
        <v>87</v>
      </c>
      <c r="Z1" s="5" t="s">
        <v>88</v>
      </c>
      <c r="AA1" s="5" t="s">
        <v>89</v>
      </c>
      <c r="AB1" s="5" t="s">
        <v>90</v>
      </c>
      <c r="AC1" s="11" t="s">
        <v>91</v>
      </c>
      <c r="AD1" s="12"/>
      <c r="AE1" s="13"/>
      <c r="AF1" s="13"/>
    </row>
    <row r="2" ht="12.0" customHeight="1">
      <c r="A2" s="13" t="s">
        <v>92</v>
      </c>
      <c r="B2" s="13"/>
      <c r="C2" s="13"/>
      <c r="D2" s="14"/>
      <c r="E2" s="14"/>
      <c r="F2" s="15"/>
      <c r="G2" s="11"/>
      <c r="H2" s="11"/>
      <c r="I2" s="16"/>
      <c r="J2" s="17"/>
      <c r="K2" s="17"/>
      <c r="L2" s="18"/>
      <c r="M2" s="13"/>
      <c r="N2" s="17"/>
      <c r="O2" s="11"/>
      <c r="P2" s="11"/>
      <c r="Q2" s="19"/>
      <c r="R2" s="18"/>
      <c r="S2" s="18"/>
      <c r="T2" s="17"/>
      <c r="U2" s="11"/>
      <c r="V2" s="11"/>
      <c r="W2" s="11"/>
      <c r="X2" s="18"/>
      <c r="Y2" s="11"/>
      <c r="Z2" s="11"/>
      <c r="AA2" s="11"/>
      <c r="AB2" s="13"/>
      <c r="AC2" s="11"/>
      <c r="AD2" s="12"/>
      <c r="AE2" s="13"/>
      <c r="AF2" s="13"/>
    </row>
    <row r="3" ht="12.0" customHeight="1">
      <c r="A3" s="1" t="s">
        <v>93</v>
      </c>
      <c r="B3" s="13">
        <v>1.0</v>
      </c>
      <c r="C3" s="13"/>
      <c r="D3" s="20"/>
      <c r="E3" s="20"/>
      <c r="F3" s="1">
        <v>24.0</v>
      </c>
      <c r="G3" s="21">
        <v>4.0</v>
      </c>
      <c r="H3" s="21">
        <v>3.0</v>
      </c>
      <c r="I3" s="1">
        <v>9.66</v>
      </c>
      <c r="J3" s="17">
        <f t="shared" ref="J3:J8" si="2">(1-0.003676)*2*G3*I3/1000/22.4</f>
        <v>0.0034373178</v>
      </c>
      <c r="K3" s="17">
        <f t="shared" ref="K3:K8" si="3">(0.003676)*2*G3*I3/1000/22.4</f>
        <v>0.0000126822</v>
      </c>
      <c r="L3" s="18">
        <f t="shared" ref="L3:L8" si="4">(K3/(J3+K3)*100)</f>
        <v>0.3676</v>
      </c>
      <c r="M3" s="13">
        <v>3.0</v>
      </c>
      <c r="N3" s="17">
        <f t="shared" ref="N3:N8" si="5">(2*M3/1000/22.4)+0.00000032</f>
        <v>0.0002681771429</v>
      </c>
      <c r="O3" s="11">
        <f t="shared" ref="O3:O8" si="6">((N3/(N3+J3))*100)*0.75</f>
        <v>5.427961993</v>
      </c>
      <c r="P3" s="11">
        <v>5.0</v>
      </c>
      <c r="Q3" s="22">
        <v>940.5</v>
      </c>
      <c r="R3" s="18">
        <f t="shared" ref="R3:S3" si="1">100*(((P3/1000)+1)*0.003676)/(1+((P3/1000)+1)*0.003676)</f>
        <v>0.3680781793</v>
      </c>
      <c r="S3" s="18">
        <f t="shared" si="1"/>
        <v>0.7082754741</v>
      </c>
      <c r="T3" s="17">
        <f t="shared" ref="T3:T8" si="8">(1/F3)*((S3-R3)/(O3-R3))</f>
        <v>0.002801425449</v>
      </c>
      <c r="U3" s="22">
        <v>39.4</v>
      </c>
      <c r="V3" s="11">
        <f t="shared" ref="V3:V8" si="9">U3/H3</f>
        <v>13.13333333</v>
      </c>
      <c r="W3" s="11">
        <f t="shared" ref="W3:W8" si="10">(V3/14.00674)*1000</f>
        <v>937.6438296</v>
      </c>
      <c r="X3" s="18">
        <f t="shared" ref="X3:X8" si="11">(W3)*(T3)</f>
        <v>2.626739286</v>
      </c>
      <c r="Y3" s="23">
        <f t="shared" ref="Y3:Y8" si="12">24*X3</f>
        <v>63.04174287</v>
      </c>
      <c r="Z3" s="11">
        <f>AVERAGE(Y3:Y5)</f>
        <v>63.20631893</v>
      </c>
      <c r="AA3" s="13">
        <f>STDEV(Y3:Y5)</f>
        <v>2.792689769</v>
      </c>
      <c r="AB3" s="13">
        <f>AA3/(SQRT(3))</f>
        <v>1.61236019</v>
      </c>
      <c r="AC3" s="11">
        <v>63.11669425716768</v>
      </c>
      <c r="AD3" s="12">
        <f t="shared" ref="AD3:AD8" si="13">AC3-Y3</f>
        <v>0.07495138898</v>
      </c>
      <c r="AE3" s="13"/>
      <c r="AF3" s="13">
        <v>0.001550879209094358</v>
      </c>
    </row>
    <row r="4" ht="12.0" customHeight="1">
      <c r="A4" s="1" t="s">
        <v>94</v>
      </c>
      <c r="B4" s="13">
        <v>1.0</v>
      </c>
      <c r="C4" s="13"/>
      <c r="D4" s="20"/>
      <c r="E4" s="20"/>
      <c r="F4" s="1">
        <v>24.0</v>
      </c>
      <c r="G4" s="21">
        <v>4.0</v>
      </c>
      <c r="H4" s="21">
        <v>3.25</v>
      </c>
      <c r="I4" s="1">
        <v>9.66</v>
      </c>
      <c r="J4" s="17">
        <f t="shared" si="2"/>
        <v>0.0034373178</v>
      </c>
      <c r="K4" s="17">
        <f t="shared" si="3"/>
        <v>0.0000126822</v>
      </c>
      <c r="L4" s="18">
        <f t="shared" si="4"/>
        <v>0.3676</v>
      </c>
      <c r="M4" s="13">
        <v>3.0</v>
      </c>
      <c r="N4" s="17">
        <f t="shared" si="5"/>
        <v>0.0002681771429</v>
      </c>
      <c r="O4" s="11">
        <f t="shared" si="6"/>
        <v>5.427961993</v>
      </c>
      <c r="P4" s="11">
        <v>5.0</v>
      </c>
      <c r="Q4" s="22">
        <v>902.3</v>
      </c>
      <c r="R4" s="18">
        <f t="shared" ref="R4:S4" si="7">100*(((P4/1000)+1)*0.003676)/(1+((P4/1000)+1)*0.003676)</f>
        <v>0.3680781793</v>
      </c>
      <c r="S4" s="18">
        <f t="shared" si="7"/>
        <v>0.6944294358</v>
      </c>
      <c r="T4" s="17">
        <f t="shared" si="8"/>
        <v>0.002687407364</v>
      </c>
      <c r="U4" s="22">
        <v>42.7</v>
      </c>
      <c r="V4" s="11">
        <f t="shared" si="9"/>
        <v>13.13846154</v>
      </c>
      <c r="W4" s="11">
        <f t="shared" si="10"/>
        <v>938.0099537</v>
      </c>
      <c r="X4" s="18">
        <f t="shared" si="11"/>
        <v>2.520814857</v>
      </c>
      <c r="Y4" s="23">
        <f t="shared" si="12"/>
        <v>60.49955656</v>
      </c>
      <c r="Z4" s="11"/>
      <c r="AA4" s="11"/>
      <c r="AB4" s="13"/>
      <c r="AC4" s="11">
        <v>60.57148549787189</v>
      </c>
      <c r="AD4" s="12">
        <f t="shared" si="13"/>
        <v>0.0719289409</v>
      </c>
      <c r="AE4" s="13"/>
      <c r="AF4" s="13">
        <v>0.0020590042917660867</v>
      </c>
    </row>
    <row r="5" ht="12.0" customHeight="1">
      <c r="A5" s="1" t="s">
        <v>95</v>
      </c>
      <c r="B5" s="13">
        <v>1.0</v>
      </c>
      <c r="C5" s="13"/>
      <c r="D5" s="20"/>
      <c r="E5" s="20"/>
      <c r="F5" s="1">
        <v>24.0</v>
      </c>
      <c r="G5" s="21">
        <v>4.0</v>
      </c>
      <c r="H5" s="21">
        <v>3.2</v>
      </c>
      <c r="I5" s="1">
        <v>9.66</v>
      </c>
      <c r="J5" s="17">
        <f t="shared" si="2"/>
        <v>0.0034373178</v>
      </c>
      <c r="K5" s="17">
        <f t="shared" si="3"/>
        <v>0.0000126822</v>
      </c>
      <c r="L5" s="18">
        <f t="shared" si="4"/>
        <v>0.3676</v>
      </c>
      <c r="M5" s="13">
        <v>3.0</v>
      </c>
      <c r="N5" s="17">
        <f t="shared" si="5"/>
        <v>0.0002681771429</v>
      </c>
      <c r="O5" s="11">
        <f t="shared" si="6"/>
        <v>5.427961993</v>
      </c>
      <c r="P5" s="11">
        <v>5.0</v>
      </c>
      <c r="Q5" s="22">
        <v>1078.7</v>
      </c>
      <c r="R5" s="18">
        <f t="shared" ref="R5:S5" si="14">100*(((P5/1000)+1)*0.003676)/(1+((P5/1000)+1)*0.003676)</f>
        <v>0.3680781793</v>
      </c>
      <c r="S5" s="18">
        <f t="shared" si="14"/>
        <v>0.7583354504</v>
      </c>
      <c r="T5" s="17">
        <f t="shared" si="8"/>
        <v>0.003213654745</v>
      </c>
      <c r="U5" s="22">
        <v>38.4</v>
      </c>
      <c r="V5" s="11">
        <f t="shared" si="9"/>
        <v>12</v>
      </c>
      <c r="W5" s="11">
        <f t="shared" si="10"/>
        <v>856.7304026</v>
      </c>
      <c r="X5" s="18">
        <f t="shared" si="11"/>
        <v>2.753235724</v>
      </c>
      <c r="Y5" s="23">
        <f t="shared" si="12"/>
        <v>66.07765738</v>
      </c>
      <c r="Z5" s="11"/>
      <c r="AA5" s="11"/>
      <c r="AB5" s="13"/>
      <c r="AC5" s="11">
        <v>66.1562182146306</v>
      </c>
      <c r="AD5" s="12">
        <f t="shared" si="13"/>
        <v>0.07856083883</v>
      </c>
      <c r="AE5" s="13"/>
      <c r="AF5" s="13">
        <v>0.0020686322201202145</v>
      </c>
    </row>
    <row r="6" ht="12.0" customHeight="1">
      <c r="A6" s="1" t="s">
        <v>96</v>
      </c>
      <c r="B6" s="13">
        <v>1.0</v>
      </c>
      <c r="C6" s="13"/>
      <c r="D6" s="20"/>
      <c r="E6" s="20"/>
      <c r="F6" s="1">
        <v>24.0</v>
      </c>
      <c r="G6" s="21">
        <v>4.0</v>
      </c>
      <c r="H6" s="21">
        <v>2.8</v>
      </c>
      <c r="I6" s="1">
        <v>9.66</v>
      </c>
      <c r="J6" s="17">
        <f t="shared" si="2"/>
        <v>0.0034373178</v>
      </c>
      <c r="K6" s="17">
        <f t="shared" si="3"/>
        <v>0.0000126822</v>
      </c>
      <c r="L6" s="18">
        <f t="shared" si="4"/>
        <v>0.3676</v>
      </c>
      <c r="M6" s="13">
        <v>3.0</v>
      </c>
      <c r="N6" s="17">
        <f t="shared" si="5"/>
        <v>0.0002681771429</v>
      </c>
      <c r="O6" s="11">
        <f t="shared" si="6"/>
        <v>5.427961993</v>
      </c>
      <c r="P6" s="11">
        <v>5.0</v>
      </c>
      <c r="Q6" s="22">
        <v>703.9</v>
      </c>
      <c r="R6" s="18">
        <f t="shared" ref="R6:S6" si="15">100*(((P6/1000)+1)*0.003676)/(1+((P6/1000)+1)*0.003676)</f>
        <v>0.3680781793</v>
      </c>
      <c r="S6" s="18">
        <f t="shared" si="15"/>
        <v>0.6224548713</v>
      </c>
      <c r="T6" s="17">
        <f t="shared" si="8"/>
        <v>0.002094717828</v>
      </c>
      <c r="U6" s="22">
        <v>50.0</v>
      </c>
      <c r="V6" s="11">
        <f t="shared" si="9"/>
        <v>17.85714286</v>
      </c>
      <c r="W6" s="11">
        <f t="shared" si="10"/>
        <v>1274.896433</v>
      </c>
      <c r="X6" s="18">
        <f t="shared" si="11"/>
        <v>2.670548286</v>
      </c>
      <c r="Y6" s="23">
        <f t="shared" si="12"/>
        <v>64.09315886</v>
      </c>
      <c r="Z6" s="11">
        <f>AVERAGE(Y6:Y8)</f>
        <v>63.94390203</v>
      </c>
      <c r="AA6" s="13">
        <f>STDEV(Y6:Y8)</f>
        <v>3.226150394</v>
      </c>
      <c r="AB6" s="13">
        <f>AA6/(SQRT(3))</f>
        <v>1.862618799</v>
      </c>
      <c r="AC6" s="11">
        <v>64.16936029034727</v>
      </c>
      <c r="AD6" s="12">
        <f t="shared" si="13"/>
        <v>0.07620143515</v>
      </c>
      <c r="AE6" s="13"/>
      <c r="AF6" s="13">
        <v>0.0022577344134400157</v>
      </c>
    </row>
    <row r="7" ht="12.0" customHeight="1">
      <c r="A7" s="1" t="s">
        <v>97</v>
      </c>
      <c r="B7" s="13">
        <v>1.0</v>
      </c>
      <c r="C7" s="13"/>
      <c r="D7" s="20"/>
      <c r="E7" s="20"/>
      <c r="F7" s="1">
        <v>24.0</v>
      </c>
      <c r="G7" s="21">
        <v>4.0</v>
      </c>
      <c r="H7" s="21">
        <v>2.6</v>
      </c>
      <c r="I7" s="1">
        <v>9.66</v>
      </c>
      <c r="J7" s="17">
        <f t="shared" si="2"/>
        <v>0.0034373178</v>
      </c>
      <c r="K7" s="17">
        <f t="shared" si="3"/>
        <v>0.0000126822</v>
      </c>
      <c r="L7" s="18">
        <f t="shared" si="4"/>
        <v>0.3676</v>
      </c>
      <c r="M7" s="13">
        <v>3.0</v>
      </c>
      <c r="N7" s="17">
        <f t="shared" si="5"/>
        <v>0.0002681771429</v>
      </c>
      <c r="O7" s="11">
        <f t="shared" si="6"/>
        <v>5.427961993</v>
      </c>
      <c r="P7" s="11">
        <v>5.0</v>
      </c>
      <c r="Q7" s="22">
        <v>706.0</v>
      </c>
      <c r="R7" s="18">
        <f t="shared" ref="R7:S7" si="16">100*(((P7/1000)+1)*0.003676)/(1+((P7/1000)+1)*0.003676)</f>
        <v>0.3680781793</v>
      </c>
      <c r="S7" s="18">
        <f t="shared" si="16"/>
        <v>0.6232172451</v>
      </c>
      <c r="T7" s="17">
        <f t="shared" si="8"/>
        <v>0.002100995754</v>
      </c>
      <c r="U7" s="22">
        <v>43.8</v>
      </c>
      <c r="V7" s="11">
        <f t="shared" si="9"/>
        <v>16.84615385</v>
      </c>
      <c r="W7" s="11">
        <f t="shared" si="10"/>
        <v>1202.717681</v>
      </c>
      <c r="X7" s="18">
        <f t="shared" si="11"/>
        <v>2.52690474</v>
      </c>
      <c r="Y7" s="23">
        <f t="shared" si="12"/>
        <v>60.64571376</v>
      </c>
      <c r="Z7" s="11"/>
      <c r="AA7" s="11"/>
      <c r="AB7" s="13"/>
      <c r="AC7" s="11">
        <v>60.717816474109384</v>
      </c>
      <c r="AD7" s="12">
        <f t="shared" si="13"/>
        <v>0.07210270966</v>
      </c>
      <c r="AE7" s="13"/>
      <c r="AF7" s="13">
        <v>0.0028768850409450764</v>
      </c>
    </row>
    <row r="8" ht="12.0" customHeight="1">
      <c r="A8" s="1" t="s">
        <v>98</v>
      </c>
      <c r="B8" s="13">
        <v>1.0</v>
      </c>
      <c r="C8" s="13"/>
      <c r="D8" s="20"/>
      <c r="E8" s="20"/>
      <c r="F8" s="1">
        <v>24.0</v>
      </c>
      <c r="G8" s="21">
        <v>4.0</v>
      </c>
      <c r="H8" s="21">
        <v>2.85</v>
      </c>
      <c r="I8" s="1">
        <v>9.66</v>
      </c>
      <c r="J8" s="17">
        <f t="shared" si="2"/>
        <v>0.0034373178</v>
      </c>
      <c r="K8" s="17">
        <f t="shared" si="3"/>
        <v>0.0000126822</v>
      </c>
      <c r="L8" s="18">
        <f t="shared" si="4"/>
        <v>0.3676</v>
      </c>
      <c r="M8" s="13">
        <v>3.0</v>
      </c>
      <c r="N8" s="17">
        <f t="shared" si="5"/>
        <v>0.0002681771429</v>
      </c>
      <c r="O8" s="11">
        <f t="shared" si="6"/>
        <v>5.427961993</v>
      </c>
      <c r="P8" s="11">
        <v>5.0</v>
      </c>
      <c r="Q8" s="22">
        <v>766.6</v>
      </c>
      <c r="R8" s="18">
        <f t="shared" ref="R8:S8" si="17">100*(((P8/1000)+1)*0.003676)/(1+((P8/1000)+1)*0.003676)</f>
        <v>0.3680781793</v>
      </c>
      <c r="S8" s="18">
        <f t="shared" si="17"/>
        <v>0.6452121384</v>
      </c>
      <c r="T8" s="17">
        <f t="shared" si="8"/>
        <v>0.002282117282</v>
      </c>
      <c r="U8" s="22">
        <v>48.9</v>
      </c>
      <c r="V8" s="11">
        <f t="shared" si="9"/>
        <v>17.15789474</v>
      </c>
      <c r="W8" s="11">
        <f t="shared" si="10"/>
        <v>1224.974172</v>
      </c>
      <c r="X8" s="18">
        <f t="shared" si="11"/>
        <v>2.795534728</v>
      </c>
      <c r="Y8" s="23">
        <f t="shared" si="12"/>
        <v>67.09283348</v>
      </c>
      <c r="Z8" s="11"/>
      <c r="AA8" s="11"/>
      <c r="AB8" s="13"/>
      <c r="AC8" s="11">
        <v>67.17260128200317</v>
      </c>
      <c r="AD8" s="12">
        <f t="shared" si="13"/>
        <v>0.07976779879</v>
      </c>
      <c r="AE8" s="13"/>
      <c r="AF8" s="13">
        <v>0.0028907119854695296</v>
      </c>
    </row>
    <row r="9" ht="12.0" customHeight="1">
      <c r="B9" s="13"/>
      <c r="C9" s="13"/>
      <c r="D9" s="14"/>
      <c r="E9" s="14"/>
      <c r="G9" s="21"/>
      <c r="H9" s="21"/>
      <c r="I9" s="16"/>
      <c r="J9" s="17"/>
      <c r="K9" s="17"/>
      <c r="L9" s="18"/>
      <c r="M9" s="13"/>
      <c r="N9" s="17"/>
      <c r="O9" s="11"/>
      <c r="P9" s="11"/>
      <c r="Q9" s="22"/>
      <c r="R9" s="18"/>
      <c r="S9" s="18"/>
      <c r="T9" s="17"/>
      <c r="U9" s="22"/>
      <c r="V9" s="11"/>
      <c r="W9" s="11"/>
      <c r="X9" s="18"/>
      <c r="Y9" s="11"/>
      <c r="Z9" s="11"/>
      <c r="AA9" s="11"/>
      <c r="AB9" s="13"/>
      <c r="AC9" s="11"/>
      <c r="AD9" s="12"/>
      <c r="AE9" s="13"/>
      <c r="AF9" s="13">
        <v>0.0038711290838877588</v>
      </c>
    </row>
    <row r="10" ht="12.0" customHeight="1">
      <c r="A10" s="1" t="s">
        <v>99</v>
      </c>
      <c r="B10" s="13">
        <v>1.0</v>
      </c>
      <c r="C10" s="13"/>
      <c r="D10" s="20"/>
      <c r="E10" s="20"/>
      <c r="F10" s="1">
        <v>25.0</v>
      </c>
      <c r="G10" s="21">
        <v>4.0</v>
      </c>
      <c r="H10" s="21">
        <v>4.0</v>
      </c>
      <c r="I10" s="1">
        <v>9.62</v>
      </c>
      <c r="J10" s="17">
        <f t="shared" ref="J10:J15" si="19">(1-0.003676)*2*G10*I10/1000/22.4</f>
        <v>0.0034230846</v>
      </c>
      <c r="K10" s="17">
        <f t="shared" ref="K10:K15" si="20">(0.003676)*2*G10*I10/1000/22.4</f>
        <v>0.00001262968571</v>
      </c>
      <c r="L10" s="18">
        <f t="shared" ref="L10:L15" si="21">(K10/(J10+K10)*100)</f>
        <v>0.3676</v>
      </c>
      <c r="M10" s="13">
        <v>3.0</v>
      </c>
      <c r="N10" s="17">
        <f t="shared" ref="N10:N15" si="22">(2*M10/1000/22.4)+0.00000032</f>
        <v>0.0002681771429</v>
      </c>
      <c r="O10" s="11">
        <f t="shared" ref="O10:O15" si="23">((N10/(N10+J10))*100)*0.75</f>
        <v>5.448891765</v>
      </c>
      <c r="P10" s="11">
        <v>4.7</v>
      </c>
      <c r="Q10" s="22">
        <v>226.1</v>
      </c>
      <c r="R10" s="18">
        <f t="shared" ref="R10:S10" si="18">100*(((P10/1000)+1)*0.003676)/(1+((P10/1000)+1)*0.003676)</f>
        <v>0.3679687096</v>
      </c>
      <c r="S10" s="18">
        <f t="shared" si="18"/>
        <v>0.4486920405</v>
      </c>
      <c r="T10" s="17">
        <f t="shared" ref="T10:T15" si="25">(1/F10)*((S10-R10)/(O10-R10))</f>
        <v>0.0006355013064</v>
      </c>
      <c r="U10" s="22">
        <v>38.6</v>
      </c>
      <c r="V10" s="11">
        <f t="shared" ref="V10:V15" si="26">U10/H10</f>
        <v>9.65</v>
      </c>
      <c r="W10" s="11">
        <f t="shared" ref="W10:W15" si="27">(V10/14.00674)*1000</f>
        <v>688.9540321</v>
      </c>
      <c r="X10" s="18">
        <f t="shared" ref="X10:X15" si="28">(W10)*(T10)</f>
        <v>0.4378311874</v>
      </c>
      <c r="Y10" s="23">
        <f t="shared" ref="Y10:Y15" si="29">24*X10</f>
        <v>10.5079485</v>
      </c>
      <c r="Z10" s="11">
        <f>AVERAGE(Y10:Y12)</f>
        <v>7.801287104</v>
      </c>
      <c r="AA10" s="13">
        <f>STDEV(Y10:Y12)</f>
        <v>2.375177717</v>
      </c>
      <c r="AB10" s="13">
        <f>AA10/(SQRT(3))</f>
        <v>1.371309494</v>
      </c>
      <c r="AC10" s="11">
        <v>10.520434054472492</v>
      </c>
      <c r="AD10" s="12">
        <f t="shared" ref="AD10:AD15" si="30">AC10-Y10</f>
        <v>0.01248555588</v>
      </c>
      <c r="AE10" s="13"/>
      <c r="AF10" s="13">
        <v>0.007205971899565178</v>
      </c>
    </row>
    <row r="11" ht="12.0" customHeight="1">
      <c r="A11" s="1" t="s">
        <v>100</v>
      </c>
      <c r="B11" s="13">
        <v>1.0</v>
      </c>
      <c r="C11" s="13"/>
      <c r="D11" s="20"/>
      <c r="E11" s="20"/>
      <c r="F11" s="1">
        <v>25.0</v>
      </c>
      <c r="G11" s="21">
        <v>4.0</v>
      </c>
      <c r="H11" s="21">
        <v>4.0</v>
      </c>
      <c r="I11" s="1">
        <v>9.62</v>
      </c>
      <c r="J11" s="17">
        <f t="shared" si="19"/>
        <v>0.0034230846</v>
      </c>
      <c r="K11" s="17">
        <f t="shared" si="20"/>
        <v>0.00001262968571</v>
      </c>
      <c r="L11" s="18">
        <f t="shared" si="21"/>
        <v>0.3676</v>
      </c>
      <c r="M11" s="13">
        <v>3.0</v>
      </c>
      <c r="N11" s="17">
        <f t="shared" si="22"/>
        <v>0.0002681771429</v>
      </c>
      <c r="O11" s="11">
        <f t="shared" si="23"/>
        <v>5.448891765</v>
      </c>
      <c r="P11" s="11">
        <v>4.7</v>
      </c>
      <c r="Q11" s="22">
        <v>162.5</v>
      </c>
      <c r="R11" s="18">
        <f t="shared" ref="R11:S11" si="24">100*(((P11/1000)+1)*0.003676)/(1+((P11/1000)+1)*0.003676)</f>
        <v>0.3679687096</v>
      </c>
      <c r="S11" s="18">
        <f t="shared" si="24"/>
        <v>0.4255166186</v>
      </c>
      <c r="T11" s="17">
        <f t="shared" si="25"/>
        <v>0.0004530508207</v>
      </c>
      <c r="U11" s="22">
        <v>35.2</v>
      </c>
      <c r="V11" s="11">
        <f t="shared" si="26"/>
        <v>8.8</v>
      </c>
      <c r="W11" s="11">
        <f t="shared" si="27"/>
        <v>628.2689619</v>
      </c>
      <c r="X11" s="18">
        <f t="shared" si="28"/>
        <v>0.2846377688</v>
      </c>
      <c r="Y11" s="23">
        <f t="shared" si="29"/>
        <v>6.831306451</v>
      </c>
      <c r="Z11" s="11"/>
      <c r="AA11" s="11"/>
      <c r="AB11" s="13"/>
      <c r="AC11" s="11">
        <v>6.8394234170995585</v>
      </c>
      <c r="AD11" s="12">
        <f t="shared" si="30"/>
        <v>0.008116965784</v>
      </c>
      <c r="AE11" s="13"/>
      <c r="AF11" s="13">
        <v>0.007949210715188393</v>
      </c>
    </row>
    <row r="12" ht="12.0" customHeight="1">
      <c r="A12" s="1" t="s">
        <v>101</v>
      </c>
      <c r="B12" s="13">
        <v>1.0</v>
      </c>
      <c r="C12" s="13"/>
      <c r="D12" s="20"/>
      <c r="E12" s="20"/>
      <c r="F12" s="1">
        <v>25.0</v>
      </c>
      <c r="G12" s="21">
        <v>4.0</v>
      </c>
      <c r="H12" s="21">
        <v>4.0</v>
      </c>
      <c r="I12" s="1">
        <v>9.62</v>
      </c>
      <c r="J12" s="17">
        <f t="shared" si="19"/>
        <v>0.0034230846</v>
      </c>
      <c r="K12" s="17">
        <f t="shared" si="20"/>
        <v>0.00001262968571</v>
      </c>
      <c r="L12" s="18">
        <f t="shared" si="21"/>
        <v>0.3676</v>
      </c>
      <c r="M12" s="13">
        <v>3.0</v>
      </c>
      <c r="N12" s="17">
        <f t="shared" si="22"/>
        <v>0.0002681771429</v>
      </c>
      <c r="O12" s="11">
        <f t="shared" si="23"/>
        <v>5.448891765</v>
      </c>
      <c r="P12" s="11">
        <v>4.7</v>
      </c>
      <c r="Q12" s="22">
        <v>146.8</v>
      </c>
      <c r="R12" s="18">
        <f t="shared" ref="R12:S12" si="31">100*(((P12/1000)+1)*0.003676)/(1+((P12/1000)+1)*0.003676)</f>
        <v>0.3679687096</v>
      </c>
      <c r="S12" s="18">
        <f t="shared" si="31"/>
        <v>0.419793981</v>
      </c>
      <c r="T12" s="17">
        <f t="shared" si="25"/>
        <v>0.0004079988689</v>
      </c>
      <c r="U12" s="22">
        <v>34.7</v>
      </c>
      <c r="V12" s="11">
        <f t="shared" si="26"/>
        <v>8.675</v>
      </c>
      <c r="W12" s="11">
        <f t="shared" si="27"/>
        <v>619.3446869</v>
      </c>
      <c r="X12" s="18">
        <f t="shared" si="28"/>
        <v>0.2526919317</v>
      </c>
      <c r="Y12" s="23">
        <f t="shared" si="29"/>
        <v>6.064606361</v>
      </c>
      <c r="Z12" s="11"/>
      <c r="AA12" s="11"/>
      <c r="AB12" s="13"/>
      <c r="AC12" s="11">
        <v>6.071812332890978</v>
      </c>
      <c r="AD12" s="12">
        <f t="shared" si="30"/>
        <v>0.0072059719</v>
      </c>
      <c r="AE12" s="13"/>
      <c r="AF12" s="13">
        <v>0.008116853863847417</v>
      </c>
    </row>
    <row r="13" ht="12.0" customHeight="1">
      <c r="A13" s="1" t="s">
        <v>102</v>
      </c>
      <c r="B13" s="13">
        <v>1.0</v>
      </c>
      <c r="C13" s="13"/>
      <c r="D13" s="20"/>
      <c r="E13" s="20"/>
      <c r="F13" s="1">
        <v>24.0</v>
      </c>
      <c r="G13" s="21">
        <v>4.0</v>
      </c>
      <c r="H13" s="21">
        <v>4.0</v>
      </c>
      <c r="I13" s="1">
        <v>9.62</v>
      </c>
      <c r="J13" s="17">
        <f t="shared" si="19"/>
        <v>0.0034230846</v>
      </c>
      <c r="K13" s="17">
        <f t="shared" si="20"/>
        <v>0.00001262968571</v>
      </c>
      <c r="L13" s="18">
        <f t="shared" si="21"/>
        <v>0.3676</v>
      </c>
      <c r="M13" s="13">
        <v>3.0</v>
      </c>
      <c r="N13" s="17">
        <f t="shared" si="22"/>
        <v>0.0002681771429</v>
      </c>
      <c r="O13" s="11">
        <f t="shared" si="23"/>
        <v>5.448891765</v>
      </c>
      <c r="P13" s="11">
        <v>4.7</v>
      </c>
      <c r="Q13" s="22">
        <v>108.5</v>
      </c>
      <c r="R13" s="18">
        <f t="shared" ref="R13:S13" si="32">100*(((P13/1000)+1)*0.003676)/(1+((P13/1000)+1)*0.003676)</f>
        <v>0.3679687096</v>
      </c>
      <c r="S13" s="18">
        <f t="shared" si="32"/>
        <v>0.4058309016</v>
      </c>
      <c r="T13" s="17">
        <f t="shared" si="25"/>
        <v>0.0003104930574</v>
      </c>
      <c r="U13" s="22">
        <v>50.3</v>
      </c>
      <c r="V13" s="11">
        <f t="shared" si="26"/>
        <v>12.575</v>
      </c>
      <c r="W13" s="11">
        <f t="shared" si="27"/>
        <v>897.7820678</v>
      </c>
      <c r="X13" s="18">
        <f t="shared" si="28"/>
        <v>0.2787550991</v>
      </c>
      <c r="Y13" s="11">
        <f t="shared" si="29"/>
        <v>6.690122379</v>
      </c>
      <c r="Z13" s="11">
        <f>AVERAGE(Y13:Y15)</f>
        <v>7.873684803</v>
      </c>
      <c r="AA13" s="13">
        <f>STDEV(Y13:Y15)</f>
        <v>1.531104037</v>
      </c>
      <c r="AB13" s="13">
        <f>AA13/(SQRT(3))</f>
        <v>0.8839833282</v>
      </c>
      <c r="AC13" s="11">
        <v>6.698071589780511</v>
      </c>
      <c r="AD13" s="12">
        <f t="shared" si="30"/>
        <v>0.007949210715</v>
      </c>
      <c r="AE13" s="13"/>
      <c r="AF13" s="13">
        <v>0.008116965783981023</v>
      </c>
    </row>
    <row r="14" ht="12.0" customHeight="1">
      <c r="A14" s="1" t="s">
        <v>103</v>
      </c>
      <c r="B14" s="13">
        <v>1.0</v>
      </c>
      <c r="C14" s="13"/>
      <c r="D14" s="20"/>
      <c r="E14" s="20"/>
      <c r="F14" s="1">
        <v>24.0</v>
      </c>
      <c r="G14" s="21">
        <v>4.0</v>
      </c>
      <c r="H14" s="21">
        <v>4.0</v>
      </c>
      <c r="I14" s="1">
        <v>9.62</v>
      </c>
      <c r="J14" s="17">
        <f t="shared" si="19"/>
        <v>0.0034230846</v>
      </c>
      <c r="K14" s="17">
        <f t="shared" si="20"/>
        <v>0.00001262968571</v>
      </c>
      <c r="L14" s="18">
        <f t="shared" si="21"/>
        <v>0.3676</v>
      </c>
      <c r="M14" s="13">
        <v>3.0</v>
      </c>
      <c r="N14" s="17">
        <f t="shared" si="22"/>
        <v>0.0002681771429</v>
      </c>
      <c r="O14" s="11">
        <f t="shared" si="23"/>
        <v>5.448891765</v>
      </c>
      <c r="P14" s="11">
        <v>4.7</v>
      </c>
      <c r="Q14" s="22">
        <v>131.8</v>
      </c>
      <c r="R14" s="18">
        <f t="shared" ref="R14:S14" si="33">100*(((P14/1000)+1)*0.003676)/(1+((P14/1000)+1)*0.003676)</f>
        <v>0.3679687096</v>
      </c>
      <c r="S14" s="18">
        <f t="shared" si="33"/>
        <v>0.4143258785</v>
      </c>
      <c r="T14" s="17">
        <f t="shared" si="25"/>
        <v>0.0003801570473</v>
      </c>
      <c r="U14" s="22">
        <v>45.0</v>
      </c>
      <c r="V14" s="11">
        <f t="shared" si="26"/>
        <v>11.25</v>
      </c>
      <c r="W14" s="11">
        <f t="shared" si="27"/>
        <v>803.1847525</v>
      </c>
      <c r="X14" s="18">
        <f t="shared" si="28"/>
        <v>0.3053363439</v>
      </c>
      <c r="Y14" s="11">
        <f t="shared" si="29"/>
        <v>7.328072254</v>
      </c>
      <c r="Z14" s="11"/>
      <c r="AA14" s="11"/>
      <c r="AB14" s="13"/>
      <c r="AC14" s="11">
        <v>7.336779477887227</v>
      </c>
      <c r="AD14" s="12">
        <f t="shared" si="30"/>
        <v>0.008707223454</v>
      </c>
      <c r="AE14" s="13"/>
      <c r="AF14" s="13">
        <v>0.008707223453624735</v>
      </c>
    </row>
    <row r="15" ht="12.0" customHeight="1">
      <c r="A15" s="1" t="s">
        <v>104</v>
      </c>
      <c r="B15" s="13">
        <v>1.0</v>
      </c>
      <c r="C15" s="13"/>
      <c r="D15" s="20"/>
      <c r="E15" s="20"/>
      <c r="F15" s="1">
        <v>24.0</v>
      </c>
      <c r="G15" s="21">
        <v>4.0</v>
      </c>
      <c r="H15" s="21">
        <v>4.0</v>
      </c>
      <c r="I15" s="1">
        <v>9.62</v>
      </c>
      <c r="J15" s="17">
        <f t="shared" si="19"/>
        <v>0.0034230846</v>
      </c>
      <c r="K15" s="17">
        <f t="shared" si="20"/>
        <v>0.00001262968571</v>
      </c>
      <c r="L15" s="18">
        <f t="shared" si="21"/>
        <v>0.3676</v>
      </c>
      <c r="M15" s="13">
        <v>3.0</v>
      </c>
      <c r="N15" s="17">
        <f t="shared" si="22"/>
        <v>0.0002681771429</v>
      </c>
      <c r="O15" s="11">
        <f t="shared" si="23"/>
        <v>5.448891765</v>
      </c>
      <c r="P15" s="11">
        <v>4.7</v>
      </c>
      <c r="Q15" s="22">
        <v>158.3</v>
      </c>
      <c r="R15" s="18">
        <f t="shared" ref="R15:S15" si="34">100*(((P15/1000)+1)*0.003676)/(1+((P15/1000)+1)*0.003676)</f>
        <v>0.3679687096</v>
      </c>
      <c r="S15" s="18">
        <f t="shared" si="34"/>
        <v>0.4239857863</v>
      </c>
      <c r="T15" s="17">
        <f t="shared" si="25"/>
        <v>0.0004593741807</v>
      </c>
      <c r="U15" s="22">
        <v>48.8</v>
      </c>
      <c r="V15" s="11">
        <f t="shared" si="26"/>
        <v>12.2</v>
      </c>
      <c r="W15" s="11">
        <f t="shared" si="27"/>
        <v>871.0092427</v>
      </c>
      <c r="X15" s="18">
        <f t="shared" si="28"/>
        <v>0.4001191573</v>
      </c>
      <c r="Y15" s="11">
        <f t="shared" si="29"/>
        <v>9.602859775</v>
      </c>
      <c r="Z15" s="11"/>
      <c r="AA15" s="11"/>
      <c r="AB15" s="13"/>
      <c r="AC15" s="11">
        <v>9.614269903021706</v>
      </c>
      <c r="AD15" s="12">
        <f t="shared" si="30"/>
        <v>0.01141012847</v>
      </c>
      <c r="AE15" s="13"/>
      <c r="AF15" s="13">
        <v>0.009598358824975506</v>
      </c>
    </row>
    <row r="16" ht="12.0" customHeight="1">
      <c r="B16" s="13"/>
      <c r="C16" s="13"/>
      <c r="D16" s="13"/>
      <c r="E16" s="13"/>
      <c r="G16" s="21"/>
      <c r="H16" s="21"/>
      <c r="I16" s="16"/>
      <c r="J16" s="17"/>
      <c r="K16" s="17"/>
      <c r="L16" s="17"/>
      <c r="M16" s="13"/>
      <c r="N16" s="17"/>
      <c r="O16" s="11"/>
      <c r="P16" s="11"/>
      <c r="Q16" s="22"/>
      <c r="R16" s="18"/>
      <c r="S16" s="18"/>
      <c r="T16" s="17"/>
      <c r="U16" s="22"/>
      <c r="V16" s="11"/>
      <c r="W16" s="11"/>
      <c r="X16" s="18"/>
      <c r="Y16" s="11"/>
      <c r="Z16" s="11"/>
      <c r="AA16" s="11"/>
      <c r="AB16" s="13"/>
      <c r="AC16" s="11"/>
      <c r="AD16" s="12"/>
      <c r="AE16" s="13"/>
      <c r="AF16" s="13">
        <v>0.009919141564076028</v>
      </c>
    </row>
    <row r="17" ht="12.0" customHeight="1">
      <c r="A17" s="1" t="s">
        <v>105</v>
      </c>
      <c r="B17" s="13"/>
      <c r="C17" s="13"/>
      <c r="D17" s="20"/>
      <c r="E17" s="20"/>
      <c r="F17" s="1">
        <v>25.5</v>
      </c>
      <c r="G17" s="21">
        <v>4.0</v>
      </c>
      <c r="H17" s="21">
        <v>3.5</v>
      </c>
      <c r="I17" s="24">
        <v>9.71</v>
      </c>
      <c r="J17" s="17">
        <f t="shared" ref="J17:J22" si="36">(1-0.003676)*2*G17*I17/1000/22.4</f>
        <v>0.0034551093</v>
      </c>
      <c r="K17" s="17">
        <f t="shared" ref="K17:K22" si="37">(0.003676)*2*G17*I17/1000/22.4</f>
        <v>0.00001274784286</v>
      </c>
      <c r="L17" s="18">
        <f t="shared" ref="L17:L22" si="38">(K17/(J17+K17)*100)</f>
        <v>0.3676</v>
      </c>
      <c r="M17" s="13">
        <v>3.0</v>
      </c>
      <c r="N17" s="17">
        <f t="shared" ref="N17:N22" si="39">(2*M17/1000/22.4)+0.00000032</f>
        <v>0.0002681771429</v>
      </c>
      <c r="O17" s="11">
        <f t="shared" ref="O17:O22" si="40">((N17/(N17+J17))*100)*0.75</f>
        <v>5.402024803</v>
      </c>
      <c r="P17" s="11">
        <v>4.0</v>
      </c>
      <c r="Q17" s="22">
        <v>290.7</v>
      </c>
      <c r="R17" s="18">
        <f t="shared" ref="R17:S17" si="35">100*(((P17/1000)+1)*0.003676)/(1+((P17/1000)+1)*0.003676)</f>
        <v>0.3677132791</v>
      </c>
      <c r="S17" s="18">
        <f t="shared" si="35"/>
        <v>0.4722208149</v>
      </c>
      <c r="T17" s="17">
        <f t="shared" ref="T17:T22" si="42">(1/F17)*((S17-R17)/(O17-R17))</f>
        <v>0.0008140804787</v>
      </c>
      <c r="U17" s="22">
        <v>72.7</v>
      </c>
      <c r="V17" s="11">
        <f t="shared" ref="V17:V22" si="43">U17/H17</f>
        <v>20.77142857</v>
      </c>
      <c r="W17" s="11">
        <f t="shared" ref="W17:W22" si="44">(V17/14.00674)*1000</f>
        <v>1482.95953</v>
      </c>
      <c r="X17" s="18">
        <f t="shared" ref="X17:X22" si="45">(W17)*(T17)</f>
        <v>1.207248404</v>
      </c>
      <c r="Y17" s="11">
        <f t="shared" ref="Y17:Y22" si="46">24*X17</f>
        <v>28.9739617</v>
      </c>
      <c r="Z17" s="11">
        <f>AVERAGE(Y17:Y19)</f>
        <v>43.78413499</v>
      </c>
      <c r="AA17" s="13">
        <f>STDEV(Y17:Y19)</f>
        <v>14.65676005</v>
      </c>
      <c r="AB17" s="13">
        <f>AA17/(SQRT(3))</f>
        <v>8.462084358</v>
      </c>
      <c r="AC17" s="11">
        <v>29.008431731292866</v>
      </c>
      <c r="AD17" s="12">
        <f t="shared" ref="AD17:AD22" si="47">AC17-Y17</f>
        <v>0.03447002716</v>
      </c>
      <c r="AE17" s="13"/>
      <c r="AF17" s="13">
        <v>0.011404842895526457</v>
      </c>
    </row>
    <row r="18" ht="12.0" customHeight="1">
      <c r="A18" s="1" t="s">
        <v>106</v>
      </c>
      <c r="B18" s="13"/>
      <c r="C18" s="13"/>
      <c r="D18" s="20"/>
      <c r="E18" s="20"/>
      <c r="F18" s="1">
        <v>25.5</v>
      </c>
      <c r="G18" s="21">
        <v>4.0</v>
      </c>
      <c r="H18" s="21">
        <v>3.5</v>
      </c>
      <c r="I18" s="24">
        <v>9.71</v>
      </c>
      <c r="J18" s="17">
        <f t="shared" si="36"/>
        <v>0.0034551093</v>
      </c>
      <c r="K18" s="17">
        <f t="shared" si="37"/>
        <v>0.00001274784286</v>
      </c>
      <c r="L18" s="18">
        <f t="shared" si="38"/>
        <v>0.3676</v>
      </c>
      <c r="M18" s="13">
        <v>3.0</v>
      </c>
      <c r="N18" s="17">
        <f t="shared" si="39"/>
        <v>0.0002681771429</v>
      </c>
      <c r="O18" s="11">
        <f t="shared" si="40"/>
        <v>5.402024803</v>
      </c>
      <c r="P18" s="11">
        <v>4.0</v>
      </c>
      <c r="Q18" s="22">
        <v>423.8</v>
      </c>
      <c r="R18" s="18">
        <f t="shared" ref="R18:S18" si="41">100*(((P18/1000)+1)*0.003676)/(1+((P18/1000)+1)*0.003676)</f>
        <v>0.3677132791</v>
      </c>
      <c r="S18" s="18">
        <f t="shared" si="41"/>
        <v>0.5206637837</v>
      </c>
      <c r="T18" s="17">
        <f t="shared" si="42"/>
        <v>0.001191435804</v>
      </c>
      <c r="U18" s="22">
        <v>75.6</v>
      </c>
      <c r="V18" s="11">
        <f t="shared" si="43"/>
        <v>21.6</v>
      </c>
      <c r="W18" s="11">
        <f t="shared" si="44"/>
        <v>1542.114725</v>
      </c>
      <c r="X18" s="18">
        <f t="shared" si="45"/>
        <v>1.837330698</v>
      </c>
      <c r="Y18" s="11">
        <f t="shared" si="46"/>
        <v>44.09593675</v>
      </c>
      <c r="Z18" s="11"/>
      <c r="AA18" s="11"/>
      <c r="AB18" s="13"/>
      <c r="AC18" s="11">
        <v>44.14839723246094</v>
      </c>
      <c r="AD18" s="12">
        <f t="shared" si="47"/>
        <v>0.05246048687</v>
      </c>
      <c r="AE18" s="13"/>
      <c r="AF18" s="13">
        <v>0.011410128468677172</v>
      </c>
    </row>
    <row r="19" ht="12.0" customHeight="1">
      <c r="A19" s="1" t="s">
        <v>107</v>
      </c>
      <c r="B19" s="13"/>
      <c r="C19" s="13"/>
      <c r="D19" s="20"/>
      <c r="E19" s="20"/>
      <c r="F19" s="1">
        <v>25.5</v>
      </c>
      <c r="G19" s="21">
        <v>4.0</v>
      </c>
      <c r="H19" s="21">
        <v>3.5</v>
      </c>
      <c r="I19" s="24">
        <v>9.71</v>
      </c>
      <c r="J19" s="17">
        <f t="shared" si="36"/>
        <v>0.0034551093</v>
      </c>
      <c r="K19" s="17">
        <f t="shared" si="37"/>
        <v>0.00001274784286</v>
      </c>
      <c r="L19" s="18">
        <f t="shared" si="38"/>
        <v>0.3676</v>
      </c>
      <c r="M19" s="13">
        <v>3.0</v>
      </c>
      <c r="N19" s="17">
        <f t="shared" si="39"/>
        <v>0.0002681771429</v>
      </c>
      <c r="O19" s="11">
        <f t="shared" si="40"/>
        <v>5.402024803</v>
      </c>
      <c r="P19" s="11">
        <v>4.0</v>
      </c>
      <c r="Q19" s="22">
        <v>546.9</v>
      </c>
      <c r="R19" s="18">
        <f t="shared" ref="R19:S19" si="48">100*(((P19/1000)+1)*0.003676)/(1+((P19/1000)+1)*0.003676)</f>
        <v>0.3677132791</v>
      </c>
      <c r="S19" s="18">
        <f t="shared" si="48"/>
        <v>0.5654252036</v>
      </c>
      <c r="T19" s="17">
        <f t="shared" si="42"/>
        <v>0.001540113036</v>
      </c>
      <c r="U19" s="22">
        <v>77.3</v>
      </c>
      <c r="V19" s="11">
        <f t="shared" si="43"/>
        <v>22.08571429</v>
      </c>
      <c r="W19" s="11">
        <f t="shared" si="44"/>
        <v>1576.791908</v>
      </c>
      <c r="X19" s="18">
        <f t="shared" si="45"/>
        <v>2.428437772</v>
      </c>
      <c r="Y19" s="11">
        <f t="shared" si="46"/>
        <v>58.28250652</v>
      </c>
      <c r="Z19" s="11"/>
      <c r="AA19" s="11"/>
      <c r="AB19" s="13"/>
      <c r="AC19" s="11">
        <v>58.35184462389559</v>
      </c>
      <c r="AD19" s="12">
        <f t="shared" si="47"/>
        <v>0.06933810445</v>
      </c>
      <c r="AE19" s="13"/>
      <c r="AF19" s="13">
        <v>0.011526002429050664</v>
      </c>
    </row>
    <row r="20" ht="12.0" customHeight="1">
      <c r="A20" s="1" t="s">
        <v>108</v>
      </c>
      <c r="B20" s="13"/>
      <c r="C20" s="25"/>
      <c r="D20" s="20"/>
      <c r="E20" s="20"/>
      <c r="F20" s="1">
        <v>24.0</v>
      </c>
      <c r="G20" s="21">
        <v>4.0</v>
      </c>
      <c r="H20" s="21">
        <v>3.5</v>
      </c>
      <c r="I20" s="24">
        <v>9.71</v>
      </c>
      <c r="J20" s="17">
        <f t="shared" si="36"/>
        <v>0.0034551093</v>
      </c>
      <c r="K20" s="17">
        <f t="shared" si="37"/>
        <v>0.00001274784286</v>
      </c>
      <c r="L20" s="18">
        <f t="shared" si="38"/>
        <v>0.3676</v>
      </c>
      <c r="M20" s="13">
        <v>3.0</v>
      </c>
      <c r="N20" s="17">
        <f t="shared" si="39"/>
        <v>0.0002681771429</v>
      </c>
      <c r="O20" s="11">
        <f t="shared" si="40"/>
        <v>5.402024803</v>
      </c>
      <c r="P20" s="11">
        <v>4.0</v>
      </c>
      <c r="Q20" s="22">
        <v>98.3</v>
      </c>
      <c r="R20" s="18">
        <f t="shared" ref="R20:S20" si="49">100*(((P20/1000)+1)*0.003676)/(1+((P20/1000)+1)*0.003676)</f>
        <v>0.3677132791</v>
      </c>
      <c r="S20" s="18">
        <f t="shared" si="49"/>
        <v>0.4021116144</v>
      </c>
      <c r="T20" s="17">
        <f t="shared" si="42"/>
        <v>0.0002846991015</v>
      </c>
      <c r="U20" s="22">
        <v>83.0</v>
      </c>
      <c r="V20" s="11">
        <f t="shared" si="43"/>
        <v>23.71428571</v>
      </c>
      <c r="W20" s="11">
        <f t="shared" si="44"/>
        <v>1693.062462</v>
      </c>
      <c r="X20" s="18">
        <f t="shared" si="45"/>
        <v>0.4820133618</v>
      </c>
      <c r="Y20" s="11">
        <f t="shared" si="46"/>
        <v>11.56832068</v>
      </c>
      <c r="Z20" s="11">
        <f>AVERAGE(Y20:Y22)</f>
        <v>25.71122806</v>
      </c>
      <c r="AA20" s="13">
        <f>STDEV(Y20:Y22)</f>
        <v>17.18684</v>
      </c>
      <c r="AB20" s="13">
        <f>AA20/(SQRT(3))</f>
        <v>9.922826702</v>
      </c>
      <c r="AC20" s="11">
        <v>11.582083396857156</v>
      </c>
      <c r="AD20" s="12">
        <f t="shared" si="47"/>
        <v>0.0137627133</v>
      </c>
      <c r="AE20" s="13"/>
      <c r="AF20" s="13">
        <v>0.011817985823832089</v>
      </c>
    </row>
    <row r="21" ht="12.0" customHeight="1">
      <c r="A21" s="1" t="s">
        <v>109</v>
      </c>
      <c r="B21" s="13"/>
      <c r="C21" s="13"/>
      <c r="D21" s="20"/>
      <c r="E21" s="20"/>
      <c r="F21" s="1">
        <v>24.0</v>
      </c>
      <c r="G21" s="21">
        <v>4.0</v>
      </c>
      <c r="H21" s="21">
        <v>3.3</v>
      </c>
      <c r="I21" s="24">
        <v>9.71</v>
      </c>
      <c r="J21" s="17">
        <f t="shared" si="36"/>
        <v>0.0034551093</v>
      </c>
      <c r="K21" s="17">
        <f t="shared" si="37"/>
        <v>0.00001274784286</v>
      </c>
      <c r="L21" s="18">
        <f t="shared" si="38"/>
        <v>0.3676</v>
      </c>
      <c r="M21" s="13">
        <v>3.0</v>
      </c>
      <c r="N21" s="17">
        <f t="shared" si="39"/>
        <v>0.0002681771429</v>
      </c>
      <c r="O21" s="11">
        <f t="shared" si="40"/>
        <v>5.402024803</v>
      </c>
      <c r="P21" s="11">
        <v>4.0</v>
      </c>
      <c r="Q21" s="22">
        <v>356.6</v>
      </c>
      <c r="R21" s="18">
        <f t="shared" ref="R21:S21" si="50">100*(((P21/1000)+1)*0.003676)/(1+((P21/1000)+1)*0.003676)</f>
        <v>0.3677132791</v>
      </c>
      <c r="S21" s="18">
        <f t="shared" si="50"/>
        <v>0.4962116213</v>
      </c>
      <c r="T21" s="17">
        <f t="shared" si="42"/>
        <v>0.001063521311</v>
      </c>
      <c r="U21" s="22">
        <v>81.2</v>
      </c>
      <c r="V21" s="11">
        <f t="shared" si="43"/>
        <v>24.60606061</v>
      </c>
      <c r="W21" s="11">
        <f t="shared" si="44"/>
        <v>1756.730018</v>
      </c>
      <c r="X21" s="18">
        <f t="shared" si="45"/>
        <v>1.868319811</v>
      </c>
      <c r="Y21" s="11">
        <f t="shared" si="46"/>
        <v>44.83967546</v>
      </c>
      <c r="Z21" s="11"/>
      <c r="AA21" s="11"/>
      <c r="AB21" s="13"/>
      <c r="AC21" s="11">
        <v>44.893020769417824</v>
      </c>
      <c r="AD21" s="12">
        <f t="shared" si="47"/>
        <v>0.05334530525</v>
      </c>
      <c r="AE21" s="13"/>
      <c r="AF21" s="13">
        <v>0.011970910607022489</v>
      </c>
    </row>
    <row r="22" ht="12.0" customHeight="1">
      <c r="A22" s="1" t="s">
        <v>110</v>
      </c>
      <c r="B22" s="13"/>
      <c r="C22" s="13"/>
      <c r="D22" s="20"/>
      <c r="E22" s="20"/>
      <c r="F22" s="1">
        <v>24.0</v>
      </c>
      <c r="G22" s="21">
        <v>4.0</v>
      </c>
      <c r="H22" s="21">
        <v>3.6</v>
      </c>
      <c r="I22" s="24">
        <v>9.71</v>
      </c>
      <c r="J22" s="17">
        <f t="shared" si="36"/>
        <v>0.0034551093</v>
      </c>
      <c r="K22" s="17">
        <f t="shared" si="37"/>
        <v>0.00001274784286</v>
      </c>
      <c r="L22" s="18">
        <f t="shared" si="38"/>
        <v>0.3676</v>
      </c>
      <c r="M22" s="13">
        <v>3.0</v>
      </c>
      <c r="N22" s="17">
        <f t="shared" si="39"/>
        <v>0.0002681771429</v>
      </c>
      <c r="O22" s="11">
        <f t="shared" si="40"/>
        <v>5.402024803</v>
      </c>
      <c r="P22" s="11">
        <v>4.0</v>
      </c>
      <c r="Q22" s="22">
        <v>167.2</v>
      </c>
      <c r="R22" s="18">
        <f t="shared" ref="R22:S22" si="51">100*(((P22/1000)+1)*0.003676)/(1+((P22/1000)+1)*0.003676)</f>
        <v>0.3677132791</v>
      </c>
      <c r="S22" s="18">
        <f t="shared" si="51"/>
        <v>0.4272296369</v>
      </c>
      <c r="T22" s="17">
        <f t="shared" si="42"/>
        <v>0.0004925893498</v>
      </c>
      <c r="U22" s="22">
        <v>88.4</v>
      </c>
      <c r="V22" s="11">
        <f t="shared" si="43"/>
        <v>24.55555556</v>
      </c>
      <c r="W22" s="11">
        <f t="shared" si="44"/>
        <v>1753.12425</v>
      </c>
      <c r="X22" s="18">
        <f t="shared" si="45"/>
        <v>0.8635703344</v>
      </c>
      <c r="Y22" s="11">
        <f t="shared" si="46"/>
        <v>20.72568802</v>
      </c>
      <c r="Z22" s="11"/>
      <c r="AA22" s="11"/>
      <c r="AB22" s="13"/>
      <c r="AC22" s="11">
        <v>20.75034516448967</v>
      </c>
      <c r="AD22" s="12">
        <f t="shared" si="47"/>
        <v>0.02465713997</v>
      </c>
      <c r="AE22" s="13"/>
      <c r="AF22" s="13">
        <v>0.012254699039885963</v>
      </c>
    </row>
    <row r="23" ht="12.0" customHeight="1">
      <c r="B23" s="11"/>
      <c r="C23" s="13"/>
      <c r="D23" s="13"/>
      <c r="E23" s="13"/>
      <c r="G23" s="21"/>
      <c r="H23" s="21"/>
      <c r="I23" s="13"/>
      <c r="J23" s="13"/>
      <c r="K23" s="13"/>
      <c r="L23" s="13"/>
      <c r="M23" s="13"/>
      <c r="N23" s="13"/>
      <c r="O23" s="11"/>
      <c r="P23" s="11"/>
      <c r="Q23" s="22"/>
      <c r="R23" s="13"/>
      <c r="S23" s="13"/>
      <c r="T23" s="13"/>
      <c r="U23" s="22"/>
      <c r="V23" s="11"/>
      <c r="W23" s="13"/>
      <c r="X23" s="13"/>
      <c r="Y23" s="13"/>
      <c r="Z23" s="11"/>
      <c r="AA23" s="11"/>
      <c r="AB23" s="13"/>
      <c r="AC23" s="11"/>
      <c r="AD23" s="12"/>
      <c r="AE23" s="13"/>
      <c r="AF23" s="13">
        <v>0.012303680953952068</v>
      </c>
    </row>
    <row r="24" ht="12.0" customHeight="1">
      <c r="A24" s="1" t="s">
        <v>111</v>
      </c>
      <c r="B24" s="11"/>
      <c r="C24" s="13"/>
      <c r="D24" s="20"/>
      <c r="E24" s="20"/>
      <c r="F24" s="1">
        <v>22.0</v>
      </c>
      <c r="G24" s="21">
        <v>4.0</v>
      </c>
      <c r="H24" s="21">
        <v>4.0</v>
      </c>
      <c r="I24" s="24">
        <v>9.54</v>
      </c>
      <c r="J24" s="17">
        <f t="shared" ref="J24:J29" si="53">(1-0.003676)*2*G24*I24/1000/22.4</f>
        <v>0.0033946182</v>
      </c>
      <c r="K24" s="17">
        <f t="shared" ref="K24:K29" si="54">(0.003676)*2*G24*I24/1000/22.4</f>
        <v>0.00001252465714</v>
      </c>
      <c r="L24" s="18">
        <f t="shared" ref="L24:L29" si="55">(K24/(J24+K24)*100)</f>
        <v>0.3676</v>
      </c>
      <c r="M24" s="13">
        <v>3.0</v>
      </c>
      <c r="N24" s="17">
        <f t="shared" ref="N24:N29" si="56">(2*M24/1000/22.4)+0.00000032</f>
        <v>0.0002681771429</v>
      </c>
      <c r="O24" s="11">
        <f t="shared" ref="O24:O29" si="57">((N24/(N24+J24))*100)*0.75</f>
        <v>5.491239294</v>
      </c>
      <c r="P24" s="15">
        <v>4.4</v>
      </c>
      <c r="Q24" s="22">
        <v>291.3</v>
      </c>
      <c r="R24" s="18">
        <f t="shared" ref="R24:S24" si="52">100*(((P24/1000)+1)*0.003676)/(1+((P24/1000)+1)*0.003676)</f>
        <v>0.3678592395</v>
      </c>
      <c r="S24" s="18">
        <f t="shared" si="52"/>
        <v>0.4724392963</v>
      </c>
      <c r="T24" s="17">
        <f t="shared" ref="T24:T29" si="59">(1/F24)*((S24-R24)/(O24-R24))</f>
        <v>0.0009278325815</v>
      </c>
      <c r="U24" s="22">
        <v>48.1</v>
      </c>
      <c r="V24" s="11">
        <f t="shared" ref="V24:V29" si="60">U24/H24</f>
        <v>12.025</v>
      </c>
      <c r="W24" s="11">
        <f t="shared" ref="W24:W29" si="61">(V24/14.00674)*1000</f>
        <v>858.5152577</v>
      </c>
      <c r="X24" s="18">
        <f t="shared" ref="X24:X29" si="62">(W24)*(T24)</f>
        <v>0.7965584278</v>
      </c>
      <c r="Y24" s="11">
        <f t="shared" ref="Y24:Y29" si="63">24*X24</f>
        <v>19.11740227</v>
      </c>
      <c r="Z24" s="11">
        <f>AVERAGE(Y24:Y26)</f>
        <v>17.53597265</v>
      </c>
      <c r="AA24" s="13">
        <f>STDEV(Y24:Y26)</f>
        <v>8.76524101</v>
      </c>
      <c r="AB24" s="13">
        <f>AA24/(SQRT(3))</f>
        <v>5.060614257</v>
      </c>
      <c r="AC24" s="11">
        <v>19.140090580949575</v>
      </c>
      <c r="AD24" s="12">
        <f t="shared" ref="AD24:AD29" si="64">AC24-Y24</f>
        <v>0.02268831429</v>
      </c>
      <c r="AE24" s="13"/>
      <c r="AF24" s="13">
        <v>0.012355720832937678</v>
      </c>
    </row>
    <row r="25" ht="12.0" customHeight="1">
      <c r="A25" s="1" t="s">
        <v>112</v>
      </c>
      <c r="B25" s="11"/>
      <c r="C25" s="13"/>
      <c r="D25" s="20"/>
      <c r="E25" s="20"/>
      <c r="F25" s="1">
        <v>22.0</v>
      </c>
      <c r="G25" s="21">
        <v>4.0</v>
      </c>
      <c r="H25" s="21">
        <v>4.0</v>
      </c>
      <c r="I25" s="24">
        <v>9.54</v>
      </c>
      <c r="J25" s="17">
        <f t="shared" si="53"/>
        <v>0.0033946182</v>
      </c>
      <c r="K25" s="17">
        <f t="shared" si="54"/>
        <v>0.00001252465714</v>
      </c>
      <c r="L25" s="18">
        <f t="shared" si="55"/>
        <v>0.3676</v>
      </c>
      <c r="M25" s="13">
        <v>3.0</v>
      </c>
      <c r="N25" s="17">
        <f t="shared" si="56"/>
        <v>0.0002681771429</v>
      </c>
      <c r="O25" s="11">
        <f t="shared" si="57"/>
        <v>5.491239294</v>
      </c>
      <c r="P25" s="15">
        <v>4.4</v>
      </c>
      <c r="Q25" s="22">
        <v>118.8</v>
      </c>
      <c r="R25" s="18">
        <f t="shared" ref="R25:S25" si="58">100*(((P25/1000)+1)*0.003676)/(1+((P25/1000)+1)*0.003676)</f>
        <v>0.3678592395</v>
      </c>
      <c r="S25" s="18">
        <f t="shared" si="58"/>
        <v>0.4095863705</v>
      </c>
      <c r="T25" s="17">
        <f t="shared" si="59"/>
        <v>0.0003702024352</v>
      </c>
      <c r="U25" s="22">
        <v>51.0</v>
      </c>
      <c r="V25" s="11">
        <f t="shared" si="60"/>
        <v>12.75</v>
      </c>
      <c r="W25" s="11">
        <f t="shared" si="61"/>
        <v>910.2760528</v>
      </c>
      <c r="X25" s="18">
        <f t="shared" si="62"/>
        <v>0.3369864114</v>
      </c>
      <c r="Y25" s="11">
        <f t="shared" si="63"/>
        <v>8.087673874</v>
      </c>
      <c r="Z25" s="11"/>
      <c r="AA25" s="11"/>
      <c r="AB25" s="13"/>
      <c r="AC25" s="11">
        <v>8.097272232835273</v>
      </c>
      <c r="AD25" s="12">
        <f t="shared" si="64"/>
        <v>0.009598358825</v>
      </c>
      <c r="AE25" s="13"/>
      <c r="AF25" s="13">
        <v>0.012485555878777532</v>
      </c>
    </row>
    <row r="26" ht="12.0" customHeight="1">
      <c r="A26" s="1" t="s">
        <v>113</v>
      </c>
      <c r="B26" s="11"/>
      <c r="C26" s="13"/>
      <c r="D26" s="20"/>
      <c r="E26" s="20"/>
      <c r="F26" s="1">
        <v>22.0</v>
      </c>
      <c r="G26" s="21">
        <v>4.0</v>
      </c>
      <c r="H26" s="21">
        <v>4.0</v>
      </c>
      <c r="I26" s="24">
        <v>9.54</v>
      </c>
      <c r="J26" s="17">
        <f t="shared" si="53"/>
        <v>0.0033946182</v>
      </c>
      <c r="K26" s="17">
        <f t="shared" si="54"/>
        <v>0.00001252465714</v>
      </c>
      <c r="L26" s="18">
        <f t="shared" si="55"/>
        <v>0.3676</v>
      </c>
      <c r="M26" s="13">
        <v>3.0</v>
      </c>
      <c r="N26" s="17">
        <f t="shared" si="56"/>
        <v>0.0002681771429</v>
      </c>
      <c r="O26" s="11">
        <f t="shared" si="57"/>
        <v>5.491239294</v>
      </c>
      <c r="P26" s="15">
        <v>4.4</v>
      </c>
      <c r="Q26" s="22">
        <v>428.1</v>
      </c>
      <c r="R26" s="18">
        <f t="shared" ref="R26:S26" si="65">100*(((P26/1000)+1)*0.003676)/(1+((P26/1000)+1)*0.003676)</f>
        <v>0.3678592395</v>
      </c>
      <c r="S26" s="18">
        <f t="shared" si="65"/>
        <v>0.5222280219</v>
      </c>
      <c r="T26" s="17">
        <f t="shared" si="59"/>
        <v>0.001369557354</v>
      </c>
      <c r="U26" s="22">
        <v>43.3</v>
      </c>
      <c r="V26" s="11">
        <f t="shared" si="60"/>
        <v>10.825</v>
      </c>
      <c r="W26" s="11">
        <f t="shared" si="61"/>
        <v>772.8422174</v>
      </c>
      <c r="X26" s="18">
        <f t="shared" si="62"/>
        <v>1.058451742</v>
      </c>
      <c r="Y26" s="11">
        <f t="shared" si="63"/>
        <v>25.40284182</v>
      </c>
      <c r="Z26" s="11"/>
      <c r="AA26" s="11"/>
      <c r="AB26" s="13"/>
      <c r="AC26" s="11">
        <v>25.432989621366616</v>
      </c>
      <c r="AD26" s="12">
        <f t="shared" si="64"/>
        <v>0.03014780204</v>
      </c>
      <c r="AE26" s="13"/>
      <c r="AF26" s="13">
        <v>0.013086488302068489</v>
      </c>
    </row>
    <row r="27" ht="12.0" customHeight="1">
      <c r="A27" s="1" t="s">
        <v>114</v>
      </c>
      <c r="B27" s="11"/>
      <c r="C27" s="13"/>
      <c r="D27" s="20"/>
      <c r="E27" s="20"/>
      <c r="F27" s="1">
        <v>20.0</v>
      </c>
      <c r="G27" s="21">
        <v>4.0</v>
      </c>
      <c r="H27" s="21">
        <v>4.0</v>
      </c>
      <c r="I27" s="24">
        <v>9.54</v>
      </c>
      <c r="J27" s="17">
        <f t="shared" si="53"/>
        <v>0.0033946182</v>
      </c>
      <c r="K27" s="17">
        <f t="shared" si="54"/>
        <v>0.00001252465714</v>
      </c>
      <c r="L27" s="18">
        <f t="shared" si="55"/>
        <v>0.3676</v>
      </c>
      <c r="M27" s="13">
        <v>3.0</v>
      </c>
      <c r="N27" s="17">
        <f t="shared" si="56"/>
        <v>0.0002681771429</v>
      </c>
      <c r="O27" s="11">
        <f t="shared" si="57"/>
        <v>5.491239294</v>
      </c>
      <c r="P27" s="15">
        <v>4.4</v>
      </c>
      <c r="Q27" s="22">
        <v>200.6</v>
      </c>
      <c r="R27" s="18">
        <f t="shared" ref="R27:S27" si="66">100*(((P27/1000)+1)*0.003676)/(1+((P27/1000)+1)*0.003676)</f>
        <v>0.3678592395</v>
      </c>
      <c r="S27" s="18">
        <f t="shared" si="66"/>
        <v>0.4394013038</v>
      </c>
      <c r="T27" s="17">
        <f t="shared" si="59"/>
        <v>0.0006981920483</v>
      </c>
      <c r="U27" s="22">
        <v>54.0</v>
      </c>
      <c r="V27" s="11">
        <f t="shared" si="60"/>
        <v>13.5</v>
      </c>
      <c r="W27" s="11">
        <f t="shared" si="61"/>
        <v>963.821703</v>
      </c>
      <c r="X27" s="18">
        <f t="shared" si="62"/>
        <v>0.672932649</v>
      </c>
      <c r="Y27" s="11">
        <f t="shared" si="63"/>
        <v>16.15038358</v>
      </c>
      <c r="Z27" s="11">
        <f>AVERAGE(Y27:Y29)</f>
        <v>11.84513251</v>
      </c>
      <c r="AA27" s="13">
        <f>STDEV(Y27:Y29)</f>
        <v>3.960018482</v>
      </c>
      <c r="AB27" s="13">
        <f>AA27/(SQRT(3))</f>
        <v>2.286317737</v>
      </c>
      <c r="AC27" s="11">
        <v>16.169550665678607</v>
      </c>
      <c r="AD27" s="12">
        <f t="shared" si="64"/>
        <v>0.01916709046</v>
      </c>
      <c r="AE27" s="13"/>
      <c r="AF27" s="13">
        <v>0.013731726953515988</v>
      </c>
    </row>
    <row r="28" ht="12.0" customHeight="1">
      <c r="A28" s="1" t="s">
        <v>115</v>
      </c>
      <c r="B28" s="11"/>
      <c r="C28" s="13"/>
      <c r="D28" s="20"/>
      <c r="E28" s="20"/>
      <c r="F28" s="1">
        <v>20.0</v>
      </c>
      <c r="G28" s="21">
        <v>4.0</v>
      </c>
      <c r="H28" s="21">
        <v>4.0</v>
      </c>
      <c r="I28" s="24">
        <v>9.54</v>
      </c>
      <c r="J28" s="17">
        <f t="shared" si="53"/>
        <v>0.0033946182</v>
      </c>
      <c r="K28" s="17">
        <f t="shared" si="54"/>
        <v>0.00001252465714</v>
      </c>
      <c r="L28" s="18">
        <f t="shared" si="55"/>
        <v>0.3676</v>
      </c>
      <c r="M28" s="13">
        <v>3.0</v>
      </c>
      <c r="N28" s="17">
        <f t="shared" si="56"/>
        <v>0.0002681771429</v>
      </c>
      <c r="O28" s="11">
        <f t="shared" si="57"/>
        <v>5.491239294</v>
      </c>
      <c r="P28" s="15">
        <v>4.4</v>
      </c>
      <c r="Q28" s="22">
        <v>152.0</v>
      </c>
      <c r="R28" s="18">
        <f t="shared" ref="R28:S28" si="67">100*(((P28/1000)+1)*0.003676)/(1+((P28/1000)+1)*0.003676)</f>
        <v>0.3678592395</v>
      </c>
      <c r="S28" s="18">
        <f t="shared" si="67"/>
        <v>0.4216894498</v>
      </c>
      <c r="T28" s="17">
        <f t="shared" si="59"/>
        <v>0.0005253388354</v>
      </c>
      <c r="U28" s="22">
        <v>49.0</v>
      </c>
      <c r="V28" s="11">
        <f t="shared" si="60"/>
        <v>12.25</v>
      </c>
      <c r="W28" s="11">
        <f t="shared" si="61"/>
        <v>874.5789527</v>
      </c>
      <c r="X28" s="18">
        <f t="shared" si="62"/>
        <v>0.4594502885</v>
      </c>
      <c r="Y28" s="11">
        <f t="shared" si="63"/>
        <v>11.02680692</v>
      </c>
      <c r="Z28" s="11"/>
      <c r="AA28" s="11"/>
      <c r="AB28" s="13"/>
      <c r="AC28" s="11">
        <v>11.039893411562733</v>
      </c>
      <c r="AD28" s="12">
        <f t="shared" si="64"/>
        <v>0.0130864883</v>
      </c>
      <c r="AE28" s="13"/>
      <c r="AF28" s="13">
        <v>0.013762713303901108</v>
      </c>
    </row>
    <row r="29" ht="12.0" customHeight="1">
      <c r="A29" s="1" t="s">
        <v>116</v>
      </c>
      <c r="B29" s="11"/>
      <c r="C29" s="13"/>
      <c r="D29" s="20"/>
      <c r="E29" s="20"/>
      <c r="F29" s="1">
        <v>20.0</v>
      </c>
      <c r="G29" s="21">
        <v>4.0</v>
      </c>
      <c r="H29" s="21">
        <v>4.0</v>
      </c>
      <c r="I29" s="24">
        <v>9.54</v>
      </c>
      <c r="J29" s="17">
        <f t="shared" si="53"/>
        <v>0.0033946182</v>
      </c>
      <c r="K29" s="17">
        <f t="shared" si="54"/>
        <v>0.00001252465714</v>
      </c>
      <c r="L29" s="18">
        <f t="shared" si="55"/>
        <v>0.3676</v>
      </c>
      <c r="M29" s="13">
        <v>3.0</v>
      </c>
      <c r="N29" s="17">
        <f t="shared" si="56"/>
        <v>0.0002681771429</v>
      </c>
      <c r="O29" s="11">
        <f t="shared" si="57"/>
        <v>5.491239294</v>
      </c>
      <c r="P29" s="15">
        <v>4.0</v>
      </c>
      <c r="Q29" s="22">
        <v>100.5</v>
      </c>
      <c r="R29" s="18">
        <f t="shared" ref="R29:S29" si="68">100*(((P29/1000)+1)*0.003676)/(1+((P29/1000)+1)*0.003676)</f>
        <v>0.3677132791</v>
      </c>
      <c r="S29" s="18">
        <f t="shared" si="68"/>
        <v>0.4029138371</v>
      </c>
      <c r="T29" s="17">
        <f t="shared" si="59"/>
        <v>0.0003435188756</v>
      </c>
      <c r="U29" s="22">
        <v>56.8</v>
      </c>
      <c r="V29" s="11">
        <f t="shared" si="60"/>
        <v>14.2</v>
      </c>
      <c r="W29" s="11">
        <f t="shared" si="61"/>
        <v>1013.797643</v>
      </c>
      <c r="X29" s="18">
        <f t="shared" si="62"/>
        <v>0.3482586265</v>
      </c>
      <c r="Y29" s="11">
        <f t="shared" si="63"/>
        <v>8.358207036</v>
      </c>
      <c r="Z29" s="11"/>
      <c r="AA29" s="11"/>
      <c r="AB29" s="13"/>
      <c r="AC29" s="11">
        <v>8.368126177704221</v>
      </c>
      <c r="AD29" s="12">
        <f t="shared" si="64"/>
        <v>0.009919141564</v>
      </c>
      <c r="AE29" s="13"/>
      <c r="AF29" s="13">
        <v>0.014462512901324942</v>
      </c>
    </row>
    <row r="30" ht="12.0" customHeight="1">
      <c r="B30" s="11"/>
      <c r="C30" s="13"/>
      <c r="D30" s="14"/>
      <c r="E30" s="14"/>
      <c r="G30" s="21"/>
      <c r="H30" s="21"/>
      <c r="I30" s="11"/>
      <c r="J30" s="17"/>
      <c r="K30" s="17"/>
      <c r="L30" s="17"/>
      <c r="M30" s="13"/>
      <c r="N30" s="17"/>
      <c r="O30" s="11"/>
      <c r="P30" s="11"/>
      <c r="Q30" s="22"/>
      <c r="R30" s="18"/>
      <c r="S30" s="18"/>
      <c r="T30" s="17"/>
      <c r="U30" s="22"/>
      <c r="V30" s="11"/>
      <c r="W30" s="11"/>
      <c r="X30" s="18"/>
      <c r="Y30" s="11"/>
      <c r="Z30" s="11"/>
      <c r="AA30" s="11"/>
      <c r="AB30" s="13"/>
      <c r="AC30" s="11"/>
      <c r="AD30" s="12"/>
      <c r="AE30" s="13"/>
      <c r="AF30" s="13">
        <v>0.015551834761495797</v>
      </c>
    </row>
    <row r="31" ht="12.0" customHeight="1">
      <c r="A31" s="1" t="s">
        <v>117</v>
      </c>
      <c r="B31" s="24"/>
      <c r="C31" s="13"/>
      <c r="D31" s="20"/>
      <c r="E31" s="20"/>
      <c r="F31" s="1">
        <v>24.5</v>
      </c>
      <c r="G31" s="21">
        <v>4.0</v>
      </c>
      <c r="H31" s="21">
        <v>4.0</v>
      </c>
      <c r="I31" s="13">
        <v>9.2</v>
      </c>
      <c r="J31" s="17">
        <f t="shared" ref="J31:J39" si="70">(1-0.003676)*2*G31*I31/1000/22.4</f>
        <v>0.003273636</v>
      </c>
      <c r="K31" s="17">
        <f t="shared" ref="K31:K39" si="71">(0.003676)*2*G31*I31/1000/22.4</f>
        <v>0.00001207828571</v>
      </c>
      <c r="L31" s="18">
        <f t="shared" ref="L31:L39" si="72">(K31/(J31+K31)*100)</f>
        <v>0.3676</v>
      </c>
      <c r="M31" s="13">
        <v>3.0</v>
      </c>
      <c r="N31" s="17">
        <f t="shared" ref="N31:N39" si="73">(2*M31/1000/22.4)+0.00000032</f>
        <v>0.0002681771429</v>
      </c>
      <c r="O31" s="11">
        <f t="shared" ref="O31:O39" si="74">((N31/(N31+J31))*100)*0.75</f>
        <v>5.678810514</v>
      </c>
      <c r="P31" s="24">
        <v>3.8</v>
      </c>
      <c r="Q31" s="22">
        <v>266.9</v>
      </c>
      <c r="R31" s="18">
        <f t="shared" ref="R31:S31" si="69">100*(((P31/1000)+1)*0.003676)/(1+((P31/1000)+1)*0.003676)</f>
        <v>0.3676402988</v>
      </c>
      <c r="S31" s="18">
        <f t="shared" si="69"/>
        <v>0.4635536132</v>
      </c>
      <c r="T31" s="17">
        <f t="shared" ref="T31:T39" si="76">(1/F31)*((S31-R31)/(O31-R31))</f>
        <v>0.0007370935218</v>
      </c>
      <c r="U31" s="22">
        <v>79.0</v>
      </c>
      <c r="V31" s="11">
        <f t="shared" ref="V31:V39" si="77">U31/H31</f>
        <v>19.75</v>
      </c>
      <c r="W31" s="11">
        <f t="shared" ref="W31:W39" si="78">(V31/14.00674)*1000</f>
        <v>1410.035454</v>
      </c>
      <c r="X31" s="18">
        <f t="shared" ref="X31:X39" si="79">(W31)*(T31)</f>
        <v>1.039327999</v>
      </c>
      <c r="Y31" s="11">
        <f t="shared" ref="Y31:Y39" si="80">24*X31</f>
        <v>24.94387197</v>
      </c>
      <c r="Z31" s="11">
        <f>AVERAGE(Y31:Y33)</f>
        <v>23.42756264</v>
      </c>
      <c r="AA31" s="13">
        <f>_xlfn.STDEV.S(Y31:Y33)</f>
        <v>1.392345681</v>
      </c>
      <c r="AB31" s="13">
        <f>AA31/SQRT(2)</f>
        <v>0.9845370728</v>
      </c>
      <c r="AC31" s="11">
        <v>24.973324035929558</v>
      </c>
      <c r="AD31" s="12">
        <f t="shared" ref="AD31:AD39" si="81">AC31-Y31</f>
        <v>0.02945206236</v>
      </c>
      <c r="AE31" s="13"/>
      <c r="AF31" s="13">
        <v>0.01732748050447519</v>
      </c>
    </row>
    <row r="32" ht="12.0" customHeight="1">
      <c r="A32" s="1" t="s">
        <v>118</v>
      </c>
      <c r="B32" s="24"/>
      <c r="C32" s="13"/>
      <c r="D32" s="20"/>
      <c r="E32" s="20"/>
      <c r="F32" s="1">
        <v>24.5</v>
      </c>
      <c r="G32" s="21">
        <v>4.0</v>
      </c>
      <c r="H32" s="21">
        <v>4.0</v>
      </c>
      <c r="I32" s="13">
        <v>9.2</v>
      </c>
      <c r="J32" s="17">
        <f t="shared" si="70"/>
        <v>0.003273636</v>
      </c>
      <c r="K32" s="17">
        <f t="shared" si="71"/>
        <v>0.00001207828571</v>
      </c>
      <c r="L32" s="18">
        <f t="shared" si="72"/>
        <v>0.3676</v>
      </c>
      <c r="M32" s="13">
        <v>3.0</v>
      </c>
      <c r="N32" s="17">
        <f t="shared" si="73"/>
        <v>0.0002681771429</v>
      </c>
      <c r="O32" s="11">
        <f t="shared" si="74"/>
        <v>5.678810514</v>
      </c>
      <c r="P32" s="24">
        <v>3.8</v>
      </c>
      <c r="Q32" s="22">
        <v>287.7</v>
      </c>
      <c r="R32" s="18">
        <f t="shared" ref="R32:S32" si="75">100*(((P32/1000)+1)*0.003676)/(1+((P32/1000)+1)*0.003676)</f>
        <v>0.3676402988</v>
      </c>
      <c r="S32" s="18">
        <f t="shared" si="75"/>
        <v>0.4711283936</v>
      </c>
      <c r="T32" s="17">
        <f t="shared" si="76"/>
        <v>0.0007953056859</v>
      </c>
      <c r="U32" s="22">
        <v>67.9</v>
      </c>
      <c r="V32" s="11">
        <f t="shared" si="77"/>
        <v>16.975</v>
      </c>
      <c r="W32" s="11">
        <f t="shared" si="78"/>
        <v>1211.916549</v>
      </c>
      <c r="X32" s="18">
        <f t="shared" si="79"/>
        <v>0.9638441221</v>
      </c>
      <c r="Y32" s="11">
        <f t="shared" si="80"/>
        <v>23.13225893</v>
      </c>
      <c r="Z32" s="13"/>
      <c r="AA32" s="13"/>
      <c r="AB32" s="13"/>
      <c r="AC32" s="11">
        <v>23.159571960203323</v>
      </c>
      <c r="AD32" s="12">
        <f t="shared" si="81"/>
        <v>0.02731303036</v>
      </c>
      <c r="AE32" s="13"/>
      <c r="AF32" s="13">
        <v>0.017909437090862568</v>
      </c>
    </row>
    <row r="33" ht="12.0" customHeight="1">
      <c r="A33" s="1" t="s">
        <v>119</v>
      </c>
      <c r="B33" s="24"/>
      <c r="C33" s="13"/>
      <c r="D33" s="20"/>
      <c r="E33" s="20"/>
      <c r="F33" s="1">
        <v>24.5</v>
      </c>
      <c r="G33" s="21">
        <v>4.0</v>
      </c>
      <c r="H33" s="21">
        <v>4.0</v>
      </c>
      <c r="I33" s="13">
        <v>9.2</v>
      </c>
      <c r="J33" s="17">
        <f t="shared" si="70"/>
        <v>0.003273636</v>
      </c>
      <c r="K33" s="17">
        <f t="shared" si="71"/>
        <v>0.00001207828571</v>
      </c>
      <c r="L33" s="18">
        <f t="shared" si="72"/>
        <v>0.3676</v>
      </c>
      <c r="M33" s="13">
        <v>3.0</v>
      </c>
      <c r="N33" s="17">
        <f t="shared" si="73"/>
        <v>0.0002681771429</v>
      </c>
      <c r="O33" s="11">
        <f t="shared" si="74"/>
        <v>5.678810514</v>
      </c>
      <c r="P33" s="24">
        <v>3.8</v>
      </c>
      <c r="Q33" s="22">
        <v>238.3</v>
      </c>
      <c r="R33" s="18">
        <f t="shared" ref="R33:S33" si="82">100*(((P33/1000)+1)*0.003676)/(1+((P33/1000)+1)*0.003676)</f>
        <v>0.3676402988</v>
      </c>
      <c r="S33" s="18">
        <f t="shared" si="82"/>
        <v>0.4531364072</v>
      </c>
      <c r="T33" s="17">
        <f t="shared" si="76"/>
        <v>0.0006570373268</v>
      </c>
      <c r="U33" s="22">
        <v>78.9</v>
      </c>
      <c r="V33" s="11">
        <f t="shared" si="77"/>
        <v>19.725</v>
      </c>
      <c r="W33" s="11">
        <f t="shared" si="78"/>
        <v>1408.250599</v>
      </c>
      <c r="X33" s="18">
        <f t="shared" si="79"/>
        <v>0.9252732093</v>
      </c>
      <c r="Y33" s="11">
        <f t="shared" si="80"/>
        <v>22.20655702</v>
      </c>
      <c r="Z33" s="11"/>
      <c r="AA33" s="13"/>
      <c r="AB33" s="13"/>
      <c r="AC33" s="11">
        <v>22.2327770469755</v>
      </c>
      <c r="AD33" s="12">
        <f t="shared" si="81"/>
        <v>0.02622002322</v>
      </c>
      <c r="AE33" s="13"/>
      <c r="AF33" s="13">
        <v>0.01855514261311164</v>
      </c>
    </row>
    <row r="34" ht="12.0" customHeight="1">
      <c r="A34" s="1" t="s">
        <v>120</v>
      </c>
      <c r="B34" s="24"/>
      <c r="C34" s="13"/>
      <c r="D34" s="20"/>
      <c r="E34" s="20"/>
      <c r="F34" s="1">
        <v>23.0</v>
      </c>
      <c r="G34" s="21">
        <v>4.0</v>
      </c>
      <c r="H34" s="21">
        <v>2.0</v>
      </c>
      <c r="I34" s="13">
        <v>9.2</v>
      </c>
      <c r="J34" s="17">
        <f t="shared" si="70"/>
        <v>0.003273636</v>
      </c>
      <c r="K34" s="17">
        <f t="shared" si="71"/>
        <v>0.00001207828571</v>
      </c>
      <c r="L34" s="18">
        <f t="shared" si="72"/>
        <v>0.3676</v>
      </c>
      <c r="M34" s="13">
        <v>3.0</v>
      </c>
      <c r="N34" s="17">
        <f t="shared" si="73"/>
        <v>0.0002681771429</v>
      </c>
      <c r="O34" s="11">
        <f t="shared" si="74"/>
        <v>5.678810514</v>
      </c>
      <c r="P34" s="24">
        <v>3.8</v>
      </c>
      <c r="Q34" s="22">
        <v>182.2</v>
      </c>
      <c r="R34" s="18">
        <f t="shared" ref="R34:S34" si="83">100*(((P34/1000)+1)*0.003676)/(1+((P34/1000)+1)*0.003676)</f>
        <v>0.3676402988</v>
      </c>
      <c r="S34" s="18">
        <f t="shared" si="83"/>
        <v>0.4326963225</v>
      </c>
      <c r="T34" s="17">
        <f t="shared" si="76"/>
        <v>0.0005325611225</v>
      </c>
      <c r="U34" s="22">
        <v>54.7</v>
      </c>
      <c r="V34" s="11">
        <f t="shared" si="77"/>
        <v>27.35</v>
      </c>
      <c r="W34" s="11">
        <f t="shared" si="78"/>
        <v>1952.631376</v>
      </c>
      <c r="X34" s="18">
        <f t="shared" si="79"/>
        <v>1.039895557</v>
      </c>
      <c r="Y34" s="11">
        <f t="shared" si="80"/>
        <v>24.95749338</v>
      </c>
      <c r="Z34" s="11">
        <f>AVERAGE(Y34:Y35)</f>
        <v>24.92291435</v>
      </c>
      <c r="AA34" s="13"/>
      <c r="AB34" s="13"/>
      <c r="AC34" s="11">
        <v>24.98696152406928</v>
      </c>
      <c r="AD34" s="12">
        <f t="shared" si="81"/>
        <v>0.02946814561</v>
      </c>
      <c r="AE34" s="13"/>
      <c r="AF34" s="13">
        <v>0.019167090455283642</v>
      </c>
    </row>
    <row r="35" ht="12.0" customHeight="1">
      <c r="A35" s="1" t="s">
        <v>121</v>
      </c>
      <c r="B35" s="24"/>
      <c r="C35" s="13"/>
      <c r="D35" s="20"/>
      <c r="E35" s="20"/>
      <c r="F35" s="1">
        <v>23.0</v>
      </c>
      <c r="G35" s="21">
        <v>4.0</v>
      </c>
      <c r="H35" s="21">
        <v>2.0</v>
      </c>
      <c r="I35" s="13">
        <v>9.2</v>
      </c>
      <c r="J35" s="17">
        <f t="shared" si="70"/>
        <v>0.003273636</v>
      </c>
      <c r="K35" s="17">
        <f t="shared" si="71"/>
        <v>0.00001207828571</v>
      </c>
      <c r="L35" s="18">
        <f t="shared" si="72"/>
        <v>0.3676</v>
      </c>
      <c r="M35" s="13">
        <v>3.0</v>
      </c>
      <c r="N35" s="17">
        <f t="shared" si="73"/>
        <v>0.0002681771429</v>
      </c>
      <c r="O35" s="11">
        <f t="shared" si="74"/>
        <v>5.678810514</v>
      </c>
      <c r="P35" s="24">
        <v>3.8</v>
      </c>
      <c r="Q35" s="22">
        <v>171.0</v>
      </c>
      <c r="R35" s="18">
        <f t="shared" ref="R35:S35" si="84">100*(((P35/1000)+1)*0.003676)/(1+((P35/1000)+1)*0.003676)</f>
        <v>0.3676402988</v>
      </c>
      <c r="S35" s="18">
        <f t="shared" si="84"/>
        <v>0.4286145874</v>
      </c>
      <c r="T35" s="17">
        <f t="shared" si="76"/>
        <v>0.0004991472535</v>
      </c>
      <c r="U35" s="22">
        <v>58.2</v>
      </c>
      <c r="V35" s="11">
        <f t="shared" si="77"/>
        <v>29.1</v>
      </c>
      <c r="W35" s="11">
        <f t="shared" si="78"/>
        <v>2077.571226</v>
      </c>
      <c r="X35" s="18">
        <f t="shared" si="79"/>
        <v>1.037013972</v>
      </c>
      <c r="Y35" s="11">
        <f t="shared" si="80"/>
        <v>24.88833532</v>
      </c>
      <c r="Z35" s="11">
        <f>AVERAGE(Y36:Y37)</f>
        <v>27.5493613</v>
      </c>
      <c r="AA35" s="13"/>
      <c r="AB35" s="13"/>
      <c r="AC35" s="11">
        <v>24.91772180737334</v>
      </c>
      <c r="AD35" s="12">
        <f t="shared" si="81"/>
        <v>0.02938648838</v>
      </c>
      <c r="AE35" s="13"/>
      <c r="AF35" s="13">
        <v>0.019486937591040032</v>
      </c>
    </row>
    <row r="36" ht="12.0" customHeight="1">
      <c r="A36" s="1" t="s">
        <v>122</v>
      </c>
      <c r="B36" s="24"/>
      <c r="C36" s="13"/>
      <c r="D36" s="20"/>
      <c r="E36" s="20"/>
      <c r="F36" s="1">
        <v>23.0</v>
      </c>
      <c r="G36" s="21">
        <v>4.0</v>
      </c>
      <c r="H36" s="21">
        <v>2.0</v>
      </c>
      <c r="I36" s="13">
        <v>9.2</v>
      </c>
      <c r="J36" s="17">
        <f t="shared" si="70"/>
        <v>0.003273636</v>
      </c>
      <c r="K36" s="17">
        <f t="shared" si="71"/>
        <v>0.00001207828571</v>
      </c>
      <c r="L36" s="18">
        <f t="shared" si="72"/>
        <v>0.3676</v>
      </c>
      <c r="M36" s="13">
        <v>3.0</v>
      </c>
      <c r="N36" s="17">
        <f t="shared" si="73"/>
        <v>0.0002681771429</v>
      </c>
      <c r="O36" s="11">
        <f t="shared" si="74"/>
        <v>5.678810514</v>
      </c>
      <c r="P36" s="24">
        <v>3.8</v>
      </c>
      <c r="Q36" s="22">
        <v>201.4</v>
      </c>
      <c r="R36" s="18">
        <f t="shared" ref="R36:S36" si="85">100*(((P36/1000)+1)*0.003676)/(1+((P36/1000)+1)*0.003676)</f>
        <v>0.3676402988</v>
      </c>
      <c r="S36" s="18">
        <f t="shared" si="85"/>
        <v>0.4396928043</v>
      </c>
      <c r="T36" s="17">
        <f t="shared" si="76"/>
        <v>0.0005898356677</v>
      </c>
      <c r="U36" s="22">
        <v>57.0</v>
      </c>
      <c r="V36" s="11">
        <f t="shared" si="77"/>
        <v>28.5</v>
      </c>
      <c r="W36" s="11">
        <f t="shared" si="78"/>
        <v>2034.734706</v>
      </c>
      <c r="X36" s="18">
        <f t="shared" si="79"/>
        <v>1.200159104</v>
      </c>
      <c r="Y36" s="11">
        <f t="shared" si="80"/>
        <v>28.8038185</v>
      </c>
      <c r="Z36" s="11">
        <f>AVERAGE(Y38:Y39)</f>
        <v>33.01056433</v>
      </c>
      <c r="AA36" s="13"/>
      <c r="AB36" s="13"/>
      <c r="AC36" s="11">
        <v>28.837828129922148</v>
      </c>
      <c r="AD36" s="12">
        <f t="shared" si="81"/>
        <v>0.03400963009</v>
      </c>
      <c r="AE36" s="13"/>
      <c r="AF36" s="13">
        <v>0.021158486115009367</v>
      </c>
    </row>
    <row r="37" ht="12.0" customHeight="1">
      <c r="A37" s="1" t="s">
        <v>123</v>
      </c>
      <c r="B37" s="24"/>
      <c r="C37" s="13"/>
      <c r="D37" s="13"/>
      <c r="E37" s="13"/>
      <c r="F37" s="1">
        <v>23.0</v>
      </c>
      <c r="G37" s="21">
        <v>4.0</v>
      </c>
      <c r="H37" s="21">
        <v>2.0</v>
      </c>
      <c r="I37" s="13">
        <v>9.2</v>
      </c>
      <c r="J37" s="17">
        <f t="shared" si="70"/>
        <v>0.003273636</v>
      </c>
      <c r="K37" s="17">
        <f t="shared" si="71"/>
        <v>0.00001207828571</v>
      </c>
      <c r="L37" s="18">
        <f t="shared" si="72"/>
        <v>0.3676</v>
      </c>
      <c r="M37" s="13">
        <v>3.0</v>
      </c>
      <c r="N37" s="17">
        <f t="shared" si="73"/>
        <v>0.0002681771429</v>
      </c>
      <c r="O37" s="11">
        <f t="shared" si="74"/>
        <v>5.678810514</v>
      </c>
      <c r="P37" s="11">
        <v>3.8</v>
      </c>
      <c r="Q37" s="22">
        <v>197.8</v>
      </c>
      <c r="R37" s="13">
        <f t="shared" ref="R37:S37" si="86">100*(((P37/1000)+1)*0.003676)/(1+((P37/1000)+1)*0.003676)</f>
        <v>0.3676402988</v>
      </c>
      <c r="S37" s="18">
        <f t="shared" si="86"/>
        <v>0.4383810388</v>
      </c>
      <c r="T37" s="17">
        <f t="shared" si="76"/>
        <v>0.0005790973036</v>
      </c>
      <c r="U37" s="22">
        <v>53.0</v>
      </c>
      <c r="V37" s="11">
        <f t="shared" si="77"/>
        <v>26.5</v>
      </c>
      <c r="W37" s="11">
        <f t="shared" si="78"/>
        <v>1891.946306</v>
      </c>
      <c r="X37" s="18">
        <f t="shared" si="79"/>
        <v>1.095621004</v>
      </c>
      <c r="Y37" s="11">
        <f t="shared" si="80"/>
        <v>26.2949041</v>
      </c>
      <c r="Z37" s="13"/>
      <c r="AA37" s="13"/>
      <c r="AB37" s="13"/>
      <c r="AC37" s="11">
        <v>26.325951375472044</v>
      </c>
      <c r="AD37" s="12">
        <f t="shared" si="81"/>
        <v>0.0310472711</v>
      </c>
      <c r="AE37" s="13"/>
      <c r="AF37" s="13">
        <v>0.022688314293489498</v>
      </c>
    </row>
    <row r="38" ht="12.0" customHeight="1">
      <c r="A38" s="1" t="s">
        <v>124</v>
      </c>
      <c r="B38" s="24"/>
      <c r="C38" s="13"/>
      <c r="D38" s="20"/>
      <c r="E38" s="20"/>
      <c r="F38" s="1">
        <v>23.0</v>
      </c>
      <c r="G38" s="21">
        <v>4.0</v>
      </c>
      <c r="H38" s="21">
        <v>2.0</v>
      </c>
      <c r="I38" s="13">
        <v>9.2</v>
      </c>
      <c r="J38" s="17">
        <f t="shared" si="70"/>
        <v>0.003273636</v>
      </c>
      <c r="K38" s="17">
        <f t="shared" si="71"/>
        <v>0.00001207828571</v>
      </c>
      <c r="L38" s="18">
        <f t="shared" si="72"/>
        <v>0.3676</v>
      </c>
      <c r="M38" s="13">
        <v>3.0</v>
      </c>
      <c r="N38" s="17">
        <f t="shared" si="73"/>
        <v>0.0002681771429</v>
      </c>
      <c r="O38" s="11">
        <f t="shared" si="74"/>
        <v>5.678810514</v>
      </c>
      <c r="P38" s="11">
        <v>3.8</v>
      </c>
      <c r="Q38" s="22">
        <v>228.2</v>
      </c>
      <c r="R38" s="18">
        <f t="shared" ref="R38:S38" si="87">100*(((P38/1000)+1)*0.003676)/(1+((P38/1000)+1)*0.003676)</f>
        <v>0.3676402988</v>
      </c>
      <c r="S38" s="18">
        <f t="shared" si="87"/>
        <v>0.4494570828</v>
      </c>
      <c r="T38" s="17">
        <f t="shared" si="76"/>
        <v>0.0006697679294</v>
      </c>
      <c r="U38" s="22">
        <v>57.0</v>
      </c>
      <c r="V38" s="11">
        <f t="shared" si="77"/>
        <v>28.5</v>
      </c>
      <c r="W38" s="11">
        <f t="shared" si="78"/>
        <v>2034.734706</v>
      </c>
      <c r="X38" s="18">
        <f t="shared" si="79"/>
        <v>1.362800051</v>
      </c>
      <c r="Y38" s="11">
        <f t="shared" si="80"/>
        <v>32.70720123</v>
      </c>
      <c r="Z38" s="11">
        <f>AVERAGE(Y34:Y39)</f>
        <v>28.49427999</v>
      </c>
      <c r="AA38" s="13">
        <f>STDEV(Y34:Y39)</f>
        <v>3.779483345</v>
      </c>
      <c r="AB38" s="13">
        <f>AA38/(SQRT(6))</f>
        <v>1.542967614</v>
      </c>
      <c r="AC38" s="11">
        <v>32.74581971143306</v>
      </c>
      <c r="AD38" s="12">
        <f t="shared" si="81"/>
        <v>0.03861848438</v>
      </c>
      <c r="AE38" s="13"/>
      <c r="AF38" s="13">
        <v>0.023637302249454706</v>
      </c>
    </row>
    <row r="39" ht="12.0" customHeight="1">
      <c r="A39" s="1" t="s">
        <v>125</v>
      </c>
      <c r="B39" s="24"/>
      <c r="C39" s="13"/>
      <c r="D39" s="20"/>
      <c r="E39" s="20"/>
      <c r="F39" s="1">
        <v>23.0</v>
      </c>
      <c r="G39" s="21">
        <v>4.0</v>
      </c>
      <c r="H39" s="21">
        <v>2.0</v>
      </c>
      <c r="I39" s="13">
        <v>9.2</v>
      </c>
      <c r="J39" s="17">
        <f t="shared" si="70"/>
        <v>0.003273636</v>
      </c>
      <c r="K39" s="17">
        <f t="shared" si="71"/>
        <v>0.00001207828571</v>
      </c>
      <c r="L39" s="18">
        <f t="shared" si="72"/>
        <v>0.3676</v>
      </c>
      <c r="M39" s="13">
        <v>3.0</v>
      </c>
      <c r="N39" s="17">
        <f t="shared" si="73"/>
        <v>0.0002681771429</v>
      </c>
      <c r="O39" s="11">
        <f t="shared" si="74"/>
        <v>5.678810514</v>
      </c>
      <c r="P39" s="11">
        <v>3.8</v>
      </c>
      <c r="Q39" s="22">
        <v>229.2</v>
      </c>
      <c r="R39" s="18">
        <f t="shared" ref="R39:S39" si="88">100*(((P39/1000)+1)*0.003676)/(1+((P39/1000)+1)*0.003676)</f>
        <v>0.3676402988</v>
      </c>
      <c r="S39" s="18">
        <f t="shared" si="88"/>
        <v>0.4498213844</v>
      </c>
      <c r="T39" s="17">
        <f t="shared" si="76"/>
        <v>0.0006727501731</v>
      </c>
      <c r="U39" s="22">
        <v>57.8</v>
      </c>
      <c r="V39" s="11">
        <f t="shared" si="77"/>
        <v>28.9</v>
      </c>
      <c r="W39" s="11">
        <f t="shared" si="78"/>
        <v>2063.292386</v>
      </c>
      <c r="X39" s="18">
        <f t="shared" si="79"/>
        <v>1.38808031</v>
      </c>
      <c r="Y39" s="11">
        <f t="shared" si="80"/>
        <v>33.31392744</v>
      </c>
      <c r="Z39" s="13"/>
      <c r="AA39" s="13"/>
      <c r="AB39" s="13"/>
      <c r="AC39" s="11">
        <v>33.353262306584824</v>
      </c>
      <c r="AD39" s="12">
        <f t="shared" si="81"/>
        <v>0.03933486628</v>
      </c>
      <c r="AE39" s="13"/>
      <c r="AF39" s="13">
        <v>0.024657139969598063</v>
      </c>
    </row>
    <row r="40" ht="12.0" customHeight="1">
      <c r="B40" s="24"/>
      <c r="C40" s="13"/>
      <c r="D40" s="20"/>
      <c r="E40" s="20"/>
      <c r="G40" s="13"/>
      <c r="H40" s="13"/>
      <c r="I40" s="24"/>
      <c r="J40" s="17"/>
      <c r="K40" s="17"/>
      <c r="L40" s="18"/>
      <c r="M40" s="13"/>
      <c r="N40" s="17"/>
      <c r="O40" s="11"/>
      <c r="P40" s="11"/>
      <c r="Q40" s="26"/>
      <c r="R40" s="18"/>
      <c r="S40" s="18"/>
      <c r="T40" s="17"/>
      <c r="U40" s="24"/>
      <c r="V40" s="11"/>
      <c r="W40" s="11"/>
      <c r="X40" s="18"/>
      <c r="Y40" s="11"/>
      <c r="Z40" s="13"/>
      <c r="AA40" s="13"/>
      <c r="AB40" s="13"/>
      <c r="AC40" s="11"/>
      <c r="AD40" s="12"/>
      <c r="AE40" s="13"/>
      <c r="AF40" s="13">
        <v>0.02473791908009204</v>
      </c>
    </row>
    <row r="41" ht="12.0" customHeight="1">
      <c r="A41" s="15"/>
      <c r="B41" s="24"/>
      <c r="C41" s="13"/>
      <c r="D41" s="20"/>
      <c r="E41" s="20"/>
      <c r="F41" s="13"/>
      <c r="G41" s="13"/>
      <c r="H41" s="13"/>
      <c r="I41" s="24"/>
      <c r="J41" s="17"/>
      <c r="K41" s="17"/>
      <c r="L41" s="18"/>
      <c r="M41" s="13"/>
      <c r="N41" s="17"/>
      <c r="O41" s="11"/>
      <c r="P41" s="11"/>
      <c r="Q41" s="19"/>
      <c r="R41" s="18"/>
      <c r="S41" s="18"/>
      <c r="T41" s="17"/>
      <c r="U41" s="13"/>
      <c r="V41" s="11"/>
      <c r="W41" s="11"/>
      <c r="X41" s="18"/>
      <c r="Y41" s="11"/>
      <c r="Z41" s="13"/>
      <c r="AA41" s="13"/>
      <c r="AB41" s="13"/>
      <c r="AC41" s="11"/>
      <c r="AD41" s="12"/>
      <c r="AE41" s="13"/>
      <c r="AF41" s="13">
        <v>0.026220023220815847</v>
      </c>
    </row>
    <row r="42" ht="12.0" customHeight="1">
      <c r="A42" s="27">
        <v>41974.0</v>
      </c>
      <c r="B42" s="24"/>
      <c r="C42" s="13"/>
      <c r="D42" s="20"/>
      <c r="E42" s="20"/>
      <c r="F42" s="13"/>
      <c r="G42" s="13"/>
      <c r="H42" s="13"/>
      <c r="I42" s="24"/>
      <c r="J42" s="17"/>
      <c r="K42" s="17"/>
      <c r="L42" s="18"/>
      <c r="M42" s="13"/>
      <c r="N42" s="17"/>
      <c r="O42" s="11"/>
      <c r="P42" s="11"/>
      <c r="Q42" s="26"/>
      <c r="R42" s="18"/>
      <c r="S42" s="18"/>
      <c r="T42" s="17"/>
      <c r="U42" s="24"/>
      <c r="V42" s="11"/>
      <c r="W42" s="11"/>
      <c r="X42" s="18"/>
      <c r="Y42" s="11"/>
      <c r="Z42" s="11"/>
      <c r="AA42" s="13"/>
      <c r="AB42" s="13"/>
      <c r="AC42" s="11"/>
      <c r="AD42" s="12"/>
      <c r="AE42" s="13"/>
      <c r="AF42" s="13">
        <v>0.027313030364922497</v>
      </c>
    </row>
    <row r="43" ht="12.0" customHeight="1">
      <c r="A43" s="1" t="s">
        <v>126</v>
      </c>
      <c r="B43" s="24"/>
      <c r="C43" s="13"/>
      <c r="D43" s="20"/>
      <c r="E43" s="20"/>
      <c r="F43" s="13">
        <v>24.0</v>
      </c>
      <c r="G43" s="13">
        <v>4.0</v>
      </c>
      <c r="H43" s="13">
        <v>4.0</v>
      </c>
      <c r="I43" s="24">
        <v>9.51</v>
      </c>
      <c r="J43" s="17">
        <f t="shared" ref="J43:J48" si="90">(1-0.003676)*2*G43*I43/1000/22.4</f>
        <v>0.0033839433</v>
      </c>
      <c r="K43" s="17">
        <f t="shared" ref="K43:K48" si="91">(0.003676)*2*G43*I43/1000/22.4</f>
        <v>0.00001248527143</v>
      </c>
      <c r="L43" s="18">
        <f t="shared" ref="L43:L48" si="92">(K43/(J43+K43)*100)</f>
        <v>0.3676</v>
      </c>
      <c r="M43" s="13">
        <v>3.0</v>
      </c>
      <c r="N43" s="17">
        <f t="shared" ref="N43:N48" si="93">(2*M43/1000/22.4)+0.00000032</f>
        <v>0.0002681771429</v>
      </c>
      <c r="O43" s="11">
        <f t="shared" ref="O43:O48" si="94">((N43/(N43+J43))*100)*0.75</f>
        <v>5.507289814</v>
      </c>
      <c r="P43" s="11">
        <v>4.7</v>
      </c>
      <c r="Q43" s="22">
        <v>451.2</v>
      </c>
      <c r="R43" s="18">
        <f t="shared" ref="R43:S43" si="89">100*(((P43/1000)+1)*0.003676)/(1+((P43/1000)+1)*0.003676)</f>
        <v>0.3679687096</v>
      </c>
      <c r="S43" s="18">
        <f t="shared" si="89"/>
        <v>0.5306304131</v>
      </c>
      <c r="T43" s="17">
        <f t="shared" ref="T43:T48" si="96">(1/F43)*((S43-R43)/(O43-R43))</f>
        <v>0.00131876776</v>
      </c>
      <c r="U43" s="22">
        <v>57.4</v>
      </c>
      <c r="V43" s="11">
        <f t="shared" ref="V43:V48" si="97">U43/H43</f>
        <v>14.35</v>
      </c>
      <c r="W43" s="11">
        <f t="shared" ref="W43:W48" si="98">(V43/14.00674)*1000</f>
        <v>1024.506773</v>
      </c>
      <c r="X43" s="18">
        <f t="shared" ref="X43:X48" si="99">(W43)*(T43)</f>
        <v>1.351086502</v>
      </c>
      <c r="Y43" s="11">
        <f t="shared" ref="Y43:Y48" si="100">24*X43</f>
        <v>32.42607605</v>
      </c>
      <c r="Z43" s="11">
        <f>AVERAGE(Y43:Y45)</f>
        <v>39.98919211</v>
      </c>
      <c r="AA43" s="13">
        <f>STDEV(Y43:Y45)</f>
        <v>18.63490735</v>
      </c>
      <c r="AB43" s="13">
        <f>AA43/(SQRT(3))</f>
        <v>10.75886878</v>
      </c>
      <c r="AC43" s="11">
        <v>32.46454281971366</v>
      </c>
      <c r="AD43" s="12">
        <f t="shared" ref="AD43:AD48" si="101">AC43-Y43</f>
        <v>0.03846677071</v>
      </c>
      <c r="AE43" s="13"/>
      <c r="AF43" s="13">
        <v>0.02736132594840157</v>
      </c>
    </row>
    <row r="44" ht="12.0" customHeight="1">
      <c r="A44" s="1" t="s">
        <v>127</v>
      </c>
      <c r="B44" s="24"/>
      <c r="C44" s="13"/>
      <c r="D44" s="20"/>
      <c r="E44" s="20"/>
      <c r="F44" s="13">
        <v>24.0</v>
      </c>
      <c r="G44" s="13">
        <v>4.0</v>
      </c>
      <c r="H44" s="13">
        <v>4.0</v>
      </c>
      <c r="I44" s="24">
        <v>9.51</v>
      </c>
      <c r="J44" s="17">
        <f t="shared" si="90"/>
        <v>0.0033839433</v>
      </c>
      <c r="K44" s="17">
        <f t="shared" si="91"/>
        <v>0.00001248527143</v>
      </c>
      <c r="L44" s="18">
        <f t="shared" si="92"/>
        <v>0.3676</v>
      </c>
      <c r="M44" s="13">
        <v>3.0</v>
      </c>
      <c r="N44" s="17">
        <f t="shared" si="93"/>
        <v>0.0002681771429</v>
      </c>
      <c r="O44" s="11">
        <f t="shared" si="94"/>
        <v>5.507289814</v>
      </c>
      <c r="P44" s="11">
        <v>4.7</v>
      </c>
      <c r="Q44" s="22">
        <v>350.2</v>
      </c>
      <c r="R44" s="18">
        <f t="shared" ref="R44:S44" si="95">100*(((P44/1000)+1)*0.003676)/(1+((P44/1000)+1)*0.003676)</f>
        <v>0.3679687096</v>
      </c>
      <c r="S44" s="18">
        <f t="shared" si="95"/>
        <v>0.493882217</v>
      </c>
      <c r="T44" s="17">
        <f t="shared" si="96"/>
        <v>0.001020834472</v>
      </c>
      <c r="U44" s="22">
        <v>60.2</v>
      </c>
      <c r="V44" s="11">
        <f t="shared" si="97"/>
        <v>15.05</v>
      </c>
      <c r="W44" s="11">
        <f t="shared" si="98"/>
        <v>1074.482713</v>
      </c>
      <c r="X44" s="18">
        <f t="shared" si="99"/>
        <v>1.096868993</v>
      </c>
      <c r="Y44" s="11">
        <f t="shared" si="100"/>
        <v>26.32485583</v>
      </c>
      <c r="Z44" s="11"/>
      <c r="AA44" s="11"/>
      <c r="AB44" s="13"/>
      <c r="AC44" s="11">
        <v>26.35608477541629</v>
      </c>
      <c r="AD44" s="12">
        <f t="shared" si="101"/>
        <v>0.03122894647</v>
      </c>
      <c r="AE44" s="13"/>
      <c r="AF44" s="13">
        <v>0.029386488382385778</v>
      </c>
    </row>
    <row r="45" ht="12.0" customHeight="1">
      <c r="A45" s="1" t="s">
        <v>128</v>
      </c>
      <c r="B45" s="11"/>
      <c r="C45" s="13"/>
      <c r="D45" s="13"/>
      <c r="E45" s="13"/>
      <c r="F45" s="13">
        <v>24.0</v>
      </c>
      <c r="G45" s="13">
        <v>4.0</v>
      </c>
      <c r="H45" s="13">
        <v>4.0</v>
      </c>
      <c r="I45" s="24">
        <v>9.51</v>
      </c>
      <c r="J45" s="17">
        <f t="shared" si="90"/>
        <v>0.0033839433</v>
      </c>
      <c r="K45" s="17">
        <f t="shared" si="91"/>
        <v>0.00001248527143</v>
      </c>
      <c r="L45" s="18">
        <f t="shared" si="92"/>
        <v>0.3676</v>
      </c>
      <c r="M45" s="13">
        <v>3.0</v>
      </c>
      <c r="N45" s="17">
        <f t="shared" si="93"/>
        <v>0.0002681771429</v>
      </c>
      <c r="O45" s="11">
        <f t="shared" si="94"/>
        <v>5.507289814</v>
      </c>
      <c r="P45" s="11">
        <v>4.7</v>
      </c>
      <c r="Q45" s="22">
        <v>752.2</v>
      </c>
      <c r="R45" s="18">
        <f t="shared" ref="R45:S45" si="102">100*(((P45/1000)+1)*0.003676)/(1+((P45/1000)+1)*0.003676)</f>
        <v>0.3679687096</v>
      </c>
      <c r="S45" s="18">
        <f t="shared" si="102"/>
        <v>0.6399865111</v>
      </c>
      <c r="T45" s="17">
        <f t="shared" si="96"/>
        <v>0.002205364256</v>
      </c>
      <c r="U45" s="22">
        <v>64.8</v>
      </c>
      <c r="V45" s="11">
        <f t="shared" si="97"/>
        <v>16.2</v>
      </c>
      <c r="W45" s="11">
        <f t="shared" si="98"/>
        <v>1156.586044</v>
      </c>
      <c r="X45" s="18">
        <f t="shared" si="99"/>
        <v>2.550693519</v>
      </c>
      <c r="Y45" s="11">
        <f t="shared" si="100"/>
        <v>61.21664447</v>
      </c>
      <c r="Z45" s="11"/>
      <c r="AA45" s="11"/>
      <c r="AB45" s="13"/>
      <c r="AC45" s="11">
        <v>61.28926523615936</v>
      </c>
      <c r="AD45" s="12">
        <f t="shared" si="101"/>
        <v>0.07262077048</v>
      </c>
      <c r="AE45" s="13"/>
      <c r="AF45" s="13">
        <v>0.029452062364477172</v>
      </c>
    </row>
    <row r="46" ht="12.0" customHeight="1">
      <c r="A46" s="1" t="s">
        <v>129</v>
      </c>
      <c r="B46" s="24"/>
      <c r="C46" s="13"/>
      <c r="D46" s="20"/>
      <c r="E46" s="20"/>
      <c r="F46" s="13">
        <v>25.0</v>
      </c>
      <c r="G46" s="13">
        <v>4.0</v>
      </c>
      <c r="H46" s="13">
        <v>4.0</v>
      </c>
      <c r="I46" s="24">
        <v>9.51</v>
      </c>
      <c r="J46" s="17">
        <f t="shared" si="90"/>
        <v>0.0033839433</v>
      </c>
      <c r="K46" s="17">
        <f t="shared" si="91"/>
        <v>0.00001248527143</v>
      </c>
      <c r="L46" s="18">
        <f t="shared" si="92"/>
        <v>0.3676</v>
      </c>
      <c r="M46" s="13">
        <v>3.0</v>
      </c>
      <c r="N46" s="17">
        <f t="shared" si="93"/>
        <v>0.0002681771429</v>
      </c>
      <c r="O46" s="11">
        <f t="shared" si="94"/>
        <v>5.507289814</v>
      </c>
      <c r="P46" s="11">
        <v>4.7</v>
      </c>
      <c r="Q46" s="22">
        <v>973.8</v>
      </c>
      <c r="R46" s="18">
        <f t="shared" ref="R46:S46" si="103">100*(((P46/1000)+1)*0.003676)/(1+((P46/1000)+1)*0.003676)</f>
        <v>0.3679687096</v>
      </c>
      <c r="S46" s="18">
        <f t="shared" si="103"/>
        <v>0.7203423004</v>
      </c>
      <c r="T46" s="17">
        <f t="shared" si="96"/>
        <v>0.002742569174</v>
      </c>
      <c r="U46" s="22">
        <v>42.0</v>
      </c>
      <c r="V46" s="11">
        <f t="shared" si="97"/>
        <v>10.5</v>
      </c>
      <c r="W46" s="11">
        <f t="shared" si="98"/>
        <v>749.6391023</v>
      </c>
      <c r="X46" s="18">
        <f t="shared" si="99"/>
        <v>2.055937094</v>
      </c>
      <c r="Y46" s="11">
        <f t="shared" si="100"/>
        <v>49.34249024</v>
      </c>
      <c r="Z46" s="11">
        <f>AVERAGE(Y46:Y48)</f>
        <v>52.63297931</v>
      </c>
      <c r="AA46" s="13">
        <f>STDEV(Y46:Y48)</f>
        <v>5.03779194</v>
      </c>
      <c r="AB46" s="13">
        <f>AA46/(SQRT(3))</f>
        <v>2.908570533</v>
      </c>
      <c r="AC46" s="11">
        <v>49.40102480946113</v>
      </c>
      <c r="AD46" s="12">
        <f t="shared" si="101"/>
        <v>0.05853456507</v>
      </c>
      <c r="AE46" s="13"/>
      <c r="AF46" s="13">
        <v>0.029468145611971863</v>
      </c>
    </row>
    <row r="47" ht="12.0" customHeight="1">
      <c r="A47" s="1" t="s">
        <v>130</v>
      </c>
      <c r="B47" s="24"/>
      <c r="C47" s="13"/>
      <c r="D47" s="20"/>
      <c r="E47" s="20"/>
      <c r="F47" s="13">
        <v>25.0</v>
      </c>
      <c r="G47" s="13">
        <v>4.0</v>
      </c>
      <c r="H47" s="13">
        <v>4.0</v>
      </c>
      <c r="I47" s="24">
        <v>9.51</v>
      </c>
      <c r="J47" s="17">
        <f t="shared" si="90"/>
        <v>0.0033839433</v>
      </c>
      <c r="K47" s="17">
        <f t="shared" si="91"/>
        <v>0.00001248527143</v>
      </c>
      <c r="L47" s="18">
        <f t="shared" si="92"/>
        <v>0.3676</v>
      </c>
      <c r="M47" s="13">
        <v>3.0</v>
      </c>
      <c r="N47" s="17">
        <f t="shared" si="93"/>
        <v>0.0002681771429</v>
      </c>
      <c r="O47" s="11">
        <f t="shared" si="94"/>
        <v>5.507289814</v>
      </c>
      <c r="P47" s="11">
        <v>4.7</v>
      </c>
      <c r="Q47" s="22">
        <v>1069.1</v>
      </c>
      <c r="R47" s="18">
        <f t="shared" ref="R47:S47" si="104">100*(((P47/1000)+1)*0.003676)/(1+((P47/1000)+1)*0.003676)</f>
        <v>0.3679687096</v>
      </c>
      <c r="S47" s="18">
        <f t="shared" si="104"/>
        <v>0.7548596885</v>
      </c>
      <c r="T47" s="17">
        <f t="shared" si="96"/>
        <v>0.003011222463</v>
      </c>
      <c r="U47" s="22">
        <v>45.3</v>
      </c>
      <c r="V47" s="11">
        <f t="shared" si="97"/>
        <v>11.325</v>
      </c>
      <c r="W47" s="11">
        <f t="shared" si="98"/>
        <v>808.5393175</v>
      </c>
      <c r="X47" s="18">
        <f t="shared" si="99"/>
        <v>2.434691755</v>
      </c>
      <c r="Y47" s="11">
        <f t="shared" si="100"/>
        <v>58.43260213</v>
      </c>
      <c r="Z47" s="11"/>
      <c r="AA47" s="11"/>
      <c r="AB47" s="13"/>
      <c r="AC47" s="11">
        <v>58.501920213974024</v>
      </c>
      <c r="AD47" s="12">
        <f t="shared" si="101"/>
        <v>0.06931808538</v>
      </c>
      <c r="AE47" s="13"/>
      <c r="AF47" s="13">
        <v>0.03014780204472345</v>
      </c>
    </row>
    <row r="48" ht="12.0" customHeight="1">
      <c r="A48" s="1" t="s">
        <v>131</v>
      </c>
      <c r="B48" s="24"/>
      <c r="C48" s="13"/>
      <c r="D48" s="20"/>
      <c r="E48" s="20"/>
      <c r="F48" s="13">
        <v>25.0</v>
      </c>
      <c r="G48" s="13">
        <v>4.0</v>
      </c>
      <c r="H48" s="13">
        <v>4.0</v>
      </c>
      <c r="I48" s="24">
        <v>9.51</v>
      </c>
      <c r="J48" s="17">
        <f t="shared" si="90"/>
        <v>0.0033839433</v>
      </c>
      <c r="K48" s="17">
        <f t="shared" si="91"/>
        <v>0.00001248527143</v>
      </c>
      <c r="L48" s="18">
        <f t="shared" si="92"/>
        <v>0.3676</v>
      </c>
      <c r="M48" s="13">
        <v>3.0</v>
      </c>
      <c r="N48" s="17">
        <f t="shared" si="93"/>
        <v>0.0002681771429</v>
      </c>
      <c r="O48" s="11">
        <f t="shared" si="94"/>
        <v>5.507289814</v>
      </c>
      <c r="P48" s="11">
        <v>4.7</v>
      </c>
      <c r="Q48" s="22">
        <v>925.4</v>
      </c>
      <c r="R48" s="18">
        <f t="shared" ref="R48:S48" si="105">100*(((P48/1000)+1)*0.003676)/(1+((P48/1000)+1)*0.003676)</f>
        <v>0.3679687096</v>
      </c>
      <c r="S48" s="18">
        <f t="shared" si="105"/>
        <v>0.7028027634</v>
      </c>
      <c r="T48" s="17">
        <f t="shared" si="96"/>
        <v>0.002606056692</v>
      </c>
      <c r="U48" s="22">
        <v>44.9</v>
      </c>
      <c r="V48" s="11">
        <f t="shared" si="97"/>
        <v>11.225</v>
      </c>
      <c r="W48" s="11">
        <f t="shared" si="98"/>
        <v>801.3998975</v>
      </c>
      <c r="X48" s="18">
        <f t="shared" si="99"/>
        <v>2.088493565</v>
      </c>
      <c r="Y48" s="11">
        <f t="shared" si="100"/>
        <v>50.12384557</v>
      </c>
      <c r="Z48" s="11"/>
      <c r="AA48" s="11"/>
      <c r="AB48" s="13"/>
      <c r="AC48" s="11">
        <v>50.183307049749715</v>
      </c>
      <c r="AD48" s="12">
        <f t="shared" si="101"/>
        <v>0.05946148007</v>
      </c>
      <c r="AE48" s="13"/>
      <c r="AF48" s="13">
        <v>0.03104727110412142</v>
      </c>
    </row>
    <row r="49" ht="12.0" customHeight="1">
      <c r="A49" s="15"/>
      <c r="B49" s="24"/>
      <c r="C49" s="13"/>
      <c r="D49" s="20"/>
      <c r="E49" s="20"/>
      <c r="F49" s="13"/>
      <c r="G49" s="13"/>
      <c r="H49" s="21"/>
      <c r="I49" s="13"/>
      <c r="J49" s="13"/>
      <c r="K49" s="13"/>
      <c r="L49" s="13"/>
      <c r="M49" s="13"/>
      <c r="N49" s="13"/>
      <c r="O49" s="11"/>
      <c r="P49" s="11"/>
      <c r="Q49" s="22"/>
      <c r="R49" s="13"/>
      <c r="S49" s="13"/>
      <c r="T49" s="13"/>
      <c r="U49" s="22"/>
      <c r="V49" s="11"/>
      <c r="W49" s="13"/>
      <c r="X49" s="13"/>
      <c r="Y49" s="13"/>
      <c r="Z49" s="11"/>
      <c r="AA49" s="11"/>
      <c r="AB49" s="13"/>
      <c r="AC49" s="11"/>
      <c r="AD49" s="12"/>
      <c r="AE49" s="13"/>
      <c r="AF49" s="13">
        <v>0.031228946470445607</v>
      </c>
    </row>
    <row r="50" ht="12.0" customHeight="1">
      <c r="A50" s="1" t="s">
        <v>132</v>
      </c>
      <c r="B50" s="24"/>
      <c r="C50" s="13"/>
      <c r="D50" s="20"/>
      <c r="E50" s="20"/>
      <c r="F50" s="13">
        <v>24.0</v>
      </c>
      <c r="G50" s="13">
        <v>4.0</v>
      </c>
      <c r="H50" s="21">
        <v>4.0</v>
      </c>
      <c r="I50" s="24">
        <v>9.54</v>
      </c>
      <c r="J50" s="17">
        <f t="shared" ref="J50:J55" si="107">(1-0.003676)*2*G50*I50/1000/22.4</f>
        <v>0.0033946182</v>
      </c>
      <c r="K50" s="17">
        <f t="shared" ref="K50:K55" si="108">(0.003676)*2*G50*I50/1000/22.4</f>
        <v>0.00001252465714</v>
      </c>
      <c r="L50" s="18">
        <f t="shared" ref="L50:L55" si="109">(K50/(J50+K50)*100)</f>
        <v>0.3676</v>
      </c>
      <c r="M50" s="13">
        <v>3.0</v>
      </c>
      <c r="N50" s="17">
        <f t="shared" ref="N50:N55" si="110">(2*M50/1000/22.4)+0.00000032</f>
        <v>0.0002681771429</v>
      </c>
      <c r="O50" s="11">
        <f t="shared" ref="O50:O55" si="111">((N50/(N50+J50))*100)*0.75</f>
        <v>5.491239294</v>
      </c>
      <c r="P50" s="15">
        <v>5.7</v>
      </c>
      <c r="Q50" s="22">
        <v>45.1</v>
      </c>
      <c r="R50" s="18">
        <f t="shared" ref="R50:S50" si="106">100*(((P50/1000)+1)*0.003676)/(1+((P50/1000)+1)*0.003676)</f>
        <v>0.3683336079</v>
      </c>
      <c r="S50" s="18">
        <f t="shared" si="106"/>
        <v>0.3827084753</v>
      </c>
      <c r="T50" s="17">
        <f t="shared" ref="T50:T55" si="113">(1/F50)*((S50-R50)/(O50-R50))</f>
        <v>0.0001169166185</v>
      </c>
      <c r="U50" s="22">
        <v>34.8</v>
      </c>
      <c r="V50" s="11">
        <f t="shared" ref="V50:V55" si="114">U50/H50</f>
        <v>8.7</v>
      </c>
      <c r="W50" s="11">
        <f t="shared" ref="W50:W55" si="115">(V50/14.00674)*1000</f>
        <v>621.1295419</v>
      </c>
      <c r="X50" s="18">
        <f t="shared" ref="X50:X55" si="116">(W50)*(T50)</f>
        <v>0.0726203657</v>
      </c>
      <c r="Y50" s="11">
        <f t="shared" ref="Y50:Y55" si="117">24*X50</f>
        <v>1.742888777</v>
      </c>
      <c r="Z50" s="11">
        <f>AVERAGE(Y50:Y52)</f>
        <v>1.793293045</v>
      </c>
      <c r="AA50" s="13">
        <f>STDEV(Y50:Y52)</f>
        <v>0.09441496958</v>
      </c>
      <c r="AB50" s="13">
        <f>AA50/(SQRT(3))</f>
        <v>0.0545105081</v>
      </c>
      <c r="AC50" s="11">
        <v>1.7449574089423043</v>
      </c>
      <c r="AD50" s="12">
        <f t="shared" ref="AD50:AD55" si="118">AC50-Y50</f>
        <v>0.00206863222</v>
      </c>
      <c r="AE50" s="13"/>
      <c r="AF50" s="13">
        <v>0.03400963008834523</v>
      </c>
    </row>
    <row r="51" ht="12.0" customHeight="1">
      <c r="A51" s="1" t="s">
        <v>133</v>
      </c>
      <c r="B51" s="24"/>
      <c r="C51" s="13"/>
      <c r="D51" s="20"/>
      <c r="E51" s="20"/>
      <c r="F51" s="13">
        <v>24.0</v>
      </c>
      <c r="G51" s="13">
        <v>4.0</v>
      </c>
      <c r="H51" s="21">
        <v>4.0</v>
      </c>
      <c r="I51" s="24">
        <v>9.54</v>
      </c>
      <c r="J51" s="17">
        <f t="shared" si="107"/>
        <v>0.0033946182</v>
      </c>
      <c r="K51" s="17">
        <f t="shared" si="108"/>
        <v>0.00001252465714</v>
      </c>
      <c r="L51" s="18">
        <f t="shared" si="109"/>
        <v>0.3676</v>
      </c>
      <c r="M51" s="13">
        <v>3.0</v>
      </c>
      <c r="N51" s="17">
        <f t="shared" si="110"/>
        <v>0.0002681771429</v>
      </c>
      <c r="O51" s="11">
        <f t="shared" si="111"/>
        <v>5.491239294</v>
      </c>
      <c r="P51" s="15">
        <v>5.7</v>
      </c>
      <c r="Q51" s="22">
        <v>41.5</v>
      </c>
      <c r="R51" s="18">
        <f t="shared" ref="R51:S51" si="112">100*(((P51/1000)+1)*0.003676)/(1+((P51/1000)+1)*0.003676)</f>
        <v>0.3683336079</v>
      </c>
      <c r="S51" s="18">
        <f t="shared" si="112"/>
        <v>0.3813952079</v>
      </c>
      <c r="T51" s="17">
        <f t="shared" si="113"/>
        <v>0.0001062352823</v>
      </c>
      <c r="U51" s="22">
        <v>41.8</v>
      </c>
      <c r="V51" s="11">
        <f t="shared" si="114"/>
        <v>10.45</v>
      </c>
      <c r="W51" s="11">
        <f t="shared" si="115"/>
        <v>746.0693923</v>
      </c>
      <c r="X51" s="18">
        <f t="shared" si="116"/>
        <v>0.0792588925</v>
      </c>
      <c r="Y51" s="11">
        <f t="shared" si="117"/>
        <v>1.90221342</v>
      </c>
      <c r="Z51" s="11"/>
      <c r="AA51" s="11"/>
      <c r="AB51" s="13"/>
      <c r="AC51" s="11">
        <v>1.9044711543394408</v>
      </c>
      <c r="AD51" s="12">
        <f t="shared" si="118"/>
        <v>0.002257734413</v>
      </c>
      <c r="AE51" s="13"/>
      <c r="AF51" s="13">
        <v>0.03447002716469427</v>
      </c>
    </row>
    <row r="52" ht="12.0" customHeight="1">
      <c r="A52" s="1" t="s">
        <v>134</v>
      </c>
      <c r="B52" s="13"/>
      <c r="C52" s="13"/>
      <c r="D52" s="13"/>
      <c r="E52" s="13"/>
      <c r="F52" s="13">
        <v>24.0</v>
      </c>
      <c r="G52" s="13">
        <v>4.0</v>
      </c>
      <c r="H52" s="21">
        <v>4.0</v>
      </c>
      <c r="I52" s="24">
        <v>9.54</v>
      </c>
      <c r="J52" s="17">
        <f t="shared" si="107"/>
        <v>0.0033946182</v>
      </c>
      <c r="K52" s="17">
        <f t="shared" si="108"/>
        <v>0.00001252465714</v>
      </c>
      <c r="L52" s="18">
        <f t="shared" si="109"/>
        <v>0.3676</v>
      </c>
      <c r="M52" s="13">
        <v>3.0</v>
      </c>
      <c r="N52" s="17">
        <f t="shared" si="110"/>
        <v>0.0002681771429</v>
      </c>
      <c r="O52" s="11">
        <f t="shared" si="111"/>
        <v>5.491239294</v>
      </c>
      <c r="P52" s="15">
        <v>5.7</v>
      </c>
      <c r="Q52" s="22">
        <v>31.4</v>
      </c>
      <c r="R52" s="18">
        <f t="shared" ref="R52:S52" si="119">100*(((P52/1000)+1)*0.003676)/(1+((P52/1000)+1)*0.003676)</f>
        <v>0.3683336079</v>
      </c>
      <c r="S52" s="18">
        <f t="shared" si="119"/>
        <v>0.3777105781</v>
      </c>
      <c r="T52" s="17">
        <f t="shared" si="113"/>
        <v>0.00007626669663</v>
      </c>
      <c r="U52" s="22">
        <v>53.1</v>
      </c>
      <c r="V52" s="11">
        <f t="shared" si="114"/>
        <v>13.275</v>
      </c>
      <c r="W52" s="11">
        <f t="shared" si="115"/>
        <v>947.7580079</v>
      </c>
      <c r="X52" s="18">
        <f t="shared" si="116"/>
        <v>0.07228237247</v>
      </c>
      <c r="Y52" s="11">
        <f t="shared" si="117"/>
        <v>1.734776939</v>
      </c>
      <c r="Z52" s="11"/>
      <c r="AA52" s="11"/>
      <c r="AB52" s="13"/>
      <c r="AC52" s="11">
        <v>1.7368359435839298</v>
      </c>
      <c r="AD52" s="12">
        <f t="shared" si="118"/>
        <v>0.002059004292</v>
      </c>
      <c r="AE52" s="13"/>
      <c r="AF52" s="13">
        <v>0.03787281608116899</v>
      </c>
    </row>
    <row r="53" ht="12.0" customHeight="1">
      <c r="A53" s="1" t="s">
        <v>135</v>
      </c>
      <c r="B53" s="13"/>
      <c r="C53" s="13"/>
      <c r="D53" s="20"/>
      <c r="E53" s="20"/>
      <c r="F53" s="13">
        <v>24.5</v>
      </c>
      <c r="G53" s="13">
        <v>4.0</v>
      </c>
      <c r="H53" s="21">
        <v>4.0</v>
      </c>
      <c r="I53" s="24">
        <v>9.54</v>
      </c>
      <c r="J53" s="17">
        <f t="shared" si="107"/>
        <v>0.0033946182</v>
      </c>
      <c r="K53" s="17">
        <f t="shared" si="108"/>
        <v>0.00001252465714</v>
      </c>
      <c r="L53" s="18">
        <f t="shared" si="109"/>
        <v>0.3676</v>
      </c>
      <c r="M53" s="13">
        <v>3.0</v>
      </c>
      <c r="N53" s="17">
        <f t="shared" si="110"/>
        <v>0.0002681771429</v>
      </c>
      <c r="O53" s="11">
        <f t="shared" si="111"/>
        <v>5.491239294</v>
      </c>
      <c r="P53" s="15">
        <v>5.7</v>
      </c>
      <c r="Q53" s="22">
        <v>55.2</v>
      </c>
      <c r="R53" s="18">
        <f t="shared" ref="R53:S53" si="120">100*(((P53/1000)+1)*0.003676)/(1+((P53/1000)+1)*0.003676)</f>
        <v>0.3683336079</v>
      </c>
      <c r="S53" s="18">
        <f t="shared" si="120"/>
        <v>0.3863927353</v>
      </c>
      <c r="T53" s="17">
        <f t="shared" si="113"/>
        <v>0.0001438846015</v>
      </c>
      <c r="U53" s="22">
        <v>21.2</v>
      </c>
      <c r="V53" s="11">
        <f t="shared" si="114"/>
        <v>5.3</v>
      </c>
      <c r="W53" s="11">
        <f t="shared" si="115"/>
        <v>378.3892612</v>
      </c>
      <c r="X53" s="18">
        <f t="shared" si="116"/>
        <v>0.05444438805</v>
      </c>
      <c r="Y53" s="11">
        <f t="shared" si="117"/>
        <v>1.306665313</v>
      </c>
      <c r="Z53" s="11">
        <f>AVERAGE(Y53:Y55)</f>
        <v>2.055350063</v>
      </c>
      <c r="AA53" s="13">
        <f>STDEV(Y53:Y55)</f>
        <v>0.6484061766</v>
      </c>
      <c r="AB53" s="13">
        <f>AA53/(SQRT(3))</f>
        <v>0.3743574806</v>
      </c>
      <c r="AC53" s="11">
        <v>1.30821619230464</v>
      </c>
      <c r="AD53" s="12">
        <f t="shared" si="118"/>
        <v>0.001550879209</v>
      </c>
      <c r="AE53" s="13"/>
      <c r="AF53" s="13">
        <v>0.03846677071133087</v>
      </c>
    </row>
    <row r="54" ht="12.0" customHeight="1">
      <c r="A54" s="1" t="s">
        <v>136</v>
      </c>
      <c r="B54" s="13"/>
      <c r="C54" s="13"/>
      <c r="D54" s="20"/>
      <c r="E54" s="20"/>
      <c r="F54" s="13">
        <v>24.5</v>
      </c>
      <c r="G54" s="13">
        <v>4.0</v>
      </c>
      <c r="H54" s="21">
        <v>4.0</v>
      </c>
      <c r="I54" s="24">
        <v>9.54</v>
      </c>
      <c r="J54" s="17">
        <f t="shared" si="107"/>
        <v>0.0033946182</v>
      </c>
      <c r="K54" s="17">
        <f t="shared" si="108"/>
        <v>0.00001252465714</v>
      </c>
      <c r="L54" s="18">
        <f t="shared" si="109"/>
        <v>0.3676</v>
      </c>
      <c r="M54" s="13">
        <v>3.0</v>
      </c>
      <c r="N54" s="17">
        <f t="shared" si="110"/>
        <v>0.0002681771429</v>
      </c>
      <c r="O54" s="11">
        <f t="shared" si="111"/>
        <v>5.491239294</v>
      </c>
      <c r="P54" s="15">
        <v>5.7</v>
      </c>
      <c r="Q54" s="22">
        <v>88.9</v>
      </c>
      <c r="R54" s="18">
        <f t="shared" ref="R54:S54" si="121">100*(((P54/1000)+1)*0.003676)/(1+((P54/1000)+1)*0.003676)</f>
        <v>0.3683336079</v>
      </c>
      <c r="S54" s="18">
        <f t="shared" si="121"/>
        <v>0.39868379</v>
      </c>
      <c r="T54" s="17">
        <f t="shared" si="113"/>
        <v>0.0002418125606</v>
      </c>
      <c r="U54" s="22">
        <v>23.4</v>
      </c>
      <c r="V54" s="11">
        <f t="shared" si="114"/>
        <v>5.85</v>
      </c>
      <c r="W54" s="11">
        <f t="shared" si="115"/>
        <v>417.6560713</v>
      </c>
      <c r="X54" s="18">
        <f t="shared" si="116"/>
        <v>0.100994484</v>
      </c>
      <c r="Y54" s="11">
        <f t="shared" si="117"/>
        <v>2.423867617</v>
      </c>
      <c r="Z54" s="11"/>
      <c r="AA54" s="11"/>
      <c r="AB54" s="13"/>
      <c r="AC54" s="11">
        <v>2.426744502017279</v>
      </c>
      <c r="AD54" s="12">
        <f t="shared" si="118"/>
        <v>0.002876885041</v>
      </c>
      <c r="AE54" s="13"/>
      <c r="AF54" s="13">
        <v>0.0386184843847559</v>
      </c>
    </row>
    <row r="55" ht="12.0" customHeight="1">
      <c r="A55" s="1" t="s">
        <v>137</v>
      </c>
      <c r="B55" s="13"/>
      <c r="C55" s="13"/>
      <c r="D55" s="20"/>
      <c r="E55" s="20"/>
      <c r="F55" s="13">
        <v>24.5</v>
      </c>
      <c r="G55" s="13">
        <v>4.0</v>
      </c>
      <c r="H55" s="21">
        <v>4.0</v>
      </c>
      <c r="I55" s="24">
        <v>9.54</v>
      </c>
      <c r="J55" s="17">
        <f t="shared" si="107"/>
        <v>0.0033946182</v>
      </c>
      <c r="K55" s="17">
        <f t="shared" si="108"/>
        <v>0.00001252465714</v>
      </c>
      <c r="L55" s="18">
        <f t="shared" si="109"/>
        <v>0.3676</v>
      </c>
      <c r="M55" s="13">
        <v>3.0</v>
      </c>
      <c r="N55" s="17">
        <f t="shared" si="110"/>
        <v>0.0002681771429</v>
      </c>
      <c r="O55" s="11">
        <f t="shared" si="111"/>
        <v>5.491239294</v>
      </c>
      <c r="P55" s="15">
        <v>5.7</v>
      </c>
      <c r="Q55" s="22">
        <v>89.3</v>
      </c>
      <c r="R55" s="18">
        <f t="shared" ref="R55:S55" si="122">100*(((P55/1000)+1)*0.003676)/(1+((P55/1000)+1)*0.003676)</f>
        <v>0.3683336079</v>
      </c>
      <c r="S55" s="18">
        <f t="shared" si="122"/>
        <v>0.3988296596</v>
      </c>
      <c r="T55" s="17">
        <f t="shared" si="113"/>
        <v>0.0002429747651</v>
      </c>
      <c r="U55" s="22">
        <v>23.4</v>
      </c>
      <c r="V55" s="11">
        <f t="shared" si="114"/>
        <v>5.85</v>
      </c>
      <c r="W55" s="11">
        <f t="shared" si="115"/>
        <v>417.6560713</v>
      </c>
      <c r="X55" s="18">
        <f t="shared" si="116"/>
        <v>0.1014798858</v>
      </c>
      <c r="Y55" s="11">
        <f t="shared" si="117"/>
        <v>2.43551726</v>
      </c>
      <c r="Z55" s="11"/>
      <c r="AA55" s="11"/>
      <c r="AB55" s="13"/>
      <c r="AC55" s="11">
        <v>2.438407971751836</v>
      </c>
      <c r="AD55" s="12">
        <f t="shared" si="118"/>
        <v>0.002890711985</v>
      </c>
      <c r="AE55" s="13"/>
      <c r="AF55" s="13">
        <v>0.039334866279673975</v>
      </c>
    </row>
    <row r="56" ht="12.0" customHeight="1">
      <c r="A56" s="24"/>
      <c r="B56" s="13"/>
      <c r="C56" s="13"/>
      <c r="D56" s="20"/>
      <c r="E56" s="20"/>
      <c r="F56" s="13"/>
      <c r="G56" s="13"/>
      <c r="H56" s="21"/>
      <c r="I56" s="11"/>
      <c r="J56" s="17"/>
      <c r="K56" s="17"/>
      <c r="L56" s="17"/>
      <c r="M56" s="13"/>
      <c r="N56" s="17"/>
      <c r="O56" s="11"/>
      <c r="P56" s="11"/>
      <c r="Q56" s="22"/>
      <c r="R56" s="18"/>
      <c r="S56" s="18"/>
      <c r="T56" s="17"/>
      <c r="U56" s="22"/>
      <c r="V56" s="11"/>
      <c r="W56" s="11"/>
      <c r="X56" s="18"/>
      <c r="Y56" s="11"/>
      <c r="Z56" s="11"/>
      <c r="AA56" s="11"/>
      <c r="AB56" s="13"/>
      <c r="AC56" s="11"/>
      <c r="AD56" s="12"/>
      <c r="AE56" s="13"/>
      <c r="AF56" s="13">
        <v>0.04192653576063066</v>
      </c>
    </row>
    <row r="57" ht="12.0" customHeight="1">
      <c r="A57" s="13" t="s">
        <v>138</v>
      </c>
      <c r="B57" s="13"/>
      <c r="C57" s="13"/>
      <c r="D57" s="20"/>
      <c r="E57" s="20"/>
      <c r="F57" s="13">
        <v>24.0</v>
      </c>
      <c r="G57" s="13">
        <v>4.0</v>
      </c>
      <c r="H57" s="21">
        <v>2.0</v>
      </c>
      <c r="I57" s="13">
        <v>9.2</v>
      </c>
      <c r="J57" s="17">
        <f t="shared" ref="J57:J65" si="124">(1-0.003676)*2*G57*I57/1000/22.4</f>
        <v>0.003273636</v>
      </c>
      <c r="K57" s="17">
        <f t="shared" ref="K57:K65" si="125">(0.003676)*2*G57*I57/1000/22.4</f>
        <v>0.00001207828571</v>
      </c>
      <c r="L57" s="18">
        <f t="shared" ref="L57:L65" si="126">(K57/(J57+K57)*100)</f>
        <v>0.3676</v>
      </c>
      <c r="M57" s="13">
        <v>3.0</v>
      </c>
      <c r="N57" s="17">
        <f t="shared" ref="N57:N65" si="127">(2*M57/1000/22.4)+0.00000032</f>
        <v>0.0002681771429</v>
      </c>
      <c r="O57" s="11">
        <f t="shared" ref="O57:O65" si="128">((N57/(N57+J57))*100)*0.75</f>
        <v>5.678810514</v>
      </c>
      <c r="P57" s="24">
        <v>3.2</v>
      </c>
      <c r="Q57" s="22">
        <v>151.8</v>
      </c>
      <c r="R57" s="18">
        <f t="shared" ref="R57:S57" si="123">100*(((P57/1000)+1)*0.003676)/(1+((P57/1000)+1)*0.003676)</f>
        <v>0.367421357</v>
      </c>
      <c r="S57" s="18">
        <f t="shared" si="123"/>
        <v>0.4216165485</v>
      </c>
      <c r="T57" s="17">
        <f t="shared" ref="T57:T65" si="130">(1/F57)*((S57-R57)/(O57-R57))</f>
        <v>0.0004251492234</v>
      </c>
      <c r="U57" s="22">
        <v>49.2</v>
      </c>
      <c r="V57" s="11">
        <f t="shared" ref="V57:V65" si="131">U57/H57</f>
        <v>24.6</v>
      </c>
      <c r="W57" s="11">
        <f t="shared" ref="W57:W65" si="132">(V57/14.00674)*1000</f>
        <v>1756.297325</v>
      </c>
      <c r="X57" s="18">
        <f t="shared" ref="X57:X65" si="133">(W57)*(T57)</f>
        <v>0.746688444</v>
      </c>
      <c r="Y57" s="11">
        <f t="shared" ref="Y57:Y65" si="134">24*X57</f>
        <v>17.92052266</v>
      </c>
      <c r="Z57" s="11">
        <f>AVERAGE(Y57:Y59)</f>
        <v>16.10661157</v>
      </c>
      <c r="AA57" s="13">
        <f>_xlfn.STDEV.S(Y57:Y59)</f>
        <v>5.069850478</v>
      </c>
      <c r="AB57" s="13">
        <f>AA57/SQRT(2)</f>
        <v>3.584925652</v>
      </c>
      <c r="AC57" s="11">
        <v>17.941681142601507</v>
      </c>
      <c r="AD57" s="12">
        <f t="shared" ref="AD57:AD65" si="135">AC57-Y57</f>
        <v>0.02115848612</v>
      </c>
      <c r="AE57" s="13"/>
      <c r="AF57" s="13">
        <v>0.05030881333653525</v>
      </c>
    </row>
    <row r="58" ht="12.0" customHeight="1">
      <c r="A58" s="13" t="s">
        <v>139</v>
      </c>
      <c r="B58" s="13"/>
      <c r="C58" s="13"/>
      <c r="D58" s="20"/>
      <c r="E58" s="20"/>
      <c r="F58" s="13">
        <v>24.0</v>
      </c>
      <c r="G58" s="13">
        <v>4.0</v>
      </c>
      <c r="H58" s="21">
        <v>2.0</v>
      </c>
      <c r="I58" s="13">
        <v>9.2</v>
      </c>
      <c r="J58" s="17">
        <f t="shared" si="124"/>
        <v>0.003273636</v>
      </c>
      <c r="K58" s="17">
        <f t="shared" si="125"/>
        <v>0.00001207828571</v>
      </c>
      <c r="L58" s="18">
        <f t="shared" si="126"/>
        <v>0.3676</v>
      </c>
      <c r="M58" s="13">
        <v>3.0</v>
      </c>
      <c r="N58" s="17">
        <f t="shared" si="127"/>
        <v>0.0002681771429</v>
      </c>
      <c r="O58" s="11">
        <f t="shared" si="128"/>
        <v>5.678810514</v>
      </c>
      <c r="P58" s="24">
        <v>3.2</v>
      </c>
      <c r="Q58" s="22">
        <v>123.3</v>
      </c>
      <c r="R58" s="18">
        <f t="shared" ref="R58:S58" si="129">100*(((P58/1000)+1)*0.003676)/(1+((P58/1000)+1)*0.003676)</f>
        <v>0.367421357</v>
      </c>
      <c r="S58" s="18">
        <f t="shared" si="129"/>
        <v>0.4112270205</v>
      </c>
      <c r="T58" s="17">
        <f t="shared" si="130"/>
        <v>0.0003436456873</v>
      </c>
      <c r="U58" s="22">
        <v>68.0</v>
      </c>
      <c r="V58" s="11">
        <f t="shared" si="131"/>
        <v>34</v>
      </c>
      <c r="W58" s="11">
        <f t="shared" si="132"/>
        <v>2427.402808</v>
      </c>
      <c r="X58" s="18">
        <f t="shared" si="133"/>
        <v>0.8341665061</v>
      </c>
      <c r="Y58" s="11">
        <f t="shared" si="134"/>
        <v>20.01999615</v>
      </c>
      <c r="Z58" s="11"/>
      <c r="AA58" s="13"/>
      <c r="AB58" s="13"/>
      <c r="AC58" s="11">
        <v>20.043633449289743</v>
      </c>
      <c r="AD58" s="12">
        <f t="shared" si="135"/>
        <v>0.02363730225</v>
      </c>
      <c r="AE58" s="13"/>
      <c r="AF58" s="13">
        <v>0.052460486867325073</v>
      </c>
    </row>
    <row r="59" ht="12.0" customHeight="1">
      <c r="A59" s="13" t="s">
        <v>140</v>
      </c>
      <c r="B59" s="13"/>
      <c r="C59" s="13"/>
      <c r="D59" s="13"/>
      <c r="E59" s="13"/>
      <c r="F59" s="13">
        <v>24.0</v>
      </c>
      <c r="G59" s="13">
        <v>4.0</v>
      </c>
      <c r="H59" s="21">
        <v>2.0</v>
      </c>
      <c r="I59" s="13">
        <v>9.2</v>
      </c>
      <c r="J59" s="17">
        <f t="shared" si="124"/>
        <v>0.003273636</v>
      </c>
      <c r="K59" s="17">
        <f t="shared" si="125"/>
        <v>0.00001207828571</v>
      </c>
      <c r="L59" s="18">
        <f t="shared" si="126"/>
        <v>0.3676</v>
      </c>
      <c r="M59" s="13">
        <v>3.0</v>
      </c>
      <c r="N59" s="17">
        <f t="shared" si="127"/>
        <v>0.0002681771429</v>
      </c>
      <c r="O59" s="11">
        <f t="shared" si="128"/>
        <v>5.678810514</v>
      </c>
      <c r="P59" s="24">
        <v>3.2</v>
      </c>
      <c r="Q59" s="22">
        <v>66.1</v>
      </c>
      <c r="R59" s="18">
        <f t="shared" ref="R59:S59" si="136">100*(((P59/1000)+1)*0.003676)/(1+((P59/1000)+1)*0.003676)</f>
        <v>0.367421357</v>
      </c>
      <c r="S59" s="18">
        <f t="shared" si="136"/>
        <v>0.3903685122</v>
      </c>
      <c r="T59" s="17">
        <f t="shared" si="130"/>
        <v>0.0001800153287</v>
      </c>
      <c r="U59" s="22">
        <v>67.3</v>
      </c>
      <c r="V59" s="11">
        <f t="shared" si="131"/>
        <v>33.65</v>
      </c>
      <c r="W59" s="11">
        <f t="shared" si="132"/>
        <v>2402.414837</v>
      </c>
      <c r="X59" s="18">
        <f t="shared" si="133"/>
        <v>0.4324714967</v>
      </c>
      <c r="Y59" s="11">
        <f t="shared" si="134"/>
        <v>10.37931592</v>
      </c>
      <c r="Z59" s="11"/>
      <c r="AA59" s="13"/>
      <c r="AB59" s="13"/>
      <c r="AC59" s="11">
        <v>10.391570619804554</v>
      </c>
      <c r="AD59" s="12">
        <f t="shared" si="135"/>
        <v>0.01225469904</v>
      </c>
      <c r="AE59" s="13"/>
      <c r="AF59" s="13">
        <v>0.05334530524647363</v>
      </c>
    </row>
    <row r="60" ht="12.0" customHeight="1">
      <c r="A60" s="13" t="s">
        <v>141</v>
      </c>
      <c r="B60" s="24"/>
      <c r="C60" s="13"/>
      <c r="D60" s="20"/>
      <c r="E60" s="20"/>
      <c r="F60" s="13">
        <v>24.0</v>
      </c>
      <c r="G60" s="13">
        <v>4.0</v>
      </c>
      <c r="H60" s="21">
        <v>2.0</v>
      </c>
      <c r="I60" s="13">
        <v>9.2</v>
      </c>
      <c r="J60" s="17">
        <f t="shared" si="124"/>
        <v>0.003273636</v>
      </c>
      <c r="K60" s="17">
        <f t="shared" si="125"/>
        <v>0.00001207828571</v>
      </c>
      <c r="L60" s="18">
        <f t="shared" si="126"/>
        <v>0.3676</v>
      </c>
      <c r="M60" s="13">
        <v>3.0</v>
      </c>
      <c r="N60" s="17">
        <f t="shared" si="127"/>
        <v>0.0002681771429</v>
      </c>
      <c r="O60" s="11">
        <f t="shared" si="128"/>
        <v>5.678810514</v>
      </c>
      <c r="P60" s="24">
        <v>3.2</v>
      </c>
      <c r="Q60" s="22">
        <v>64.1</v>
      </c>
      <c r="R60" s="18">
        <f t="shared" ref="R60:S60" si="137">100*(((P60/1000)+1)*0.003676)/(1+((P60/1000)+1)*0.003676)</f>
        <v>0.367421357</v>
      </c>
      <c r="S60" s="18">
        <f t="shared" si="137"/>
        <v>0.3896390356</v>
      </c>
      <c r="T60" s="17">
        <f t="shared" si="130"/>
        <v>0.0001742927473</v>
      </c>
      <c r="U60" s="22">
        <v>67.9</v>
      </c>
      <c r="V60" s="11">
        <f t="shared" si="131"/>
        <v>33.95</v>
      </c>
      <c r="W60" s="11">
        <f t="shared" si="132"/>
        <v>2423.833097</v>
      </c>
      <c r="X60" s="18">
        <f t="shared" si="133"/>
        <v>0.4224565295</v>
      </c>
      <c r="Y60" s="11">
        <f t="shared" si="134"/>
        <v>10.13895671</v>
      </c>
      <c r="Z60" s="11"/>
      <c r="AA60" s="13"/>
      <c r="AB60" s="13"/>
      <c r="AC60" s="11">
        <v>10.150927619792292</v>
      </c>
      <c r="AD60" s="12">
        <f t="shared" si="135"/>
        <v>0.01197091061</v>
      </c>
      <c r="AE60" s="13"/>
      <c r="AF60" s="13">
        <v>0.05853456507313126</v>
      </c>
    </row>
    <row r="61" ht="12.0" customHeight="1">
      <c r="A61" s="1" t="s">
        <v>142</v>
      </c>
      <c r="B61" s="24"/>
      <c r="C61" s="13"/>
      <c r="D61" s="20"/>
      <c r="E61" s="20"/>
      <c r="F61" s="13">
        <v>24.0</v>
      </c>
      <c r="G61" s="13">
        <v>4.0</v>
      </c>
      <c r="H61" s="21">
        <v>2.0</v>
      </c>
      <c r="I61" s="13">
        <v>9.2</v>
      </c>
      <c r="J61" s="17">
        <f t="shared" si="124"/>
        <v>0.003273636</v>
      </c>
      <c r="K61" s="17">
        <f t="shared" si="125"/>
        <v>0.00001207828571</v>
      </c>
      <c r="L61" s="18">
        <f t="shared" si="126"/>
        <v>0.3676</v>
      </c>
      <c r="M61" s="13">
        <v>3.0</v>
      </c>
      <c r="N61" s="17">
        <f t="shared" si="127"/>
        <v>0.0002681771429</v>
      </c>
      <c r="O61" s="11">
        <f t="shared" si="128"/>
        <v>5.678810514</v>
      </c>
      <c r="P61" s="24">
        <v>3.2</v>
      </c>
      <c r="Q61" s="22">
        <v>363.0</v>
      </c>
      <c r="R61" s="18">
        <f t="shared" ref="R61:S61" si="138">100*(((P61/1000)+1)*0.003676)/(1+((P61/1000)+1)*0.003676)</f>
        <v>0.367421357</v>
      </c>
      <c r="S61" s="18">
        <f t="shared" si="138"/>
        <v>0.4985409166</v>
      </c>
      <c r="T61" s="17">
        <f t="shared" si="130"/>
        <v>0.001028603783</v>
      </c>
      <c r="U61" s="22">
        <v>36.4</v>
      </c>
      <c r="V61" s="11">
        <f t="shared" si="131"/>
        <v>18.2</v>
      </c>
      <c r="W61" s="11">
        <f t="shared" si="132"/>
        <v>1299.374444</v>
      </c>
      <c r="X61" s="18">
        <f t="shared" si="133"/>
        <v>1.336541469</v>
      </c>
      <c r="Y61" s="11">
        <f t="shared" si="134"/>
        <v>32.07699525</v>
      </c>
      <c r="Z61" s="13"/>
      <c r="AA61" s="13"/>
      <c r="AB61" s="13"/>
      <c r="AC61" s="11">
        <v>32.1148680679484</v>
      </c>
      <c r="AD61" s="12">
        <f t="shared" si="135"/>
        <v>0.03787281608</v>
      </c>
      <c r="AE61" s="13"/>
      <c r="AF61" s="13">
        <v>0.05946148006884755</v>
      </c>
    </row>
    <row r="62" ht="12.0" customHeight="1">
      <c r="A62" s="1" t="s">
        <v>143</v>
      </c>
      <c r="B62" s="24"/>
      <c r="C62" s="13"/>
      <c r="D62" s="20"/>
      <c r="E62" s="20"/>
      <c r="F62" s="13">
        <v>24.0</v>
      </c>
      <c r="G62" s="13">
        <v>4.0</v>
      </c>
      <c r="H62" s="21">
        <v>2.0</v>
      </c>
      <c r="I62" s="13">
        <v>9.2</v>
      </c>
      <c r="J62" s="17">
        <f t="shared" si="124"/>
        <v>0.003273636</v>
      </c>
      <c r="K62" s="17">
        <f t="shared" si="125"/>
        <v>0.00001207828571</v>
      </c>
      <c r="L62" s="18">
        <f t="shared" si="126"/>
        <v>0.3676</v>
      </c>
      <c r="M62" s="13">
        <v>3.0</v>
      </c>
      <c r="N62" s="17">
        <f t="shared" si="127"/>
        <v>0.0002681771429</v>
      </c>
      <c r="O62" s="11">
        <f t="shared" si="128"/>
        <v>5.678810514</v>
      </c>
      <c r="P62" s="24">
        <v>3.2</v>
      </c>
      <c r="Q62" s="22">
        <v>333.5</v>
      </c>
      <c r="R62" s="18">
        <f t="shared" ref="R62:S62" si="139">100*(((P62/1000)+1)*0.003676)/(1+((P62/1000)+1)*0.003676)</f>
        <v>0.367421357</v>
      </c>
      <c r="S62" s="18">
        <f t="shared" si="139"/>
        <v>0.487803414</v>
      </c>
      <c r="T62" s="17">
        <f t="shared" si="130"/>
        <v>0.0009443704635</v>
      </c>
      <c r="U62" s="22">
        <v>67.7</v>
      </c>
      <c r="V62" s="11">
        <f t="shared" si="131"/>
        <v>33.85</v>
      </c>
      <c r="W62" s="11">
        <f t="shared" si="132"/>
        <v>2416.693677</v>
      </c>
      <c r="X62" s="18">
        <f t="shared" si="133"/>
        <v>2.282254128</v>
      </c>
      <c r="Y62" s="11">
        <f t="shared" si="134"/>
        <v>54.77409908</v>
      </c>
      <c r="Z62" s="13"/>
      <c r="AA62" s="13"/>
      <c r="AB62" s="13"/>
      <c r="AC62" s="11">
        <v>54.83877002081445</v>
      </c>
      <c r="AD62" s="12">
        <f t="shared" si="135"/>
        <v>0.06467093829</v>
      </c>
      <c r="AE62" s="13"/>
      <c r="AF62" s="13">
        <v>0.06467093829319026</v>
      </c>
    </row>
    <row r="63" ht="12.0" customHeight="1">
      <c r="A63" s="1" t="s">
        <v>144</v>
      </c>
      <c r="B63" s="24"/>
      <c r="C63" s="13"/>
      <c r="D63" s="20"/>
      <c r="E63" s="20"/>
      <c r="F63" s="13">
        <v>25.0</v>
      </c>
      <c r="G63" s="13">
        <v>4.0</v>
      </c>
      <c r="H63" s="21">
        <v>4.0</v>
      </c>
      <c r="I63" s="13">
        <v>9.2</v>
      </c>
      <c r="J63" s="17">
        <f t="shared" si="124"/>
        <v>0.003273636</v>
      </c>
      <c r="K63" s="17">
        <f t="shared" si="125"/>
        <v>0.00001207828571</v>
      </c>
      <c r="L63" s="18">
        <f t="shared" si="126"/>
        <v>0.3676</v>
      </c>
      <c r="M63" s="13">
        <v>3.0</v>
      </c>
      <c r="N63" s="17">
        <f t="shared" si="127"/>
        <v>0.0002681771429</v>
      </c>
      <c r="O63" s="11">
        <f t="shared" si="128"/>
        <v>5.678810514</v>
      </c>
      <c r="P63" s="24">
        <v>3.2</v>
      </c>
      <c r="Q63" s="22">
        <v>159.1</v>
      </c>
      <c r="R63" s="13">
        <f t="shared" ref="R63:S63" si="140">100*(((P63/1000)+1)*0.003676)/(1+((P63/1000)+1)*0.003676)</f>
        <v>0.367421357</v>
      </c>
      <c r="S63" s="18">
        <f t="shared" si="140"/>
        <v>0.4242773771</v>
      </c>
      <c r="T63" s="17">
        <f t="shared" si="130"/>
        <v>0.0004281819188</v>
      </c>
      <c r="U63" s="22">
        <v>82.7</v>
      </c>
      <c r="V63" s="11">
        <f t="shared" si="131"/>
        <v>20.675</v>
      </c>
      <c r="W63" s="11">
        <f t="shared" si="132"/>
        <v>1476.07509</v>
      </c>
      <c r="X63" s="18">
        <f t="shared" si="133"/>
        <v>0.6320286641</v>
      </c>
      <c r="Y63" s="11">
        <f t="shared" si="134"/>
        <v>15.16868794</v>
      </c>
      <c r="Z63" s="13"/>
      <c r="AA63" s="13"/>
      <c r="AB63" s="13"/>
      <c r="AC63" s="11">
        <v>15.186597376635847</v>
      </c>
      <c r="AD63" s="12">
        <f t="shared" si="135"/>
        <v>0.01790943709</v>
      </c>
      <c r="AE63" s="13"/>
      <c r="AF63" s="13">
        <v>0.06931808538134021</v>
      </c>
    </row>
    <row r="64" ht="12.0" customHeight="1">
      <c r="A64" s="1" t="s">
        <v>145</v>
      </c>
      <c r="B64" s="24"/>
      <c r="C64" s="13"/>
      <c r="D64" s="20"/>
      <c r="E64" s="20"/>
      <c r="F64" s="13">
        <v>25.0</v>
      </c>
      <c r="G64" s="13">
        <v>4.0</v>
      </c>
      <c r="H64" s="21">
        <v>4.0</v>
      </c>
      <c r="I64" s="13">
        <v>9.2</v>
      </c>
      <c r="J64" s="17">
        <f t="shared" si="124"/>
        <v>0.003273636</v>
      </c>
      <c r="K64" s="17">
        <f t="shared" si="125"/>
        <v>0.00001207828571</v>
      </c>
      <c r="L64" s="18">
        <f t="shared" si="126"/>
        <v>0.3676</v>
      </c>
      <c r="M64" s="13">
        <v>3.0</v>
      </c>
      <c r="N64" s="17">
        <f t="shared" si="127"/>
        <v>0.0002681771429</v>
      </c>
      <c r="O64" s="11">
        <f t="shared" si="128"/>
        <v>5.678810514</v>
      </c>
      <c r="P64" s="24">
        <v>3.2</v>
      </c>
      <c r="Q64" s="22">
        <v>389.0</v>
      </c>
      <c r="R64" s="18">
        <f t="shared" ref="R64:S64" si="141">100*(((P64/1000)+1)*0.003676)/(1+((P64/1000)+1)*0.003676)</f>
        <v>0.367421357</v>
      </c>
      <c r="S64" s="18">
        <f t="shared" si="141"/>
        <v>0.5080025572</v>
      </c>
      <c r="T64" s="17">
        <f t="shared" si="130"/>
        <v>0.00105871512</v>
      </c>
      <c r="U64" s="22">
        <v>78.3</v>
      </c>
      <c r="V64" s="11">
        <f t="shared" si="131"/>
        <v>19.575</v>
      </c>
      <c r="W64" s="11">
        <f t="shared" si="132"/>
        <v>1397.541469</v>
      </c>
      <c r="X64" s="18">
        <f t="shared" si="133"/>
        <v>1.479598284</v>
      </c>
      <c r="Y64" s="11">
        <f t="shared" si="134"/>
        <v>35.51035882</v>
      </c>
      <c r="Z64" s="11">
        <f>AVERAGE(Y60:Y65)</f>
        <v>31.71316041</v>
      </c>
      <c r="AA64" s="13">
        <f>STDEV(Y60:Y65)</f>
        <v>16.75865139</v>
      </c>
      <c r="AB64" s="13">
        <f>AA64/(SQRT(6))</f>
        <v>6.841690779</v>
      </c>
      <c r="AC64" s="11">
        <v>35.55228535455238</v>
      </c>
      <c r="AD64" s="12">
        <f t="shared" si="135"/>
        <v>0.04192653576</v>
      </c>
      <c r="AE64" s="13"/>
      <c r="AF64" s="13">
        <v>0.06933810444934352</v>
      </c>
    </row>
    <row r="65" ht="12.0" customHeight="1">
      <c r="A65" s="1" t="s">
        <v>146</v>
      </c>
      <c r="B65" s="24"/>
      <c r="C65" s="13"/>
      <c r="D65" s="20"/>
      <c r="E65" s="20"/>
      <c r="F65" s="13">
        <v>25.0</v>
      </c>
      <c r="G65" s="13">
        <v>4.0</v>
      </c>
      <c r="H65" s="21">
        <v>3.75</v>
      </c>
      <c r="I65" s="13">
        <v>9.2</v>
      </c>
      <c r="J65" s="17">
        <f t="shared" si="124"/>
        <v>0.003273636</v>
      </c>
      <c r="K65" s="17">
        <f t="shared" si="125"/>
        <v>0.00001207828571</v>
      </c>
      <c r="L65" s="18">
        <f t="shared" si="126"/>
        <v>0.3676</v>
      </c>
      <c r="M65" s="13">
        <v>3.0</v>
      </c>
      <c r="N65" s="17">
        <f t="shared" si="127"/>
        <v>0.0002681771429</v>
      </c>
      <c r="O65" s="11">
        <f t="shared" si="128"/>
        <v>5.678810514</v>
      </c>
      <c r="P65" s="24">
        <v>3.2</v>
      </c>
      <c r="Q65" s="22">
        <v>442.9</v>
      </c>
      <c r="R65" s="18">
        <f t="shared" ref="R65:S65" si="142">100*(((P65/1000)+1)*0.003676)/(1+((P65/1000)+1)*0.003676)</f>
        <v>0.367421357</v>
      </c>
      <c r="S65" s="18">
        <f t="shared" si="142"/>
        <v>0.5276115354</v>
      </c>
      <c r="T65" s="17">
        <f t="shared" si="130"/>
        <v>0.00120639007</v>
      </c>
      <c r="U65" s="22">
        <v>77.3</v>
      </c>
      <c r="V65" s="11">
        <f t="shared" si="131"/>
        <v>20.61333333</v>
      </c>
      <c r="W65" s="11">
        <f t="shared" si="132"/>
        <v>1471.672447</v>
      </c>
      <c r="X65" s="18">
        <f t="shared" si="133"/>
        <v>1.775411026</v>
      </c>
      <c r="Y65" s="11">
        <f t="shared" si="134"/>
        <v>42.60986463</v>
      </c>
      <c r="Z65" s="13"/>
      <c r="AA65" s="13"/>
      <c r="AB65" s="13"/>
      <c r="AC65" s="11">
        <v>42.660173447213</v>
      </c>
      <c r="AD65" s="12">
        <f t="shared" si="135"/>
        <v>0.05030881334</v>
      </c>
      <c r="AE65" s="13"/>
      <c r="AF65" s="13">
        <v>0.07192894089845936</v>
      </c>
    </row>
    <row r="66" ht="12.0" customHeight="1">
      <c r="A66" s="13"/>
      <c r="B66" s="13"/>
      <c r="C66" s="13"/>
      <c r="D66" s="13"/>
      <c r="E66" s="13"/>
      <c r="F66" s="13"/>
      <c r="G66" s="13"/>
      <c r="H66" s="13"/>
      <c r="I66" s="24"/>
      <c r="J66" s="13"/>
      <c r="K66" s="13"/>
      <c r="L66" s="13"/>
      <c r="M66" s="13"/>
      <c r="N66" s="13"/>
      <c r="O66" s="11"/>
      <c r="P66" s="13"/>
      <c r="Q66" s="26"/>
      <c r="R66" s="13"/>
      <c r="S66" s="13"/>
      <c r="T66" s="13"/>
      <c r="U66" s="24"/>
      <c r="V66" s="11"/>
      <c r="W66" s="13"/>
      <c r="X66" s="13"/>
      <c r="Y66" s="13"/>
      <c r="Z66" s="13"/>
      <c r="AA66" s="13"/>
      <c r="AB66" s="13"/>
      <c r="AC66" s="11"/>
      <c r="AD66" s="12"/>
      <c r="AE66" s="13"/>
      <c r="AF66" s="13">
        <v>0.07210270966203325</v>
      </c>
    </row>
    <row r="67" ht="12.0" customHeight="1">
      <c r="A67" s="1" t="s">
        <v>147</v>
      </c>
      <c r="B67" s="13"/>
      <c r="C67" s="13"/>
      <c r="D67" s="20"/>
      <c r="E67" s="20"/>
      <c r="F67" s="13">
        <v>24.0</v>
      </c>
      <c r="G67" s="13">
        <v>4.0</v>
      </c>
      <c r="H67" s="21">
        <v>3.5</v>
      </c>
      <c r="I67" s="24">
        <v>9.54</v>
      </c>
      <c r="J67" s="17">
        <f t="shared" ref="J67:J72" si="144">(1-0.003676)*2*G67*I67/1000/22.4</f>
        <v>0.0033946182</v>
      </c>
      <c r="K67" s="17">
        <f t="shared" ref="K67:K72" si="145">(0.003676)*2*G67*I67/1000/22.4</f>
        <v>0.00001252465714</v>
      </c>
      <c r="L67" s="18">
        <f t="shared" ref="L67:L72" si="146">(K67/(J67+K67)*100)</f>
        <v>0.3676</v>
      </c>
      <c r="M67" s="13">
        <v>3.0</v>
      </c>
      <c r="N67" s="17">
        <f t="shared" ref="N67:N72" si="147">(2*M67/1000/22.4)+0.00000032</f>
        <v>0.0002681771429</v>
      </c>
      <c r="O67" s="11">
        <f t="shared" ref="O67:O72" si="148">((N67/(N67+J67))*100)*0.75</f>
        <v>5.491239294</v>
      </c>
      <c r="P67" s="15">
        <v>4.1</v>
      </c>
      <c r="Q67" s="22">
        <v>214.1</v>
      </c>
      <c r="R67" s="18">
        <f t="shared" ref="R67:S67" si="143">100*(((P67/1000)+1)*0.003676)/(1+((P67/1000)+1)*0.003676)</f>
        <v>0.3677497693</v>
      </c>
      <c r="S67" s="18">
        <f t="shared" si="143"/>
        <v>0.4443201452</v>
      </c>
      <c r="T67" s="17">
        <f t="shared" ref="T67:T72" si="150">(1/F67)*((S67-R67)/(O67-R67))</f>
        <v>0.0006227069096</v>
      </c>
      <c r="U67" s="22">
        <v>10.7</v>
      </c>
      <c r="V67" s="11">
        <f t="shared" ref="V67:V72" si="151">U67/H67</f>
        <v>3.057142857</v>
      </c>
      <c r="W67" s="11">
        <f t="shared" ref="W67:W72" si="152">(V67/14.00674)*1000</f>
        <v>218.2622692</v>
      </c>
      <c r="X67" s="18">
        <f t="shared" ref="X67:X72" si="153">(W67)*(T67)</f>
        <v>0.1359134232</v>
      </c>
      <c r="Y67" s="11">
        <f t="shared" ref="Y67:Y72" si="154">24*X67</f>
        <v>3.261922156</v>
      </c>
      <c r="Z67" s="11">
        <f>AVERAGE(Y67:Y69)</f>
        <v>14.24586186</v>
      </c>
      <c r="AA67" s="13">
        <f>STDEV(Y67:Y69)</f>
        <v>10.0743042</v>
      </c>
      <c r="AB67" s="13">
        <f>AA67/(SQRT(3))</f>
        <v>5.81640224</v>
      </c>
      <c r="AC67" s="11">
        <v>3.2657932847998232</v>
      </c>
      <c r="AD67" s="12">
        <f t="shared" ref="AD67:AD72" si="155">AC67-Y67</f>
        <v>0.003871129084</v>
      </c>
      <c r="AE67" s="13"/>
      <c r="AF67" s="13">
        <v>0.0726207704817412</v>
      </c>
    </row>
    <row r="68" ht="12.0" customHeight="1">
      <c r="A68" s="1" t="s">
        <v>148</v>
      </c>
      <c r="B68" s="13"/>
      <c r="C68" s="13"/>
      <c r="D68" s="20"/>
      <c r="E68" s="20"/>
      <c r="F68" s="13">
        <v>24.0</v>
      </c>
      <c r="G68" s="13">
        <v>4.0</v>
      </c>
      <c r="H68" s="21">
        <v>3.5</v>
      </c>
      <c r="I68" s="24">
        <v>9.54</v>
      </c>
      <c r="J68" s="17">
        <f t="shared" si="144"/>
        <v>0.0033946182</v>
      </c>
      <c r="K68" s="17">
        <f t="shared" si="145"/>
        <v>0.00001252465714</v>
      </c>
      <c r="L68" s="18">
        <f t="shared" si="146"/>
        <v>0.3676</v>
      </c>
      <c r="M68" s="13">
        <v>3.0</v>
      </c>
      <c r="N68" s="17">
        <f t="shared" si="147"/>
        <v>0.0002681771429</v>
      </c>
      <c r="O68" s="11">
        <f t="shared" si="148"/>
        <v>5.491239294</v>
      </c>
      <c r="P68" s="15">
        <v>4.1</v>
      </c>
      <c r="Q68" s="22">
        <v>227.8</v>
      </c>
      <c r="R68" s="18">
        <f t="shared" ref="R68:S68" si="149">100*(((P68/1000)+1)*0.003676)/(1+((P68/1000)+1)*0.003676)</f>
        <v>0.3677497693</v>
      </c>
      <c r="S68" s="18">
        <f t="shared" si="149"/>
        <v>0.4493113613</v>
      </c>
      <c r="T68" s="17">
        <f t="shared" si="150"/>
        <v>0.0006632978662</v>
      </c>
      <c r="U68" s="22">
        <v>71.0</v>
      </c>
      <c r="V68" s="11">
        <f t="shared" si="151"/>
        <v>20.28571429</v>
      </c>
      <c r="W68" s="11">
        <f t="shared" si="152"/>
        <v>1448.282347</v>
      </c>
      <c r="X68" s="18">
        <f t="shared" si="153"/>
        <v>0.9606425906</v>
      </c>
      <c r="Y68" s="11">
        <f t="shared" si="154"/>
        <v>23.05542217</v>
      </c>
      <c r="Z68" s="11"/>
      <c r="AA68" s="11"/>
      <c r="AB68" s="13"/>
      <c r="AC68" s="11">
        <v>23.0827835004088</v>
      </c>
      <c r="AD68" s="12">
        <f t="shared" si="155"/>
        <v>0.02736132595</v>
      </c>
      <c r="AE68" s="13"/>
      <c r="AF68" s="13">
        <v>0.07495138898465825</v>
      </c>
    </row>
    <row r="69" ht="12.0" customHeight="1">
      <c r="A69" s="1" t="s">
        <v>149</v>
      </c>
      <c r="B69" s="13"/>
      <c r="C69" s="13"/>
      <c r="D69" s="20"/>
      <c r="E69" s="20"/>
      <c r="F69" s="13">
        <v>24.0</v>
      </c>
      <c r="G69" s="13">
        <v>4.0</v>
      </c>
      <c r="H69" s="21">
        <v>3.5</v>
      </c>
      <c r="I69" s="24">
        <v>9.54</v>
      </c>
      <c r="J69" s="17">
        <f t="shared" si="144"/>
        <v>0.0033946182</v>
      </c>
      <c r="K69" s="17">
        <f t="shared" si="145"/>
        <v>0.00001252465714</v>
      </c>
      <c r="L69" s="18">
        <f t="shared" si="146"/>
        <v>0.3676</v>
      </c>
      <c r="M69" s="13">
        <v>3.0</v>
      </c>
      <c r="N69" s="17">
        <f t="shared" si="147"/>
        <v>0.0002681771429</v>
      </c>
      <c r="O69" s="11">
        <f t="shared" si="148"/>
        <v>5.491239294</v>
      </c>
      <c r="P69" s="15">
        <v>4.1</v>
      </c>
      <c r="Q69" s="22">
        <v>169.2</v>
      </c>
      <c r="R69" s="18">
        <f t="shared" ref="R69:S69" si="156">100*(((P69/1000)+1)*0.003676)/(1+((P69/1000)+1)*0.003676)</f>
        <v>0.3677497693</v>
      </c>
      <c r="S69" s="18">
        <f t="shared" si="156"/>
        <v>0.427958563</v>
      </c>
      <c r="T69" s="17">
        <f t="shared" si="150"/>
        <v>0.0004896467</v>
      </c>
      <c r="U69" s="22">
        <v>68.5</v>
      </c>
      <c r="V69" s="11">
        <f t="shared" si="151"/>
        <v>19.57142857</v>
      </c>
      <c r="W69" s="11">
        <f t="shared" si="152"/>
        <v>1397.28649</v>
      </c>
      <c r="X69" s="18">
        <f t="shared" si="153"/>
        <v>0.6841767188</v>
      </c>
      <c r="Y69" s="11">
        <f t="shared" si="154"/>
        <v>16.42024125</v>
      </c>
      <c r="Z69" s="11"/>
      <c r="AA69" s="11"/>
      <c r="AB69" s="13"/>
      <c r="AC69" s="11">
        <v>16.43972818964268</v>
      </c>
      <c r="AD69" s="12">
        <f t="shared" si="155"/>
        <v>0.01948693759</v>
      </c>
      <c r="AE69" s="13"/>
      <c r="AF69" s="13">
        <v>0.07620143514525068</v>
      </c>
    </row>
    <row r="70" ht="12.0" customHeight="1">
      <c r="A70" s="1" t="s">
        <v>150</v>
      </c>
      <c r="B70" s="13"/>
      <c r="C70" s="13"/>
      <c r="D70" s="20"/>
      <c r="E70" s="20"/>
      <c r="F70" s="13">
        <v>25.0</v>
      </c>
      <c r="G70" s="13">
        <v>4.0</v>
      </c>
      <c r="H70" s="21">
        <v>3.8</v>
      </c>
      <c r="I70" s="24">
        <v>9.54</v>
      </c>
      <c r="J70" s="17">
        <f t="shared" si="144"/>
        <v>0.0033946182</v>
      </c>
      <c r="K70" s="17">
        <f t="shared" si="145"/>
        <v>0.00001252465714</v>
      </c>
      <c r="L70" s="18">
        <f t="shared" si="146"/>
        <v>0.3676</v>
      </c>
      <c r="M70" s="13">
        <v>3.0</v>
      </c>
      <c r="N70" s="17">
        <f t="shared" si="147"/>
        <v>0.0002681771429</v>
      </c>
      <c r="O70" s="11">
        <f t="shared" si="148"/>
        <v>5.491239294</v>
      </c>
      <c r="P70" s="15">
        <v>4.1</v>
      </c>
      <c r="Q70" s="22">
        <v>209.4</v>
      </c>
      <c r="R70" s="18">
        <f t="shared" ref="R70:S70" si="157">100*(((P70/1000)+1)*0.003676)/(1+((P70/1000)+1)*0.003676)</f>
        <v>0.3677497693</v>
      </c>
      <c r="S70" s="18">
        <f t="shared" si="157"/>
        <v>0.4426077148</v>
      </c>
      <c r="T70" s="17">
        <f t="shared" si="150"/>
        <v>0.0005844293829</v>
      </c>
      <c r="U70" s="22">
        <v>79.1</v>
      </c>
      <c r="V70" s="11">
        <f t="shared" si="151"/>
        <v>20.81578947</v>
      </c>
      <c r="W70" s="11">
        <f t="shared" si="152"/>
        <v>1486.126641</v>
      </c>
      <c r="X70" s="18">
        <f t="shared" si="153"/>
        <v>0.8685360759</v>
      </c>
      <c r="Y70" s="11">
        <f t="shared" si="154"/>
        <v>20.84486582</v>
      </c>
      <c r="Z70" s="11">
        <f>AVERAGE(Y70:Y72)</f>
        <v>15.63040935</v>
      </c>
      <c r="AA70" s="13">
        <f>STDEV(Y70:Y72)</f>
        <v>5.21679568</v>
      </c>
      <c r="AB70" s="13">
        <f>AA70/(SQRT(3))</f>
        <v>3.01191839</v>
      </c>
      <c r="AC70" s="11">
        <v>20.869603741181514</v>
      </c>
      <c r="AD70" s="12">
        <f t="shared" si="155"/>
        <v>0.02473791908</v>
      </c>
      <c r="AE70" s="13"/>
      <c r="AF70" s="13">
        <v>0.07856083883223164</v>
      </c>
    </row>
    <row r="71" ht="12.0" customHeight="1">
      <c r="A71" s="1" t="s">
        <v>151</v>
      </c>
      <c r="B71" s="13"/>
      <c r="C71" s="13"/>
      <c r="D71" s="20"/>
      <c r="E71" s="20"/>
      <c r="F71" s="13">
        <v>25.0</v>
      </c>
      <c r="G71" s="13">
        <v>4.0</v>
      </c>
      <c r="H71" s="21">
        <v>4.0</v>
      </c>
      <c r="I71" s="24">
        <v>9.54</v>
      </c>
      <c r="J71" s="17">
        <f t="shared" si="144"/>
        <v>0.0033946182</v>
      </c>
      <c r="K71" s="17">
        <f t="shared" si="145"/>
        <v>0.00001252465714</v>
      </c>
      <c r="L71" s="18">
        <f t="shared" si="146"/>
        <v>0.3676</v>
      </c>
      <c r="M71" s="13">
        <v>3.0</v>
      </c>
      <c r="N71" s="17">
        <f t="shared" si="147"/>
        <v>0.0002681771429</v>
      </c>
      <c r="O71" s="11">
        <f t="shared" si="148"/>
        <v>5.491239294</v>
      </c>
      <c r="P71" s="15">
        <v>4.1</v>
      </c>
      <c r="Q71" s="22">
        <v>100.1</v>
      </c>
      <c r="R71" s="18">
        <f t="shared" ref="R71:S71" si="158">100*(((P71/1000)+1)*0.003676)/(1+((P71/1000)+1)*0.003676)</f>
        <v>0.3677497693</v>
      </c>
      <c r="S71" s="18">
        <f t="shared" si="158"/>
        <v>0.4027679793</v>
      </c>
      <c r="T71" s="17">
        <f t="shared" si="150"/>
        <v>0.0002733934355</v>
      </c>
      <c r="U71" s="22">
        <v>88.9</v>
      </c>
      <c r="V71" s="11">
        <f t="shared" si="151"/>
        <v>22.225</v>
      </c>
      <c r="W71" s="11">
        <f t="shared" si="152"/>
        <v>1586.7361</v>
      </c>
      <c r="X71" s="18">
        <f t="shared" si="153"/>
        <v>0.4338032335</v>
      </c>
      <c r="Y71" s="11">
        <f t="shared" si="154"/>
        <v>10.4112776</v>
      </c>
      <c r="Z71" s="11"/>
      <c r="AA71" s="11"/>
      <c r="AB71" s="13"/>
      <c r="AC71" s="11">
        <v>10.423633325228456</v>
      </c>
      <c r="AD71" s="12">
        <f t="shared" si="155"/>
        <v>0.01235572083</v>
      </c>
      <c r="AE71" s="13"/>
      <c r="AF71" s="13">
        <v>0.07976779879007267</v>
      </c>
    </row>
    <row r="72" ht="12.0" customHeight="1">
      <c r="A72" s="1" t="s">
        <v>152</v>
      </c>
      <c r="B72" s="13"/>
      <c r="C72" s="13"/>
      <c r="D72" s="20"/>
      <c r="E72" s="20"/>
      <c r="F72" s="13">
        <v>25.0</v>
      </c>
      <c r="G72" s="13">
        <v>4.0</v>
      </c>
      <c r="H72" s="21">
        <v>3.5</v>
      </c>
      <c r="I72" s="24">
        <v>9.54</v>
      </c>
      <c r="J72" s="17">
        <f t="shared" si="144"/>
        <v>0.0033946182</v>
      </c>
      <c r="K72" s="17">
        <f t="shared" si="145"/>
        <v>0.00001252465714</v>
      </c>
      <c r="L72" s="18">
        <f t="shared" si="146"/>
        <v>0.3676</v>
      </c>
      <c r="M72" s="13">
        <v>3.0</v>
      </c>
      <c r="N72" s="17">
        <f t="shared" si="147"/>
        <v>0.0002681771429</v>
      </c>
      <c r="O72" s="11">
        <f t="shared" si="148"/>
        <v>5.491239294</v>
      </c>
      <c r="P72" s="15">
        <v>4.1</v>
      </c>
      <c r="Q72" s="22">
        <v>161.2</v>
      </c>
      <c r="R72" s="18">
        <f t="shared" ref="R72:S72" si="159">100*(((P72/1000)+1)*0.003676)/(1+((P72/1000)+1)*0.003676)</f>
        <v>0.3677497693</v>
      </c>
      <c r="S72" s="18">
        <f t="shared" si="159"/>
        <v>0.4250427946</v>
      </c>
      <c r="T72" s="17">
        <f t="shared" si="150"/>
        <v>0.0004472969059</v>
      </c>
      <c r="U72" s="22">
        <v>71.4</v>
      </c>
      <c r="V72" s="11">
        <f t="shared" si="151"/>
        <v>20.4</v>
      </c>
      <c r="W72" s="11">
        <f t="shared" si="152"/>
        <v>1456.441685</v>
      </c>
      <c r="X72" s="18">
        <f t="shared" si="153"/>
        <v>0.6514618591</v>
      </c>
      <c r="Y72" s="11">
        <f t="shared" si="154"/>
        <v>15.63508462</v>
      </c>
      <c r="Z72" s="11"/>
      <c r="AA72" s="11"/>
      <c r="AB72" s="13"/>
      <c r="AC72" s="11">
        <v>15.653639760196887</v>
      </c>
      <c r="AD72" s="12">
        <f t="shared" si="155"/>
        <v>0.01855514261</v>
      </c>
      <c r="AE72" s="13"/>
      <c r="AF72" s="13"/>
    </row>
    <row r="73" ht="12.0" customHeight="1">
      <c r="A73" s="13"/>
      <c r="B73" s="13"/>
      <c r="C73" s="13"/>
      <c r="D73" s="13"/>
      <c r="E73" s="13"/>
      <c r="F73" s="13"/>
      <c r="G73" s="13"/>
      <c r="H73" s="21"/>
      <c r="I73" s="11"/>
      <c r="J73" s="17"/>
      <c r="K73" s="17"/>
      <c r="L73" s="17"/>
      <c r="M73" s="13"/>
      <c r="N73" s="17"/>
      <c r="O73" s="11"/>
      <c r="P73" s="11"/>
      <c r="Q73" s="22"/>
      <c r="R73" s="18"/>
      <c r="S73" s="18"/>
      <c r="T73" s="17"/>
      <c r="U73" s="22"/>
      <c r="V73" s="11"/>
      <c r="W73" s="11"/>
      <c r="X73" s="18"/>
      <c r="Y73" s="11"/>
      <c r="Z73" s="11"/>
      <c r="AA73" s="11"/>
      <c r="AB73" s="13"/>
      <c r="AC73" s="11"/>
      <c r="AD73" s="12"/>
      <c r="AE73" s="13"/>
      <c r="AF73" s="13"/>
    </row>
    <row r="74" ht="12.0" customHeight="1">
      <c r="A74" s="1" t="s">
        <v>153</v>
      </c>
      <c r="B74" s="13"/>
      <c r="C74" s="13"/>
      <c r="D74" s="20"/>
      <c r="E74" s="20"/>
      <c r="F74" s="13">
        <v>21.0</v>
      </c>
      <c r="G74" s="13">
        <v>4.0</v>
      </c>
      <c r="H74" s="21">
        <v>2.0</v>
      </c>
      <c r="I74" s="13">
        <v>9.2</v>
      </c>
      <c r="J74" s="17">
        <f t="shared" ref="J74:J82" si="161">(1-0.003676)*2*G74*I74/1000/22.4</f>
        <v>0.003273636</v>
      </c>
      <c r="K74" s="17">
        <f t="shared" ref="K74:K82" si="162">(0.003676)*2*G74*I74/1000/22.4</f>
        <v>0.00001207828571</v>
      </c>
      <c r="L74" s="18">
        <f t="shared" ref="L74:L82" si="163">(K74/(J74+K74)*100)</f>
        <v>0.3676</v>
      </c>
      <c r="M74" s="13">
        <v>3.0</v>
      </c>
      <c r="N74" s="17">
        <f t="shared" ref="N74:N82" si="164">(2*M74/1000/22.4)+0.00000032</f>
        <v>0.0002681771429</v>
      </c>
      <c r="O74" s="11">
        <f t="shared" ref="O74:O82" si="165">((N74/(N74+J74))*100)*0.75</f>
        <v>5.678810514</v>
      </c>
      <c r="P74" s="24">
        <v>5.4</v>
      </c>
      <c r="Q74" s="22">
        <v>62.4</v>
      </c>
      <c r="R74" s="18">
        <f t="shared" ref="R74:S74" si="160">100*(((P74/1000)+1)*0.003676)/(1+((P74/1000)+1)*0.003676)</f>
        <v>0.3682241387</v>
      </c>
      <c r="S74" s="18">
        <f t="shared" si="160"/>
        <v>0.3890189722</v>
      </c>
      <c r="T74" s="17">
        <f t="shared" ref="T74:T82" si="167">(1/F74)*((S74-R74)/(O74-R74))</f>
        <v>0.0001864634328</v>
      </c>
      <c r="U74" s="22">
        <v>61.1</v>
      </c>
      <c r="V74" s="11">
        <f t="shared" ref="V74:V82" si="168">U74/H74</f>
        <v>30.55</v>
      </c>
      <c r="W74" s="11">
        <f t="shared" ref="W74:W82" si="169">(V74/14.00674)*1000</f>
        <v>2181.092817</v>
      </c>
      <c r="X74" s="18">
        <f t="shared" ref="X74:X82" si="170">(W74)*(T74)</f>
        <v>0.4066940539</v>
      </c>
      <c r="Y74" s="11">
        <f t="shared" ref="Y74:Y82" si="171">24*X74</f>
        <v>9.760657294</v>
      </c>
      <c r="Z74" s="11">
        <f>AVERAGE(Y74:Y76)</f>
        <v>10.60281036</v>
      </c>
      <c r="AA74" s="13">
        <f>_xlfn.STDEV.S(Y74:Y76)</f>
        <v>0.9473817988</v>
      </c>
      <c r="AB74" s="13">
        <f>AA74/SQRT(2)</f>
        <v>0.6699000943</v>
      </c>
      <c r="AC74" s="11">
        <v>9.772183296538792</v>
      </c>
      <c r="AD74" s="12">
        <f t="shared" ref="AD74:AD82" si="172">AC74-Y74</f>
        <v>0.01152600243</v>
      </c>
      <c r="AE74" s="13"/>
      <c r="AF74" s="13"/>
    </row>
    <row r="75" ht="12.0" customHeight="1">
      <c r="A75" s="1" t="s">
        <v>154</v>
      </c>
      <c r="B75" s="13"/>
      <c r="C75" s="13"/>
      <c r="D75" s="20"/>
      <c r="E75" s="20"/>
      <c r="F75" s="13">
        <v>21.0</v>
      </c>
      <c r="G75" s="13">
        <v>4.0</v>
      </c>
      <c r="H75" s="21">
        <v>2.0</v>
      </c>
      <c r="I75" s="13">
        <v>9.2</v>
      </c>
      <c r="J75" s="17">
        <f t="shared" si="161"/>
        <v>0.003273636</v>
      </c>
      <c r="K75" s="17">
        <f t="shared" si="162"/>
        <v>0.00001207828571</v>
      </c>
      <c r="L75" s="18">
        <f t="shared" si="163"/>
        <v>0.3676</v>
      </c>
      <c r="M75" s="13">
        <v>3.0</v>
      </c>
      <c r="N75" s="17">
        <f t="shared" si="164"/>
        <v>0.0002681771429</v>
      </c>
      <c r="O75" s="11">
        <f t="shared" si="165"/>
        <v>5.678810514</v>
      </c>
      <c r="P75" s="24">
        <v>5.4</v>
      </c>
      <c r="Q75" s="22">
        <v>50.4</v>
      </c>
      <c r="R75" s="18">
        <f t="shared" ref="R75:S75" si="166">100*(((P75/1000)+1)*0.003676)/(1+((P75/1000)+1)*0.003676)</f>
        <v>0.3682241387</v>
      </c>
      <c r="S75" s="18">
        <f t="shared" si="166"/>
        <v>0.3846418339</v>
      </c>
      <c r="T75" s="17">
        <f t="shared" si="167"/>
        <v>0.0001472144419</v>
      </c>
      <c r="U75" s="22">
        <v>92.2</v>
      </c>
      <c r="V75" s="11">
        <f t="shared" si="168"/>
        <v>46.1</v>
      </c>
      <c r="W75" s="11">
        <f t="shared" si="169"/>
        <v>3291.27263</v>
      </c>
      <c r="X75" s="18">
        <f t="shared" si="170"/>
        <v>0.4845228635</v>
      </c>
      <c r="Y75" s="11">
        <f t="shared" si="171"/>
        <v>11.62854872</v>
      </c>
      <c r="Z75" s="11">
        <f>AVERAGE(Y74:Y75)</f>
        <v>10.69460301</v>
      </c>
      <c r="AA75" s="13"/>
      <c r="AB75" s="13"/>
      <c r="AC75" s="11">
        <v>11.64228045185785</v>
      </c>
      <c r="AD75" s="12">
        <f t="shared" si="172"/>
        <v>0.01373172695</v>
      </c>
      <c r="AE75" s="13"/>
      <c r="AF75" s="13"/>
    </row>
    <row r="76" ht="12.0" customHeight="1">
      <c r="A76" s="1" t="s">
        <v>155</v>
      </c>
      <c r="B76" s="13"/>
      <c r="C76" s="13"/>
      <c r="D76" s="20"/>
      <c r="E76" s="20"/>
      <c r="F76" s="13">
        <v>21.0</v>
      </c>
      <c r="G76" s="13">
        <v>4.0</v>
      </c>
      <c r="H76" s="21">
        <v>2.0</v>
      </c>
      <c r="I76" s="13">
        <v>9.2</v>
      </c>
      <c r="J76" s="17">
        <f t="shared" si="161"/>
        <v>0.003273636</v>
      </c>
      <c r="K76" s="17">
        <f t="shared" si="162"/>
        <v>0.00001207828571</v>
      </c>
      <c r="L76" s="18">
        <f t="shared" si="163"/>
        <v>0.3676</v>
      </c>
      <c r="M76" s="13">
        <v>3.0</v>
      </c>
      <c r="N76" s="17">
        <f t="shared" si="164"/>
        <v>0.0002681771429</v>
      </c>
      <c r="O76" s="11">
        <f t="shared" si="165"/>
        <v>5.678810514</v>
      </c>
      <c r="P76" s="24">
        <v>5.4</v>
      </c>
      <c r="Q76" s="22">
        <v>78.3</v>
      </c>
      <c r="R76" s="18">
        <f t="shared" ref="R76:S76" si="173">100*(((P76/1000)+1)*0.003676)/(1+((P76/1000)+1)*0.003676)</f>
        <v>0.3682241387</v>
      </c>
      <c r="S76" s="18">
        <f t="shared" si="173"/>
        <v>0.3948180879</v>
      </c>
      <c r="T76" s="17">
        <f t="shared" si="167"/>
        <v>0.0002384630332</v>
      </c>
      <c r="U76" s="22">
        <v>51.0</v>
      </c>
      <c r="V76" s="11">
        <f t="shared" si="168"/>
        <v>25.5</v>
      </c>
      <c r="W76" s="11">
        <f t="shared" si="169"/>
        <v>1820.552106</v>
      </c>
      <c r="X76" s="18">
        <f t="shared" si="170"/>
        <v>0.4341343771</v>
      </c>
      <c r="Y76" s="11">
        <f t="shared" si="171"/>
        <v>10.41922505</v>
      </c>
      <c r="Z76" s="11">
        <f>AVERAGE(Y76:Y77)</f>
        <v>11.33331556</v>
      </c>
      <c r="AA76" s="13"/>
      <c r="AB76" s="13"/>
      <c r="AC76" s="11">
        <v>10.431528732036986</v>
      </c>
      <c r="AD76" s="12">
        <f t="shared" si="172"/>
        <v>0.01230368095</v>
      </c>
      <c r="AE76" s="13"/>
      <c r="AF76" s="13"/>
    </row>
    <row r="77" ht="12.0" customHeight="1">
      <c r="A77" s="1" t="s">
        <v>156</v>
      </c>
      <c r="B77" s="13"/>
      <c r="C77" s="13"/>
      <c r="D77" s="20"/>
      <c r="E77" s="20"/>
      <c r="F77" s="13">
        <v>21.0</v>
      </c>
      <c r="G77" s="13">
        <v>4.0</v>
      </c>
      <c r="H77" s="21">
        <v>2.0</v>
      </c>
      <c r="I77" s="13">
        <v>9.2</v>
      </c>
      <c r="J77" s="17">
        <f t="shared" si="161"/>
        <v>0.003273636</v>
      </c>
      <c r="K77" s="17">
        <f t="shared" si="162"/>
        <v>0.00001207828571</v>
      </c>
      <c r="L77" s="18">
        <f t="shared" si="163"/>
        <v>0.3676</v>
      </c>
      <c r="M77" s="13">
        <v>3.0</v>
      </c>
      <c r="N77" s="17">
        <f t="shared" si="164"/>
        <v>0.0002681771429</v>
      </c>
      <c r="O77" s="11">
        <f t="shared" si="165"/>
        <v>5.678810514</v>
      </c>
      <c r="P77" s="24">
        <v>5.4</v>
      </c>
      <c r="Q77" s="22">
        <v>65.1</v>
      </c>
      <c r="R77" s="18">
        <f t="shared" ref="R77:S77" si="174">100*(((P77/1000)+1)*0.003676)/(1+((P77/1000)+1)*0.003676)</f>
        <v>0.3682241387</v>
      </c>
      <c r="S77" s="18">
        <f t="shared" si="174"/>
        <v>0.3900037753</v>
      </c>
      <c r="T77" s="17">
        <f t="shared" si="167"/>
        <v>0.0001952939804</v>
      </c>
      <c r="U77" s="22">
        <v>73.2</v>
      </c>
      <c r="V77" s="11">
        <f t="shared" si="168"/>
        <v>36.6</v>
      </c>
      <c r="W77" s="11">
        <f t="shared" si="169"/>
        <v>2613.027728</v>
      </c>
      <c r="X77" s="18">
        <f t="shared" si="170"/>
        <v>0.510308586</v>
      </c>
      <c r="Y77" s="11">
        <f t="shared" si="171"/>
        <v>12.24740606</v>
      </c>
      <c r="Z77" s="11">
        <f>AVERAGE(Y78:Y79)</f>
        <v>11.5889026</v>
      </c>
      <c r="AA77" s="13"/>
      <c r="AB77" s="13"/>
      <c r="AC77" s="11">
        <v>12.26186857675232</v>
      </c>
      <c r="AD77" s="12">
        <f t="shared" si="172"/>
        <v>0.0144625129</v>
      </c>
      <c r="AE77" s="13"/>
      <c r="AF77" s="13"/>
    </row>
    <row r="78" ht="12.0" customHeight="1">
      <c r="A78" s="1" t="s">
        <v>157</v>
      </c>
      <c r="B78" s="13"/>
      <c r="C78" s="13"/>
      <c r="D78" s="20"/>
      <c r="E78" s="20"/>
      <c r="F78" s="13">
        <v>21.0</v>
      </c>
      <c r="G78" s="13">
        <v>4.0</v>
      </c>
      <c r="H78" s="21">
        <v>2.0</v>
      </c>
      <c r="I78" s="13">
        <v>9.2</v>
      </c>
      <c r="J78" s="17">
        <f t="shared" si="161"/>
        <v>0.003273636</v>
      </c>
      <c r="K78" s="17">
        <f t="shared" si="162"/>
        <v>0.00001207828571</v>
      </c>
      <c r="L78" s="18">
        <f t="shared" si="163"/>
        <v>0.3676</v>
      </c>
      <c r="M78" s="13">
        <v>3.0</v>
      </c>
      <c r="N78" s="17">
        <f t="shared" si="164"/>
        <v>0.0002681771429</v>
      </c>
      <c r="O78" s="11">
        <f t="shared" si="165"/>
        <v>5.678810514</v>
      </c>
      <c r="P78" s="24">
        <v>5.4</v>
      </c>
      <c r="Q78" s="22">
        <v>71.9</v>
      </c>
      <c r="R78" s="18">
        <f t="shared" ref="R78:S78" si="175">100*(((P78/1000)+1)*0.003676)/(1+((P78/1000)+1)*0.003676)</f>
        <v>0.3682241387</v>
      </c>
      <c r="S78" s="18">
        <f t="shared" si="175"/>
        <v>0.3924839338</v>
      </c>
      <c r="T78" s="17">
        <f t="shared" si="167"/>
        <v>0.0002175331045</v>
      </c>
      <c r="U78" s="22">
        <v>53.7</v>
      </c>
      <c r="V78" s="11">
        <f t="shared" si="168"/>
        <v>26.85</v>
      </c>
      <c r="W78" s="11">
        <f t="shared" si="169"/>
        <v>1916.934276</v>
      </c>
      <c r="X78" s="18">
        <f t="shared" si="170"/>
        <v>0.4169966641</v>
      </c>
      <c r="Y78" s="11">
        <f t="shared" si="171"/>
        <v>10.00791994</v>
      </c>
      <c r="Z78" s="13"/>
      <c r="AA78" s="13"/>
      <c r="AB78" s="13"/>
      <c r="AC78" s="11">
        <v>10.019737925381602</v>
      </c>
      <c r="AD78" s="12">
        <f t="shared" si="172"/>
        <v>0.01181798582</v>
      </c>
      <c r="AE78" s="13"/>
      <c r="AF78" s="13"/>
    </row>
    <row r="79" ht="12.0" customHeight="1">
      <c r="A79" s="1" t="s">
        <v>158</v>
      </c>
      <c r="B79" s="13"/>
      <c r="C79" s="13"/>
      <c r="D79" s="20"/>
      <c r="E79" s="20"/>
      <c r="F79" s="13">
        <v>21.0</v>
      </c>
      <c r="G79" s="13">
        <v>4.0</v>
      </c>
      <c r="H79" s="21">
        <v>2.0</v>
      </c>
      <c r="I79" s="13">
        <v>9.2</v>
      </c>
      <c r="J79" s="17">
        <f t="shared" si="161"/>
        <v>0.003273636</v>
      </c>
      <c r="K79" s="17">
        <f t="shared" si="162"/>
        <v>0.00001207828571</v>
      </c>
      <c r="L79" s="18">
        <f t="shared" si="163"/>
        <v>0.3676</v>
      </c>
      <c r="M79" s="13">
        <v>3.0</v>
      </c>
      <c r="N79" s="17">
        <f t="shared" si="164"/>
        <v>0.0002681771429</v>
      </c>
      <c r="O79" s="11">
        <f t="shared" si="165"/>
        <v>5.678810514</v>
      </c>
      <c r="P79" s="24">
        <v>5.4</v>
      </c>
      <c r="Q79" s="22">
        <v>53.3</v>
      </c>
      <c r="R79" s="18">
        <f t="shared" ref="R79:S79" si="176">100*(((P79/1000)+1)*0.003676)/(1+((P79/1000)+1)*0.003676)</f>
        <v>0.3682241387</v>
      </c>
      <c r="S79" s="18">
        <f t="shared" si="176"/>
        <v>0.3856996775</v>
      </c>
      <c r="T79" s="17">
        <f t="shared" si="167"/>
        <v>0.0001566999308</v>
      </c>
      <c r="U79" s="22">
        <v>98.1</v>
      </c>
      <c r="V79" s="11">
        <f t="shared" si="168"/>
        <v>49.05</v>
      </c>
      <c r="W79" s="11">
        <f t="shared" si="169"/>
        <v>3501.885521</v>
      </c>
      <c r="X79" s="18">
        <f t="shared" si="170"/>
        <v>0.5487452188</v>
      </c>
      <c r="Y79" s="11">
        <f t="shared" si="171"/>
        <v>13.16988525</v>
      </c>
      <c r="Z79" s="13"/>
      <c r="AA79" s="13"/>
      <c r="AB79" s="13"/>
      <c r="AC79" s="11">
        <v>13.185437086478263</v>
      </c>
      <c r="AD79" s="12">
        <f t="shared" si="172"/>
        <v>0.01555183476</v>
      </c>
      <c r="AE79" s="13"/>
      <c r="AF79" s="13"/>
    </row>
    <row r="80" ht="12.0" customHeight="1">
      <c r="A80" s="1" t="s">
        <v>159</v>
      </c>
      <c r="B80" s="13"/>
      <c r="C80" s="13"/>
      <c r="D80" s="13"/>
      <c r="E80" s="13"/>
      <c r="F80" s="13">
        <v>22.0</v>
      </c>
      <c r="G80" s="13">
        <v>4.0</v>
      </c>
      <c r="H80" s="21">
        <v>3.0</v>
      </c>
      <c r="I80" s="13">
        <v>9.2</v>
      </c>
      <c r="J80" s="17">
        <f t="shared" si="161"/>
        <v>0.003273636</v>
      </c>
      <c r="K80" s="17">
        <f t="shared" si="162"/>
        <v>0.00001207828571</v>
      </c>
      <c r="L80" s="18">
        <f t="shared" si="163"/>
        <v>0.3676</v>
      </c>
      <c r="M80" s="13">
        <v>3.0</v>
      </c>
      <c r="N80" s="17">
        <f t="shared" si="164"/>
        <v>0.0002681771429</v>
      </c>
      <c r="O80" s="11">
        <f t="shared" si="165"/>
        <v>5.678810514</v>
      </c>
      <c r="P80" s="24">
        <v>5.4</v>
      </c>
      <c r="Q80" s="22">
        <v>114.6</v>
      </c>
      <c r="R80" s="13">
        <f t="shared" ref="R80:S80" si="177">100*(((P80/1000)+1)*0.003676)/(1+((P80/1000)+1)*0.003676)</f>
        <v>0.3682241387</v>
      </c>
      <c r="S80" s="18">
        <f t="shared" si="177"/>
        <v>0.4080550485</v>
      </c>
      <c r="T80" s="17">
        <f t="shared" si="167"/>
        <v>0.0003409220322</v>
      </c>
      <c r="U80" s="22">
        <v>49.6</v>
      </c>
      <c r="V80" s="11">
        <f t="shared" si="168"/>
        <v>16.53333333</v>
      </c>
      <c r="W80" s="11">
        <f t="shared" si="169"/>
        <v>1180.38411</v>
      </c>
      <c r="X80" s="18">
        <f t="shared" si="170"/>
        <v>0.4024189497</v>
      </c>
      <c r="Y80" s="11">
        <f t="shared" si="171"/>
        <v>9.658054792</v>
      </c>
      <c r="Z80" s="13"/>
      <c r="AA80" s="13"/>
      <c r="AB80" s="13"/>
      <c r="AC80" s="11">
        <v>9.669459635233768</v>
      </c>
      <c r="AD80" s="12">
        <f t="shared" si="172"/>
        <v>0.0114048429</v>
      </c>
      <c r="AE80" s="13"/>
      <c r="AF80" s="13"/>
    </row>
    <row r="81" ht="12.0" customHeight="1">
      <c r="A81" s="1" t="s">
        <v>160</v>
      </c>
      <c r="B81" s="13"/>
      <c r="C81" s="13"/>
      <c r="D81" s="13"/>
      <c r="E81" s="13"/>
      <c r="F81" s="13">
        <v>22.0</v>
      </c>
      <c r="G81" s="13">
        <v>4.0</v>
      </c>
      <c r="H81" s="21">
        <v>2.0</v>
      </c>
      <c r="I81" s="13">
        <v>9.2</v>
      </c>
      <c r="J81" s="17">
        <f t="shared" si="161"/>
        <v>0.003273636</v>
      </c>
      <c r="K81" s="17">
        <f t="shared" si="162"/>
        <v>0.00001207828571</v>
      </c>
      <c r="L81" s="18">
        <f t="shared" si="163"/>
        <v>0.3676</v>
      </c>
      <c r="M81" s="13">
        <v>3.0</v>
      </c>
      <c r="N81" s="17">
        <f t="shared" si="164"/>
        <v>0.0002681771429</v>
      </c>
      <c r="O81" s="11">
        <f t="shared" si="165"/>
        <v>5.678810514</v>
      </c>
      <c r="P81" s="24">
        <v>5.4</v>
      </c>
      <c r="Q81" s="22">
        <v>132.4</v>
      </c>
      <c r="R81" s="18">
        <f t="shared" ref="R81:S81" si="178">100*(((P81/1000)+1)*0.003676)/(1+((P81/1000)+1)*0.003676)</f>
        <v>0.3682241387</v>
      </c>
      <c r="S81" s="18">
        <f t="shared" si="178"/>
        <v>0.4145446141</v>
      </c>
      <c r="T81" s="17">
        <f t="shared" si="167"/>
        <v>0.0003964677361</v>
      </c>
      <c r="U81" s="22">
        <v>43.2</v>
      </c>
      <c r="V81" s="11">
        <f t="shared" si="168"/>
        <v>21.6</v>
      </c>
      <c r="W81" s="11">
        <f t="shared" si="169"/>
        <v>1542.114725</v>
      </c>
      <c r="X81" s="18">
        <f t="shared" si="170"/>
        <v>0.6113987338</v>
      </c>
      <c r="Y81" s="11">
        <f t="shared" si="171"/>
        <v>14.67356961</v>
      </c>
      <c r="Z81" s="11">
        <f>AVERAGE(Y77:Y82)</f>
        <v>11.10508271</v>
      </c>
      <c r="AA81" s="13">
        <f>STDEV(Y77:Y82)</f>
        <v>2.810871747</v>
      </c>
      <c r="AB81" s="13">
        <f>AA81/(SQRT(6))</f>
        <v>1.147533585</v>
      </c>
      <c r="AC81" s="11">
        <v>14.690897091102162</v>
      </c>
      <c r="AD81" s="12">
        <f t="shared" si="172"/>
        <v>0.0173274805</v>
      </c>
      <c r="AE81" s="13"/>
      <c r="AF81" s="13"/>
    </row>
    <row r="82" ht="12.0" customHeight="1">
      <c r="A82" s="1" t="s">
        <v>161</v>
      </c>
      <c r="B82" s="13"/>
      <c r="C82" s="13"/>
      <c r="D82" s="28"/>
      <c r="E82" s="28"/>
      <c r="F82" s="13">
        <v>22.0</v>
      </c>
      <c r="G82" s="13">
        <v>4.0</v>
      </c>
      <c r="H82" s="21">
        <v>3.0</v>
      </c>
      <c r="I82" s="13">
        <v>9.2</v>
      </c>
      <c r="J82" s="17">
        <f t="shared" si="161"/>
        <v>0.003273636</v>
      </c>
      <c r="K82" s="17">
        <f t="shared" si="162"/>
        <v>0.00001207828571</v>
      </c>
      <c r="L82" s="18">
        <f t="shared" si="163"/>
        <v>0.3676</v>
      </c>
      <c r="M82" s="13">
        <v>3.0</v>
      </c>
      <c r="N82" s="17">
        <f t="shared" si="164"/>
        <v>0.0002681771429</v>
      </c>
      <c r="O82" s="11">
        <f t="shared" si="165"/>
        <v>5.678810514</v>
      </c>
      <c r="P82" s="24">
        <v>5.4</v>
      </c>
      <c r="Q82" s="22">
        <v>85.7</v>
      </c>
      <c r="R82" s="18">
        <f t="shared" ref="R82:S82" si="179">100*(((P82/1000)+1)*0.003676)/(1+((P82/1000)+1)*0.003676)</f>
        <v>0.3682241387</v>
      </c>
      <c r="S82" s="18">
        <f t="shared" si="179"/>
        <v>0.3975168172</v>
      </c>
      <c r="T82" s="17">
        <f t="shared" si="167"/>
        <v>0.0002507228568</v>
      </c>
      <c r="U82" s="22">
        <v>48.0</v>
      </c>
      <c r="V82" s="11">
        <f t="shared" si="168"/>
        <v>16</v>
      </c>
      <c r="W82" s="11">
        <f t="shared" si="169"/>
        <v>1142.307204</v>
      </c>
      <c r="X82" s="18">
        <f t="shared" si="170"/>
        <v>0.2864025254</v>
      </c>
      <c r="Y82" s="11">
        <f t="shared" si="171"/>
        <v>6.873660609</v>
      </c>
      <c r="Z82" s="13"/>
      <c r="AA82" s="13"/>
      <c r="AB82" s="13"/>
      <c r="AC82" s="11">
        <v>6.881777462481911</v>
      </c>
      <c r="AD82" s="12">
        <f t="shared" si="172"/>
        <v>0.008116853864</v>
      </c>
      <c r="AE82" s="13"/>
      <c r="AF82" s="13"/>
    </row>
    <row r="83" ht="12.0" customHeight="1">
      <c r="A83" s="29"/>
      <c r="B83" s="13"/>
      <c r="C83" s="13"/>
      <c r="D83" s="28"/>
      <c r="E83" s="28"/>
      <c r="F83" s="13"/>
      <c r="G83" s="13"/>
      <c r="H83" s="13"/>
      <c r="I83" s="24"/>
      <c r="J83" s="17"/>
      <c r="K83" s="17"/>
      <c r="L83" s="18"/>
      <c r="M83" s="13"/>
      <c r="N83" s="17"/>
      <c r="O83" s="11"/>
      <c r="P83" s="13"/>
      <c r="Q83" s="26"/>
      <c r="R83" s="18"/>
      <c r="S83" s="18"/>
      <c r="T83" s="17"/>
      <c r="U83" s="24"/>
      <c r="V83" s="11"/>
      <c r="W83" s="11"/>
      <c r="X83" s="18"/>
      <c r="Y83" s="11"/>
      <c r="Z83" s="13"/>
      <c r="AA83" s="13"/>
      <c r="AB83" s="13"/>
      <c r="AC83" s="11"/>
      <c r="AD83" s="12"/>
      <c r="AE83" s="13"/>
      <c r="AF83" s="13"/>
    </row>
    <row r="84" ht="12.0" customHeight="1">
      <c r="A84" s="29"/>
      <c r="B84" s="13"/>
      <c r="C84" s="13"/>
      <c r="D84" s="28"/>
      <c r="E84" s="28"/>
      <c r="F84" s="13"/>
      <c r="G84" s="13"/>
      <c r="H84" s="13"/>
      <c r="I84" s="24"/>
      <c r="J84" s="17"/>
      <c r="K84" s="17"/>
      <c r="L84" s="18"/>
      <c r="M84" s="13"/>
      <c r="N84" s="17"/>
      <c r="O84" s="11"/>
      <c r="P84" s="13"/>
      <c r="Q84" s="26"/>
      <c r="R84" s="18"/>
      <c r="S84" s="18"/>
      <c r="T84" s="17"/>
      <c r="U84" s="13"/>
      <c r="V84" s="11"/>
      <c r="W84" s="11"/>
      <c r="X84" s="18"/>
      <c r="Y84" s="11"/>
      <c r="Z84" s="13"/>
      <c r="AA84" s="13"/>
      <c r="AB84" s="13"/>
      <c r="AC84" s="11"/>
      <c r="AD84" s="12"/>
      <c r="AE84" s="13"/>
      <c r="AF84" s="13"/>
    </row>
    <row r="85" ht="12.0" customHeight="1">
      <c r="A85" s="29"/>
      <c r="B85" s="13"/>
      <c r="C85" s="13"/>
      <c r="D85" s="28"/>
      <c r="E85" s="28"/>
      <c r="F85" s="13"/>
      <c r="G85" s="13"/>
      <c r="H85" s="13"/>
      <c r="I85" s="24"/>
      <c r="J85" s="17"/>
      <c r="K85" s="17"/>
      <c r="L85" s="18"/>
      <c r="M85" s="13"/>
      <c r="N85" s="17"/>
      <c r="O85" s="11"/>
      <c r="P85" s="13"/>
      <c r="Q85" s="26"/>
      <c r="R85" s="18"/>
      <c r="S85" s="18"/>
      <c r="T85" s="17"/>
      <c r="U85" s="13"/>
      <c r="V85" s="11"/>
      <c r="W85" s="11"/>
      <c r="X85" s="18"/>
      <c r="Y85" s="11"/>
      <c r="Z85" s="11"/>
      <c r="AA85" s="13"/>
      <c r="AB85" s="13"/>
      <c r="AC85" s="11"/>
      <c r="AD85" s="12"/>
      <c r="AE85" s="13"/>
      <c r="AF85" s="13"/>
    </row>
    <row r="86" ht="12.0" customHeight="1">
      <c r="A86" s="29"/>
      <c r="B86" s="13"/>
      <c r="C86" s="13"/>
      <c r="D86" s="28"/>
      <c r="E86" s="28"/>
      <c r="F86" s="13"/>
      <c r="G86" s="13"/>
      <c r="H86" s="13"/>
      <c r="I86" s="13"/>
      <c r="J86" s="17"/>
      <c r="K86" s="17"/>
      <c r="L86" s="18"/>
      <c r="M86" s="13"/>
      <c r="N86" s="17"/>
      <c r="O86" s="11"/>
      <c r="P86" s="13"/>
      <c r="Q86" s="30"/>
      <c r="R86" s="18"/>
      <c r="S86" s="18"/>
      <c r="T86" s="17"/>
      <c r="U86" s="15"/>
      <c r="V86" s="11"/>
      <c r="W86" s="11"/>
      <c r="X86" s="18"/>
      <c r="Y86" s="11"/>
      <c r="Z86" s="13"/>
      <c r="AA86" s="13"/>
      <c r="AB86" s="13"/>
      <c r="AC86" s="11"/>
      <c r="AD86" s="12"/>
      <c r="AE86" s="13"/>
      <c r="AF86" s="13"/>
    </row>
    <row r="87" ht="12.0" customHeight="1">
      <c r="A87" s="29"/>
      <c r="B87" s="13"/>
      <c r="C87" s="13"/>
      <c r="D87" s="28"/>
      <c r="E87" s="28"/>
      <c r="F87" s="13"/>
      <c r="G87" s="13"/>
      <c r="H87" s="13"/>
      <c r="I87" s="13"/>
      <c r="J87" s="17"/>
      <c r="K87" s="17"/>
      <c r="L87" s="18"/>
      <c r="M87" s="13"/>
      <c r="N87" s="17"/>
      <c r="O87" s="11"/>
      <c r="P87" s="13"/>
      <c r="Q87" s="30"/>
      <c r="R87" s="18"/>
      <c r="S87" s="18"/>
      <c r="T87" s="17"/>
      <c r="U87" s="15"/>
      <c r="V87" s="11"/>
      <c r="W87" s="11"/>
      <c r="X87" s="18"/>
      <c r="Y87" s="11"/>
      <c r="Z87" s="13"/>
      <c r="AA87" s="13"/>
      <c r="AB87" s="13"/>
      <c r="AC87" s="11"/>
      <c r="AD87" s="12"/>
      <c r="AE87" s="13"/>
      <c r="AF87" s="13"/>
    </row>
    <row r="88" ht="12.0" customHeight="1">
      <c r="A88" s="2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30"/>
      <c r="R88" s="13"/>
      <c r="S88" s="13"/>
      <c r="T88" s="13"/>
      <c r="U88" s="15"/>
      <c r="V88" s="11"/>
      <c r="W88" s="13"/>
      <c r="X88" s="13"/>
      <c r="Y88" s="13"/>
      <c r="Z88" s="13"/>
      <c r="AA88" s="13"/>
      <c r="AB88" s="13"/>
      <c r="AC88" s="11"/>
      <c r="AD88" s="12"/>
      <c r="AE88" s="13"/>
      <c r="AF88" s="13"/>
    </row>
    <row r="89" ht="12.0" customHeight="1">
      <c r="A89" s="29"/>
      <c r="B89" s="13"/>
      <c r="C89" s="13"/>
      <c r="D89" s="20"/>
      <c r="E89" s="20"/>
      <c r="F89" s="13"/>
      <c r="G89" s="13"/>
      <c r="H89" s="13"/>
      <c r="I89" s="31"/>
      <c r="J89" s="17"/>
      <c r="K89" s="17"/>
      <c r="L89" s="18"/>
      <c r="M89" s="13"/>
      <c r="N89" s="17"/>
      <c r="O89" s="11"/>
      <c r="P89" s="11"/>
      <c r="Q89" s="30"/>
      <c r="R89" s="18"/>
      <c r="S89" s="18"/>
      <c r="T89" s="17"/>
      <c r="U89" s="15"/>
      <c r="V89" s="11"/>
      <c r="W89" s="11"/>
      <c r="X89" s="18"/>
      <c r="Y89" s="11"/>
      <c r="Z89" s="11"/>
      <c r="AA89" s="13"/>
      <c r="AB89" s="13"/>
      <c r="AC89" s="11"/>
      <c r="AD89" s="12"/>
      <c r="AE89" s="13"/>
      <c r="AF89" s="13"/>
    </row>
    <row r="90" ht="12.0" customHeight="1">
      <c r="A90" s="29"/>
      <c r="B90" s="13"/>
      <c r="C90" s="13"/>
      <c r="D90" s="20"/>
      <c r="E90" s="20"/>
      <c r="F90" s="13"/>
      <c r="G90" s="13"/>
      <c r="H90" s="13"/>
      <c r="I90" s="31"/>
      <c r="J90" s="17"/>
      <c r="K90" s="17"/>
      <c r="L90" s="18"/>
      <c r="M90" s="13"/>
      <c r="N90" s="17"/>
      <c r="O90" s="11"/>
      <c r="P90" s="11"/>
      <c r="Q90" s="30"/>
      <c r="R90" s="18"/>
      <c r="S90" s="18"/>
      <c r="T90" s="17"/>
      <c r="U90" s="15"/>
      <c r="V90" s="11"/>
      <c r="W90" s="11"/>
      <c r="X90" s="18"/>
      <c r="Y90" s="11"/>
      <c r="Z90" s="13"/>
      <c r="AA90" s="13"/>
      <c r="AB90" s="13"/>
      <c r="AC90" s="11"/>
      <c r="AD90" s="12"/>
      <c r="AE90" s="13"/>
      <c r="AF90" s="13"/>
    </row>
    <row r="91" ht="12.0" customHeight="1">
      <c r="A91" s="29"/>
      <c r="B91" s="13"/>
      <c r="C91" s="13"/>
      <c r="D91" s="20"/>
      <c r="E91" s="20"/>
      <c r="F91" s="13"/>
      <c r="G91" s="13"/>
      <c r="H91" s="13"/>
      <c r="I91" s="31"/>
      <c r="J91" s="17"/>
      <c r="K91" s="17"/>
      <c r="L91" s="18"/>
      <c r="M91" s="13"/>
      <c r="N91" s="17"/>
      <c r="O91" s="11"/>
      <c r="P91" s="11"/>
      <c r="Q91" s="30"/>
      <c r="R91" s="18"/>
      <c r="S91" s="18"/>
      <c r="T91" s="17"/>
      <c r="U91" s="15"/>
      <c r="V91" s="11"/>
      <c r="W91" s="11"/>
      <c r="X91" s="18"/>
      <c r="Y91" s="11"/>
      <c r="Z91" s="13"/>
      <c r="AA91" s="13"/>
      <c r="AB91" s="13"/>
      <c r="AC91" s="11"/>
      <c r="AD91" s="12"/>
      <c r="AE91" s="13"/>
      <c r="AF91" s="13"/>
    </row>
    <row r="92" ht="12.0" customHeight="1">
      <c r="A92" s="29"/>
      <c r="B92" s="13"/>
      <c r="C92" s="13"/>
      <c r="D92" s="20"/>
      <c r="E92" s="20"/>
      <c r="F92" s="13"/>
      <c r="G92" s="13"/>
      <c r="H92" s="13"/>
      <c r="I92" s="31"/>
      <c r="J92" s="17"/>
      <c r="K92" s="17"/>
      <c r="L92" s="18"/>
      <c r="M92" s="13"/>
      <c r="N92" s="17"/>
      <c r="O92" s="11"/>
      <c r="P92" s="11"/>
      <c r="Q92" s="32"/>
      <c r="R92" s="18"/>
      <c r="S92" s="18"/>
      <c r="T92" s="17"/>
      <c r="U92" s="13"/>
      <c r="V92" s="11"/>
      <c r="W92" s="11"/>
      <c r="X92" s="18"/>
      <c r="Y92" s="11"/>
      <c r="Z92" s="11"/>
      <c r="AA92" s="13"/>
      <c r="AB92" s="13"/>
      <c r="AC92" s="11"/>
      <c r="AD92" s="12"/>
      <c r="AE92" s="13"/>
      <c r="AF92" s="13"/>
    </row>
    <row r="93" ht="12.0" customHeight="1">
      <c r="A93" s="29"/>
      <c r="B93" s="13"/>
      <c r="C93" s="13"/>
      <c r="D93" s="20"/>
      <c r="E93" s="20"/>
      <c r="F93" s="13"/>
      <c r="G93" s="13"/>
      <c r="H93" s="13"/>
      <c r="I93" s="31"/>
      <c r="J93" s="17"/>
      <c r="K93" s="17"/>
      <c r="L93" s="18"/>
      <c r="M93" s="13"/>
      <c r="N93" s="17"/>
      <c r="O93" s="11"/>
      <c r="P93" s="11"/>
      <c r="Q93" s="32"/>
      <c r="R93" s="18"/>
      <c r="S93" s="18"/>
      <c r="T93" s="17"/>
      <c r="U93" s="24"/>
      <c r="V93" s="11"/>
      <c r="W93" s="11"/>
      <c r="X93" s="18"/>
      <c r="Y93" s="11"/>
      <c r="Z93" s="13"/>
      <c r="AA93" s="13"/>
      <c r="AB93" s="13"/>
      <c r="AC93" s="11"/>
      <c r="AD93" s="12"/>
      <c r="AE93" s="13"/>
      <c r="AF93" s="13"/>
    </row>
    <row r="94" ht="12.0" customHeight="1">
      <c r="A94" s="29"/>
      <c r="B94" s="13"/>
      <c r="C94" s="13"/>
      <c r="D94" s="20"/>
      <c r="E94" s="20"/>
      <c r="F94" s="13"/>
      <c r="G94" s="13"/>
      <c r="H94" s="13"/>
      <c r="I94" s="31"/>
      <c r="J94" s="17"/>
      <c r="K94" s="17"/>
      <c r="L94" s="18"/>
      <c r="M94" s="13"/>
      <c r="N94" s="17"/>
      <c r="O94" s="11"/>
      <c r="P94" s="11"/>
      <c r="Q94" s="32"/>
      <c r="R94" s="18"/>
      <c r="S94" s="18"/>
      <c r="T94" s="17"/>
      <c r="U94" s="24"/>
      <c r="V94" s="11"/>
      <c r="W94" s="11"/>
      <c r="X94" s="18"/>
      <c r="Y94" s="11"/>
      <c r="Z94" s="13"/>
      <c r="AA94" s="13"/>
      <c r="AB94" s="13"/>
      <c r="AC94" s="11"/>
      <c r="AD94" s="12"/>
      <c r="AE94" s="13"/>
      <c r="AF94" s="13"/>
    </row>
    <row r="95" ht="12.0" customHeight="1">
      <c r="A95" s="2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1"/>
      <c r="Q95" s="26"/>
      <c r="R95" s="13"/>
      <c r="S95" s="13"/>
      <c r="T95" s="13"/>
      <c r="U95" s="24"/>
      <c r="V95" s="11"/>
      <c r="W95" s="13"/>
      <c r="X95" s="13"/>
      <c r="Y95" s="13"/>
      <c r="Z95" s="13"/>
      <c r="AA95" s="13"/>
      <c r="AB95" s="13"/>
      <c r="AC95" s="11"/>
      <c r="AD95" s="12"/>
      <c r="AE95" s="13"/>
      <c r="AF95" s="13"/>
    </row>
    <row r="96" ht="12.0" customHeight="1">
      <c r="A96" s="29"/>
      <c r="B96" s="13"/>
      <c r="C96" s="13"/>
      <c r="D96" s="20"/>
      <c r="E96" s="20"/>
      <c r="F96" s="13"/>
      <c r="G96" s="13"/>
      <c r="H96" s="13"/>
      <c r="I96" s="24"/>
      <c r="J96" s="17"/>
      <c r="K96" s="17"/>
      <c r="L96" s="18"/>
      <c r="M96" s="13"/>
      <c r="N96" s="17"/>
      <c r="O96" s="11"/>
      <c r="P96" s="11"/>
      <c r="Q96" s="26"/>
      <c r="R96" s="18"/>
      <c r="S96" s="18"/>
      <c r="T96" s="17"/>
      <c r="U96" s="24"/>
      <c r="V96" s="11"/>
      <c r="W96" s="11"/>
      <c r="X96" s="18"/>
      <c r="Y96" s="11"/>
      <c r="Z96" s="13"/>
      <c r="AA96" s="13"/>
      <c r="AB96" s="13"/>
      <c r="AC96" s="11"/>
      <c r="AD96" s="12"/>
      <c r="AE96" s="13"/>
      <c r="AF96" s="13"/>
    </row>
    <row r="97" ht="12.0" customHeight="1">
      <c r="A97" s="29"/>
      <c r="B97" s="13"/>
      <c r="C97" s="13"/>
      <c r="D97" s="20"/>
      <c r="E97" s="20"/>
      <c r="F97" s="13"/>
      <c r="G97" s="13"/>
      <c r="H97" s="13"/>
      <c r="I97" s="24"/>
      <c r="J97" s="17"/>
      <c r="K97" s="17"/>
      <c r="L97" s="18"/>
      <c r="M97" s="13"/>
      <c r="N97" s="17"/>
      <c r="O97" s="11"/>
      <c r="P97" s="11"/>
      <c r="Q97" s="26"/>
      <c r="R97" s="18"/>
      <c r="S97" s="18"/>
      <c r="T97" s="17"/>
      <c r="U97" s="24"/>
      <c r="V97" s="11"/>
      <c r="W97" s="11"/>
      <c r="X97" s="18"/>
      <c r="Y97" s="11"/>
      <c r="Z97" s="13"/>
      <c r="AA97" s="13"/>
      <c r="AB97" s="13"/>
      <c r="AC97" s="11"/>
      <c r="AD97" s="12"/>
      <c r="AE97" s="13"/>
      <c r="AF97" s="13"/>
    </row>
    <row r="98" ht="12.0" customHeight="1">
      <c r="A98" s="29"/>
      <c r="B98" s="13"/>
      <c r="C98" s="13"/>
      <c r="D98" s="20"/>
      <c r="E98" s="20"/>
      <c r="F98" s="13"/>
      <c r="G98" s="13"/>
      <c r="H98" s="13"/>
      <c r="I98" s="24"/>
      <c r="J98" s="17"/>
      <c r="K98" s="17"/>
      <c r="L98" s="18"/>
      <c r="M98" s="13"/>
      <c r="N98" s="17"/>
      <c r="O98" s="11"/>
      <c r="P98" s="11"/>
      <c r="Q98" s="26"/>
      <c r="R98" s="18"/>
      <c r="S98" s="18"/>
      <c r="T98" s="17"/>
      <c r="U98" s="24"/>
      <c r="V98" s="11"/>
      <c r="W98" s="11"/>
      <c r="X98" s="18"/>
      <c r="Y98" s="11"/>
      <c r="Z98" s="13"/>
      <c r="AA98" s="13"/>
      <c r="AB98" s="13"/>
      <c r="AC98" s="11"/>
      <c r="AD98" s="12"/>
      <c r="AE98" s="13"/>
      <c r="AF98" s="13"/>
    </row>
    <row r="99" ht="12.0" customHeight="1">
      <c r="A99" s="18"/>
      <c r="B99" s="13"/>
      <c r="C99" s="13"/>
      <c r="D99" s="20"/>
      <c r="E99" s="20"/>
      <c r="F99" s="13"/>
      <c r="G99" s="13"/>
      <c r="H99" s="13"/>
      <c r="I99" s="24"/>
      <c r="J99" s="17"/>
      <c r="K99" s="17"/>
      <c r="L99" s="18"/>
      <c r="M99" s="13"/>
      <c r="N99" s="17"/>
      <c r="O99" s="11"/>
      <c r="P99" s="11"/>
      <c r="Q99" s="26"/>
      <c r="R99" s="18"/>
      <c r="S99" s="18"/>
      <c r="T99" s="17"/>
      <c r="U99" s="13"/>
      <c r="V99" s="11"/>
      <c r="W99" s="11"/>
      <c r="X99" s="18"/>
      <c r="Y99" s="11"/>
      <c r="Z99" s="13"/>
      <c r="AA99" s="13"/>
      <c r="AB99" s="13"/>
      <c r="AC99" s="11"/>
      <c r="AD99" s="12"/>
      <c r="AE99" s="13"/>
      <c r="AF99" s="13"/>
    </row>
    <row r="100" ht="12.0" customHeight="1">
      <c r="A100" s="18"/>
      <c r="B100" s="13"/>
      <c r="C100" s="13"/>
      <c r="D100" s="20"/>
      <c r="E100" s="20"/>
      <c r="F100" s="13"/>
      <c r="G100" s="13"/>
      <c r="H100" s="13"/>
      <c r="I100" s="24"/>
      <c r="J100" s="17"/>
      <c r="K100" s="17"/>
      <c r="L100" s="18"/>
      <c r="M100" s="13"/>
      <c r="N100" s="17"/>
      <c r="O100" s="11"/>
      <c r="P100" s="11"/>
      <c r="Q100" s="26"/>
      <c r="R100" s="18"/>
      <c r="S100" s="18"/>
      <c r="T100" s="17"/>
      <c r="U100" s="24"/>
      <c r="V100" s="11"/>
      <c r="W100" s="11"/>
      <c r="X100" s="18"/>
      <c r="Y100" s="11"/>
      <c r="Z100" s="13"/>
      <c r="AA100" s="13"/>
      <c r="AB100" s="13"/>
      <c r="AC100" s="11"/>
      <c r="AD100" s="12"/>
      <c r="AE100" s="13"/>
      <c r="AF100" s="13"/>
    </row>
    <row r="101" ht="12.0" customHeight="1">
      <c r="A101" s="18"/>
      <c r="B101" s="13"/>
      <c r="C101" s="13"/>
      <c r="D101" s="20"/>
      <c r="E101" s="20"/>
      <c r="F101" s="13"/>
      <c r="G101" s="13"/>
      <c r="H101" s="13"/>
      <c r="I101" s="24"/>
      <c r="J101" s="17"/>
      <c r="K101" s="17"/>
      <c r="L101" s="18"/>
      <c r="M101" s="13"/>
      <c r="N101" s="17"/>
      <c r="O101" s="11"/>
      <c r="P101" s="11"/>
      <c r="Q101" s="26"/>
      <c r="R101" s="18"/>
      <c r="S101" s="18"/>
      <c r="T101" s="17"/>
      <c r="U101" s="24"/>
      <c r="V101" s="11"/>
      <c r="W101" s="11"/>
      <c r="X101" s="18"/>
      <c r="Y101" s="11"/>
      <c r="Z101" s="13"/>
      <c r="AA101" s="13"/>
      <c r="AB101" s="13"/>
      <c r="AC101" s="11"/>
      <c r="AD101" s="12"/>
      <c r="AE101" s="13"/>
      <c r="AF101" s="13"/>
    </row>
    <row r="102" ht="12.0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26"/>
      <c r="R102" s="13"/>
      <c r="S102" s="13"/>
      <c r="T102" s="13"/>
      <c r="U102" s="24"/>
      <c r="V102" s="11"/>
      <c r="W102" s="13"/>
      <c r="X102" s="13"/>
      <c r="Y102" s="13"/>
      <c r="Z102" s="13"/>
      <c r="AA102" s="13"/>
      <c r="AB102" s="13"/>
      <c r="AC102" s="11"/>
      <c r="AD102" s="12"/>
      <c r="AE102" s="13"/>
      <c r="AF102" s="13"/>
    </row>
    <row r="103" ht="12.0" customHeight="1">
      <c r="A103" s="13"/>
      <c r="B103" s="13"/>
      <c r="C103" s="13"/>
      <c r="D103" s="20"/>
      <c r="E103" s="20"/>
      <c r="F103" s="13"/>
      <c r="G103" s="13"/>
      <c r="H103" s="13"/>
      <c r="I103" s="24"/>
      <c r="J103" s="17"/>
      <c r="K103" s="17"/>
      <c r="L103" s="18"/>
      <c r="M103" s="13"/>
      <c r="N103" s="17"/>
      <c r="O103" s="11"/>
      <c r="P103" s="13"/>
      <c r="Q103" s="26"/>
      <c r="R103" s="18"/>
      <c r="S103" s="18"/>
      <c r="T103" s="17"/>
      <c r="U103" s="24"/>
      <c r="V103" s="11"/>
      <c r="W103" s="11"/>
      <c r="X103" s="18"/>
      <c r="Y103" s="11"/>
      <c r="Z103" s="13"/>
      <c r="AA103" s="13"/>
      <c r="AB103" s="13"/>
      <c r="AC103" s="11"/>
      <c r="AD103" s="12"/>
      <c r="AE103" s="13"/>
      <c r="AF103" s="13"/>
    </row>
    <row r="104" ht="12.0" customHeight="1">
      <c r="A104" s="13"/>
      <c r="B104" s="13"/>
      <c r="C104" s="13"/>
      <c r="D104" s="20"/>
      <c r="E104" s="20"/>
      <c r="F104" s="13"/>
      <c r="G104" s="13"/>
      <c r="H104" s="13"/>
      <c r="I104" s="24"/>
      <c r="J104" s="17"/>
      <c r="K104" s="17"/>
      <c r="L104" s="18"/>
      <c r="M104" s="13"/>
      <c r="N104" s="17"/>
      <c r="O104" s="11"/>
      <c r="P104" s="13"/>
      <c r="Q104" s="26"/>
      <c r="R104" s="18"/>
      <c r="S104" s="18"/>
      <c r="T104" s="17"/>
      <c r="U104" s="24"/>
      <c r="V104" s="11"/>
      <c r="W104" s="11"/>
      <c r="X104" s="18"/>
      <c r="Y104" s="11"/>
      <c r="Z104" s="13"/>
      <c r="AA104" s="13"/>
      <c r="AB104" s="13"/>
      <c r="AC104" s="11"/>
      <c r="AD104" s="12"/>
      <c r="AE104" s="13"/>
      <c r="AF104" s="13"/>
    </row>
    <row r="105" ht="12.0" customHeight="1">
      <c r="A105" s="13"/>
      <c r="B105" s="13"/>
      <c r="C105" s="13"/>
      <c r="D105" s="20"/>
      <c r="E105" s="20"/>
      <c r="F105" s="13"/>
      <c r="G105" s="13"/>
      <c r="H105" s="13"/>
      <c r="I105" s="24"/>
      <c r="J105" s="17"/>
      <c r="K105" s="17"/>
      <c r="L105" s="18"/>
      <c r="M105" s="13"/>
      <c r="N105" s="17"/>
      <c r="O105" s="11"/>
      <c r="P105" s="13"/>
      <c r="Q105" s="26"/>
      <c r="R105" s="18"/>
      <c r="S105" s="18"/>
      <c r="T105" s="17"/>
      <c r="U105" s="24"/>
      <c r="V105" s="11"/>
      <c r="W105" s="11"/>
      <c r="X105" s="18"/>
      <c r="Y105" s="11"/>
      <c r="Z105" s="13"/>
      <c r="AA105" s="13"/>
      <c r="AB105" s="13"/>
      <c r="AC105" s="11"/>
      <c r="AD105" s="12"/>
      <c r="AE105" s="13"/>
      <c r="AF105" s="13"/>
    </row>
    <row r="106" ht="12.0" customHeight="1">
      <c r="A106" s="13"/>
      <c r="B106" s="13"/>
      <c r="C106" s="13"/>
      <c r="D106" s="20"/>
      <c r="E106" s="20"/>
      <c r="F106" s="13"/>
      <c r="G106" s="13"/>
      <c r="H106" s="13"/>
      <c r="I106" s="24"/>
      <c r="J106" s="17"/>
      <c r="K106" s="17"/>
      <c r="L106" s="18"/>
      <c r="M106" s="13"/>
      <c r="N106" s="17"/>
      <c r="O106" s="11"/>
      <c r="P106" s="13"/>
      <c r="Q106" s="26"/>
      <c r="R106" s="18"/>
      <c r="S106" s="18"/>
      <c r="T106" s="17"/>
      <c r="U106" s="13"/>
      <c r="V106" s="11"/>
      <c r="W106" s="11"/>
      <c r="X106" s="18"/>
      <c r="Y106" s="11"/>
      <c r="Z106" s="13"/>
      <c r="AA106" s="13"/>
      <c r="AB106" s="13"/>
      <c r="AC106" s="11"/>
      <c r="AD106" s="12"/>
      <c r="AE106" s="13"/>
      <c r="AF106" s="13"/>
    </row>
    <row r="107" ht="12.0" customHeight="1">
      <c r="A107" s="13"/>
      <c r="B107" s="13"/>
      <c r="C107" s="13"/>
      <c r="D107" s="20"/>
      <c r="E107" s="20"/>
      <c r="F107" s="13"/>
      <c r="G107" s="13"/>
      <c r="H107" s="13"/>
      <c r="I107" s="24"/>
      <c r="J107" s="17"/>
      <c r="K107" s="17"/>
      <c r="L107" s="18"/>
      <c r="M107" s="13"/>
      <c r="N107" s="17"/>
      <c r="O107" s="11"/>
      <c r="P107" s="13"/>
      <c r="Q107" s="26"/>
      <c r="R107" s="18"/>
      <c r="S107" s="18"/>
      <c r="T107" s="17"/>
      <c r="U107" s="13"/>
      <c r="V107" s="11"/>
      <c r="W107" s="11"/>
      <c r="X107" s="18"/>
      <c r="Y107" s="11"/>
      <c r="Z107" s="13"/>
      <c r="AA107" s="13"/>
      <c r="AB107" s="13"/>
      <c r="AC107" s="11"/>
      <c r="AD107" s="12"/>
      <c r="AE107" s="13"/>
      <c r="AF107" s="13"/>
    </row>
    <row r="108" ht="12.0" customHeight="1">
      <c r="A108" s="13"/>
      <c r="B108" s="13"/>
      <c r="C108" s="13"/>
      <c r="D108" s="20"/>
      <c r="E108" s="20"/>
      <c r="F108" s="13"/>
      <c r="G108" s="13"/>
      <c r="H108" s="13"/>
      <c r="I108" s="24"/>
      <c r="J108" s="17"/>
      <c r="K108" s="17"/>
      <c r="L108" s="18"/>
      <c r="M108" s="13"/>
      <c r="N108" s="17"/>
      <c r="O108" s="11"/>
      <c r="P108" s="13"/>
      <c r="Q108" s="26"/>
      <c r="R108" s="18"/>
      <c r="S108" s="18"/>
      <c r="T108" s="17"/>
      <c r="U108" s="13"/>
      <c r="V108" s="11"/>
      <c r="W108" s="11"/>
      <c r="X108" s="18"/>
      <c r="Y108" s="11"/>
      <c r="Z108" s="13"/>
      <c r="AA108" s="13"/>
      <c r="AB108" s="13"/>
      <c r="AC108" s="11"/>
      <c r="AD108" s="12"/>
      <c r="AE108" s="13"/>
      <c r="AF108" s="13"/>
    </row>
    <row r="109" ht="12.0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26"/>
      <c r="R109" s="13"/>
      <c r="S109" s="13"/>
      <c r="T109" s="13"/>
      <c r="U109" s="13"/>
      <c r="V109" s="11"/>
      <c r="W109" s="13"/>
      <c r="X109" s="13"/>
      <c r="Y109" s="13"/>
      <c r="Z109" s="13"/>
      <c r="AA109" s="13"/>
      <c r="AB109" s="13"/>
      <c r="AC109" s="11"/>
      <c r="AD109" s="12"/>
      <c r="AE109" s="13"/>
      <c r="AF109" s="13"/>
    </row>
    <row r="110" ht="12.0" customHeight="1">
      <c r="A110" s="13"/>
      <c r="B110" s="13"/>
      <c r="C110" s="13"/>
      <c r="D110" s="20"/>
      <c r="E110" s="20"/>
      <c r="F110" s="13"/>
      <c r="G110" s="13"/>
      <c r="H110" s="13"/>
      <c r="I110" s="24"/>
      <c r="J110" s="17"/>
      <c r="K110" s="17"/>
      <c r="L110" s="18"/>
      <c r="M110" s="13"/>
      <c r="N110" s="17"/>
      <c r="O110" s="11"/>
      <c r="P110" s="24"/>
      <c r="Q110" s="26"/>
      <c r="R110" s="18"/>
      <c r="S110" s="18"/>
      <c r="T110" s="17"/>
      <c r="U110" s="13"/>
      <c r="V110" s="11"/>
      <c r="W110" s="11"/>
      <c r="X110" s="18"/>
      <c r="Y110" s="11"/>
      <c r="Z110" s="13"/>
      <c r="AA110" s="13"/>
      <c r="AB110" s="13"/>
      <c r="AC110" s="11"/>
      <c r="AD110" s="12"/>
      <c r="AE110" s="13"/>
      <c r="AF110" s="13"/>
    </row>
    <row r="111" ht="12.0" customHeight="1">
      <c r="A111" s="13"/>
      <c r="B111" s="13"/>
      <c r="C111" s="13"/>
      <c r="D111" s="20"/>
      <c r="E111" s="20"/>
      <c r="F111" s="13"/>
      <c r="G111" s="13"/>
      <c r="H111" s="13"/>
      <c r="I111" s="24"/>
      <c r="J111" s="17"/>
      <c r="K111" s="17"/>
      <c r="L111" s="18"/>
      <c r="M111" s="13"/>
      <c r="N111" s="17"/>
      <c r="O111" s="11"/>
      <c r="P111" s="24"/>
      <c r="Q111" s="26"/>
      <c r="R111" s="18"/>
      <c r="S111" s="18"/>
      <c r="T111" s="17"/>
      <c r="U111" s="13"/>
      <c r="V111" s="11"/>
      <c r="W111" s="11"/>
      <c r="X111" s="18"/>
      <c r="Y111" s="11"/>
      <c r="Z111" s="13"/>
      <c r="AA111" s="13"/>
      <c r="AB111" s="13"/>
      <c r="AC111" s="11"/>
      <c r="AD111" s="12"/>
      <c r="AE111" s="13"/>
      <c r="AF111" s="13"/>
    </row>
    <row r="112" ht="12.0" customHeight="1">
      <c r="A112" s="13"/>
      <c r="B112" s="13"/>
      <c r="C112" s="13"/>
      <c r="D112" s="20"/>
      <c r="E112" s="20"/>
      <c r="F112" s="13"/>
      <c r="G112" s="13"/>
      <c r="H112" s="13"/>
      <c r="I112" s="24"/>
      <c r="J112" s="17"/>
      <c r="K112" s="17"/>
      <c r="L112" s="18"/>
      <c r="M112" s="13"/>
      <c r="N112" s="17"/>
      <c r="O112" s="11"/>
      <c r="P112" s="24"/>
      <c r="Q112" s="26"/>
      <c r="R112" s="18"/>
      <c r="S112" s="18"/>
      <c r="T112" s="17"/>
      <c r="U112" s="13"/>
      <c r="V112" s="11"/>
      <c r="W112" s="11"/>
      <c r="X112" s="18"/>
      <c r="Y112" s="11"/>
      <c r="Z112" s="13"/>
      <c r="AA112" s="13"/>
      <c r="AB112" s="13"/>
      <c r="AC112" s="11"/>
      <c r="AD112" s="12"/>
      <c r="AE112" s="13"/>
      <c r="AF112" s="13"/>
    </row>
    <row r="113" ht="12.0" customHeight="1">
      <c r="A113" s="13"/>
      <c r="B113" s="13"/>
      <c r="C113" s="13"/>
      <c r="D113" s="20"/>
      <c r="E113" s="20"/>
      <c r="F113" s="13"/>
      <c r="G113" s="13"/>
      <c r="H113" s="13"/>
      <c r="I113" s="24"/>
      <c r="J113" s="17"/>
      <c r="K113" s="17"/>
      <c r="L113" s="18"/>
      <c r="M113" s="13"/>
      <c r="N113" s="17"/>
      <c r="O113" s="11"/>
      <c r="P113" s="24"/>
      <c r="Q113" s="26"/>
      <c r="R113" s="18"/>
      <c r="S113" s="18"/>
      <c r="T113" s="17"/>
      <c r="U113" s="13"/>
      <c r="V113" s="11"/>
      <c r="W113" s="11"/>
      <c r="X113" s="18"/>
      <c r="Y113" s="11"/>
      <c r="Z113" s="13"/>
      <c r="AA113" s="13"/>
      <c r="AB113" s="13"/>
      <c r="AC113" s="11"/>
      <c r="AD113" s="12"/>
      <c r="AE113" s="13"/>
      <c r="AF113" s="13"/>
    </row>
    <row r="114" ht="12.0" customHeight="1">
      <c r="A114" s="13"/>
      <c r="B114" s="13"/>
      <c r="C114" s="13"/>
      <c r="D114" s="20"/>
      <c r="E114" s="20"/>
      <c r="F114" s="13"/>
      <c r="G114" s="13"/>
      <c r="H114" s="13"/>
      <c r="I114" s="24"/>
      <c r="J114" s="17"/>
      <c r="K114" s="17"/>
      <c r="L114" s="18"/>
      <c r="M114" s="13"/>
      <c r="N114" s="17"/>
      <c r="O114" s="11"/>
      <c r="P114" s="24"/>
      <c r="Q114" s="26"/>
      <c r="R114" s="18"/>
      <c r="S114" s="18"/>
      <c r="T114" s="17"/>
      <c r="U114" s="24"/>
      <c r="V114" s="11"/>
      <c r="W114" s="11"/>
      <c r="X114" s="18"/>
      <c r="Y114" s="11"/>
      <c r="Z114" s="13"/>
      <c r="AA114" s="13"/>
      <c r="AB114" s="13"/>
      <c r="AC114" s="11"/>
      <c r="AD114" s="12"/>
      <c r="AE114" s="13"/>
      <c r="AF114" s="13"/>
    </row>
    <row r="115" ht="12.0" customHeight="1">
      <c r="A115" s="13"/>
      <c r="B115" s="13"/>
      <c r="C115" s="13"/>
      <c r="D115" s="20"/>
      <c r="E115" s="20"/>
      <c r="F115" s="13"/>
      <c r="G115" s="13"/>
      <c r="H115" s="13"/>
      <c r="I115" s="24"/>
      <c r="J115" s="17"/>
      <c r="K115" s="17"/>
      <c r="L115" s="18"/>
      <c r="M115" s="13"/>
      <c r="N115" s="17"/>
      <c r="O115" s="11"/>
      <c r="P115" s="24"/>
      <c r="Q115" s="26"/>
      <c r="R115" s="18"/>
      <c r="S115" s="18"/>
      <c r="T115" s="17"/>
      <c r="U115" s="24"/>
      <c r="V115" s="11"/>
      <c r="W115" s="11"/>
      <c r="X115" s="18"/>
      <c r="Y115" s="11"/>
      <c r="Z115" s="13"/>
      <c r="AA115" s="13"/>
      <c r="AB115" s="13"/>
      <c r="AC115" s="11"/>
      <c r="AD115" s="12"/>
      <c r="AE115" s="13"/>
      <c r="AF115" s="13"/>
    </row>
    <row r="116" ht="12.0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26"/>
      <c r="R116" s="13"/>
      <c r="S116" s="13"/>
      <c r="T116" s="13"/>
      <c r="U116" s="24"/>
      <c r="V116" s="11"/>
      <c r="W116" s="13"/>
      <c r="X116" s="13"/>
      <c r="Y116" s="13"/>
      <c r="Z116" s="13"/>
      <c r="AA116" s="13"/>
      <c r="AB116" s="13"/>
      <c r="AC116" s="11"/>
      <c r="AD116" s="12"/>
      <c r="AE116" s="13"/>
      <c r="AF116" s="13"/>
    </row>
    <row r="117" ht="12.0" customHeight="1">
      <c r="A117" s="13"/>
      <c r="B117" s="13"/>
      <c r="C117" s="13"/>
      <c r="D117" s="20"/>
      <c r="E117" s="20"/>
      <c r="F117" s="13"/>
      <c r="G117" s="13"/>
      <c r="H117" s="13"/>
      <c r="I117" s="24"/>
      <c r="J117" s="17"/>
      <c r="K117" s="17"/>
      <c r="L117" s="18"/>
      <c r="M117" s="13"/>
      <c r="N117" s="17"/>
      <c r="O117" s="11"/>
      <c r="P117" s="24"/>
      <c r="Q117" s="26"/>
      <c r="R117" s="18"/>
      <c r="S117" s="18"/>
      <c r="T117" s="17"/>
      <c r="U117" s="24"/>
      <c r="V117" s="11"/>
      <c r="W117" s="11"/>
      <c r="X117" s="18"/>
      <c r="Y117" s="11"/>
      <c r="Z117" s="13"/>
      <c r="AA117" s="13"/>
      <c r="AB117" s="13"/>
      <c r="AC117" s="11"/>
      <c r="AD117" s="12"/>
      <c r="AE117" s="13"/>
      <c r="AF117" s="13"/>
    </row>
    <row r="118" ht="12.0" customHeight="1">
      <c r="A118" s="13"/>
      <c r="B118" s="13"/>
      <c r="C118" s="13"/>
      <c r="D118" s="20"/>
      <c r="E118" s="20"/>
      <c r="F118" s="13"/>
      <c r="G118" s="13"/>
      <c r="H118" s="13"/>
      <c r="I118" s="24"/>
      <c r="J118" s="17"/>
      <c r="K118" s="17"/>
      <c r="L118" s="18"/>
      <c r="M118" s="13"/>
      <c r="N118" s="17"/>
      <c r="O118" s="11"/>
      <c r="P118" s="24"/>
      <c r="Q118" s="26"/>
      <c r="R118" s="18"/>
      <c r="S118" s="18"/>
      <c r="T118" s="17"/>
      <c r="U118" s="24"/>
      <c r="V118" s="11"/>
      <c r="W118" s="11"/>
      <c r="X118" s="18"/>
      <c r="Y118" s="11"/>
      <c r="Z118" s="13"/>
      <c r="AA118" s="13"/>
      <c r="AB118" s="13"/>
      <c r="AC118" s="11"/>
      <c r="AD118" s="12"/>
      <c r="AE118" s="13"/>
      <c r="AF118" s="13"/>
    </row>
    <row r="119" ht="12.0" customHeight="1">
      <c r="A119" s="13"/>
      <c r="B119" s="13"/>
      <c r="C119" s="13"/>
      <c r="D119" s="20"/>
      <c r="E119" s="20"/>
      <c r="F119" s="13"/>
      <c r="G119" s="13"/>
      <c r="H119" s="13"/>
      <c r="I119" s="24"/>
      <c r="J119" s="17"/>
      <c r="K119" s="17"/>
      <c r="L119" s="18"/>
      <c r="M119" s="13"/>
      <c r="N119" s="17"/>
      <c r="O119" s="11"/>
      <c r="P119" s="24"/>
      <c r="Q119" s="26"/>
      <c r="R119" s="18"/>
      <c r="S119" s="18"/>
      <c r="T119" s="17"/>
      <c r="U119" s="24"/>
      <c r="V119" s="11"/>
      <c r="W119" s="11"/>
      <c r="X119" s="18"/>
      <c r="Y119" s="11"/>
      <c r="Z119" s="13"/>
      <c r="AA119" s="13"/>
      <c r="AB119" s="13"/>
      <c r="AC119" s="11"/>
      <c r="AD119" s="12"/>
      <c r="AE119" s="13"/>
      <c r="AF119" s="13"/>
    </row>
    <row r="120" ht="12.0" customHeight="1">
      <c r="A120" s="13"/>
      <c r="B120" s="13"/>
      <c r="C120" s="13"/>
      <c r="D120" s="20"/>
      <c r="E120" s="20"/>
      <c r="F120" s="13"/>
      <c r="G120" s="13"/>
      <c r="H120" s="13"/>
      <c r="I120" s="24"/>
      <c r="J120" s="17"/>
      <c r="K120" s="17"/>
      <c r="L120" s="18"/>
      <c r="M120" s="13"/>
      <c r="N120" s="17"/>
      <c r="O120" s="11"/>
      <c r="P120" s="24"/>
      <c r="Q120" s="26"/>
      <c r="R120" s="18"/>
      <c r="S120" s="18"/>
      <c r="T120" s="17"/>
      <c r="U120" s="13"/>
      <c r="V120" s="11"/>
      <c r="W120" s="11"/>
      <c r="X120" s="18"/>
      <c r="Y120" s="11"/>
      <c r="Z120" s="13"/>
      <c r="AA120" s="13"/>
      <c r="AB120" s="13"/>
      <c r="AC120" s="11"/>
      <c r="AD120" s="12"/>
      <c r="AE120" s="13"/>
      <c r="AF120" s="13"/>
    </row>
    <row r="121" ht="12.0" customHeight="1">
      <c r="A121" s="13"/>
      <c r="B121" s="13"/>
      <c r="C121" s="13"/>
      <c r="D121" s="20"/>
      <c r="E121" s="20"/>
      <c r="F121" s="13"/>
      <c r="G121" s="13"/>
      <c r="H121" s="13"/>
      <c r="I121" s="24"/>
      <c r="J121" s="17"/>
      <c r="K121" s="17"/>
      <c r="L121" s="18"/>
      <c r="M121" s="13"/>
      <c r="N121" s="17"/>
      <c r="O121" s="11"/>
      <c r="P121" s="24"/>
      <c r="Q121" s="26"/>
      <c r="R121" s="18"/>
      <c r="S121" s="18"/>
      <c r="T121" s="17"/>
      <c r="U121" s="24"/>
      <c r="V121" s="11"/>
      <c r="W121" s="11"/>
      <c r="X121" s="18"/>
      <c r="Y121" s="11"/>
      <c r="Z121" s="13"/>
      <c r="AA121" s="13"/>
      <c r="AB121" s="13"/>
      <c r="AC121" s="11"/>
      <c r="AD121" s="12"/>
      <c r="AE121" s="13"/>
      <c r="AF121" s="13"/>
    </row>
    <row r="122" ht="12.0" customHeight="1">
      <c r="A122" s="13"/>
      <c r="B122" s="13"/>
      <c r="C122" s="13"/>
      <c r="D122" s="20"/>
      <c r="E122" s="20"/>
      <c r="F122" s="13"/>
      <c r="G122" s="13"/>
      <c r="H122" s="13"/>
      <c r="I122" s="24"/>
      <c r="J122" s="17"/>
      <c r="K122" s="17"/>
      <c r="L122" s="18"/>
      <c r="M122" s="13"/>
      <c r="N122" s="17"/>
      <c r="O122" s="11"/>
      <c r="P122" s="24"/>
      <c r="Q122" s="26"/>
      <c r="R122" s="18"/>
      <c r="S122" s="18"/>
      <c r="T122" s="17"/>
      <c r="U122" s="24"/>
      <c r="V122" s="11"/>
      <c r="W122" s="11"/>
      <c r="X122" s="18"/>
      <c r="Y122" s="11"/>
      <c r="Z122" s="13"/>
      <c r="AA122" s="13"/>
      <c r="AB122" s="13"/>
      <c r="AC122" s="11"/>
      <c r="AD122" s="12"/>
      <c r="AE122" s="13"/>
      <c r="AF122" s="13"/>
    </row>
    <row r="123" ht="12.0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26"/>
      <c r="R123" s="13"/>
      <c r="S123" s="13"/>
      <c r="T123" s="13"/>
      <c r="U123" s="24"/>
      <c r="V123" s="11"/>
      <c r="W123" s="13"/>
      <c r="X123" s="13"/>
      <c r="Y123" s="13"/>
      <c r="Z123" s="13"/>
      <c r="AA123" s="13"/>
      <c r="AB123" s="13"/>
      <c r="AC123" s="11"/>
      <c r="AD123" s="12"/>
      <c r="AE123" s="13"/>
      <c r="AF123" s="13"/>
    </row>
    <row r="124" ht="12.0" customHeight="1">
      <c r="A124" s="13"/>
      <c r="B124" s="13"/>
      <c r="C124" s="13"/>
      <c r="D124" s="20"/>
      <c r="E124" s="20"/>
      <c r="F124" s="13"/>
      <c r="G124" s="13"/>
      <c r="H124" s="13"/>
      <c r="I124" s="24"/>
      <c r="J124" s="17"/>
      <c r="K124" s="17"/>
      <c r="L124" s="18"/>
      <c r="M124" s="13"/>
      <c r="N124" s="17"/>
      <c r="O124" s="11"/>
      <c r="P124" s="24"/>
      <c r="Q124" s="26"/>
      <c r="R124" s="18"/>
      <c r="S124" s="18"/>
      <c r="T124" s="17"/>
      <c r="U124" s="24"/>
      <c r="V124" s="11"/>
      <c r="W124" s="11"/>
      <c r="X124" s="18"/>
      <c r="Y124" s="11"/>
      <c r="Z124" s="13"/>
      <c r="AA124" s="13"/>
      <c r="AB124" s="13"/>
      <c r="AC124" s="11"/>
      <c r="AD124" s="12"/>
      <c r="AE124" s="13"/>
      <c r="AF124" s="13"/>
    </row>
    <row r="125" ht="12.0" customHeight="1">
      <c r="A125" s="13"/>
      <c r="B125" s="13"/>
      <c r="C125" s="13"/>
      <c r="D125" s="20"/>
      <c r="E125" s="20"/>
      <c r="F125" s="13"/>
      <c r="G125" s="13"/>
      <c r="H125" s="13"/>
      <c r="I125" s="24"/>
      <c r="J125" s="17"/>
      <c r="K125" s="17"/>
      <c r="L125" s="18"/>
      <c r="M125" s="13"/>
      <c r="N125" s="17"/>
      <c r="O125" s="11"/>
      <c r="P125" s="24"/>
      <c r="Q125" s="26"/>
      <c r="R125" s="18"/>
      <c r="S125" s="18"/>
      <c r="T125" s="17"/>
      <c r="U125" s="24"/>
      <c r="V125" s="11"/>
      <c r="W125" s="11"/>
      <c r="X125" s="18"/>
      <c r="Y125" s="11"/>
      <c r="Z125" s="13"/>
      <c r="AA125" s="13"/>
      <c r="AB125" s="13"/>
      <c r="AC125" s="11"/>
      <c r="AD125" s="12"/>
      <c r="AE125" s="13"/>
      <c r="AF125" s="13"/>
    </row>
    <row r="126" ht="12.0" customHeight="1">
      <c r="A126" s="13"/>
      <c r="B126" s="13"/>
      <c r="C126" s="13"/>
      <c r="D126" s="20"/>
      <c r="E126" s="20"/>
      <c r="F126" s="13"/>
      <c r="G126" s="13"/>
      <c r="H126" s="13"/>
      <c r="I126" s="24"/>
      <c r="J126" s="17"/>
      <c r="K126" s="17"/>
      <c r="L126" s="18"/>
      <c r="M126" s="13"/>
      <c r="N126" s="17"/>
      <c r="O126" s="11"/>
      <c r="P126" s="24"/>
      <c r="Q126" s="26"/>
      <c r="R126" s="18"/>
      <c r="S126" s="18"/>
      <c r="T126" s="17"/>
      <c r="U126" s="24"/>
      <c r="V126" s="11"/>
      <c r="W126" s="11"/>
      <c r="X126" s="18"/>
      <c r="Y126" s="11"/>
      <c r="Z126" s="13"/>
      <c r="AA126" s="13"/>
      <c r="AB126" s="13"/>
      <c r="AC126" s="11"/>
      <c r="AD126" s="12"/>
      <c r="AE126" s="13"/>
      <c r="AF126" s="13"/>
    </row>
    <row r="127" ht="12.0" customHeight="1">
      <c r="A127" s="13"/>
      <c r="B127" s="13"/>
      <c r="C127" s="13"/>
      <c r="D127" s="20"/>
      <c r="E127" s="20"/>
      <c r="F127" s="13"/>
      <c r="G127" s="13"/>
      <c r="H127" s="13"/>
      <c r="I127" s="24"/>
      <c r="J127" s="17"/>
      <c r="K127" s="17"/>
      <c r="L127" s="18"/>
      <c r="M127" s="13"/>
      <c r="N127" s="17"/>
      <c r="O127" s="11"/>
      <c r="P127" s="24"/>
      <c r="Q127" s="26"/>
      <c r="R127" s="18"/>
      <c r="S127" s="18"/>
      <c r="T127" s="17"/>
      <c r="U127" s="13"/>
      <c r="V127" s="11"/>
      <c r="W127" s="11"/>
      <c r="X127" s="18"/>
      <c r="Y127" s="11"/>
      <c r="Z127" s="13"/>
      <c r="AA127" s="13"/>
      <c r="AB127" s="13"/>
      <c r="AC127" s="11"/>
      <c r="AD127" s="12"/>
      <c r="AE127" s="13"/>
      <c r="AF127" s="13"/>
    </row>
    <row r="128" ht="12.0" customHeight="1">
      <c r="A128" s="13"/>
      <c r="B128" s="13"/>
      <c r="C128" s="13"/>
      <c r="D128" s="20"/>
      <c r="E128" s="20"/>
      <c r="F128" s="13"/>
      <c r="G128" s="13"/>
      <c r="H128" s="13"/>
      <c r="I128" s="24"/>
      <c r="J128" s="17"/>
      <c r="K128" s="17"/>
      <c r="L128" s="18"/>
      <c r="M128" s="13"/>
      <c r="N128" s="17"/>
      <c r="O128" s="11"/>
      <c r="P128" s="24"/>
      <c r="Q128" s="26"/>
      <c r="R128" s="18"/>
      <c r="S128" s="18"/>
      <c r="T128" s="17"/>
      <c r="U128" s="24"/>
      <c r="V128" s="11"/>
      <c r="W128" s="11"/>
      <c r="X128" s="18"/>
      <c r="Y128" s="11"/>
      <c r="Z128" s="13"/>
      <c r="AA128" s="13"/>
      <c r="AB128" s="13"/>
      <c r="AC128" s="11"/>
      <c r="AD128" s="12"/>
      <c r="AE128" s="13"/>
      <c r="AF128" s="13"/>
    </row>
    <row r="129" ht="12.0" customHeight="1">
      <c r="A129" s="13"/>
      <c r="B129" s="13"/>
      <c r="C129" s="13"/>
      <c r="D129" s="20"/>
      <c r="E129" s="20"/>
      <c r="F129" s="13"/>
      <c r="G129" s="13"/>
      <c r="H129" s="13"/>
      <c r="I129" s="24"/>
      <c r="J129" s="17"/>
      <c r="K129" s="17"/>
      <c r="L129" s="18"/>
      <c r="M129" s="13"/>
      <c r="N129" s="17"/>
      <c r="O129" s="11"/>
      <c r="P129" s="24"/>
      <c r="Q129" s="26"/>
      <c r="R129" s="18"/>
      <c r="S129" s="18"/>
      <c r="T129" s="17"/>
      <c r="U129" s="24"/>
      <c r="V129" s="11"/>
      <c r="W129" s="11"/>
      <c r="X129" s="18"/>
      <c r="Y129" s="11"/>
      <c r="Z129" s="13"/>
      <c r="AA129" s="13"/>
      <c r="AB129" s="13"/>
      <c r="AC129" s="11"/>
      <c r="AD129" s="12"/>
      <c r="AE129" s="13"/>
      <c r="AF129" s="13"/>
    </row>
    <row r="130" ht="12.0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26"/>
      <c r="R130" s="13"/>
      <c r="S130" s="13"/>
      <c r="T130" s="13"/>
      <c r="U130" s="24"/>
      <c r="V130" s="11"/>
      <c r="W130" s="13"/>
      <c r="X130" s="13"/>
      <c r="Y130" s="13"/>
      <c r="Z130" s="13"/>
      <c r="AA130" s="13"/>
      <c r="AB130" s="13"/>
      <c r="AC130" s="11"/>
      <c r="AD130" s="12"/>
      <c r="AE130" s="13"/>
      <c r="AF130" s="13"/>
    </row>
    <row r="131" ht="12.0" customHeight="1">
      <c r="A131" s="13"/>
      <c r="B131" s="13"/>
      <c r="C131" s="13"/>
      <c r="D131" s="13"/>
      <c r="E131" s="13"/>
      <c r="F131" s="13"/>
      <c r="G131" s="13"/>
      <c r="H131" s="13"/>
      <c r="I131" s="24"/>
      <c r="J131" s="13"/>
      <c r="K131" s="13"/>
      <c r="L131" s="13"/>
      <c r="M131" s="13"/>
      <c r="N131" s="13"/>
      <c r="O131" s="13"/>
      <c r="P131" s="13"/>
      <c r="Q131" s="26"/>
      <c r="R131" s="13"/>
      <c r="S131" s="13"/>
      <c r="T131" s="13"/>
      <c r="U131" s="24"/>
      <c r="V131" s="11"/>
      <c r="W131" s="13"/>
      <c r="X131" s="13"/>
      <c r="Y131" s="13"/>
      <c r="Z131" s="13"/>
      <c r="AA131" s="13"/>
      <c r="AB131" s="13"/>
      <c r="AC131" s="11"/>
      <c r="AD131" s="12"/>
      <c r="AE131" s="13"/>
      <c r="AF131" s="13"/>
    </row>
    <row r="132" ht="12.0" customHeight="1">
      <c r="A132" s="13"/>
      <c r="B132" s="13"/>
      <c r="C132" s="13"/>
      <c r="D132" s="28"/>
      <c r="E132" s="28"/>
      <c r="F132" s="13"/>
      <c r="G132" s="13"/>
      <c r="H132" s="13"/>
      <c r="I132" s="24"/>
      <c r="J132" s="17"/>
      <c r="K132" s="17"/>
      <c r="L132" s="18"/>
      <c r="M132" s="13"/>
      <c r="N132" s="17"/>
      <c r="O132" s="11"/>
      <c r="P132" s="13"/>
      <c r="Q132" s="26"/>
      <c r="R132" s="18"/>
      <c r="S132" s="18"/>
      <c r="T132" s="17"/>
      <c r="U132" s="24"/>
      <c r="V132" s="11"/>
      <c r="W132" s="11"/>
      <c r="X132" s="18"/>
      <c r="Y132" s="11"/>
      <c r="Z132" s="11"/>
      <c r="AA132" s="13"/>
      <c r="AB132" s="13"/>
      <c r="AC132" s="11"/>
      <c r="AD132" s="12"/>
      <c r="AE132" s="13"/>
      <c r="AF132" s="13"/>
    </row>
    <row r="133" ht="12.0" customHeight="1">
      <c r="A133" s="13"/>
      <c r="B133" s="13"/>
      <c r="C133" s="13"/>
      <c r="D133" s="28"/>
      <c r="E133" s="28"/>
      <c r="F133" s="13"/>
      <c r="G133" s="13"/>
      <c r="H133" s="13"/>
      <c r="I133" s="24"/>
      <c r="J133" s="17"/>
      <c r="K133" s="17"/>
      <c r="L133" s="18"/>
      <c r="M133" s="13"/>
      <c r="N133" s="17"/>
      <c r="O133" s="11"/>
      <c r="P133" s="13"/>
      <c r="Q133" s="26"/>
      <c r="R133" s="18"/>
      <c r="S133" s="18"/>
      <c r="T133" s="17"/>
      <c r="U133" s="24"/>
      <c r="V133" s="11"/>
      <c r="W133" s="11"/>
      <c r="X133" s="18"/>
      <c r="Y133" s="11"/>
      <c r="Z133" s="13"/>
      <c r="AA133" s="13"/>
      <c r="AB133" s="13"/>
      <c r="AC133" s="11"/>
      <c r="AD133" s="12"/>
      <c r="AE133" s="13"/>
      <c r="AF133" s="13"/>
    </row>
    <row r="134" ht="12.0" customHeight="1">
      <c r="A134" s="13"/>
      <c r="B134" s="13"/>
      <c r="C134" s="13"/>
      <c r="D134" s="28"/>
      <c r="E134" s="28"/>
      <c r="F134" s="13"/>
      <c r="G134" s="13"/>
      <c r="H134" s="13"/>
      <c r="I134" s="24"/>
      <c r="J134" s="17"/>
      <c r="K134" s="17"/>
      <c r="L134" s="18"/>
      <c r="M134" s="13"/>
      <c r="N134" s="17"/>
      <c r="O134" s="11"/>
      <c r="P134" s="13"/>
      <c r="Q134" s="26"/>
      <c r="R134" s="18"/>
      <c r="S134" s="18"/>
      <c r="T134" s="17"/>
      <c r="U134" s="13"/>
      <c r="V134" s="11"/>
      <c r="W134" s="11"/>
      <c r="X134" s="18"/>
      <c r="Y134" s="11"/>
      <c r="Z134" s="13"/>
      <c r="AA134" s="13"/>
      <c r="AB134" s="13"/>
      <c r="AC134" s="11"/>
      <c r="AD134" s="12"/>
      <c r="AE134" s="13"/>
      <c r="AF134" s="13"/>
    </row>
    <row r="135" ht="12.0" customHeight="1">
      <c r="A135" s="13"/>
      <c r="B135" s="13"/>
      <c r="C135" s="13"/>
      <c r="D135" s="28"/>
      <c r="E135" s="28"/>
      <c r="F135" s="13"/>
      <c r="G135" s="13"/>
      <c r="H135" s="13"/>
      <c r="I135" s="24"/>
      <c r="J135" s="17"/>
      <c r="K135" s="17"/>
      <c r="L135" s="18"/>
      <c r="M135" s="13"/>
      <c r="N135" s="17"/>
      <c r="O135" s="11"/>
      <c r="P135" s="13"/>
      <c r="Q135" s="26"/>
      <c r="R135" s="18"/>
      <c r="S135" s="18"/>
      <c r="T135" s="17"/>
      <c r="U135" s="13"/>
      <c r="V135" s="11"/>
      <c r="W135" s="11"/>
      <c r="X135" s="18"/>
      <c r="Y135" s="11"/>
      <c r="Z135" s="11"/>
      <c r="AA135" s="13"/>
      <c r="AB135" s="13"/>
      <c r="AC135" s="11"/>
      <c r="AD135" s="12"/>
      <c r="AE135" s="13"/>
      <c r="AF135" s="13"/>
    </row>
    <row r="136" ht="12.0" customHeight="1">
      <c r="A136" s="13"/>
      <c r="B136" s="13"/>
      <c r="C136" s="13"/>
      <c r="D136" s="28"/>
      <c r="E136" s="28"/>
      <c r="F136" s="13"/>
      <c r="G136" s="13"/>
      <c r="H136" s="13"/>
      <c r="I136" s="24"/>
      <c r="J136" s="17"/>
      <c r="K136" s="17"/>
      <c r="L136" s="18"/>
      <c r="M136" s="13"/>
      <c r="N136" s="17"/>
      <c r="O136" s="11"/>
      <c r="P136" s="13"/>
      <c r="Q136" s="26"/>
      <c r="R136" s="18"/>
      <c r="S136" s="18"/>
      <c r="T136" s="17"/>
      <c r="U136" s="15"/>
      <c r="V136" s="11"/>
      <c r="W136" s="11"/>
      <c r="X136" s="18"/>
      <c r="Y136" s="11"/>
      <c r="Z136" s="13"/>
      <c r="AA136" s="13"/>
      <c r="AB136" s="13"/>
      <c r="AC136" s="11"/>
      <c r="AD136" s="12"/>
      <c r="AE136" s="13"/>
      <c r="AF136" s="13"/>
    </row>
    <row r="137" ht="12.0" customHeight="1">
      <c r="A137" s="13"/>
      <c r="B137" s="13"/>
      <c r="C137" s="13"/>
      <c r="D137" s="28"/>
      <c r="E137" s="28"/>
      <c r="F137" s="13"/>
      <c r="G137" s="13"/>
      <c r="H137" s="13"/>
      <c r="I137" s="13"/>
      <c r="J137" s="17"/>
      <c r="K137" s="17"/>
      <c r="L137" s="18"/>
      <c r="M137" s="13"/>
      <c r="N137" s="17"/>
      <c r="O137" s="11"/>
      <c r="P137" s="13"/>
      <c r="Q137" s="26"/>
      <c r="R137" s="18"/>
      <c r="S137" s="18"/>
      <c r="T137" s="17"/>
      <c r="U137" s="15"/>
      <c r="V137" s="11"/>
      <c r="W137" s="11"/>
      <c r="X137" s="18"/>
      <c r="Y137" s="11"/>
      <c r="Z137" s="13"/>
      <c r="AA137" s="13"/>
      <c r="AB137" s="13"/>
      <c r="AC137" s="11"/>
      <c r="AD137" s="12"/>
      <c r="AE137" s="13"/>
      <c r="AF137" s="13"/>
    </row>
    <row r="138" ht="12.0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26"/>
      <c r="R138" s="13"/>
      <c r="S138" s="13"/>
      <c r="T138" s="13"/>
      <c r="U138" s="15"/>
      <c r="V138" s="13"/>
      <c r="W138" s="13"/>
      <c r="X138" s="13"/>
      <c r="Y138" s="13"/>
      <c r="Z138" s="13"/>
      <c r="AA138" s="13"/>
      <c r="AB138" s="13"/>
      <c r="AC138" s="11"/>
      <c r="AD138" s="12"/>
      <c r="AE138" s="13"/>
      <c r="AF138" s="13"/>
    </row>
    <row r="139" ht="12.0" customHeight="1">
      <c r="A139" s="13"/>
      <c r="B139" s="13"/>
      <c r="C139" s="13"/>
      <c r="D139" s="13"/>
      <c r="E139" s="13"/>
      <c r="F139" s="13"/>
      <c r="G139" s="13"/>
      <c r="H139" s="13"/>
      <c r="I139" s="31"/>
      <c r="J139" s="13"/>
      <c r="K139" s="13"/>
      <c r="L139" s="13"/>
      <c r="M139" s="13"/>
      <c r="N139" s="13"/>
      <c r="O139" s="13"/>
      <c r="P139" s="13"/>
      <c r="Q139" s="32"/>
      <c r="R139" s="13"/>
      <c r="S139" s="13"/>
      <c r="T139" s="13"/>
      <c r="U139" s="15"/>
      <c r="V139" s="13"/>
      <c r="W139" s="13"/>
      <c r="X139" s="13"/>
      <c r="Y139" s="13"/>
      <c r="Z139" s="13"/>
      <c r="AA139" s="13"/>
      <c r="AB139" s="13"/>
      <c r="AC139" s="11"/>
      <c r="AD139" s="12"/>
      <c r="AE139" s="13"/>
      <c r="AF139" s="13"/>
    </row>
    <row r="140" ht="12.0" customHeight="1">
      <c r="A140" s="13"/>
      <c r="B140" s="13"/>
      <c r="C140" s="13"/>
      <c r="D140" s="13"/>
      <c r="E140" s="13"/>
      <c r="F140" s="13"/>
      <c r="G140" s="13"/>
      <c r="H140" s="13"/>
      <c r="I140" s="31"/>
      <c r="J140" s="13"/>
      <c r="K140" s="13"/>
      <c r="L140" s="13"/>
      <c r="M140" s="13"/>
      <c r="N140" s="13"/>
      <c r="O140" s="13"/>
      <c r="P140" s="13"/>
      <c r="Q140" s="32"/>
      <c r="R140" s="13"/>
      <c r="S140" s="13"/>
      <c r="T140" s="13"/>
      <c r="U140" s="15"/>
      <c r="V140" s="13"/>
      <c r="W140" s="13"/>
      <c r="X140" s="13"/>
      <c r="Y140" s="13"/>
      <c r="Z140" s="13"/>
      <c r="AA140" s="13"/>
      <c r="AB140" s="13"/>
      <c r="AC140" s="11"/>
      <c r="AD140" s="12"/>
      <c r="AE140" s="13"/>
      <c r="AF140" s="13"/>
    </row>
    <row r="141" ht="12.0" customHeight="1">
      <c r="A141" s="13"/>
      <c r="B141" s="13"/>
      <c r="C141" s="13"/>
      <c r="D141" s="13"/>
      <c r="E141" s="13"/>
      <c r="F141" s="13"/>
      <c r="G141" s="13"/>
      <c r="H141" s="13"/>
      <c r="I141" s="31"/>
      <c r="J141" s="13"/>
      <c r="K141" s="13"/>
      <c r="L141" s="13"/>
      <c r="M141" s="13"/>
      <c r="N141" s="13"/>
      <c r="O141" s="13"/>
      <c r="P141" s="13"/>
      <c r="Q141" s="32"/>
      <c r="R141" s="13"/>
      <c r="S141" s="13"/>
      <c r="T141" s="13"/>
      <c r="U141" s="15"/>
      <c r="V141" s="13"/>
      <c r="W141" s="13"/>
      <c r="X141" s="13"/>
      <c r="Y141" s="13"/>
      <c r="Z141" s="13"/>
      <c r="AA141" s="13"/>
      <c r="AB141" s="13"/>
      <c r="AC141" s="11"/>
      <c r="AD141" s="12"/>
      <c r="AE141" s="13"/>
      <c r="AF141" s="13"/>
    </row>
    <row r="142" ht="12.0" customHeight="1">
      <c r="A142" s="13"/>
      <c r="B142" s="13"/>
      <c r="C142" s="13"/>
      <c r="D142" s="13"/>
      <c r="E142" s="13"/>
      <c r="F142" s="13"/>
      <c r="G142" s="13"/>
      <c r="H142" s="13"/>
      <c r="I142" s="31"/>
      <c r="J142" s="13"/>
      <c r="K142" s="13"/>
      <c r="L142" s="13"/>
      <c r="M142" s="13"/>
      <c r="N142" s="13"/>
      <c r="O142" s="13"/>
      <c r="P142" s="13"/>
      <c r="Q142" s="32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1"/>
      <c r="AD142" s="12"/>
      <c r="AE142" s="13"/>
      <c r="AF142" s="13"/>
    </row>
    <row r="143" ht="12.0" customHeight="1">
      <c r="A143" s="13"/>
      <c r="B143" s="13"/>
      <c r="C143" s="13"/>
      <c r="D143" s="13"/>
      <c r="E143" s="13"/>
      <c r="F143" s="13"/>
      <c r="G143" s="13"/>
      <c r="H143" s="13"/>
      <c r="I143" s="31"/>
      <c r="J143" s="13"/>
      <c r="K143" s="13"/>
      <c r="L143" s="13"/>
      <c r="M143" s="13"/>
      <c r="N143" s="13"/>
      <c r="O143" s="13"/>
      <c r="P143" s="13"/>
      <c r="Q143" s="32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1"/>
      <c r="AD143" s="12"/>
      <c r="AE143" s="13"/>
      <c r="AF143" s="13"/>
    </row>
    <row r="144" ht="12.0" customHeight="1">
      <c r="A144" s="13"/>
      <c r="B144" s="13"/>
      <c r="C144" s="13"/>
      <c r="D144" s="13"/>
      <c r="E144" s="13"/>
      <c r="F144" s="13"/>
      <c r="G144" s="13"/>
      <c r="H144" s="13"/>
      <c r="I144" s="31"/>
      <c r="J144" s="13"/>
      <c r="K144" s="13"/>
      <c r="L144" s="13"/>
      <c r="M144" s="13"/>
      <c r="N144" s="13"/>
      <c r="O144" s="13"/>
      <c r="P144" s="13"/>
      <c r="Q144" s="32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1"/>
      <c r="AD144" s="12"/>
      <c r="AE144" s="13"/>
      <c r="AF144" s="13"/>
    </row>
    <row r="145" ht="12.0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26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1"/>
      <c r="AD145" s="12"/>
      <c r="AE145" s="13"/>
      <c r="AF145" s="13"/>
    </row>
    <row r="146" ht="12.0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26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1"/>
      <c r="AD146" s="12"/>
      <c r="AE146" s="13"/>
      <c r="AF146" s="13"/>
    </row>
    <row r="147" ht="12.0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26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1"/>
      <c r="AD147" s="12"/>
      <c r="AE147" s="13"/>
      <c r="AF147" s="13"/>
    </row>
    <row r="148" ht="12.0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26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1"/>
      <c r="AD148" s="12"/>
      <c r="AE148" s="13"/>
      <c r="AF148" s="13"/>
    </row>
    <row r="149" ht="12.0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26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1"/>
      <c r="AD149" s="12"/>
      <c r="AE149" s="13"/>
      <c r="AF149" s="13"/>
    </row>
    <row r="150" ht="12.0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26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1"/>
      <c r="AD150" s="12"/>
      <c r="AE150" s="13"/>
      <c r="AF150" s="13"/>
    </row>
    <row r="151" ht="12.0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26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1"/>
      <c r="AD151" s="12"/>
      <c r="AE151" s="13"/>
      <c r="AF151" s="13"/>
    </row>
    <row r="152" ht="12.0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26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1"/>
      <c r="AD152" s="12"/>
      <c r="AE152" s="13"/>
      <c r="AF152" s="13"/>
    </row>
    <row r="153" ht="12.0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26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1"/>
      <c r="AD153" s="12"/>
      <c r="AE153" s="13"/>
      <c r="AF153" s="13"/>
    </row>
    <row r="154" ht="12.0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26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1"/>
      <c r="AD154" s="12"/>
      <c r="AE154" s="13"/>
      <c r="AF154" s="13"/>
    </row>
    <row r="155" ht="12.0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26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1"/>
      <c r="AD155" s="12"/>
      <c r="AE155" s="13"/>
      <c r="AF155" s="13"/>
    </row>
    <row r="156" ht="12.0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26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1"/>
      <c r="AD156" s="12"/>
      <c r="AE156" s="13"/>
      <c r="AF156" s="13"/>
    </row>
    <row r="157" ht="12.0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26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1"/>
      <c r="AD157" s="12"/>
      <c r="AE157" s="13"/>
      <c r="AF157" s="13"/>
    </row>
    <row r="158" ht="12.0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26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1"/>
      <c r="AD158" s="12"/>
      <c r="AE158" s="13"/>
      <c r="AF158" s="13"/>
    </row>
    <row r="159" ht="12.0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26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1"/>
      <c r="AD159" s="12"/>
      <c r="AE159" s="13"/>
      <c r="AF159" s="13"/>
    </row>
    <row r="160" ht="12.0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26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1"/>
      <c r="AD160" s="12"/>
      <c r="AE160" s="13"/>
      <c r="AF160" s="13"/>
    </row>
    <row r="161" ht="12.0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26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2"/>
      <c r="AE161" s="13"/>
      <c r="AF161" s="13"/>
    </row>
    <row r="162" ht="12.0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26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2"/>
      <c r="AE162" s="13"/>
      <c r="AF162" s="13"/>
    </row>
    <row r="163" ht="12.0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26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2"/>
      <c r="AE163" s="13"/>
      <c r="AF163" s="13"/>
    </row>
    <row r="164" ht="12.0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26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2"/>
      <c r="AE164" s="13"/>
      <c r="AF164" s="13"/>
    </row>
    <row r="165" ht="12.0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26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2"/>
      <c r="AE165" s="13"/>
      <c r="AF165" s="13"/>
    </row>
    <row r="166" ht="12.0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26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2"/>
      <c r="AE166" s="13"/>
      <c r="AF166" s="13"/>
    </row>
    <row r="167" ht="12.0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26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2"/>
      <c r="AE167" s="13"/>
      <c r="AF167" s="13"/>
    </row>
    <row r="168" ht="12.0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26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2"/>
      <c r="AE168" s="13"/>
      <c r="AF168" s="13"/>
    </row>
    <row r="169" ht="12.0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26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2"/>
      <c r="AE169" s="13"/>
      <c r="AF169" s="13"/>
    </row>
    <row r="170" ht="12.0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26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2"/>
      <c r="AE170" s="13"/>
      <c r="AF170" s="13"/>
    </row>
    <row r="171" ht="12.0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26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2"/>
      <c r="AE171" s="13"/>
      <c r="AF171" s="13"/>
    </row>
    <row r="172" ht="12.0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26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2"/>
      <c r="AE172" s="13"/>
      <c r="AF172" s="13"/>
    </row>
    <row r="173" ht="12.0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26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2"/>
      <c r="AE173" s="13"/>
      <c r="AF173" s="13"/>
    </row>
    <row r="174" ht="12.0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26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2"/>
      <c r="AE174" s="13"/>
      <c r="AF174" s="13"/>
    </row>
    <row r="175" ht="12.0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26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2"/>
      <c r="AE175" s="13"/>
      <c r="AF175" s="13"/>
    </row>
    <row r="176" ht="12.0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26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2"/>
      <c r="AE176" s="13"/>
      <c r="AF176" s="13"/>
    </row>
    <row r="177" ht="12.0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26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2"/>
      <c r="AE177" s="13"/>
      <c r="AF177" s="13"/>
    </row>
    <row r="178" ht="12.0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26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2"/>
      <c r="AE178" s="13"/>
      <c r="AF178" s="13"/>
    </row>
    <row r="179" ht="12.0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26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2"/>
      <c r="AE179" s="13"/>
      <c r="AF179" s="13"/>
    </row>
    <row r="180" ht="12.0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26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2"/>
      <c r="AE180" s="13"/>
      <c r="AF180" s="13"/>
    </row>
    <row r="181" ht="12.0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26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2"/>
      <c r="AE181" s="13"/>
      <c r="AF181" s="13"/>
    </row>
    <row r="182" ht="12.0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26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2"/>
      <c r="AE182" s="13"/>
      <c r="AF182" s="13"/>
    </row>
    <row r="183" ht="12.0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26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2"/>
      <c r="AE183" s="13"/>
      <c r="AF183" s="13"/>
    </row>
    <row r="184" ht="12.0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26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1"/>
      <c r="AD184" s="12"/>
      <c r="AE184" s="13"/>
      <c r="AF184" s="13"/>
    </row>
    <row r="185" ht="12.0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26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2"/>
      <c r="AE185" s="13"/>
      <c r="AF185" s="13"/>
    </row>
    <row r="186" ht="12.0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26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1"/>
      <c r="AD186" s="12"/>
      <c r="AE186" s="13"/>
      <c r="AF186" s="13"/>
    </row>
    <row r="187" ht="12.0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26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2"/>
      <c r="AE187" s="13"/>
      <c r="AF187" s="13"/>
    </row>
    <row r="188" ht="12.0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26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1"/>
      <c r="AD188" s="12"/>
      <c r="AE188" s="13"/>
      <c r="AF188" s="13"/>
    </row>
    <row r="189" ht="12.0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26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2"/>
      <c r="AE189" s="13"/>
      <c r="AF189" s="13"/>
    </row>
    <row r="190" ht="12.0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26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1"/>
      <c r="AD190" s="12"/>
      <c r="AE190" s="13"/>
      <c r="AF190" s="13"/>
    </row>
    <row r="191" ht="12.0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26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1"/>
      <c r="AD191" s="12"/>
      <c r="AE191" s="13"/>
      <c r="AF191" s="13"/>
    </row>
    <row r="192" ht="12.0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26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2"/>
      <c r="AE192" s="13"/>
      <c r="AF192" s="13"/>
    </row>
    <row r="193" ht="12.0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26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2"/>
      <c r="AE193" s="13"/>
      <c r="AF193" s="13"/>
    </row>
    <row r="194" ht="12.0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26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1"/>
      <c r="AD194" s="12"/>
      <c r="AE194" s="13"/>
      <c r="AF194" s="13"/>
    </row>
    <row r="195" ht="12.0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26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2"/>
      <c r="AE195" s="13"/>
      <c r="AF195" s="13"/>
    </row>
    <row r="196" ht="12.0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26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2"/>
      <c r="AE196" s="13"/>
      <c r="AF196" s="13"/>
    </row>
    <row r="197" ht="12.0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26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2"/>
      <c r="AE197" s="13"/>
      <c r="AF197" s="13"/>
    </row>
    <row r="198" ht="12.0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26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1"/>
      <c r="AD198" s="12"/>
      <c r="AE198" s="13"/>
      <c r="AF198" s="13"/>
    </row>
    <row r="199" ht="12.0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26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1"/>
      <c r="AD199" s="12"/>
      <c r="AE199" s="13"/>
      <c r="AF199" s="13"/>
    </row>
    <row r="200" ht="12.0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26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1"/>
      <c r="AD200" s="12"/>
      <c r="AE200" s="13"/>
      <c r="AF200" s="13"/>
    </row>
    <row r="201" ht="12.0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26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1"/>
      <c r="AD201" s="12"/>
      <c r="AE201" s="13"/>
      <c r="AF201" s="13"/>
    </row>
    <row r="202" ht="12.0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26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1"/>
      <c r="AD202" s="12"/>
      <c r="AE202" s="13"/>
      <c r="AF202" s="13"/>
    </row>
    <row r="203" ht="12.0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26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1"/>
      <c r="AD203" s="12"/>
      <c r="AE203" s="13"/>
      <c r="AF203" s="13"/>
    </row>
    <row r="204" ht="12.0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26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1"/>
      <c r="AD204" s="12"/>
      <c r="AE204" s="13"/>
      <c r="AF204" s="13"/>
    </row>
    <row r="205" ht="12.0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26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1"/>
      <c r="AD205" s="12"/>
      <c r="AE205" s="13"/>
      <c r="AF205" s="13"/>
    </row>
    <row r="206" ht="12.0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26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1"/>
      <c r="AD206" s="12"/>
      <c r="AE206" s="13"/>
      <c r="AF206" s="13"/>
    </row>
    <row r="207" ht="12.0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26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1"/>
      <c r="AD207" s="12"/>
      <c r="AE207" s="13"/>
      <c r="AF207" s="13"/>
    </row>
    <row r="208" ht="12.0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26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1"/>
      <c r="AD208" s="12"/>
      <c r="AE208" s="13"/>
      <c r="AF208" s="13"/>
    </row>
    <row r="209" ht="12.0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26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1"/>
      <c r="AD209" s="12"/>
      <c r="AE209" s="13"/>
      <c r="AF209" s="13"/>
    </row>
    <row r="210" ht="12.0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26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1"/>
      <c r="AD210" s="12"/>
      <c r="AE210" s="13"/>
      <c r="AF210" s="13"/>
    </row>
    <row r="211" ht="12.0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26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1"/>
      <c r="AD211" s="12"/>
      <c r="AE211" s="13"/>
      <c r="AF211" s="13"/>
    </row>
    <row r="212" ht="12.0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26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1"/>
      <c r="AD212" s="12"/>
      <c r="AE212" s="13"/>
      <c r="AF212" s="13"/>
    </row>
    <row r="213" ht="12.0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26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1"/>
      <c r="AD213" s="12"/>
      <c r="AE213" s="13"/>
      <c r="AF213" s="13"/>
    </row>
    <row r="214" ht="12.0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26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1"/>
      <c r="AD214" s="12"/>
      <c r="AE214" s="13"/>
      <c r="AF214" s="13"/>
    </row>
    <row r="215" ht="12.0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26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1"/>
      <c r="AD215" s="12"/>
      <c r="AE215" s="13"/>
      <c r="AF215" s="13"/>
    </row>
    <row r="216" ht="12.0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26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1"/>
      <c r="AD216" s="12"/>
      <c r="AE216" s="13"/>
      <c r="AF216" s="13"/>
    </row>
    <row r="217" ht="12.0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26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1"/>
      <c r="AD217" s="12"/>
      <c r="AE217" s="13"/>
      <c r="AF217" s="13"/>
    </row>
    <row r="218" ht="12.0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26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1"/>
      <c r="AD218" s="12"/>
      <c r="AE218" s="13"/>
      <c r="AF218" s="13"/>
    </row>
    <row r="219" ht="12.0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26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1"/>
      <c r="AD219" s="12"/>
      <c r="AE219" s="13"/>
      <c r="AF219" s="13"/>
    </row>
    <row r="220" ht="12.0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26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1"/>
      <c r="AD220" s="12"/>
      <c r="AE220" s="13"/>
      <c r="AF220" s="13"/>
    </row>
    <row r="221" ht="12.0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26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1"/>
      <c r="AD221" s="12"/>
      <c r="AE221" s="13"/>
      <c r="AF221" s="13"/>
    </row>
    <row r="222" ht="12.0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26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1"/>
      <c r="AD222" s="12"/>
      <c r="AE222" s="13"/>
      <c r="AF222" s="13"/>
    </row>
    <row r="223" ht="12.0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26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1"/>
      <c r="AD223" s="12"/>
      <c r="AE223" s="13"/>
      <c r="AF223" s="13"/>
    </row>
    <row r="224" ht="12.0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26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1"/>
      <c r="AD224" s="12"/>
      <c r="AE224" s="13"/>
      <c r="AF224" s="13"/>
    </row>
    <row r="225" ht="12.0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26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1"/>
      <c r="AD225" s="12"/>
      <c r="AE225" s="13"/>
      <c r="AF225" s="13"/>
    </row>
    <row r="226" ht="12.0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26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1"/>
      <c r="AD226" s="12"/>
      <c r="AE226" s="13"/>
      <c r="AF226" s="13"/>
    </row>
    <row r="227" ht="12.0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26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1"/>
      <c r="AD227" s="12"/>
      <c r="AE227" s="13"/>
      <c r="AF227" s="13"/>
    </row>
    <row r="228" ht="12.0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26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1"/>
      <c r="AD228" s="12"/>
      <c r="AE228" s="13"/>
      <c r="AF228" s="13"/>
    </row>
    <row r="229" ht="12.0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26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1"/>
      <c r="AD229" s="12"/>
      <c r="AE229" s="13"/>
      <c r="AF229" s="13"/>
    </row>
    <row r="230" ht="12.0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26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1"/>
      <c r="AD230" s="12"/>
      <c r="AE230" s="13"/>
      <c r="AF230" s="13"/>
    </row>
    <row r="231" ht="12.0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26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1"/>
      <c r="AD231" s="12"/>
      <c r="AE231" s="13"/>
      <c r="AF231" s="13"/>
    </row>
    <row r="232" ht="12.0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26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1"/>
      <c r="AD232" s="12"/>
      <c r="AE232" s="13"/>
      <c r="AF232" s="13"/>
    </row>
    <row r="233" ht="12.0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26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1"/>
      <c r="AD233" s="12"/>
      <c r="AE233" s="13"/>
      <c r="AF233" s="13"/>
    </row>
    <row r="234" ht="12.0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26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1"/>
      <c r="AD234" s="12"/>
      <c r="AE234" s="13"/>
      <c r="AF234" s="13"/>
    </row>
    <row r="235" ht="12.0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26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1"/>
      <c r="AD235" s="12"/>
      <c r="AE235" s="13"/>
      <c r="AF235" s="13"/>
    </row>
    <row r="236" ht="12.0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26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1"/>
      <c r="AD236" s="12"/>
      <c r="AE236" s="13"/>
      <c r="AF236" s="13"/>
    </row>
    <row r="237" ht="12.0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26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1"/>
      <c r="AD237" s="12"/>
      <c r="AE237" s="13"/>
      <c r="AF237" s="13"/>
    </row>
    <row r="238" ht="12.0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26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1"/>
      <c r="AD238" s="12"/>
      <c r="AE238" s="13"/>
      <c r="AF238" s="13"/>
    </row>
    <row r="239" ht="12.0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26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1"/>
      <c r="AD239" s="12"/>
      <c r="AE239" s="13"/>
      <c r="AF239" s="13"/>
    </row>
    <row r="240" ht="12.0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26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1"/>
      <c r="AD240" s="12"/>
      <c r="AE240" s="13"/>
      <c r="AF240" s="13"/>
    </row>
    <row r="241" ht="12.0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26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1"/>
      <c r="AD241" s="12"/>
      <c r="AE241" s="13"/>
      <c r="AF241" s="13"/>
    </row>
    <row r="242" ht="12.0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26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1"/>
      <c r="AD242" s="12"/>
      <c r="AE242" s="13"/>
      <c r="AF242" s="13"/>
    </row>
    <row r="243" ht="12.0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26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1"/>
      <c r="AD243" s="12"/>
      <c r="AE243" s="13"/>
      <c r="AF243" s="13"/>
    </row>
    <row r="244" ht="12.0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26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1"/>
      <c r="AD244" s="12"/>
      <c r="AE244" s="13"/>
      <c r="AF244" s="13"/>
    </row>
    <row r="245" ht="12.0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26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1"/>
      <c r="AD245" s="12"/>
      <c r="AE245" s="13"/>
      <c r="AF245" s="13"/>
    </row>
    <row r="246" ht="12.0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26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1"/>
      <c r="AD246" s="12"/>
      <c r="AE246" s="13"/>
      <c r="AF246" s="13"/>
    </row>
    <row r="247" ht="12.0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26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1"/>
      <c r="AD247" s="12"/>
      <c r="AE247" s="13"/>
      <c r="AF247" s="13"/>
    </row>
    <row r="248" ht="12.0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26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1"/>
      <c r="AD248" s="12"/>
      <c r="AE248" s="13"/>
      <c r="AF248" s="13"/>
    </row>
    <row r="249" ht="12.0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26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1"/>
      <c r="AD249" s="12"/>
      <c r="AE249" s="13"/>
      <c r="AF249" s="13"/>
    </row>
    <row r="250" ht="12.0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26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1"/>
      <c r="AD250" s="12"/>
      <c r="AE250" s="13"/>
      <c r="AF250" s="13"/>
    </row>
    <row r="251" ht="12.0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26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1"/>
      <c r="AD251" s="12"/>
      <c r="AE251" s="13"/>
      <c r="AF251" s="13"/>
    </row>
    <row r="252" ht="12.0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26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1"/>
      <c r="AD252" s="12"/>
      <c r="AE252" s="13"/>
      <c r="AF252" s="13"/>
    </row>
    <row r="253" ht="12.0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26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1"/>
      <c r="AD253" s="12"/>
      <c r="AE253" s="13"/>
      <c r="AF253" s="13"/>
    </row>
    <row r="254" ht="12.0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26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1"/>
      <c r="AD254" s="12"/>
      <c r="AE254" s="13"/>
      <c r="AF254" s="13"/>
    </row>
    <row r="255" ht="12.0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26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1"/>
      <c r="AD255" s="12"/>
      <c r="AE255" s="13"/>
      <c r="AF255" s="13"/>
    </row>
    <row r="256" ht="12.0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26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1"/>
      <c r="AD256" s="12"/>
      <c r="AE256" s="13"/>
      <c r="AF256" s="13"/>
    </row>
    <row r="257" ht="12.0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26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1"/>
      <c r="AD257" s="12"/>
      <c r="AE257" s="13"/>
      <c r="AF257" s="13"/>
    </row>
    <row r="258" ht="12.0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26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1"/>
      <c r="AD258" s="12"/>
      <c r="AE258" s="13"/>
      <c r="AF258" s="13"/>
    </row>
    <row r="259" ht="12.0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26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1"/>
      <c r="AD259" s="12"/>
      <c r="AE259" s="13"/>
      <c r="AF259" s="13"/>
    </row>
    <row r="260" ht="12.0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26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1"/>
      <c r="AD260" s="12"/>
      <c r="AE260" s="13"/>
      <c r="AF260" s="13"/>
    </row>
    <row r="261" ht="12.0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26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1"/>
      <c r="AD261" s="12"/>
      <c r="AE261" s="13"/>
      <c r="AF261" s="13"/>
    </row>
    <row r="262" ht="12.0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26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1"/>
      <c r="AD262" s="12"/>
      <c r="AE262" s="13"/>
      <c r="AF262" s="13"/>
    </row>
    <row r="263" ht="12.0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26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1"/>
      <c r="AD263" s="12"/>
      <c r="AE263" s="13"/>
      <c r="AF263" s="13"/>
    </row>
    <row r="264" ht="12.0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26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1"/>
      <c r="AD264" s="12"/>
      <c r="AE264" s="13"/>
      <c r="AF264" s="13"/>
    </row>
    <row r="265" ht="12.0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26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1"/>
      <c r="AD265" s="12"/>
      <c r="AE265" s="13"/>
      <c r="AF265" s="13"/>
    </row>
    <row r="266" ht="12.0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26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1"/>
      <c r="AD266" s="12"/>
      <c r="AE266" s="13"/>
      <c r="AF266" s="13"/>
    </row>
    <row r="267" ht="12.0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26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1"/>
      <c r="AD267" s="12"/>
      <c r="AE267" s="13"/>
      <c r="AF267" s="13"/>
    </row>
    <row r="268" ht="12.0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26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1"/>
      <c r="AD268" s="12"/>
      <c r="AE268" s="13"/>
      <c r="AF268" s="13"/>
    </row>
    <row r="269" ht="12.0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26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1"/>
      <c r="AD269" s="12"/>
      <c r="AE269" s="13"/>
      <c r="AF269" s="13"/>
    </row>
    <row r="270" ht="12.0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26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1"/>
      <c r="AD270" s="12"/>
      <c r="AE270" s="13"/>
      <c r="AF270" s="13"/>
    </row>
    <row r="271" ht="12.0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26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1"/>
      <c r="AD271" s="12"/>
      <c r="AE271" s="13"/>
      <c r="AF271" s="13"/>
    </row>
    <row r="272" ht="12.0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26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1"/>
      <c r="AD272" s="12"/>
      <c r="AE272" s="13"/>
      <c r="AF272" s="13"/>
    </row>
    <row r="273" ht="12.0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26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1"/>
      <c r="AD273" s="12"/>
      <c r="AE273" s="13"/>
      <c r="AF273" s="13"/>
    </row>
    <row r="274" ht="12.0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26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1"/>
      <c r="AD274" s="12"/>
      <c r="AE274" s="13"/>
      <c r="AF274" s="13"/>
    </row>
    <row r="275" ht="12.0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26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1"/>
      <c r="AD275" s="12"/>
      <c r="AE275" s="13"/>
      <c r="AF275" s="13"/>
    </row>
    <row r="276" ht="12.0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26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1"/>
      <c r="AD276" s="12"/>
      <c r="AE276" s="13"/>
      <c r="AF276" s="13"/>
    </row>
    <row r="277" ht="12.0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26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1"/>
      <c r="AD277" s="12"/>
      <c r="AE277" s="13"/>
      <c r="AF277" s="13"/>
    </row>
    <row r="278" ht="12.0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26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1"/>
      <c r="AD278" s="12"/>
      <c r="AE278" s="13"/>
      <c r="AF278" s="13"/>
    </row>
    <row r="279" ht="12.0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26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1"/>
      <c r="AD279" s="12"/>
      <c r="AE279" s="13"/>
      <c r="AF279" s="13"/>
    </row>
    <row r="280" ht="12.0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26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1"/>
      <c r="AD280" s="12"/>
      <c r="AE280" s="13"/>
      <c r="AF280" s="13"/>
    </row>
    <row r="281" ht="12.0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26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1"/>
      <c r="AD281" s="12"/>
      <c r="AE281" s="13"/>
      <c r="AF281" s="13"/>
    </row>
    <row r="282" ht="12.0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26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1"/>
      <c r="AD282" s="12"/>
      <c r="AE282" s="13"/>
      <c r="AF282" s="13"/>
    </row>
    <row r="283" ht="12.0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26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1"/>
      <c r="AD283" s="12"/>
      <c r="AE283" s="13"/>
      <c r="AF283" s="13"/>
    </row>
    <row r="284" ht="12.0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26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1"/>
      <c r="AD284" s="12"/>
      <c r="AE284" s="13"/>
      <c r="AF284" s="13"/>
    </row>
    <row r="285" ht="12.0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26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1"/>
      <c r="AD285" s="12"/>
      <c r="AE285" s="13"/>
      <c r="AF285" s="13"/>
    </row>
    <row r="286" ht="12.0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26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1"/>
      <c r="AD286" s="12"/>
      <c r="AE286" s="13"/>
      <c r="AF286" s="13"/>
    </row>
    <row r="287" ht="12.0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26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1"/>
      <c r="AD287" s="12"/>
      <c r="AE287" s="13"/>
      <c r="AF287" s="13"/>
    </row>
    <row r="288" ht="12.0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26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1"/>
      <c r="AD288" s="12"/>
      <c r="AE288" s="13"/>
      <c r="AF288" s="13"/>
    </row>
    <row r="289" ht="12.0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26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1"/>
      <c r="AD289" s="12"/>
      <c r="AE289" s="13"/>
      <c r="AF289" s="13"/>
    </row>
    <row r="290" ht="12.0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26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1"/>
      <c r="AD290" s="12"/>
      <c r="AE290" s="13"/>
      <c r="AF290" s="13"/>
    </row>
    <row r="291" ht="12.0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26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1"/>
      <c r="AD291" s="12"/>
      <c r="AE291" s="13"/>
      <c r="AF291" s="13"/>
    </row>
    <row r="292" ht="12.0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26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1"/>
      <c r="AD292" s="12"/>
      <c r="AE292" s="13"/>
      <c r="AF292" s="13"/>
    </row>
    <row r="293" ht="12.0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26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1"/>
      <c r="AD293" s="12"/>
      <c r="AE293" s="13"/>
      <c r="AF293" s="13"/>
    </row>
    <row r="294" ht="12.0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26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1"/>
      <c r="AD294" s="12"/>
      <c r="AE294" s="13"/>
      <c r="AF294" s="13"/>
    </row>
    <row r="295" ht="12.0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26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1"/>
      <c r="AD295" s="12"/>
      <c r="AE295" s="13"/>
      <c r="AF295" s="13"/>
    </row>
    <row r="296" ht="12.0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26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1"/>
      <c r="AD296" s="12"/>
      <c r="AE296" s="13"/>
      <c r="AF296" s="13"/>
    </row>
    <row r="297" ht="12.0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26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1"/>
      <c r="AD297" s="12"/>
      <c r="AE297" s="13"/>
      <c r="AF297" s="13"/>
    </row>
    <row r="298" ht="12.0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26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1"/>
      <c r="AD298" s="12"/>
      <c r="AE298" s="13"/>
      <c r="AF298" s="13"/>
    </row>
    <row r="299" ht="12.0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26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1"/>
      <c r="AD299" s="12"/>
      <c r="AE299" s="13"/>
      <c r="AF299" s="13"/>
    </row>
    <row r="300" ht="12.0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26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1"/>
      <c r="AD300" s="12"/>
      <c r="AE300" s="13"/>
      <c r="AF300" s="13"/>
    </row>
    <row r="301" ht="12.0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26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1"/>
      <c r="AD301" s="12"/>
      <c r="AE301" s="13"/>
      <c r="AF301" s="13"/>
    </row>
    <row r="302" ht="12.0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26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1"/>
      <c r="AD302" s="12"/>
      <c r="AE302" s="13"/>
      <c r="AF302" s="13"/>
    </row>
    <row r="303" ht="12.0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26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1"/>
      <c r="AD303" s="12"/>
      <c r="AE303" s="13"/>
      <c r="AF303" s="13"/>
    </row>
    <row r="304" ht="12.0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26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1"/>
      <c r="AD304" s="12"/>
      <c r="AE304" s="13"/>
      <c r="AF304" s="13"/>
    </row>
    <row r="305" ht="12.0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26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1"/>
      <c r="AD305" s="12"/>
      <c r="AE305" s="13"/>
      <c r="AF305" s="13"/>
    </row>
    <row r="306" ht="12.0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26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1"/>
      <c r="AD306" s="12"/>
      <c r="AE306" s="13"/>
      <c r="AF306" s="13"/>
    </row>
    <row r="307" ht="12.0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26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1"/>
      <c r="AD307" s="12"/>
      <c r="AE307" s="13"/>
      <c r="AF307" s="13"/>
    </row>
    <row r="308" ht="12.0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26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1"/>
      <c r="AD308" s="12"/>
      <c r="AE308" s="13"/>
      <c r="AF308" s="13"/>
    </row>
    <row r="309" ht="12.0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26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1"/>
      <c r="AD309" s="12"/>
      <c r="AE309" s="13"/>
      <c r="AF309" s="13"/>
    </row>
    <row r="310" ht="12.0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26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1"/>
      <c r="AD310" s="12"/>
      <c r="AE310" s="13"/>
      <c r="AF310" s="13"/>
    </row>
    <row r="311" ht="12.0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26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1"/>
      <c r="AD311" s="12"/>
      <c r="AE311" s="13"/>
      <c r="AF311" s="13"/>
    </row>
    <row r="312" ht="12.0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26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1"/>
      <c r="AD312" s="12"/>
      <c r="AE312" s="13"/>
      <c r="AF312" s="13"/>
    </row>
    <row r="313" ht="12.0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26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1"/>
      <c r="AD313" s="12"/>
      <c r="AE313" s="13"/>
      <c r="AF313" s="13"/>
    </row>
    <row r="314" ht="12.0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26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1"/>
      <c r="AD314" s="12"/>
      <c r="AE314" s="13"/>
      <c r="AF314" s="13"/>
    </row>
    <row r="315" ht="12.0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26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1"/>
      <c r="AD315" s="12"/>
      <c r="AE315" s="13"/>
      <c r="AF315" s="13"/>
    </row>
    <row r="316" ht="12.0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26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1"/>
      <c r="AD316" s="12"/>
      <c r="AE316" s="13"/>
      <c r="AF316" s="13"/>
    </row>
    <row r="317" ht="12.0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26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1"/>
      <c r="AD317" s="12"/>
      <c r="AE317" s="13"/>
      <c r="AF317" s="13"/>
    </row>
    <row r="318" ht="12.0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26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1"/>
      <c r="AD318" s="12"/>
      <c r="AE318" s="13"/>
      <c r="AF318" s="13"/>
    </row>
    <row r="319" ht="12.0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26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1"/>
      <c r="AD319" s="12"/>
      <c r="AE319" s="13"/>
      <c r="AF319" s="13"/>
    </row>
    <row r="320" ht="12.0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26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1"/>
      <c r="AD320" s="12"/>
      <c r="AE320" s="13"/>
      <c r="AF320" s="13"/>
    </row>
    <row r="321" ht="12.0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26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1"/>
      <c r="AD321" s="12"/>
      <c r="AE321" s="13"/>
      <c r="AF321" s="13"/>
    </row>
    <row r="322" ht="12.0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26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1"/>
      <c r="AD322" s="12"/>
      <c r="AE322" s="13"/>
      <c r="AF322" s="13"/>
    </row>
    <row r="323" ht="12.0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26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1"/>
      <c r="AD323" s="12"/>
      <c r="AE323" s="13"/>
      <c r="AF323" s="13"/>
    </row>
    <row r="324" ht="12.0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26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1"/>
      <c r="AD324" s="12"/>
      <c r="AE324" s="13"/>
      <c r="AF324" s="13"/>
    </row>
    <row r="325" ht="12.0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26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1"/>
      <c r="AD325" s="12"/>
      <c r="AE325" s="13"/>
      <c r="AF325" s="13"/>
    </row>
    <row r="326" ht="12.0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26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1"/>
      <c r="AD326" s="12"/>
      <c r="AE326" s="13"/>
      <c r="AF326" s="13"/>
    </row>
    <row r="327" ht="12.0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26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1"/>
      <c r="AD327" s="12"/>
      <c r="AE327" s="13"/>
      <c r="AF327" s="13"/>
    </row>
    <row r="328" ht="12.0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26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1"/>
      <c r="AD328" s="12"/>
      <c r="AE328" s="13"/>
      <c r="AF328" s="13"/>
    </row>
    <row r="329" ht="12.0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26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1"/>
      <c r="AD329" s="12"/>
      <c r="AE329" s="13"/>
      <c r="AF329" s="13"/>
    </row>
    <row r="330" ht="12.0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26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1"/>
      <c r="AD330" s="12"/>
      <c r="AE330" s="13"/>
      <c r="AF330" s="13"/>
    </row>
    <row r="331" ht="12.0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26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1"/>
      <c r="AD331" s="12"/>
      <c r="AE331" s="13"/>
      <c r="AF331" s="13"/>
    </row>
    <row r="332" ht="12.0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26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1"/>
      <c r="AD332" s="12"/>
      <c r="AE332" s="13"/>
      <c r="AF332" s="13"/>
    </row>
    <row r="333" ht="12.0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26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1"/>
      <c r="AD333" s="12"/>
      <c r="AE333" s="13"/>
      <c r="AF333" s="13"/>
    </row>
    <row r="334" ht="12.0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26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1"/>
      <c r="AD334" s="12"/>
      <c r="AE334" s="13"/>
      <c r="AF334" s="13"/>
    </row>
    <row r="335" ht="12.0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26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1"/>
      <c r="AD335" s="12"/>
      <c r="AE335" s="13"/>
      <c r="AF335" s="13"/>
    </row>
    <row r="336" ht="12.0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26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1"/>
      <c r="AD336" s="12"/>
      <c r="AE336" s="13"/>
      <c r="AF336" s="13"/>
    </row>
    <row r="337" ht="12.0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26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1"/>
      <c r="AD337" s="12"/>
      <c r="AE337" s="13"/>
      <c r="AF337" s="13"/>
    </row>
    <row r="338" ht="12.0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26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1"/>
      <c r="AD338" s="12"/>
      <c r="AE338" s="13"/>
      <c r="AF338" s="13"/>
    </row>
    <row r="339" ht="12.0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26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1"/>
      <c r="AD339" s="12"/>
      <c r="AE339" s="13"/>
      <c r="AF339" s="13"/>
    </row>
    <row r="340" ht="12.0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26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1"/>
      <c r="AD340" s="12"/>
      <c r="AE340" s="13"/>
      <c r="AF340" s="13"/>
    </row>
    <row r="341" ht="12.0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26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1"/>
      <c r="AD341" s="12"/>
      <c r="AE341" s="13"/>
      <c r="AF341" s="13"/>
    </row>
    <row r="342" ht="12.0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26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1"/>
      <c r="AD342" s="12"/>
      <c r="AE342" s="13"/>
      <c r="AF342" s="13"/>
    </row>
    <row r="343" ht="12.0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26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1"/>
      <c r="AD343" s="12"/>
      <c r="AE343" s="13"/>
      <c r="AF343" s="13"/>
    </row>
    <row r="344" ht="12.0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26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1"/>
      <c r="AD344" s="12"/>
      <c r="AE344" s="13"/>
      <c r="AF344" s="13"/>
    </row>
    <row r="345" ht="12.0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26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1"/>
      <c r="AD345" s="12"/>
      <c r="AE345" s="13"/>
      <c r="AF345" s="13"/>
    </row>
    <row r="346" ht="12.0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26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1"/>
      <c r="AD346" s="12"/>
      <c r="AE346" s="13"/>
      <c r="AF346" s="13"/>
    </row>
    <row r="347" ht="12.0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26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1"/>
      <c r="AD347" s="12"/>
      <c r="AE347" s="13"/>
      <c r="AF347" s="13"/>
    </row>
    <row r="348" ht="12.0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26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1"/>
      <c r="AD348" s="12"/>
      <c r="AE348" s="13"/>
      <c r="AF348" s="13"/>
    </row>
    <row r="349" ht="12.0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26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1"/>
      <c r="AD349" s="12"/>
      <c r="AE349" s="13"/>
      <c r="AF349" s="13"/>
    </row>
    <row r="350" ht="12.0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26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1"/>
      <c r="AD350" s="12"/>
      <c r="AE350" s="13"/>
      <c r="AF350" s="13"/>
    </row>
    <row r="351" ht="12.0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26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1"/>
      <c r="AD351" s="12"/>
      <c r="AE351" s="13"/>
      <c r="AF351" s="13"/>
    </row>
    <row r="352" ht="12.0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26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1"/>
      <c r="AD352" s="12"/>
      <c r="AE352" s="13"/>
      <c r="AF352" s="13"/>
    </row>
    <row r="353" ht="12.0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26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1"/>
      <c r="AD353" s="12"/>
      <c r="AE353" s="13"/>
      <c r="AF353" s="13"/>
    </row>
    <row r="354" ht="12.0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26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1"/>
      <c r="AD354" s="12"/>
      <c r="AE354" s="13"/>
      <c r="AF354" s="13"/>
    </row>
    <row r="355" ht="12.0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26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1"/>
      <c r="AD355" s="12"/>
      <c r="AE355" s="13"/>
      <c r="AF355" s="13"/>
    </row>
    <row r="356" ht="12.0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26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1"/>
      <c r="AD356" s="12"/>
      <c r="AE356" s="13"/>
      <c r="AF356" s="13"/>
    </row>
    <row r="357" ht="12.0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26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1"/>
      <c r="AD357" s="12"/>
      <c r="AE357" s="13"/>
      <c r="AF357" s="13"/>
    </row>
    <row r="358" ht="12.0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26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1"/>
      <c r="AD358" s="12"/>
      <c r="AE358" s="13"/>
      <c r="AF358" s="13"/>
    </row>
    <row r="359" ht="12.0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26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1"/>
      <c r="AD359" s="12"/>
      <c r="AE359" s="13"/>
      <c r="AF359" s="13"/>
    </row>
    <row r="360" ht="12.0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26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1"/>
      <c r="AD360" s="12"/>
      <c r="AE360" s="13"/>
      <c r="AF360" s="13"/>
    </row>
    <row r="361" ht="12.0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26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1"/>
      <c r="AD361" s="12"/>
      <c r="AE361" s="13"/>
      <c r="AF361" s="13"/>
    </row>
    <row r="362" ht="12.0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26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1"/>
      <c r="AD362" s="12"/>
      <c r="AE362" s="13"/>
      <c r="AF362" s="13"/>
    </row>
    <row r="363" ht="12.0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26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1"/>
      <c r="AD363" s="12"/>
      <c r="AE363" s="13"/>
      <c r="AF363" s="13"/>
    </row>
    <row r="364" ht="12.0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26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1"/>
      <c r="AD364" s="12"/>
      <c r="AE364" s="13"/>
      <c r="AF364" s="13"/>
    </row>
    <row r="365" ht="12.0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26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1"/>
      <c r="AD365" s="12"/>
      <c r="AE365" s="13"/>
      <c r="AF365" s="13"/>
    </row>
    <row r="366" ht="12.0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26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1"/>
      <c r="AD366" s="12"/>
      <c r="AE366" s="13"/>
      <c r="AF366" s="13"/>
    </row>
    <row r="367" ht="12.0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26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1"/>
      <c r="AD367" s="12"/>
      <c r="AE367" s="13"/>
      <c r="AF367" s="13"/>
    </row>
    <row r="368" ht="12.0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26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1"/>
      <c r="AD368" s="12"/>
      <c r="AE368" s="13"/>
      <c r="AF368" s="13"/>
    </row>
    <row r="369" ht="12.0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26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1"/>
      <c r="AD369" s="12"/>
      <c r="AE369" s="13"/>
      <c r="AF369" s="13"/>
    </row>
    <row r="370" ht="12.0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26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1"/>
      <c r="AD370" s="12"/>
      <c r="AE370" s="13"/>
      <c r="AF370" s="13"/>
    </row>
    <row r="371" ht="12.0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26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1"/>
      <c r="AD371" s="12"/>
      <c r="AE371" s="13"/>
      <c r="AF371" s="13"/>
    </row>
    <row r="372" ht="12.0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26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1"/>
      <c r="AD372" s="12"/>
      <c r="AE372" s="13"/>
      <c r="AF372" s="13"/>
    </row>
    <row r="373" ht="12.0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26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1"/>
      <c r="AD373" s="12"/>
      <c r="AE373" s="13"/>
      <c r="AF373" s="13"/>
    </row>
    <row r="374" ht="12.0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26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1"/>
      <c r="AD374" s="12"/>
      <c r="AE374" s="13"/>
      <c r="AF374" s="13"/>
    </row>
    <row r="375" ht="12.0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26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1"/>
      <c r="AD375" s="12"/>
      <c r="AE375" s="13"/>
      <c r="AF375" s="13"/>
    </row>
    <row r="376" ht="12.0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26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1"/>
      <c r="AD376" s="12"/>
      <c r="AE376" s="13"/>
      <c r="AF376" s="13"/>
    </row>
    <row r="377" ht="12.0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26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1"/>
      <c r="AD377" s="12"/>
      <c r="AE377" s="13"/>
      <c r="AF377" s="13"/>
    </row>
    <row r="378" ht="12.0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26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1"/>
      <c r="AD378" s="12"/>
      <c r="AE378" s="13"/>
      <c r="AF378" s="13"/>
    </row>
    <row r="379" ht="12.0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26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1"/>
      <c r="AD379" s="12"/>
      <c r="AE379" s="13"/>
      <c r="AF379" s="13"/>
    </row>
    <row r="380" ht="12.0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26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1"/>
      <c r="AD380" s="12"/>
      <c r="AE380" s="13"/>
      <c r="AF380" s="13"/>
    </row>
    <row r="381" ht="12.0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26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1"/>
      <c r="AD381" s="12"/>
      <c r="AE381" s="13"/>
      <c r="AF381" s="13"/>
    </row>
    <row r="382" ht="12.0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26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1"/>
      <c r="AD382" s="12"/>
      <c r="AE382" s="13"/>
      <c r="AF382" s="13"/>
    </row>
    <row r="383" ht="12.0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26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1"/>
      <c r="AD383" s="12"/>
      <c r="AE383" s="13"/>
      <c r="AF383" s="13"/>
    </row>
    <row r="384" ht="12.0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26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1"/>
      <c r="AD384" s="12"/>
      <c r="AE384" s="13"/>
      <c r="AF384" s="13"/>
    </row>
    <row r="385" ht="12.0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26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1"/>
      <c r="AD385" s="12"/>
      <c r="AE385" s="13"/>
      <c r="AF385" s="13"/>
    </row>
    <row r="386" ht="12.0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26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1"/>
      <c r="AD386" s="12"/>
      <c r="AE386" s="13"/>
      <c r="AF386" s="13"/>
    </row>
    <row r="387" ht="12.0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26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1"/>
      <c r="AD387" s="12"/>
      <c r="AE387" s="13"/>
      <c r="AF387" s="13"/>
    </row>
    <row r="388" ht="12.0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26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1"/>
      <c r="AD388" s="12"/>
      <c r="AE388" s="13"/>
      <c r="AF388" s="13"/>
    </row>
    <row r="389" ht="12.0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26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1"/>
      <c r="AD389" s="12"/>
      <c r="AE389" s="13"/>
      <c r="AF389" s="13"/>
    </row>
    <row r="390" ht="12.0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26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1"/>
      <c r="AD390" s="12"/>
      <c r="AE390" s="13"/>
      <c r="AF390" s="13"/>
    </row>
    <row r="391" ht="12.0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26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1"/>
      <c r="AD391" s="12"/>
      <c r="AE391" s="13"/>
      <c r="AF391" s="13"/>
    </row>
    <row r="392" ht="12.0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26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1"/>
      <c r="AD392" s="12"/>
      <c r="AE392" s="13"/>
      <c r="AF392" s="13"/>
    </row>
    <row r="393" ht="12.0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26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1"/>
      <c r="AD393" s="12"/>
      <c r="AE393" s="13"/>
      <c r="AF393" s="13"/>
    </row>
    <row r="394" ht="12.0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26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1"/>
      <c r="AD394" s="12"/>
      <c r="AE394" s="13"/>
      <c r="AF394" s="13"/>
    </row>
    <row r="395" ht="12.0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26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1"/>
      <c r="AD395" s="12"/>
      <c r="AE395" s="13"/>
      <c r="AF395" s="13"/>
    </row>
    <row r="396" ht="12.0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26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1"/>
      <c r="AD396" s="12"/>
      <c r="AE396" s="13"/>
      <c r="AF396" s="13"/>
    </row>
    <row r="397" ht="12.0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26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1"/>
      <c r="AD397" s="12"/>
      <c r="AE397" s="13"/>
      <c r="AF397" s="13"/>
    </row>
    <row r="398" ht="12.0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26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1"/>
      <c r="AD398" s="12"/>
      <c r="AE398" s="13"/>
      <c r="AF398" s="13"/>
    </row>
    <row r="399" ht="12.0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26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1"/>
      <c r="AD399" s="12"/>
      <c r="AE399" s="13"/>
      <c r="AF399" s="13"/>
    </row>
    <row r="400" ht="12.0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26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1"/>
      <c r="AD400" s="12"/>
      <c r="AE400" s="13"/>
      <c r="AF400" s="13"/>
    </row>
    <row r="401" ht="12.0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26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1"/>
      <c r="AD401" s="12"/>
      <c r="AE401" s="13"/>
      <c r="AF401" s="13"/>
    </row>
    <row r="402" ht="12.0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26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1"/>
      <c r="AD402" s="12"/>
      <c r="AE402" s="13"/>
      <c r="AF402" s="13"/>
    </row>
    <row r="403" ht="12.0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26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1"/>
      <c r="AD403" s="12"/>
      <c r="AE403" s="13"/>
      <c r="AF403" s="13"/>
    </row>
    <row r="404" ht="12.0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26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1"/>
      <c r="AD404" s="12"/>
      <c r="AE404" s="13"/>
      <c r="AF404" s="13"/>
    </row>
    <row r="405" ht="12.0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26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1"/>
      <c r="AD405" s="12"/>
      <c r="AE405" s="13"/>
      <c r="AF405" s="13"/>
    </row>
    <row r="406" ht="12.0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26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1"/>
      <c r="AD406" s="12"/>
      <c r="AE406" s="13"/>
      <c r="AF406" s="13"/>
    </row>
    <row r="407" ht="12.0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26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1"/>
      <c r="AD407" s="12"/>
      <c r="AE407" s="13"/>
      <c r="AF407" s="13"/>
    </row>
    <row r="408" ht="12.0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26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1"/>
      <c r="AD408" s="12"/>
      <c r="AE408" s="13"/>
      <c r="AF408" s="13"/>
    </row>
    <row r="409" ht="12.0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26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1"/>
      <c r="AD409" s="12"/>
      <c r="AE409" s="13"/>
      <c r="AF409" s="13"/>
    </row>
    <row r="410" ht="12.0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26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1"/>
      <c r="AD410" s="12"/>
      <c r="AE410" s="13"/>
      <c r="AF410" s="13"/>
    </row>
    <row r="411" ht="12.0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26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1"/>
      <c r="AD411" s="12"/>
      <c r="AE411" s="13"/>
      <c r="AF411" s="13"/>
    </row>
    <row r="412" ht="12.0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26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1"/>
      <c r="AD412" s="12"/>
      <c r="AE412" s="13"/>
      <c r="AF412" s="13"/>
    </row>
    <row r="413" ht="12.0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26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1"/>
      <c r="AD413" s="12"/>
      <c r="AE413" s="13"/>
      <c r="AF413" s="13"/>
    </row>
    <row r="414" ht="12.0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26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1"/>
      <c r="AD414" s="12"/>
      <c r="AE414" s="13"/>
      <c r="AF414" s="13"/>
    </row>
    <row r="415" ht="12.0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26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1"/>
      <c r="AD415" s="12"/>
      <c r="AE415" s="13"/>
      <c r="AF415" s="13"/>
    </row>
    <row r="416" ht="12.0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26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1"/>
      <c r="AD416" s="12"/>
      <c r="AE416" s="13"/>
      <c r="AF416" s="13"/>
    </row>
    <row r="417" ht="12.0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26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1"/>
      <c r="AD417" s="12"/>
      <c r="AE417" s="13"/>
      <c r="AF417" s="13"/>
    </row>
    <row r="418" ht="12.0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26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1"/>
      <c r="AD418" s="12"/>
      <c r="AE418" s="13"/>
      <c r="AF418" s="13"/>
    </row>
    <row r="419" ht="12.0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26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1"/>
      <c r="AD419" s="12"/>
      <c r="AE419" s="13"/>
      <c r="AF419" s="13"/>
    </row>
    <row r="420" ht="12.0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26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1"/>
      <c r="AD420" s="12"/>
      <c r="AE420" s="13"/>
      <c r="AF420" s="13"/>
    </row>
    <row r="421" ht="12.0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26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1"/>
      <c r="AD421" s="12"/>
      <c r="AE421" s="13"/>
      <c r="AF421" s="13"/>
    </row>
    <row r="422" ht="12.0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26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1"/>
      <c r="AD422" s="12"/>
      <c r="AE422" s="13"/>
      <c r="AF422" s="13"/>
    </row>
    <row r="423" ht="12.0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26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1"/>
      <c r="AD423" s="12"/>
      <c r="AE423" s="13"/>
      <c r="AF423" s="13"/>
    </row>
    <row r="424" ht="12.0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26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1"/>
      <c r="AD424" s="12"/>
      <c r="AE424" s="13"/>
      <c r="AF424" s="13"/>
    </row>
    <row r="425" ht="12.0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26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1"/>
      <c r="AD425" s="12"/>
      <c r="AE425" s="13"/>
      <c r="AF425" s="13"/>
    </row>
    <row r="426" ht="12.0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26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1"/>
      <c r="AD426" s="12"/>
      <c r="AE426" s="13"/>
      <c r="AF426" s="13"/>
    </row>
    <row r="427" ht="12.0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26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1"/>
      <c r="AD427" s="12"/>
      <c r="AE427" s="13"/>
      <c r="AF427" s="13"/>
    </row>
    <row r="428" ht="12.0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26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1"/>
      <c r="AD428" s="12"/>
      <c r="AE428" s="13"/>
      <c r="AF428" s="13"/>
    </row>
    <row r="429" ht="12.0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26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1"/>
      <c r="AD429" s="12"/>
      <c r="AE429" s="13"/>
      <c r="AF429" s="13"/>
    </row>
    <row r="430" ht="12.0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26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1"/>
      <c r="AD430" s="12"/>
      <c r="AE430" s="13"/>
      <c r="AF430" s="13"/>
    </row>
    <row r="431" ht="12.0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26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1"/>
      <c r="AD431" s="12"/>
      <c r="AE431" s="13"/>
      <c r="AF431" s="13"/>
    </row>
    <row r="432" ht="12.0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26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1"/>
      <c r="AD432" s="12"/>
      <c r="AE432" s="13"/>
      <c r="AF432" s="13"/>
    </row>
    <row r="433" ht="12.0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26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1"/>
      <c r="AD433" s="12"/>
      <c r="AE433" s="13"/>
      <c r="AF433" s="13"/>
    </row>
    <row r="434" ht="12.0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26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1"/>
      <c r="AD434" s="12"/>
      <c r="AE434" s="13"/>
      <c r="AF434" s="13"/>
    </row>
    <row r="435" ht="12.0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26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1"/>
      <c r="AD435" s="12"/>
      <c r="AE435" s="13"/>
      <c r="AF435" s="13"/>
    </row>
    <row r="436" ht="12.0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26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1"/>
      <c r="AD436" s="12"/>
      <c r="AE436" s="13"/>
      <c r="AF436" s="13"/>
    </row>
    <row r="437" ht="12.0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26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1"/>
      <c r="AD437" s="12"/>
      <c r="AE437" s="13"/>
      <c r="AF437" s="13"/>
    </row>
    <row r="438" ht="12.0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26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1"/>
      <c r="AD438" s="12"/>
      <c r="AE438" s="13"/>
      <c r="AF438" s="13"/>
    </row>
    <row r="439" ht="12.0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26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1"/>
      <c r="AD439" s="12"/>
      <c r="AE439" s="13"/>
      <c r="AF439" s="13"/>
    </row>
    <row r="440" ht="12.0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26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1"/>
      <c r="AD440" s="12"/>
      <c r="AE440" s="13"/>
      <c r="AF440" s="13"/>
    </row>
    <row r="441" ht="12.0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26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1"/>
      <c r="AD441" s="12"/>
      <c r="AE441" s="13"/>
      <c r="AF441" s="13"/>
    </row>
    <row r="442" ht="12.0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26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1"/>
      <c r="AD442" s="12"/>
      <c r="AE442" s="13"/>
      <c r="AF442" s="13"/>
    </row>
    <row r="443" ht="12.0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26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1"/>
      <c r="AD443" s="12"/>
      <c r="AE443" s="13"/>
      <c r="AF443" s="13"/>
    </row>
    <row r="444" ht="12.0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26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1"/>
      <c r="AD444" s="12"/>
      <c r="AE444" s="13"/>
      <c r="AF444" s="13"/>
    </row>
    <row r="445" ht="12.0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26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1"/>
      <c r="AD445" s="12"/>
      <c r="AE445" s="13"/>
      <c r="AF445" s="13"/>
    </row>
    <row r="446" ht="12.0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26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1"/>
      <c r="AD446" s="12"/>
      <c r="AE446" s="13"/>
      <c r="AF446" s="13"/>
    </row>
    <row r="447" ht="12.0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26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1"/>
      <c r="AD447" s="12"/>
      <c r="AE447" s="13"/>
      <c r="AF447" s="13"/>
    </row>
    <row r="448" ht="12.0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26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1"/>
      <c r="AD448" s="12"/>
      <c r="AE448" s="13"/>
      <c r="AF448" s="13"/>
    </row>
    <row r="449" ht="12.0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26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1"/>
      <c r="AD449" s="12"/>
      <c r="AE449" s="13"/>
      <c r="AF449" s="13"/>
    </row>
    <row r="450" ht="12.0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26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1"/>
      <c r="AD450" s="12"/>
      <c r="AE450" s="13"/>
      <c r="AF450" s="13"/>
    </row>
    <row r="451" ht="12.0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26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1"/>
      <c r="AD451" s="12"/>
      <c r="AE451" s="13"/>
      <c r="AF451" s="13"/>
    </row>
    <row r="452" ht="12.0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26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1"/>
      <c r="AD452" s="12"/>
      <c r="AE452" s="13"/>
      <c r="AF452" s="13"/>
    </row>
    <row r="453" ht="12.0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26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1"/>
      <c r="AD453" s="12"/>
      <c r="AE453" s="13"/>
      <c r="AF453" s="13"/>
    </row>
    <row r="454" ht="12.0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26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1"/>
      <c r="AD454" s="12"/>
      <c r="AE454" s="13"/>
      <c r="AF454" s="13"/>
    </row>
    <row r="455" ht="12.0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26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1"/>
      <c r="AD455" s="12"/>
      <c r="AE455" s="13"/>
      <c r="AF455" s="13"/>
    </row>
    <row r="456" ht="12.0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26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1"/>
      <c r="AD456" s="12"/>
      <c r="AE456" s="13"/>
      <c r="AF456" s="13"/>
    </row>
    <row r="457" ht="12.0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26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1"/>
      <c r="AD457" s="12"/>
      <c r="AE457" s="13"/>
      <c r="AF457" s="13"/>
    </row>
    <row r="458" ht="12.0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26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1"/>
      <c r="AD458" s="12"/>
      <c r="AE458" s="13"/>
      <c r="AF458" s="13"/>
    </row>
    <row r="459" ht="12.0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26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1"/>
      <c r="AD459" s="12"/>
      <c r="AE459" s="13"/>
      <c r="AF459" s="13"/>
    </row>
    <row r="460" ht="12.0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26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1"/>
      <c r="AD460" s="12"/>
      <c r="AE460" s="13"/>
      <c r="AF460" s="13"/>
    </row>
    <row r="461" ht="12.0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26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1"/>
      <c r="AD461" s="12"/>
      <c r="AE461" s="13"/>
      <c r="AF461" s="13"/>
    </row>
    <row r="462" ht="12.0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26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1"/>
      <c r="AD462" s="12"/>
      <c r="AE462" s="13"/>
      <c r="AF462" s="13"/>
    </row>
    <row r="463" ht="12.0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26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1"/>
      <c r="AD463" s="12"/>
      <c r="AE463" s="13"/>
      <c r="AF463" s="13"/>
    </row>
    <row r="464" ht="12.0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26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1"/>
      <c r="AD464" s="12"/>
      <c r="AE464" s="13"/>
      <c r="AF464" s="13"/>
    </row>
    <row r="465" ht="12.0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26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1"/>
      <c r="AD465" s="12"/>
      <c r="AE465" s="13"/>
      <c r="AF465" s="13"/>
    </row>
    <row r="466" ht="12.0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26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1"/>
      <c r="AD466" s="12"/>
      <c r="AE466" s="13"/>
      <c r="AF466" s="13"/>
    </row>
    <row r="467" ht="12.0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26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1"/>
      <c r="AD467" s="12"/>
      <c r="AE467" s="13"/>
      <c r="AF467" s="13"/>
    </row>
    <row r="468" ht="12.0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26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1"/>
      <c r="AD468" s="12"/>
      <c r="AE468" s="13"/>
      <c r="AF468" s="13"/>
    </row>
    <row r="469" ht="12.0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26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1"/>
      <c r="AD469" s="12"/>
      <c r="AE469" s="13"/>
      <c r="AF469" s="13"/>
    </row>
    <row r="470" ht="12.0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26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1"/>
      <c r="AD470" s="12"/>
      <c r="AE470" s="13"/>
      <c r="AF470" s="13"/>
    </row>
    <row r="471" ht="12.0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26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1"/>
      <c r="AD471" s="12"/>
      <c r="AE471" s="13"/>
      <c r="AF471" s="13"/>
    </row>
    <row r="472" ht="12.0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26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1"/>
      <c r="AD472" s="12"/>
      <c r="AE472" s="13"/>
      <c r="AF472" s="13"/>
    </row>
    <row r="473" ht="12.0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26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1"/>
      <c r="AD473" s="12"/>
      <c r="AE473" s="13"/>
      <c r="AF473" s="13"/>
    </row>
    <row r="474" ht="12.0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26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1"/>
      <c r="AD474" s="12"/>
      <c r="AE474" s="13"/>
      <c r="AF474" s="13"/>
    </row>
    <row r="475" ht="12.0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26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1"/>
      <c r="AD475" s="12"/>
      <c r="AE475" s="13"/>
      <c r="AF475" s="13"/>
    </row>
    <row r="476" ht="12.0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26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1"/>
      <c r="AD476" s="12"/>
      <c r="AE476" s="13"/>
      <c r="AF476" s="13"/>
    </row>
    <row r="477" ht="12.0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26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1"/>
      <c r="AD477" s="12"/>
      <c r="AE477" s="13"/>
      <c r="AF477" s="13"/>
    </row>
    <row r="478" ht="12.0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26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1"/>
      <c r="AD478" s="12"/>
      <c r="AE478" s="13"/>
      <c r="AF478" s="13"/>
    </row>
    <row r="479" ht="12.0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26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1"/>
      <c r="AD479" s="12"/>
      <c r="AE479" s="13"/>
      <c r="AF479" s="13"/>
    </row>
    <row r="480" ht="12.0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26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1"/>
      <c r="AD480" s="12"/>
      <c r="AE480" s="13"/>
      <c r="AF480" s="13"/>
    </row>
    <row r="481" ht="12.0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26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1"/>
      <c r="AD481" s="12"/>
      <c r="AE481" s="13"/>
      <c r="AF481" s="13"/>
    </row>
    <row r="482" ht="12.0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26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1"/>
      <c r="AD482" s="12"/>
      <c r="AE482" s="13"/>
      <c r="AF482" s="13"/>
    </row>
    <row r="483" ht="12.0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26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1"/>
      <c r="AD483" s="12"/>
      <c r="AE483" s="13"/>
      <c r="AF483" s="13"/>
    </row>
    <row r="484" ht="12.0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26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1"/>
      <c r="AD484" s="12"/>
      <c r="AE484" s="13"/>
      <c r="AF484" s="13"/>
    </row>
    <row r="485" ht="12.0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26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1"/>
      <c r="AD485" s="12"/>
      <c r="AE485" s="13"/>
      <c r="AF485" s="13"/>
    </row>
    <row r="486" ht="12.0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26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1"/>
      <c r="AD486" s="12"/>
      <c r="AE486" s="13"/>
      <c r="AF486" s="13"/>
    </row>
    <row r="487" ht="12.0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26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1"/>
      <c r="AD487" s="12"/>
      <c r="AE487" s="13"/>
      <c r="AF487" s="13"/>
    </row>
    <row r="488" ht="12.0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26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1"/>
      <c r="AD488" s="12"/>
      <c r="AE488" s="13"/>
      <c r="AF488" s="13"/>
    </row>
    <row r="489" ht="12.0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26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1"/>
      <c r="AD489" s="12"/>
      <c r="AE489" s="13"/>
      <c r="AF489" s="13"/>
    </row>
    <row r="490" ht="12.0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26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1"/>
      <c r="AD490" s="12"/>
      <c r="AE490" s="13"/>
      <c r="AF490" s="13"/>
    </row>
    <row r="491" ht="12.0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26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1"/>
      <c r="AD491" s="12"/>
      <c r="AE491" s="13"/>
      <c r="AF491" s="13"/>
    </row>
    <row r="492" ht="12.0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26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1"/>
      <c r="AD492" s="12"/>
      <c r="AE492" s="13"/>
      <c r="AF492" s="13"/>
    </row>
    <row r="493" ht="12.0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26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1"/>
      <c r="AD493" s="12"/>
      <c r="AE493" s="13"/>
      <c r="AF493" s="13"/>
    </row>
    <row r="494" ht="12.0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26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1"/>
      <c r="AD494" s="12"/>
      <c r="AE494" s="13"/>
      <c r="AF494" s="13"/>
    </row>
    <row r="495" ht="12.0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26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1"/>
      <c r="AD495" s="12"/>
      <c r="AE495" s="13"/>
      <c r="AF495" s="13"/>
    </row>
    <row r="496" ht="12.0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26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1"/>
      <c r="AD496" s="12"/>
      <c r="AE496" s="13"/>
      <c r="AF496" s="13"/>
    </row>
    <row r="497" ht="12.0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26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1"/>
      <c r="AD497" s="12"/>
      <c r="AE497" s="13"/>
      <c r="AF497" s="13"/>
    </row>
    <row r="498" ht="12.0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26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1"/>
      <c r="AD498" s="12"/>
      <c r="AE498" s="13"/>
      <c r="AF498" s="13"/>
    </row>
    <row r="499" ht="12.0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26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1"/>
      <c r="AD499" s="12"/>
      <c r="AE499" s="13"/>
      <c r="AF499" s="13"/>
    </row>
    <row r="500" ht="12.0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26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1"/>
      <c r="AD500" s="12"/>
      <c r="AE500" s="13"/>
      <c r="AF500" s="13"/>
    </row>
    <row r="501" ht="12.0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26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1"/>
      <c r="AD501" s="12"/>
      <c r="AE501" s="13"/>
      <c r="AF501" s="13"/>
    </row>
    <row r="502" ht="12.0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26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1"/>
      <c r="AD502" s="12"/>
      <c r="AE502" s="13"/>
      <c r="AF502" s="13"/>
    </row>
    <row r="503" ht="12.0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26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1"/>
      <c r="AD503" s="12"/>
      <c r="AE503" s="13"/>
      <c r="AF503" s="13"/>
    </row>
    <row r="504" ht="12.0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26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1"/>
      <c r="AD504" s="12"/>
      <c r="AE504" s="13"/>
      <c r="AF504" s="13"/>
    </row>
    <row r="505" ht="12.0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26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1"/>
      <c r="AD505" s="12"/>
      <c r="AE505" s="13"/>
      <c r="AF505" s="13"/>
    </row>
    <row r="506" ht="12.0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26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1"/>
      <c r="AD506" s="12"/>
      <c r="AE506" s="13"/>
      <c r="AF506" s="13"/>
    </row>
    <row r="507" ht="12.0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26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1"/>
      <c r="AD507" s="12"/>
      <c r="AE507" s="13"/>
      <c r="AF507" s="13"/>
    </row>
    <row r="508" ht="12.0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26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1"/>
      <c r="AD508" s="12"/>
      <c r="AE508" s="13"/>
      <c r="AF508" s="13"/>
    </row>
    <row r="509" ht="12.0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26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1"/>
      <c r="AD509" s="12"/>
      <c r="AE509" s="13"/>
      <c r="AF509" s="13"/>
    </row>
    <row r="510" ht="12.0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26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1"/>
      <c r="AD510" s="12"/>
      <c r="AE510" s="13"/>
      <c r="AF510" s="13"/>
    </row>
    <row r="511" ht="12.0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26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1"/>
      <c r="AD511" s="12"/>
      <c r="AE511" s="13"/>
      <c r="AF511" s="13"/>
    </row>
    <row r="512" ht="12.0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26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1"/>
      <c r="AD512" s="12"/>
      <c r="AE512" s="13"/>
      <c r="AF512" s="13"/>
    </row>
    <row r="513" ht="12.0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26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1"/>
      <c r="AD513" s="12"/>
      <c r="AE513" s="13"/>
      <c r="AF513" s="13"/>
    </row>
    <row r="514" ht="12.0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26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1"/>
      <c r="AD514" s="12"/>
      <c r="AE514" s="13"/>
      <c r="AF514" s="13"/>
    </row>
    <row r="515" ht="12.0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26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1"/>
      <c r="AD515" s="12"/>
      <c r="AE515" s="13"/>
      <c r="AF515" s="13"/>
    </row>
    <row r="516" ht="12.0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26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1"/>
      <c r="AD516" s="12"/>
      <c r="AE516" s="13"/>
      <c r="AF516" s="13"/>
    </row>
    <row r="517" ht="12.0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26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1"/>
      <c r="AD517" s="12"/>
      <c r="AE517" s="13"/>
      <c r="AF517" s="13"/>
    </row>
    <row r="518" ht="12.0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26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1"/>
      <c r="AD518" s="12"/>
      <c r="AE518" s="13"/>
      <c r="AF518" s="13"/>
    </row>
    <row r="519" ht="12.0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26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1"/>
      <c r="AD519" s="12"/>
      <c r="AE519" s="13"/>
      <c r="AF519" s="13"/>
    </row>
    <row r="520" ht="12.0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26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1"/>
      <c r="AD520" s="12"/>
      <c r="AE520" s="13"/>
      <c r="AF520" s="13"/>
    </row>
    <row r="521" ht="12.0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26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1"/>
      <c r="AD521" s="12"/>
      <c r="AE521" s="13"/>
      <c r="AF521" s="13"/>
    </row>
    <row r="522" ht="12.0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26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1"/>
      <c r="AD522" s="12"/>
      <c r="AE522" s="13"/>
      <c r="AF522" s="13"/>
    </row>
    <row r="523" ht="12.0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26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1"/>
      <c r="AD523" s="12"/>
      <c r="AE523" s="13"/>
      <c r="AF523" s="13"/>
    </row>
    <row r="524" ht="12.0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26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1"/>
      <c r="AD524" s="12"/>
      <c r="AE524" s="13"/>
      <c r="AF524" s="13"/>
    </row>
    <row r="525" ht="12.0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26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1"/>
      <c r="AD525" s="12"/>
      <c r="AE525" s="13"/>
      <c r="AF525" s="13"/>
    </row>
    <row r="526" ht="12.0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26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1"/>
      <c r="AD526" s="12"/>
      <c r="AE526" s="13"/>
      <c r="AF526" s="13"/>
    </row>
    <row r="527" ht="12.0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26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1"/>
      <c r="AD527" s="12"/>
      <c r="AE527" s="13"/>
      <c r="AF527" s="13"/>
    </row>
    <row r="528" ht="12.0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26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1"/>
      <c r="AD528" s="12"/>
      <c r="AE528" s="13"/>
      <c r="AF528" s="13"/>
    </row>
    <row r="529" ht="12.0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26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1"/>
      <c r="AD529" s="12"/>
      <c r="AE529" s="13"/>
      <c r="AF529" s="13"/>
    </row>
    <row r="530" ht="12.0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26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1"/>
      <c r="AD530" s="12"/>
      <c r="AE530" s="13"/>
      <c r="AF530" s="13"/>
    </row>
    <row r="531" ht="12.0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26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1"/>
      <c r="AD531" s="12"/>
      <c r="AE531" s="13"/>
      <c r="AF531" s="13"/>
    </row>
    <row r="532" ht="12.0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26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1"/>
      <c r="AD532" s="12"/>
      <c r="AE532" s="13"/>
      <c r="AF532" s="13"/>
    </row>
    <row r="533" ht="12.0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26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1"/>
      <c r="AD533" s="12"/>
      <c r="AE533" s="13"/>
      <c r="AF533" s="13"/>
    </row>
    <row r="534" ht="12.0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26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1"/>
      <c r="AD534" s="12"/>
      <c r="AE534" s="13"/>
      <c r="AF534" s="13"/>
    </row>
    <row r="535" ht="12.0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26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1"/>
      <c r="AD535" s="12"/>
      <c r="AE535" s="13"/>
      <c r="AF535" s="13"/>
    </row>
    <row r="536" ht="12.0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26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1"/>
      <c r="AD536" s="12"/>
      <c r="AE536" s="13"/>
      <c r="AF536" s="13"/>
    </row>
    <row r="537" ht="12.0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26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1"/>
      <c r="AD537" s="12"/>
      <c r="AE537" s="13"/>
      <c r="AF537" s="13"/>
    </row>
    <row r="538" ht="12.0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26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1"/>
      <c r="AD538" s="12"/>
      <c r="AE538" s="13"/>
      <c r="AF538" s="13"/>
    </row>
    <row r="539" ht="12.0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26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1"/>
      <c r="AD539" s="12"/>
      <c r="AE539" s="13"/>
      <c r="AF539" s="13"/>
    </row>
    <row r="540" ht="12.0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26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1"/>
      <c r="AD540" s="12"/>
      <c r="AE540" s="13"/>
      <c r="AF540" s="13"/>
    </row>
    <row r="541" ht="12.0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26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1"/>
      <c r="AD541" s="12"/>
      <c r="AE541" s="13"/>
      <c r="AF541" s="13"/>
    </row>
    <row r="542" ht="12.0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26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1"/>
      <c r="AD542" s="12"/>
      <c r="AE542" s="13"/>
      <c r="AF542" s="13"/>
    </row>
    <row r="543" ht="12.0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26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1"/>
      <c r="AD543" s="12"/>
      <c r="AE543" s="13"/>
      <c r="AF543" s="13"/>
    </row>
    <row r="544" ht="12.0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26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1"/>
      <c r="AD544" s="12"/>
      <c r="AE544" s="13"/>
      <c r="AF544" s="13"/>
    </row>
    <row r="545" ht="12.0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26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1"/>
      <c r="AD545" s="12"/>
      <c r="AE545" s="13"/>
      <c r="AF545" s="13"/>
    </row>
    <row r="546" ht="12.0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26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1"/>
      <c r="AD546" s="12"/>
      <c r="AE546" s="13"/>
      <c r="AF546" s="13"/>
    </row>
    <row r="547" ht="12.0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26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1"/>
      <c r="AD547" s="12"/>
      <c r="AE547" s="13"/>
      <c r="AF547" s="13"/>
    </row>
    <row r="548" ht="12.0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26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1"/>
      <c r="AD548" s="12"/>
      <c r="AE548" s="13"/>
      <c r="AF548" s="13"/>
    </row>
    <row r="549" ht="12.0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26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1"/>
      <c r="AD549" s="12"/>
      <c r="AE549" s="13"/>
      <c r="AF549" s="13"/>
    </row>
    <row r="550" ht="12.0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26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1"/>
      <c r="AD550" s="12"/>
      <c r="AE550" s="13"/>
      <c r="AF550" s="13"/>
    </row>
    <row r="551" ht="12.0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26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1"/>
      <c r="AD551" s="12"/>
      <c r="AE551" s="13"/>
      <c r="AF551" s="13"/>
    </row>
    <row r="552" ht="12.0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26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1"/>
      <c r="AD552" s="12"/>
      <c r="AE552" s="13"/>
      <c r="AF552" s="13"/>
    </row>
    <row r="553" ht="12.0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26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1"/>
      <c r="AD553" s="12"/>
      <c r="AE553" s="13"/>
      <c r="AF553" s="13"/>
    </row>
    <row r="554" ht="12.0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26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1"/>
      <c r="AD554" s="12"/>
      <c r="AE554" s="13"/>
      <c r="AF554" s="13"/>
    </row>
    <row r="555" ht="12.0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26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1"/>
      <c r="AD555" s="12"/>
      <c r="AE555" s="13"/>
      <c r="AF555" s="13"/>
    </row>
    <row r="556" ht="12.0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26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1"/>
      <c r="AD556" s="12"/>
      <c r="AE556" s="13"/>
      <c r="AF556" s="13"/>
    </row>
    <row r="557" ht="12.0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26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1"/>
      <c r="AD557" s="12"/>
      <c r="AE557" s="13"/>
      <c r="AF557" s="13"/>
    </row>
    <row r="558" ht="12.0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26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1"/>
      <c r="AD558" s="12"/>
      <c r="AE558" s="13"/>
      <c r="AF558" s="13"/>
    </row>
    <row r="559" ht="12.0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26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1"/>
      <c r="AD559" s="12"/>
      <c r="AE559" s="13"/>
      <c r="AF559" s="13"/>
    </row>
    <row r="560" ht="12.0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26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1"/>
      <c r="AD560" s="12"/>
      <c r="AE560" s="13"/>
      <c r="AF560" s="13"/>
    </row>
    <row r="561" ht="12.0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26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1"/>
      <c r="AD561" s="12"/>
      <c r="AE561" s="13"/>
      <c r="AF561" s="13"/>
    </row>
    <row r="562" ht="12.0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26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1"/>
      <c r="AD562" s="12"/>
      <c r="AE562" s="13"/>
      <c r="AF562" s="13"/>
    </row>
    <row r="563" ht="12.0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26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1"/>
      <c r="AD563" s="12"/>
      <c r="AE563" s="13"/>
      <c r="AF563" s="13"/>
    </row>
    <row r="564" ht="12.0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26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1"/>
      <c r="AD564" s="12"/>
      <c r="AE564" s="13"/>
      <c r="AF564" s="13"/>
    </row>
    <row r="565" ht="12.0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26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1"/>
      <c r="AD565" s="12"/>
      <c r="AE565" s="13"/>
      <c r="AF565" s="13"/>
    </row>
    <row r="566" ht="12.0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26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1"/>
      <c r="AD566" s="12"/>
      <c r="AE566" s="13"/>
      <c r="AF566" s="13"/>
    </row>
    <row r="567" ht="12.0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26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1"/>
      <c r="AD567" s="12"/>
      <c r="AE567" s="13"/>
      <c r="AF567" s="13"/>
    </row>
    <row r="568" ht="12.0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26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1"/>
      <c r="AD568" s="12"/>
      <c r="AE568" s="13"/>
      <c r="AF568" s="13"/>
    </row>
    <row r="569" ht="12.0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26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1"/>
      <c r="AD569" s="12"/>
      <c r="AE569" s="13"/>
      <c r="AF569" s="13"/>
    </row>
    <row r="570" ht="12.0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26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1"/>
      <c r="AD570" s="12"/>
      <c r="AE570" s="13"/>
      <c r="AF570" s="13"/>
    </row>
    <row r="571" ht="12.0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26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1"/>
      <c r="AD571" s="12"/>
      <c r="AE571" s="13"/>
      <c r="AF571" s="13"/>
    </row>
    <row r="572" ht="12.0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26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1"/>
      <c r="AD572" s="12"/>
      <c r="AE572" s="13"/>
      <c r="AF572" s="13"/>
    </row>
    <row r="573" ht="12.0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26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1"/>
      <c r="AD573" s="12"/>
      <c r="AE573" s="13"/>
      <c r="AF573" s="13"/>
    </row>
    <row r="574" ht="12.0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26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1"/>
      <c r="AD574" s="12"/>
      <c r="AE574" s="13"/>
      <c r="AF574" s="13"/>
    </row>
    <row r="575" ht="12.0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26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1"/>
      <c r="AD575" s="12"/>
      <c r="AE575" s="13"/>
      <c r="AF575" s="13"/>
    </row>
    <row r="576" ht="12.0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26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1"/>
      <c r="AD576" s="12"/>
      <c r="AE576" s="13"/>
      <c r="AF576" s="13"/>
    </row>
    <row r="577" ht="12.0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26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1"/>
      <c r="AD577" s="12"/>
      <c r="AE577" s="13"/>
      <c r="AF577" s="13"/>
    </row>
    <row r="578" ht="12.0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26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1"/>
      <c r="AD578" s="12"/>
      <c r="AE578" s="13"/>
      <c r="AF578" s="13"/>
    </row>
    <row r="579" ht="12.0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26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1"/>
      <c r="AD579" s="12"/>
      <c r="AE579" s="13"/>
      <c r="AF579" s="13"/>
    </row>
    <row r="580" ht="12.0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26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1"/>
      <c r="AD580" s="12"/>
      <c r="AE580" s="13"/>
      <c r="AF580" s="13"/>
    </row>
    <row r="581" ht="12.0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26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1"/>
      <c r="AD581" s="12"/>
      <c r="AE581" s="13"/>
      <c r="AF581" s="13"/>
    </row>
    <row r="582" ht="12.0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26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1"/>
      <c r="AD582" s="12"/>
      <c r="AE582" s="13"/>
      <c r="AF582" s="13"/>
    </row>
    <row r="583" ht="12.0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26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1"/>
      <c r="AD583" s="12"/>
      <c r="AE583" s="13"/>
      <c r="AF583" s="13"/>
    </row>
    <row r="584" ht="12.0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26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1"/>
      <c r="AD584" s="12"/>
      <c r="AE584" s="13"/>
      <c r="AF584" s="13"/>
    </row>
    <row r="585" ht="12.0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26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1"/>
      <c r="AD585" s="12"/>
      <c r="AE585" s="13"/>
      <c r="AF585" s="13"/>
    </row>
    <row r="586" ht="12.0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26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1"/>
      <c r="AD586" s="12"/>
      <c r="AE586" s="13"/>
      <c r="AF586" s="13"/>
    </row>
    <row r="587" ht="12.0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26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1"/>
      <c r="AD587" s="12"/>
      <c r="AE587" s="13"/>
      <c r="AF587" s="13"/>
    </row>
    <row r="588" ht="12.0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26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1"/>
      <c r="AD588" s="12"/>
      <c r="AE588" s="13"/>
      <c r="AF588" s="13"/>
    </row>
    <row r="589" ht="12.0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26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1"/>
      <c r="AD589" s="12"/>
      <c r="AE589" s="13"/>
      <c r="AF589" s="13"/>
    </row>
    <row r="590" ht="12.0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26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1"/>
      <c r="AD590" s="12"/>
      <c r="AE590" s="13"/>
      <c r="AF590" s="13"/>
    </row>
    <row r="591" ht="12.0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26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1"/>
      <c r="AD591" s="12"/>
      <c r="AE591" s="13"/>
      <c r="AF591" s="13"/>
    </row>
    <row r="592" ht="12.0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26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1"/>
      <c r="AD592" s="12"/>
      <c r="AE592" s="13"/>
      <c r="AF592" s="13"/>
    </row>
    <row r="593" ht="12.0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26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1"/>
      <c r="AD593" s="12"/>
      <c r="AE593" s="13"/>
      <c r="AF593" s="13"/>
    </row>
    <row r="594" ht="12.0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26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1"/>
      <c r="AD594" s="12"/>
      <c r="AE594" s="13"/>
      <c r="AF594" s="13"/>
    </row>
    <row r="595" ht="12.0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26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1"/>
      <c r="AD595" s="12"/>
      <c r="AE595" s="13"/>
      <c r="AF595" s="13"/>
    </row>
    <row r="596" ht="12.0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26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1"/>
      <c r="AD596" s="12"/>
      <c r="AE596" s="13"/>
      <c r="AF596" s="13"/>
    </row>
    <row r="597" ht="12.0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26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1"/>
      <c r="AD597" s="12"/>
      <c r="AE597" s="13"/>
      <c r="AF597" s="13"/>
    </row>
    <row r="598" ht="12.0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26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1"/>
      <c r="AD598" s="12"/>
      <c r="AE598" s="13"/>
      <c r="AF598" s="13"/>
    </row>
    <row r="599" ht="12.0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26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1"/>
      <c r="AD599" s="12"/>
      <c r="AE599" s="13"/>
      <c r="AF599" s="13"/>
    </row>
    <row r="600" ht="12.0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26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1"/>
      <c r="AD600" s="12"/>
      <c r="AE600" s="13"/>
      <c r="AF600" s="13"/>
    </row>
    <row r="601" ht="12.0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26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1"/>
      <c r="AD601" s="12"/>
      <c r="AE601" s="13"/>
      <c r="AF601" s="13"/>
    </row>
    <row r="602" ht="12.0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26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1"/>
      <c r="AD602" s="12"/>
      <c r="AE602" s="13"/>
      <c r="AF602" s="13"/>
    </row>
    <row r="603" ht="12.0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26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1"/>
      <c r="AD603" s="12"/>
      <c r="AE603" s="13"/>
      <c r="AF603" s="13"/>
    </row>
    <row r="604" ht="12.0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26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1"/>
      <c r="AD604" s="12"/>
      <c r="AE604" s="13"/>
      <c r="AF604" s="13"/>
    </row>
    <row r="605" ht="12.0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26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1"/>
      <c r="AD605" s="12"/>
      <c r="AE605" s="13"/>
      <c r="AF605" s="13"/>
    </row>
    <row r="606" ht="12.0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26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1"/>
      <c r="AD606" s="12"/>
      <c r="AE606" s="13"/>
      <c r="AF606" s="13"/>
    </row>
    <row r="607" ht="12.0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26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1"/>
      <c r="AD607" s="12"/>
      <c r="AE607" s="13"/>
      <c r="AF607" s="13"/>
    </row>
    <row r="608" ht="12.0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26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1"/>
      <c r="AD608" s="12"/>
      <c r="AE608" s="13"/>
      <c r="AF608" s="13"/>
    </row>
    <row r="609" ht="12.0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26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1"/>
      <c r="AD609" s="12"/>
      <c r="AE609" s="13"/>
      <c r="AF609" s="13"/>
    </row>
    <row r="610" ht="12.0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26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1"/>
      <c r="AD610" s="12"/>
      <c r="AE610" s="13"/>
      <c r="AF610" s="13"/>
    </row>
    <row r="611" ht="12.0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26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1"/>
      <c r="AD611" s="12"/>
      <c r="AE611" s="13"/>
      <c r="AF611" s="13"/>
    </row>
    <row r="612" ht="12.0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26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1"/>
      <c r="AD612" s="12"/>
      <c r="AE612" s="13"/>
      <c r="AF612" s="13"/>
    </row>
    <row r="613" ht="12.0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26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1"/>
      <c r="AD613" s="12"/>
      <c r="AE613" s="13"/>
      <c r="AF613" s="13"/>
    </row>
    <row r="614" ht="12.0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26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1"/>
      <c r="AD614" s="12"/>
      <c r="AE614" s="13"/>
      <c r="AF614" s="13"/>
    </row>
    <row r="615" ht="12.0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26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1"/>
      <c r="AD615" s="12"/>
      <c r="AE615" s="13"/>
      <c r="AF615" s="13"/>
    </row>
    <row r="616" ht="12.0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26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1"/>
      <c r="AD616" s="12"/>
      <c r="AE616" s="13"/>
      <c r="AF616" s="13"/>
    </row>
    <row r="617" ht="12.0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26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1"/>
      <c r="AD617" s="12"/>
      <c r="AE617" s="13"/>
      <c r="AF617" s="13"/>
    </row>
    <row r="618" ht="12.0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26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1"/>
      <c r="AD618" s="12"/>
      <c r="AE618" s="13"/>
      <c r="AF618" s="13"/>
    </row>
    <row r="619" ht="12.0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26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1"/>
      <c r="AD619" s="12"/>
      <c r="AE619" s="13"/>
      <c r="AF619" s="13"/>
    </row>
    <row r="620" ht="12.0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26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1"/>
      <c r="AD620" s="12"/>
      <c r="AE620" s="13"/>
      <c r="AF620" s="13"/>
    </row>
    <row r="621" ht="12.0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26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1"/>
      <c r="AD621" s="12"/>
      <c r="AE621" s="13"/>
      <c r="AF621" s="13"/>
    </row>
    <row r="622" ht="12.0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26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1"/>
      <c r="AD622" s="12"/>
      <c r="AE622" s="13"/>
      <c r="AF622" s="13"/>
    </row>
    <row r="623" ht="12.0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26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1"/>
      <c r="AD623" s="12"/>
      <c r="AE623" s="13"/>
      <c r="AF623" s="13"/>
    </row>
    <row r="624" ht="12.0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26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1"/>
      <c r="AD624" s="12"/>
      <c r="AE624" s="13"/>
      <c r="AF624" s="13"/>
    </row>
    <row r="625" ht="12.0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26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1"/>
      <c r="AD625" s="12"/>
      <c r="AE625" s="13"/>
      <c r="AF625" s="13"/>
    </row>
    <row r="626" ht="12.0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26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1"/>
      <c r="AD626" s="12"/>
      <c r="AE626" s="13"/>
      <c r="AF626" s="13"/>
    </row>
    <row r="627" ht="12.0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26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1"/>
      <c r="AD627" s="12"/>
      <c r="AE627" s="13"/>
      <c r="AF627" s="13"/>
    </row>
    <row r="628" ht="12.0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26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1"/>
      <c r="AD628" s="12"/>
      <c r="AE628" s="13"/>
      <c r="AF628" s="13"/>
    </row>
    <row r="629" ht="12.0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26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1"/>
      <c r="AD629" s="12"/>
      <c r="AE629" s="13"/>
      <c r="AF629" s="13"/>
    </row>
    <row r="630" ht="12.0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26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1"/>
      <c r="AD630" s="12"/>
      <c r="AE630" s="13"/>
      <c r="AF630" s="13"/>
    </row>
    <row r="631" ht="12.0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26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1"/>
      <c r="AD631" s="12"/>
      <c r="AE631" s="13"/>
      <c r="AF631" s="13"/>
    </row>
    <row r="632" ht="12.0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26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1"/>
      <c r="AD632" s="12"/>
      <c r="AE632" s="13"/>
      <c r="AF632" s="13"/>
    </row>
    <row r="633" ht="12.0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26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1"/>
      <c r="AD633" s="12"/>
      <c r="AE633" s="13"/>
      <c r="AF633" s="13"/>
    </row>
    <row r="634" ht="12.0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26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1"/>
      <c r="AD634" s="12"/>
      <c r="AE634" s="13"/>
      <c r="AF634" s="13"/>
    </row>
    <row r="635" ht="12.0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26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1"/>
      <c r="AD635" s="12"/>
      <c r="AE635" s="13"/>
      <c r="AF635" s="13"/>
    </row>
    <row r="636" ht="12.0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26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1"/>
      <c r="AD636" s="12"/>
      <c r="AE636" s="13"/>
      <c r="AF636" s="13"/>
    </row>
    <row r="637" ht="12.0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26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1"/>
      <c r="AD637" s="12"/>
      <c r="AE637" s="13"/>
      <c r="AF637" s="13"/>
    </row>
    <row r="638" ht="12.0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26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1"/>
      <c r="AD638" s="12"/>
      <c r="AE638" s="13"/>
      <c r="AF638" s="13"/>
    </row>
    <row r="639" ht="12.0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26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1"/>
      <c r="AD639" s="12"/>
      <c r="AE639" s="13"/>
      <c r="AF639" s="13"/>
    </row>
    <row r="640" ht="12.0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26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1"/>
      <c r="AD640" s="12"/>
      <c r="AE640" s="13"/>
      <c r="AF640" s="13"/>
    </row>
    <row r="641" ht="12.0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26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1"/>
      <c r="AD641" s="12"/>
      <c r="AE641" s="13"/>
      <c r="AF641" s="13"/>
    </row>
    <row r="642" ht="12.0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26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1"/>
      <c r="AD642" s="12"/>
      <c r="AE642" s="13"/>
      <c r="AF642" s="13"/>
    </row>
    <row r="643" ht="12.0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26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1"/>
      <c r="AD643" s="12"/>
      <c r="AE643" s="13"/>
      <c r="AF643" s="13"/>
    </row>
    <row r="644" ht="12.0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26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1"/>
      <c r="AD644" s="12"/>
      <c r="AE644" s="13"/>
      <c r="AF644" s="13"/>
    </row>
    <row r="645" ht="12.0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26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1"/>
      <c r="AD645" s="12"/>
      <c r="AE645" s="13"/>
      <c r="AF645" s="13"/>
    </row>
    <row r="646" ht="12.0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26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1"/>
      <c r="AD646" s="12"/>
      <c r="AE646" s="13"/>
      <c r="AF646" s="13"/>
    </row>
    <row r="647" ht="12.0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26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1"/>
      <c r="AD647" s="12"/>
      <c r="AE647" s="13"/>
      <c r="AF647" s="13"/>
    </row>
    <row r="648" ht="12.0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26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1"/>
      <c r="AD648" s="12"/>
      <c r="AE648" s="13"/>
      <c r="AF648" s="13"/>
    </row>
    <row r="649" ht="12.0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26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1"/>
      <c r="AD649" s="12"/>
      <c r="AE649" s="13"/>
      <c r="AF649" s="13"/>
    </row>
    <row r="650" ht="12.0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26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1"/>
      <c r="AD650" s="12"/>
      <c r="AE650" s="13"/>
      <c r="AF650" s="13"/>
    </row>
    <row r="651" ht="12.0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26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1"/>
      <c r="AD651" s="12"/>
      <c r="AE651" s="13"/>
      <c r="AF651" s="13"/>
    </row>
    <row r="652" ht="12.0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26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1"/>
      <c r="AD652" s="12"/>
      <c r="AE652" s="13"/>
      <c r="AF652" s="13"/>
    </row>
    <row r="653" ht="12.0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26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1"/>
      <c r="AD653" s="12"/>
      <c r="AE653" s="13"/>
      <c r="AF653" s="13"/>
    </row>
    <row r="654" ht="12.0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26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1"/>
      <c r="AD654" s="12"/>
      <c r="AE654" s="13"/>
      <c r="AF654" s="13"/>
    </row>
    <row r="655" ht="12.0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26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1"/>
      <c r="AD655" s="12"/>
      <c r="AE655" s="13"/>
      <c r="AF655" s="13"/>
    </row>
    <row r="656" ht="12.0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26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1"/>
      <c r="AD656" s="12"/>
      <c r="AE656" s="13"/>
      <c r="AF656" s="13"/>
    </row>
    <row r="657" ht="12.0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26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1"/>
      <c r="AD657" s="12"/>
      <c r="AE657" s="13"/>
      <c r="AF657" s="13"/>
    </row>
    <row r="658" ht="12.0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26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1"/>
      <c r="AD658" s="12"/>
      <c r="AE658" s="13"/>
      <c r="AF658" s="13"/>
    </row>
    <row r="659" ht="12.0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26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1"/>
      <c r="AD659" s="12"/>
      <c r="AE659" s="13"/>
      <c r="AF659" s="13"/>
    </row>
    <row r="660" ht="12.0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26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1"/>
      <c r="AD660" s="12"/>
      <c r="AE660" s="13"/>
      <c r="AF660" s="13"/>
    </row>
    <row r="661" ht="12.0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26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1"/>
      <c r="AD661" s="12"/>
      <c r="AE661" s="13"/>
      <c r="AF661" s="13"/>
    </row>
    <row r="662" ht="12.0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26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1"/>
      <c r="AD662" s="12"/>
      <c r="AE662" s="13"/>
      <c r="AF662" s="13"/>
    </row>
    <row r="663" ht="12.0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26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1"/>
      <c r="AD663" s="12"/>
      <c r="AE663" s="13"/>
      <c r="AF663" s="13"/>
    </row>
    <row r="664" ht="12.0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26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1"/>
      <c r="AD664" s="12"/>
      <c r="AE664" s="13"/>
      <c r="AF664" s="13"/>
    </row>
    <row r="665" ht="12.0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26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1"/>
      <c r="AD665" s="12"/>
      <c r="AE665" s="13"/>
      <c r="AF665" s="13"/>
    </row>
    <row r="666" ht="12.0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26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1"/>
      <c r="AD666" s="12"/>
      <c r="AE666" s="13"/>
      <c r="AF666" s="13"/>
    </row>
    <row r="667" ht="12.0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26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1"/>
      <c r="AD667" s="12"/>
      <c r="AE667" s="13"/>
      <c r="AF667" s="13"/>
    </row>
    <row r="668" ht="12.0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26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1"/>
      <c r="AD668" s="12"/>
      <c r="AE668" s="13"/>
      <c r="AF668" s="13"/>
    </row>
    <row r="669" ht="12.0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26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1"/>
      <c r="AD669" s="12"/>
      <c r="AE669" s="13"/>
      <c r="AF669" s="13"/>
    </row>
    <row r="670" ht="12.0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26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1"/>
      <c r="AD670" s="12"/>
      <c r="AE670" s="13"/>
      <c r="AF670" s="13"/>
    </row>
    <row r="671" ht="12.0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26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1"/>
      <c r="AD671" s="12"/>
      <c r="AE671" s="13"/>
      <c r="AF671" s="13"/>
    </row>
    <row r="672" ht="12.0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26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1"/>
      <c r="AD672" s="12"/>
      <c r="AE672" s="13"/>
      <c r="AF672" s="13"/>
    </row>
    <row r="673" ht="12.0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26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1"/>
      <c r="AD673" s="12"/>
      <c r="AE673" s="13"/>
      <c r="AF673" s="13"/>
    </row>
    <row r="674" ht="12.0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26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1"/>
      <c r="AD674" s="12"/>
      <c r="AE674" s="13"/>
      <c r="AF674" s="13"/>
    </row>
    <row r="675" ht="12.0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26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1"/>
      <c r="AD675" s="12"/>
      <c r="AE675" s="13"/>
      <c r="AF675" s="13"/>
    </row>
    <row r="676" ht="12.0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26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1"/>
      <c r="AD676" s="12"/>
      <c r="AE676" s="13"/>
      <c r="AF676" s="13"/>
    </row>
    <row r="677" ht="12.0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26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1"/>
      <c r="AD677" s="12"/>
      <c r="AE677" s="13"/>
      <c r="AF677" s="13"/>
    </row>
    <row r="678" ht="12.0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26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1"/>
      <c r="AD678" s="12"/>
      <c r="AE678" s="13"/>
      <c r="AF678" s="13"/>
    </row>
    <row r="679" ht="12.0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26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1"/>
      <c r="AD679" s="12"/>
      <c r="AE679" s="13"/>
      <c r="AF679" s="13"/>
    </row>
    <row r="680" ht="12.0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26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1"/>
      <c r="AD680" s="12"/>
      <c r="AE680" s="13"/>
      <c r="AF680" s="13"/>
    </row>
    <row r="681" ht="12.0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26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1"/>
      <c r="AD681" s="12"/>
      <c r="AE681" s="13"/>
      <c r="AF681" s="13"/>
    </row>
    <row r="682" ht="12.0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26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1"/>
      <c r="AD682" s="12"/>
      <c r="AE682" s="13"/>
      <c r="AF682" s="13"/>
    </row>
    <row r="683" ht="12.0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26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1"/>
      <c r="AD683" s="12"/>
      <c r="AE683" s="13"/>
      <c r="AF683" s="13"/>
    </row>
    <row r="684" ht="12.0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26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1"/>
      <c r="AD684" s="12"/>
      <c r="AE684" s="13"/>
      <c r="AF684" s="13"/>
    </row>
    <row r="685" ht="12.0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26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1"/>
      <c r="AD685" s="12"/>
      <c r="AE685" s="13"/>
      <c r="AF685" s="13"/>
    </row>
    <row r="686" ht="12.0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26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1"/>
      <c r="AD686" s="12"/>
      <c r="AE686" s="13"/>
      <c r="AF686" s="13"/>
    </row>
    <row r="687" ht="12.0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26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1"/>
      <c r="AD687" s="12"/>
      <c r="AE687" s="13"/>
      <c r="AF687" s="13"/>
    </row>
    <row r="688" ht="12.0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26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1"/>
      <c r="AD688" s="12"/>
      <c r="AE688" s="13"/>
      <c r="AF688" s="13"/>
    </row>
    <row r="689" ht="12.0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26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1"/>
      <c r="AD689" s="12"/>
      <c r="AE689" s="13"/>
      <c r="AF689" s="13"/>
    </row>
    <row r="690" ht="12.0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26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1"/>
      <c r="AD690" s="12"/>
      <c r="AE690" s="13"/>
      <c r="AF690" s="13"/>
    </row>
    <row r="691" ht="12.0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26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1"/>
      <c r="AD691" s="12"/>
      <c r="AE691" s="13"/>
      <c r="AF691" s="13"/>
    </row>
    <row r="692" ht="12.0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26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1"/>
      <c r="AD692" s="12"/>
      <c r="AE692" s="13"/>
      <c r="AF692" s="13"/>
    </row>
    <row r="693" ht="12.0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26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1"/>
      <c r="AD693" s="12"/>
      <c r="AE693" s="13"/>
      <c r="AF693" s="13"/>
    </row>
    <row r="694" ht="12.0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26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1"/>
      <c r="AD694" s="12"/>
      <c r="AE694" s="13"/>
      <c r="AF694" s="13"/>
    </row>
    <row r="695" ht="12.0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26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1"/>
      <c r="AD695" s="12"/>
      <c r="AE695" s="13"/>
      <c r="AF695" s="13"/>
    </row>
    <row r="696" ht="12.0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26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1"/>
      <c r="AD696" s="12"/>
      <c r="AE696" s="13"/>
      <c r="AF696" s="13"/>
    </row>
    <row r="697" ht="12.0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26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1"/>
      <c r="AD697" s="12"/>
      <c r="AE697" s="13"/>
      <c r="AF697" s="13"/>
    </row>
    <row r="698" ht="12.0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26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1"/>
      <c r="AD698" s="12"/>
      <c r="AE698" s="13"/>
      <c r="AF698" s="13"/>
    </row>
    <row r="699" ht="12.0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26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1"/>
      <c r="AD699" s="12"/>
      <c r="AE699" s="13"/>
      <c r="AF699" s="13"/>
    </row>
    <row r="700" ht="12.0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26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1"/>
      <c r="AD700" s="12"/>
      <c r="AE700" s="13"/>
      <c r="AF700" s="13"/>
    </row>
    <row r="701" ht="12.0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26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1"/>
      <c r="AD701" s="12"/>
      <c r="AE701" s="13"/>
      <c r="AF701" s="13"/>
    </row>
    <row r="702" ht="12.0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26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1"/>
      <c r="AD702" s="12"/>
      <c r="AE702" s="13"/>
      <c r="AF702" s="13"/>
    </row>
    <row r="703" ht="12.0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26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1"/>
      <c r="AD703" s="12"/>
      <c r="AE703" s="13"/>
      <c r="AF703" s="13"/>
    </row>
    <row r="704" ht="12.0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26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1"/>
      <c r="AD704" s="12"/>
      <c r="AE704" s="13"/>
      <c r="AF704" s="13"/>
    </row>
    <row r="705" ht="12.0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26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1"/>
      <c r="AD705" s="12"/>
      <c r="AE705" s="13"/>
      <c r="AF705" s="13"/>
    </row>
    <row r="706" ht="12.0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26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1"/>
      <c r="AD706" s="12"/>
      <c r="AE706" s="13"/>
      <c r="AF706" s="13"/>
    </row>
    <row r="707" ht="12.0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26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1"/>
      <c r="AD707" s="12"/>
      <c r="AE707" s="13"/>
      <c r="AF707" s="13"/>
    </row>
    <row r="708" ht="12.0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26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1"/>
      <c r="AD708" s="12"/>
      <c r="AE708" s="13"/>
      <c r="AF708" s="13"/>
    </row>
    <row r="709" ht="12.0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26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1"/>
      <c r="AD709" s="12"/>
      <c r="AE709" s="13"/>
      <c r="AF709" s="13"/>
    </row>
    <row r="710" ht="12.0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26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1"/>
      <c r="AD710" s="12"/>
      <c r="AE710" s="13"/>
      <c r="AF710" s="13"/>
    </row>
    <row r="711" ht="12.0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26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1"/>
      <c r="AD711" s="12"/>
      <c r="AE711" s="13"/>
      <c r="AF711" s="13"/>
    </row>
    <row r="712" ht="12.0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26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1"/>
      <c r="AD712" s="12"/>
      <c r="AE712" s="13"/>
      <c r="AF712" s="13"/>
    </row>
    <row r="713" ht="12.0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26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1"/>
      <c r="AD713" s="12"/>
      <c r="AE713" s="13"/>
      <c r="AF713" s="13"/>
    </row>
    <row r="714" ht="12.0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26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1"/>
      <c r="AD714" s="12"/>
      <c r="AE714" s="13"/>
      <c r="AF714" s="13"/>
    </row>
    <row r="715" ht="12.0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26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1"/>
      <c r="AD715" s="12"/>
      <c r="AE715" s="13"/>
      <c r="AF715" s="13"/>
    </row>
    <row r="716" ht="12.0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26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1"/>
      <c r="AD716" s="12"/>
      <c r="AE716" s="13"/>
      <c r="AF716" s="13"/>
    </row>
    <row r="717" ht="12.0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26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1"/>
      <c r="AD717" s="12"/>
      <c r="AE717" s="13"/>
      <c r="AF717" s="13"/>
    </row>
    <row r="718" ht="12.0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26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1"/>
      <c r="AD718" s="12"/>
      <c r="AE718" s="13"/>
      <c r="AF718" s="13"/>
    </row>
    <row r="719" ht="12.0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26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1"/>
      <c r="AD719" s="12"/>
      <c r="AE719" s="13"/>
      <c r="AF719" s="13"/>
    </row>
    <row r="720" ht="12.0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26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1"/>
      <c r="AD720" s="12"/>
      <c r="AE720" s="13"/>
      <c r="AF720" s="13"/>
    </row>
    <row r="721" ht="12.0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26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1"/>
      <c r="AD721" s="12"/>
      <c r="AE721" s="13"/>
      <c r="AF721" s="13"/>
    </row>
    <row r="722" ht="12.0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26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1"/>
      <c r="AD722" s="12"/>
      <c r="AE722" s="13"/>
      <c r="AF722" s="13"/>
    </row>
    <row r="723" ht="12.0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26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1"/>
      <c r="AD723" s="12"/>
      <c r="AE723" s="13"/>
      <c r="AF723" s="13"/>
    </row>
    <row r="724" ht="12.0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26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1"/>
      <c r="AD724" s="12"/>
      <c r="AE724" s="13"/>
      <c r="AF724" s="13"/>
    </row>
    <row r="725" ht="12.0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26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1"/>
      <c r="AD725" s="12"/>
      <c r="AE725" s="13"/>
      <c r="AF725" s="13"/>
    </row>
    <row r="726" ht="12.0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26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1"/>
      <c r="AD726" s="12"/>
      <c r="AE726" s="13"/>
      <c r="AF726" s="13"/>
    </row>
    <row r="727" ht="12.0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26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1"/>
      <c r="AD727" s="12"/>
      <c r="AE727" s="13"/>
      <c r="AF727" s="13"/>
    </row>
    <row r="728" ht="12.0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26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1"/>
      <c r="AD728" s="12"/>
      <c r="AE728" s="13"/>
      <c r="AF728" s="13"/>
    </row>
    <row r="729" ht="12.0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26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1"/>
      <c r="AD729" s="12"/>
      <c r="AE729" s="13"/>
      <c r="AF729" s="13"/>
    </row>
    <row r="730" ht="12.0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26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1"/>
      <c r="AD730" s="12"/>
      <c r="AE730" s="13"/>
      <c r="AF730" s="13"/>
    </row>
    <row r="731" ht="12.0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26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1"/>
      <c r="AD731" s="12"/>
      <c r="AE731" s="13"/>
      <c r="AF731" s="13"/>
    </row>
    <row r="732" ht="12.0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26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1"/>
      <c r="AD732" s="12"/>
      <c r="AE732" s="13"/>
      <c r="AF732" s="13"/>
    </row>
    <row r="733" ht="12.0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26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1"/>
      <c r="AD733" s="12"/>
      <c r="AE733" s="13"/>
      <c r="AF733" s="13"/>
    </row>
    <row r="734" ht="12.0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26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1"/>
      <c r="AD734" s="12"/>
      <c r="AE734" s="13"/>
      <c r="AF734" s="13"/>
    </row>
    <row r="735" ht="12.0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26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1"/>
      <c r="AD735" s="12"/>
      <c r="AE735" s="13"/>
      <c r="AF735" s="13"/>
    </row>
    <row r="736" ht="12.0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26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1"/>
      <c r="AD736" s="12"/>
      <c r="AE736" s="13"/>
      <c r="AF736" s="13"/>
    </row>
    <row r="737" ht="12.0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26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1"/>
      <c r="AD737" s="12"/>
      <c r="AE737" s="13"/>
      <c r="AF737" s="13"/>
    </row>
    <row r="738" ht="12.0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26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1"/>
      <c r="AD738" s="12"/>
      <c r="AE738" s="13"/>
      <c r="AF738" s="13"/>
    </row>
    <row r="739" ht="12.0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26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1"/>
      <c r="AD739" s="12"/>
      <c r="AE739" s="13"/>
      <c r="AF739" s="13"/>
    </row>
    <row r="740" ht="12.0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26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1"/>
      <c r="AD740" s="12"/>
      <c r="AE740" s="13"/>
      <c r="AF740" s="13"/>
    </row>
    <row r="741" ht="12.0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26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1"/>
      <c r="AD741" s="12"/>
      <c r="AE741" s="13"/>
      <c r="AF741" s="13"/>
    </row>
    <row r="742" ht="12.0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26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1"/>
      <c r="AD742" s="12"/>
      <c r="AE742" s="13"/>
      <c r="AF742" s="13"/>
    </row>
    <row r="743" ht="12.0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26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1"/>
      <c r="AD743" s="12"/>
      <c r="AE743" s="13"/>
      <c r="AF743" s="13"/>
    </row>
    <row r="744" ht="12.0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26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1"/>
      <c r="AD744" s="12"/>
      <c r="AE744" s="13"/>
      <c r="AF744" s="13"/>
    </row>
    <row r="745" ht="12.0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26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1"/>
      <c r="AD745" s="12"/>
      <c r="AE745" s="13"/>
      <c r="AF745" s="13"/>
    </row>
    <row r="746" ht="12.0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26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1"/>
      <c r="AD746" s="12"/>
      <c r="AE746" s="13"/>
      <c r="AF746" s="13"/>
    </row>
    <row r="747" ht="12.0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26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1"/>
      <c r="AD747" s="12"/>
      <c r="AE747" s="13"/>
      <c r="AF747" s="13"/>
    </row>
    <row r="748" ht="12.0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26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1"/>
      <c r="AD748" s="12"/>
      <c r="AE748" s="13"/>
      <c r="AF748" s="13"/>
    </row>
    <row r="749" ht="12.0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26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1"/>
      <c r="AD749" s="12"/>
      <c r="AE749" s="13"/>
      <c r="AF749" s="13"/>
    </row>
    <row r="750" ht="12.0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26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1"/>
      <c r="AD750" s="12"/>
      <c r="AE750" s="13"/>
      <c r="AF750" s="13"/>
    </row>
    <row r="751" ht="12.0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26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1"/>
      <c r="AD751" s="12"/>
      <c r="AE751" s="13"/>
      <c r="AF751" s="13"/>
    </row>
    <row r="752" ht="12.0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26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1"/>
      <c r="AD752" s="12"/>
      <c r="AE752" s="13"/>
      <c r="AF752" s="13"/>
    </row>
    <row r="753" ht="12.0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26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1"/>
      <c r="AD753" s="12"/>
      <c r="AE753" s="13"/>
      <c r="AF753" s="13"/>
    </row>
    <row r="754" ht="12.0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26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1"/>
      <c r="AD754" s="12"/>
      <c r="AE754" s="13"/>
      <c r="AF754" s="13"/>
    </row>
    <row r="755" ht="12.0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26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1"/>
      <c r="AD755" s="12"/>
      <c r="AE755" s="13"/>
      <c r="AF755" s="13"/>
    </row>
    <row r="756" ht="12.0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26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1"/>
      <c r="AD756" s="12"/>
      <c r="AE756" s="13"/>
      <c r="AF756" s="13"/>
    </row>
    <row r="757" ht="12.0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26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1"/>
      <c r="AD757" s="12"/>
      <c r="AE757" s="13"/>
      <c r="AF757" s="13"/>
    </row>
    <row r="758" ht="12.0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26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1"/>
      <c r="AD758" s="12"/>
      <c r="AE758" s="13"/>
      <c r="AF758" s="13"/>
    </row>
    <row r="759" ht="12.0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26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1"/>
      <c r="AD759" s="12"/>
      <c r="AE759" s="13"/>
      <c r="AF759" s="13"/>
    </row>
    <row r="760" ht="12.0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26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1"/>
      <c r="AD760" s="12"/>
      <c r="AE760" s="13"/>
      <c r="AF760" s="13"/>
    </row>
    <row r="761" ht="12.0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26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1"/>
      <c r="AD761" s="12"/>
      <c r="AE761" s="13"/>
      <c r="AF761" s="13"/>
    </row>
    <row r="762" ht="12.0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26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1"/>
      <c r="AD762" s="12"/>
      <c r="AE762" s="13"/>
      <c r="AF762" s="13"/>
    </row>
    <row r="763" ht="12.0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26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1"/>
      <c r="AD763" s="12"/>
      <c r="AE763" s="13"/>
      <c r="AF763" s="13"/>
    </row>
    <row r="764" ht="12.0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26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1"/>
      <c r="AD764" s="12"/>
      <c r="AE764" s="13"/>
      <c r="AF764" s="13"/>
    </row>
    <row r="765" ht="12.0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26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1"/>
      <c r="AD765" s="12"/>
      <c r="AE765" s="13"/>
      <c r="AF765" s="13"/>
    </row>
    <row r="766" ht="12.0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26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1"/>
      <c r="AD766" s="12"/>
      <c r="AE766" s="13"/>
      <c r="AF766" s="13"/>
    </row>
    <row r="767" ht="12.0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26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1"/>
      <c r="AD767" s="12"/>
      <c r="AE767" s="13"/>
      <c r="AF767" s="13"/>
    </row>
    <row r="768" ht="12.0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26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1"/>
      <c r="AD768" s="12"/>
      <c r="AE768" s="13"/>
      <c r="AF768" s="13"/>
    </row>
    <row r="769" ht="12.0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26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1"/>
      <c r="AD769" s="12"/>
      <c r="AE769" s="13"/>
      <c r="AF769" s="13"/>
    </row>
    <row r="770" ht="12.0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26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1"/>
      <c r="AD770" s="12"/>
      <c r="AE770" s="13"/>
      <c r="AF770" s="13"/>
    </row>
    <row r="771" ht="12.0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26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1"/>
      <c r="AD771" s="12"/>
      <c r="AE771" s="13"/>
      <c r="AF771" s="13"/>
    </row>
    <row r="772" ht="12.0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26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1"/>
      <c r="AD772" s="12"/>
      <c r="AE772" s="13"/>
      <c r="AF772" s="13"/>
    </row>
    <row r="773" ht="12.0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26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1"/>
      <c r="AD773" s="12"/>
      <c r="AE773" s="13"/>
      <c r="AF773" s="13"/>
    </row>
    <row r="774" ht="12.0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26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1"/>
      <c r="AD774" s="12"/>
      <c r="AE774" s="13"/>
      <c r="AF774" s="13"/>
    </row>
    <row r="775" ht="12.0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26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1"/>
      <c r="AD775" s="12"/>
      <c r="AE775" s="13"/>
      <c r="AF775" s="13"/>
    </row>
    <row r="776" ht="12.0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26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1"/>
      <c r="AD776" s="12"/>
      <c r="AE776" s="13"/>
      <c r="AF776" s="13"/>
    </row>
    <row r="777" ht="12.0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26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1"/>
      <c r="AD777" s="12"/>
      <c r="AE777" s="13"/>
      <c r="AF777" s="13"/>
    </row>
    <row r="778" ht="12.0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26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1"/>
      <c r="AD778" s="12"/>
      <c r="AE778" s="13"/>
      <c r="AF778" s="13"/>
    </row>
    <row r="779" ht="12.0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26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1"/>
      <c r="AD779" s="12"/>
      <c r="AE779" s="13"/>
      <c r="AF779" s="13"/>
    </row>
    <row r="780" ht="12.0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26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1"/>
      <c r="AD780" s="12"/>
      <c r="AE780" s="13"/>
      <c r="AF780" s="13"/>
    </row>
    <row r="781" ht="12.0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26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1"/>
      <c r="AD781" s="12"/>
      <c r="AE781" s="13"/>
      <c r="AF781" s="13"/>
    </row>
    <row r="782" ht="12.0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26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1"/>
      <c r="AD782" s="12"/>
      <c r="AE782" s="13"/>
      <c r="AF782" s="13"/>
    </row>
    <row r="783" ht="12.0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26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1"/>
      <c r="AD783" s="12"/>
      <c r="AE783" s="13"/>
      <c r="AF783" s="13"/>
    </row>
    <row r="784" ht="12.0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26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1"/>
      <c r="AD784" s="12"/>
      <c r="AE784" s="13"/>
      <c r="AF784" s="13"/>
    </row>
    <row r="785" ht="12.0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26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1"/>
      <c r="AD785" s="12"/>
      <c r="AE785" s="13"/>
      <c r="AF785" s="13"/>
    </row>
    <row r="786" ht="12.0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26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1"/>
      <c r="AD786" s="12"/>
      <c r="AE786" s="13"/>
      <c r="AF786" s="13"/>
    </row>
    <row r="787" ht="12.0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26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1"/>
      <c r="AD787" s="12"/>
      <c r="AE787" s="13"/>
      <c r="AF787" s="13"/>
    </row>
    <row r="788" ht="12.0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26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1"/>
      <c r="AD788" s="12"/>
      <c r="AE788" s="13"/>
      <c r="AF788" s="13"/>
    </row>
    <row r="789" ht="12.0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26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1"/>
      <c r="AD789" s="12"/>
      <c r="AE789" s="13"/>
      <c r="AF789" s="13"/>
    </row>
    <row r="790" ht="12.0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26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1"/>
      <c r="AD790" s="12"/>
      <c r="AE790" s="13"/>
      <c r="AF790" s="13"/>
    </row>
    <row r="791" ht="12.0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26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1"/>
      <c r="AD791" s="12"/>
      <c r="AE791" s="13"/>
      <c r="AF791" s="13"/>
    </row>
    <row r="792" ht="12.0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26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1"/>
      <c r="AD792" s="12"/>
      <c r="AE792" s="13"/>
      <c r="AF792" s="13"/>
    </row>
    <row r="793" ht="12.0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26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1"/>
      <c r="AD793" s="12"/>
      <c r="AE793" s="13"/>
      <c r="AF793" s="13"/>
    </row>
    <row r="794" ht="12.0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26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1"/>
      <c r="AD794" s="12"/>
      <c r="AE794" s="13"/>
      <c r="AF794" s="13"/>
    </row>
    <row r="795" ht="12.0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26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1"/>
      <c r="AD795" s="12"/>
      <c r="AE795" s="13"/>
      <c r="AF795" s="13"/>
    </row>
    <row r="796" ht="12.0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26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1"/>
      <c r="AD796" s="12"/>
      <c r="AE796" s="13"/>
      <c r="AF796" s="13"/>
    </row>
    <row r="797" ht="12.0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26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1"/>
      <c r="AD797" s="12"/>
      <c r="AE797" s="13"/>
      <c r="AF797" s="13"/>
    </row>
    <row r="798" ht="12.0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26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1"/>
      <c r="AD798" s="12"/>
      <c r="AE798" s="13"/>
      <c r="AF798" s="13"/>
    </row>
    <row r="799" ht="12.0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26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1"/>
      <c r="AD799" s="12"/>
      <c r="AE799" s="13"/>
      <c r="AF799" s="13"/>
    </row>
    <row r="800" ht="12.0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26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1"/>
      <c r="AD800" s="12"/>
      <c r="AE800" s="13"/>
      <c r="AF800" s="13"/>
    </row>
    <row r="801" ht="12.0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26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1"/>
      <c r="AD801" s="12"/>
      <c r="AE801" s="13"/>
      <c r="AF801" s="13"/>
    </row>
    <row r="802" ht="12.0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26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1"/>
      <c r="AD802" s="12"/>
      <c r="AE802" s="13"/>
      <c r="AF802" s="13"/>
    </row>
    <row r="803" ht="12.0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26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1"/>
      <c r="AD803" s="12"/>
      <c r="AE803" s="13"/>
      <c r="AF803" s="13"/>
    </row>
    <row r="804" ht="12.0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26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1"/>
      <c r="AD804" s="12"/>
      <c r="AE804" s="13"/>
      <c r="AF804" s="13"/>
    </row>
    <row r="805" ht="12.0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26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1"/>
      <c r="AD805" s="12"/>
      <c r="AE805" s="13"/>
      <c r="AF805" s="13"/>
    </row>
    <row r="806" ht="12.0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26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1"/>
      <c r="AD806" s="12"/>
      <c r="AE806" s="13"/>
      <c r="AF806" s="13"/>
    </row>
    <row r="807" ht="12.0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26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1"/>
      <c r="AD807" s="12"/>
      <c r="AE807" s="13"/>
      <c r="AF807" s="13"/>
    </row>
    <row r="808" ht="12.0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26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1"/>
      <c r="AD808" s="12"/>
      <c r="AE808" s="13"/>
      <c r="AF808" s="13"/>
    </row>
    <row r="809" ht="12.0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26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1"/>
      <c r="AD809" s="12"/>
      <c r="AE809" s="13"/>
      <c r="AF809" s="13"/>
    </row>
    <row r="810" ht="12.0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26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1"/>
      <c r="AD810" s="12"/>
      <c r="AE810" s="13"/>
      <c r="AF810" s="13"/>
    </row>
    <row r="811" ht="12.0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26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1"/>
      <c r="AD811" s="12"/>
      <c r="AE811" s="13"/>
      <c r="AF811" s="13"/>
    </row>
    <row r="812" ht="12.0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26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1"/>
      <c r="AD812" s="12"/>
      <c r="AE812" s="13"/>
      <c r="AF812" s="13"/>
    </row>
    <row r="813" ht="12.0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26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1"/>
      <c r="AD813" s="12"/>
      <c r="AE813" s="13"/>
      <c r="AF813" s="13"/>
    </row>
    <row r="814" ht="12.0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26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1"/>
      <c r="AD814" s="12"/>
      <c r="AE814" s="13"/>
      <c r="AF814" s="13"/>
    </row>
    <row r="815" ht="12.0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26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1"/>
      <c r="AD815" s="12"/>
      <c r="AE815" s="13"/>
      <c r="AF815" s="13"/>
    </row>
    <row r="816" ht="12.0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26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1"/>
      <c r="AD816" s="12"/>
      <c r="AE816" s="13"/>
      <c r="AF816" s="13"/>
    </row>
    <row r="817" ht="12.0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26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1"/>
      <c r="AD817" s="12"/>
      <c r="AE817" s="13"/>
      <c r="AF817" s="13"/>
    </row>
    <row r="818" ht="12.0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26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1"/>
      <c r="AD818" s="12"/>
      <c r="AE818" s="13"/>
      <c r="AF818" s="13"/>
    </row>
    <row r="819" ht="12.0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26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1"/>
      <c r="AD819" s="12"/>
      <c r="AE819" s="13"/>
      <c r="AF819" s="13"/>
    </row>
    <row r="820" ht="12.0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26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1"/>
      <c r="AD820" s="12"/>
      <c r="AE820" s="13"/>
      <c r="AF820" s="13"/>
    </row>
    <row r="821" ht="12.0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26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1"/>
      <c r="AD821" s="12"/>
      <c r="AE821" s="13"/>
      <c r="AF821" s="13"/>
    </row>
    <row r="822" ht="12.0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26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1"/>
      <c r="AD822" s="12"/>
      <c r="AE822" s="13"/>
      <c r="AF822" s="13"/>
    </row>
    <row r="823" ht="12.0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26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1"/>
      <c r="AD823" s="12"/>
      <c r="AE823" s="13"/>
      <c r="AF823" s="13"/>
    </row>
    <row r="824" ht="12.0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26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1"/>
      <c r="AD824" s="12"/>
      <c r="AE824" s="13"/>
      <c r="AF824" s="13"/>
    </row>
    <row r="825" ht="12.0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26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1"/>
      <c r="AD825" s="12"/>
      <c r="AE825" s="13"/>
      <c r="AF825" s="13"/>
    </row>
    <row r="826" ht="12.0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26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1"/>
      <c r="AD826" s="12"/>
      <c r="AE826" s="13"/>
      <c r="AF826" s="13"/>
    </row>
    <row r="827" ht="12.0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26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1"/>
      <c r="AD827" s="12"/>
      <c r="AE827" s="13"/>
      <c r="AF827" s="13"/>
    </row>
    <row r="828" ht="12.0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26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1"/>
      <c r="AD828" s="12"/>
      <c r="AE828" s="13"/>
      <c r="AF828" s="13"/>
    </row>
    <row r="829" ht="12.0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26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1"/>
      <c r="AD829" s="12"/>
      <c r="AE829" s="13"/>
      <c r="AF829" s="13"/>
    </row>
    <row r="830" ht="12.0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26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1"/>
      <c r="AD830" s="12"/>
      <c r="AE830" s="13"/>
      <c r="AF830" s="13"/>
    </row>
    <row r="831" ht="12.0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26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1"/>
      <c r="AD831" s="12"/>
      <c r="AE831" s="13"/>
      <c r="AF831" s="13"/>
    </row>
    <row r="832" ht="12.0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26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1"/>
      <c r="AD832" s="12"/>
      <c r="AE832" s="13"/>
      <c r="AF832" s="13"/>
    </row>
    <row r="833" ht="12.0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26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1"/>
      <c r="AD833" s="12"/>
      <c r="AE833" s="13"/>
      <c r="AF833" s="13"/>
    </row>
    <row r="834" ht="12.0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26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1"/>
      <c r="AD834" s="12"/>
      <c r="AE834" s="13"/>
      <c r="AF834" s="13"/>
    </row>
    <row r="835" ht="12.0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26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1"/>
      <c r="AD835" s="12"/>
      <c r="AE835" s="13"/>
      <c r="AF835" s="13"/>
    </row>
    <row r="836" ht="12.0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26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1"/>
      <c r="AD836" s="12"/>
      <c r="AE836" s="13"/>
      <c r="AF836" s="13"/>
    </row>
    <row r="837" ht="12.0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26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1"/>
      <c r="AD837" s="12"/>
      <c r="AE837" s="13"/>
      <c r="AF837" s="13"/>
    </row>
    <row r="838" ht="12.0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26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1"/>
      <c r="AD838" s="12"/>
      <c r="AE838" s="13"/>
      <c r="AF838" s="13"/>
    </row>
    <row r="839" ht="12.0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26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1"/>
      <c r="AD839" s="12"/>
      <c r="AE839" s="13"/>
      <c r="AF839" s="13"/>
    </row>
    <row r="840" ht="12.0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26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1"/>
      <c r="AD840" s="12"/>
      <c r="AE840" s="13"/>
      <c r="AF840" s="13"/>
    </row>
    <row r="841" ht="12.0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26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1"/>
      <c r="AD841" s="12"/>
      <c r="AE841" s="13"/>
      <c r="AF841" s="13"/>
    </row>
    <row r="842" ht="12.0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26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1"/>
      <c r="AD842" s="12"/>
      <c r="AE842" s="13"/>
      <c r="AF842" s="13"/>
    </row>
    <row r="843" ht="12.0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26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1"/>
      <c r="AD843" s="12"/>
      <c r="AE843" s="13"/>
      <c r="AF843" s="13"/>
    </row>
    <row r="844" ht="12.0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26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1"/>
      <c r="AD844" s="12"/>
      <c r="AE844" s="13"/>
      <c r="AF844" s="13"/>
    </row>
    <row r="845" ht="12.0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26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1"/>
      <c r="AD845" s="12"/>
      <c r="AE845" s="13"/>
      <c r="AF845" s="13"/>
    </row>
    <row r="846" ht="12.0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26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1"/>
      <c r="AD846" s="12"/>
      <c r="AE846" s="13"/>
      <c r="AF846" s="13"/>
    </row>
    <row r="847" ht="12.0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26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1"/>
      <c r="AD847" s="12"/>
      <c r="AE847" s="13"/>
      <c r="AF847" s="13"/>
    </row>
    <row r="848" ht="12.0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26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1"/>
      <c r="AD848" s="12"/>
      <c r="AE848" s="13"/>
      <c r="AF848" s="13"/>
    </row>
    <row r="849" ht="12.0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26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1"/>
      <c r="AD849" s="12"/>
      <c r="AE849" s="13"/>
      <c r="AF849" s="13"/>
    </row>
    <row r="850" ht="12.0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26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1"/>
      <c r="AD850" s="12"/>
      <c r="AE850" s="13"/>
      <c r="AF850" s="13"/>
    </row>
    <row r="851" ht="12.0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26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1"/>
      <c r="AD851" s="12"/>
      <c r="AE851" s="13"/>
      <c r="AF851" s="13"/>
    </row>
    <row r="852" ht="12.0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26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1"/>
      <c r="AD852" s="12"/>
      <c r="AE852" s="13"/>
      <c r="AF852" s="13"/>
    </row>
    <row r="853" ht="12.0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26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1"/>
      <c r="AD853" s="12"/>
      <c r="AE853" s="13"/>
      <c r="AF853" s="13"/>
    </row>
    <row r="854" ht="12.0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26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1"/>
      <c r="AD854" s="12"/>
      <c r="AE854" s="13"/>
      <c r="AF854" s="13"/>
    </row>
    <row r="855" ht="12.0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26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1"/>
      <c r="AD855" s="12"/>
      <c r="AE855" s="13"/>
      <c r="AF855" s="13"/>
    </row>
    <row r="856" ht="12.0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26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1"/>
      <c r="AD856" s="12"/>
      <c r="AE856" s="13"/>
      <c r="AF856" s="13"/>
    </row>
    <row r="857" ht="12.0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26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1"/>
      <c r="AD857" s="12"/>
      <c r="AE857" s="13"/>
      <c r="AF857" s="13"/>
    </row>
    <row r="858" ht="12.0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26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1"/>
      <c r="AD858" s="12"/>
      <c r="AE858" s="13"/>
      <c r="AF858" s="13"/>
    </row>
    <row r="859" ht="12.0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26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1"/>
      <c r="AD859" s="12"/>
      <c r="AE859" s="13"/>
      <c r="AF859" s="13"/>
    </row>
    <row r="860" ht="12.0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26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1"/>
      <c r="AD860" s="12"/>
      <c r="AE860" s="13"/>
      <c r="AF860" s="13"/>
    </row>
    <row r="861" ht="12.0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26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1"/>
      <c r="AD861" s="12"/>
      <c r="AE861" s="13"/>
      <c r="AF861" s="13"/>
    </row>
    <row r="862" ht="12.0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26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1"/>
      <c r="AD862" s="12"/>
      <c r="AE862" s="13"/>
      <c r="AF862" s="13"/>
    </row>
    <row r="863" ht="12.0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26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1"/>
      <c r="AD863" s="12"/>
      <c r="AE863" s="13"/>
      <c r="AF863" s="13"/>
    </row>
    <row r="864" ht="12.0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26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1"/>
      <c r="AD864" s="12"/>
      <c r="AE864" s="13"/>
      <c r="AF864" s="13"/>
    </row>
    <row r="865" ht="12.0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26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1"/>
      <c r="AD865" s="12"/>
      <c r="AE865" s="13"/>
      <c r="AF865" s="13"/>
    </row>
    <row r="866" ht="12.0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26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1"/>
      <c r="AD866" s="12"/>
      <c r="AE866" s="13"/>
      <c r="AF866" s="13"/>
    </row>
    <row r="867" ht="12.0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26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1"/>
      <c r="AD867" s="12"/>
      <c r="AE867" s="13"/>
      <c r="AF867" s="13"/>
    </row>
    <row r="868" ht="12.0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26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1"/>
      <c r="AD868" s="12"/>
      <c r="AE868" s="13"/>
      <c r="AF868" s="13"/>
    </row>
    <row r="869" ht="12.0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26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1"/>
      <c r="AD869" s="12"/>
      <c r="AE869" s="13"/>
      <c r="AF869" s="13"/>
    </row>
    <row r="870" ht="12.0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26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1"/>
      <c r="AD870" s="12"/>
      <c r="AE870" s="13"/>
      <c r="AF870" s="13"/>
    </row>
    <row r="871" ht="12.0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26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1"/>
      <c r="AD871" s="12"/>
      <c r="AE871" s="13"/>
      <c r="AF871" s="13"/>
    </row>
    <row r="872" ht="12.0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26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1"/>
      <c r="AD872" s="12"/>
      <c r="AE872" s="13"/>
      <c r="AF872" s="13"/>
    </row>
    <row r="873" ht="12.0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26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1"/>
      <c r="AD873" s="12"/>
      <c r="AE873" s="13"/>
      <c r="AF873" s="13"/>
    </row>
    <row r="874" ht="12.0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26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1"/>
      <c r="AD874" s="12"/>
      <c r="AE874" s="13"/>
      <c r="AF874" s="13"/>
    </row>
    <row r="875" ht="12.0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26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1"/>
      <c r="AD875" s="12"/>
      <c r="AE875" s="13"/>
      <c r="AF875" s="13"/>
    </row>
    <row r="876" ht="12.0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26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1"/>
      <c r="AD876" s="12"/>
      <c r="AE876" s="13"/>
      <c r="AF876" s="13"/>
    </row>
    <row r="877" ht="12.0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26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1"/>
      <c r="AD877" s="12"/>
      <c r="AE877" s="13"/>
      <c r="AF877" s="13"/>
    </row>
    <row r="878" ht="12.0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26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1"/>
      <c r="AD878" s="12"/>
      <c r="AE878" s="13"/>
      <c r="AF878" s="13"/>
    </row>
    <row r="879" ht="12.0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26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1"/>
      <c r="AD879" s="12"/>
      <c r="AE879" s="13"/>
      <c r="AF879" s="13"/>
    </row>
    <row r="880" ht="12.0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26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1"/>
      <c r="AD880" s="12"/>
      <c r="AE880" s="13"/>
      <c r="AF880" s="13"/>
    </row>
    <row r="881" ht="12.0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26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1"/>
      <c r="AD881" s="12"/>
      <c r="AE881" s="13"/>
      <c r="AF881" s="13"/>
    </row>
    <row r="882" ht="12.0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26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1"/>
      <c r="AD882" s="12"/>
      <c r="AE882" s="13"/>
      <c r="AF882" s="13"/>
    </row>
    <row r="883" ht="12.0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26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1"/>
      <c r="AD883" s="12"/>
      <c r="AE883" s="13"/>
      <c r="AF883" s="13"/>
    </row>
    <row r="884" ht="12.0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26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1"/>
      <c r="AD884" s="12"/>
      <c r="AE884" s="13"/>
      <c r="AF884" s="13"/>
    </row>
    <row r="885" ht="12.0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26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1"/>
      <c r="AD885" s="12"/>
      <c r="AE885" s="13"/>
      <c r="AF885" s="13"/>
    </row>
    <row r="886" ht="12.0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26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1"/>
      <c r="AD886" s="12"/>
      <c r="AE886" s="13"/>
      <c r="AF886" s="13"/>
    </row>
    <row r="887" ht="12.0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26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1"/>
      <c r="AD887" s="12"/>
      <c r="AE887" s="13"/>
      <c r="AF887" s="13"/>
    </row>
    <row r="888" ht="12.0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26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1"/>
      <c r="AD888" s="12"/>
      <c r="AE888" s="13"/>
      <c r="AF888" s="13"/>
    </row>
    <row r="889" ht="12.0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26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1"/>
      <c r="AD889" s="12"/>
      <c r="AE889" s="13"/>
      <c r="AF889" s="13"/>
    </row>
    <row r="890" ht="12.0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26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1"/>
      <c r="AD890" s="12"/>
      <c r="AE890" s="13"/>
      <c r="AF890" s="13"/>
    </row>
    <row r="891" ht="12.0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26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1"/>
      <c r="AD891" s="12"/>
      <c r="AE891" s="13"/>
      <c r="AF891" s="13"/>
    </row>
    <row r="892" ht="12.0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26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1"/>
      <c r="AD892" s="12"/>
      <c r="AE892" s="13"/>
      <c r="AF892" s="13"/>
    </row>
    <row r="893" ht="12.0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26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1"/>
      <c r="AD893" s="12"/>
      <c r="AE893" s="13"/>
      <c r="AF893" s="13"/>
    </row>
    <row r="894" ht="12.0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26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1"/>
      <c r="AD894" s="12"/>
      <c r="AE894" s="13"/>
      <c r="AF894" s="13"/>
    </row>
    <row r="895" ht="12.0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26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1"/>
      <c r="AD895" s="12"/>
      <c r="AE895" s="13"/>
      <c r="AF895" s="13"/>
    </row>
    <row r="896" ht="12.0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26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1"/>
      <c r="AD896" s="12"/>
      <c r="AE896" s="13"/>
      <c r="AF896" s="13"/>
    </row>
    <row r="897" ht="12.0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26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1"/>
      <c r="AD897" s="12"/>
      <c r="AE897" s="13"/>
      <c r="AF897" s="13"/>
    </row>
    <row r="898" ht="12.0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26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1"/>
      <c r="AD898" s="12"/>
      <c r="AE898" s="13"/>
      <c r="AF898" s="13"/>
    </row>
    <row r="899" ht="12.0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26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1"/>
      <c r="AD899" s="12"/>
      <c r="AE899" s="13"/>
      <c r="AF899" s="13"/>
    </row>
    <row r="900" ht="12.0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26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1"/>
      <c r="AD900" s="12"/>
      <c r="AE900" s="13"/>
      <c r="AF900" s="13"/>
    </row>
    <row r="901" ht="12.0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26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1"/>
      <c r="AD901" s="12"/>
      <c r="AE901" s="13"/>
      <c r="AF901" s="13"/>
    </row>
    <row r="902" ht="12.0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26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1"/>
      <c r="AD902" s="12"/>
      <c r="AE902" s="13"/>
      <c r="AF902" s="13"/>
    </row>
    <row r="903" ht="12.0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26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1"/>
      <c r="AD903" s="12"/>
      <c r="AE903" s="13"/>
      <c r="AF903" s="13"/>
    </row>
    <row r="904" ht="12.0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26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1"/>
      <c r="AD904" s="12"/>
      <c r="AE904" s="13"/>
      <c r="AF904" s="13"/>
    </row>
    <row r="905" ht="12.0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26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1"/>
      <c r="AD905" s="12"/>
      <c r="AE905" s="13"/>
      <c r="AF905" s="13"/>
    </row>
    <row r="906" ht="12.0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26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1"/>
      <c r="AD906" s="12"/>
      <c r="AE906" s="13"/>
      <c r="AF906" s="13"/>
    </row>
    <row r="907" ht="12.0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26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1"/>
      <c r="AD907" s="12"/>
      <c r="AE907" s="13"/>
      <c r="AF907" s="13"/>
    </row>
    <row r="908" ht="12.0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26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1"/>
      <c r="AD908" s="12"/>
      <c r="AE908" s="13"/>
      <c r="AF908" s="13"/>
    </row>
    <row r="909" ht="12.0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26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1"/>
      <c r="AD909" s="12"/>
      <c r="AE909" s="13"/>
      <c r="AF909" s="13"/>
    </row>
    <row r="910" ht="12.0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26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1"/>
      <c r="AD910" s="12"/>
      <c r="AE910" s="13"/>
      <c r="AF910" s="13"/>
    </row>
    <row r="911" ht="12.0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26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1"/>
      <c r="AD911" s="12"/>
      <c r="AE911" s="13"/>
      <c r="AF911" s="13"/>
    </row>
    <row r="912" ht="12.0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26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1"/>
      <c r="AD912" s="12"/>
      <c r="AE912" s="13"/>
      <c r="AF912" s="13"/>
    </row>
    <row r="913" ht="12.0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26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1"/>
      <c r="AD913" s="12"/>
      <c r="AE913" s="13"/>
      <c r="AF913" s="13"/>
    </row>
    <row r="914" ht="12.0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26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1"/>
      <c r="AD914" s="12"/>
      <c r="AE914" s="13"/>
      <c r="AF914" s="13"/>
    </row>
    <row r="915" ht="12.0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26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1"/>
      <c r="AD915" s="12"/>
      <c r="AE915" s="13"/>
      <c r="AF915" s="13"/>
    </row>
    <row r="916" ht="12.0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26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1"/>
      <c r="AD916" s="12"/>
      <c r="AE916" s="13"/>
      <c r="AF916" s="13"/>
    </row>
    <row r="917" ht="12.0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26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1"/>
      <c r="AD917" s="12"/>
      <c r="AE917" s="13"/>
      <c r="AF917" s="13"/>
    </row>
    <row r="918" ht="12.0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26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1"/>
      <c r="AD918" s="12"/>
      <c r="AE918" s="13"/>
      <c r="AF918" s="13"/>
    </row>
    <row r="919" ht="12.0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26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1"/>
      <c r="AD919" s="12"/>
      <c r="AE919" s="13"/>
      <c r="AF919" s="13"/>
    </row>
    <row r="920" ht="12.0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26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1"/>
      <c r="AD920" s="12"/>
      <c r="AE920" s="13"/>
      <c r="AF920" s="13"/>
    </row>
    <row r="921" ht="12.0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26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1"/>
      <c r="AD921" s="12"/>
      <c r="AE921" s="13"/>
      <c r="AF921" s="13"/>
    </row>
    <row r="922" ht="12.0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26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1"/>
      <c r="AD922" s="12"/>
      <c r="AE922" s="13"/>
      <c r="AF922" s="13"/>
    </row>
    <row r="923" ht="12.0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26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1"/>
      <c r="AD923" s="12"/>
      <c r="AE923" s="13"/>
      <c r="AF923" s="13"/>
    </row>
    <row r="924" ht="12.0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26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1"/>
      <c r="AD924" s="12"/>
      <c r="AE924" s="13"/>
      <c r="AF924" s="13"/>
    </row>
    <row r="925" ht="12.0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26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1"/>
      <c r="AD925" s="12"/>
      <c r="AE925" s="13"/>
      <c r="AF925" s="13"/>
    </row>
    <row r="926" ht="12.0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26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1"/>
      <c r="AD926" s="12"/>
      <c r="AE926" s="13"/>
      <c r="AF926" s="13"/>
    </row>
    <row r="927" ht="12.0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26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1"/>
      <c r="AD927" s="12"/>
      <c r="AE927" s="13"/>
      <c r="AF927" s="13"/>
    </row>
    <row r="928" ht="12.0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26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1"/>
      <c r="AD928" s="12"/>
      <c r="AE928" s="13"/>
      <c r="AF928" s="13"/>
    </row>
    <row r="929" ht="12.0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26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1"/>
      <c r="AD929" s="12"/>
      <c r="AE929" s="13"/>
      <c r="AF929" s="13"/>
    </row>
    <row r="930" ht="12.0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26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1"/>
      <c r="AD930" s="12"/>
      <c r="AE930" s="13"/>
      <c r="AF930" s="13"/>
    </row>
    <row r="931" ht="12.0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26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1"/>
      <c r="AD931" s="12"/>
      <c r="AE931" s="13"/>
      <c r="AF931" s="13"/>
    </row>
    <row r="932" ht="12.0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26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1"/>
      <c r="AD932" s="12"/>
      <c r="AE932" s="13"/>
      <c r="AF932" s="13"/>
    </row>
    <row r="933" ht="12.0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26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1"/>
      <c r="AD933" s="12"/>
      <c r="AE933" s="13"/>
      <c r="AF933" s="13"/>
    </row>
    <row r="934" ht="12.0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26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1"/>
      <c r="AD934" s="12"/>
      <c r="AE934" s="13"/>
      <c r="AF934" s="13"/>
    </row>
    <row r="935" ht="12.0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26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1"/>
      <c r="AD935" s="12"/>
      <c r="AE935" s="13"/>
      <c r="AF935" s="13"/>
    </row>
    <row r="936" ht="12.0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26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1"/>
      <c r="AD936" s="12"/>
      <c r="AE936" s="13"/>
      <c r="AF936" s="13"/>
    </row>
    <row r="937" ht="12.0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26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1"/>
      <c r="AD937" s="12"/>
      <c r="AE937" s="13"/>
      <c r="AF937" s="13"/>
    </row>
    <row r="938" ht="12.0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26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1"/>
      <c r="AD938" s="12"/>
      <c r="AE938" s="13"/>
      <c r="AF938" s="13"/>
    </row>
    <row r="939" ht="12.0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26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1"/>
      <c r="AD939" s="12"/>
      <c r="AE939" s="13"/>
      <c r="AF939" s="13"/>
    </row>
    <row r="940" ht="12.0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26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1"/>
      <c r="AD940" s="12"/>
      <c r="AE940" s="13"/>
      <c r="AF940" s="13"/>
    </row>
    <row r="941" ht="12.0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26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1"/>
      <c r="AD941" s="12"/>
      <c r="AE941" s="13"/>
      <c r="AF941" s="13"/>
    </row>
    <row r="942" ht="12.0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26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1"/>
      <c r="AD942" s="12"/>
      <c r="AE942" s="13"/>
      <c r="AF942" s="13"/>
    </row>
    <row r="943" ht="12.0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26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1"/>
      <c r="AD943" s="12"/>
      <c r="AE943" s="13"/>
      <c r="AF943" s="13"/>
    </row>
    <row r="944" ht="12.0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26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1"/>
      <c r="AD944" s="12"/>
      <c r="AE944" s="13"/>
      <c r="AF944" s="13"/>
    </row>
    <row r="945" ht="12.0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26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1"/>
      <c r="AD945" s="12"/>
      <c r="AE945" s="13"/>
      <c r="AF945" s="13"/>
    </row>
    <row r="946" ht="12.0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26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1"/>
      <c r="AD946" s="12"/>
      <c r="AE946" s="13"/>
      <c r="AF946" s="13"/>
    </row>
    <row r="947" ht="12.0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26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1"/>
      <c r="AD947" s="12"/>
      <c r="AE947" s="13"/>
      <c r="AF947" s="13"/>
    </row>
    <row r="948" ht="12.0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26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1"/>
      <c r="AD948" s="12"/>
      <c r="AE948" s="13"/>
      <c r="AF948" s="13"/>
    </row>
    <row r="949" ht="12.0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26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1"/>
      <c r="AD949" s="12"/>
      <c r="AE949" s="13"/>
      <c r="AF949" s="13"/>
    </row>
    <row r="950" ht="12.0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26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1"/>
      <c r="AD950" s="12"/>
      <c r="AE950" s="13"/>
      <c r="AF950" s="13"/>
    </row>
    <row r="951" ht="12.0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26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1"/>
      <c r="AD951" s="12"/>
      <c r="AE951" s="13"/>
      <c r="AF951" s="13"/>
    </row>
    <row r="952" ht="12.0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26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1"/>
      <c r="AD952" s="12"/>
      <c r="AE952" s="13"/>
      <c r="AF952" s="13"/>
    </row>
    <row r="953" ht="12.0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26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1"/>
      <c r="AD953" s="12"/>
      <c r="AE953" s="13"/>
      <c r="AF953" s="13"/>
    </row>
    <row r="954" ht="12.0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26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1"/>
      <c r="AD954" s="12"/>
      <c r="AE954" s="13"/>
      <c r="AF954" s="13"/>
    </row>
    <row r="955" ht="12.0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26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1"/>
      <c r="AD955" s="12"/>
      <c r="AE955" s="13"/>
      <c r="AF955" s="13"/>
    </row>
    <row r="956" ht="12.0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26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1"/>
      <c r="AD956" s="12"/>
      <c r="AE956" s="13"/>
      <c r="AF956" s="13"/>
    </row>
    <row r="957" ht="12.0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26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1"/>
      <c r="AD957" s="12"/>
      <c r="AE957" s="13"/>
      <c r="AF957" s="13"/>
    </row>
    <row r="958" ht="12.0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26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1"/>
      <c r="AD958" s="12"/>
      <c r="AE958" s="13"/>
      <c r="AF958" s="13"/>
    </row>
    <row r="959" ht="12.0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26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1"/>
      <c r="AD959" s="12"/>
      <c r="AE959" s="13"/>
      <c r="AF959" s="13"/>
    </row>
    <row r="960" ht="12.0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26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1"/>
      <c r="AD960" s="12"/>
      <c r="AE960" s="13"/>
      <c r="AF960" s="13"/>
    </row>
    <row r="961" ht="12.0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26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1"/>
      <c r="AD961" s="12"/>
      <c r="AE961" s="13"/>
      <c r="AF961" s="13"/>
    </row>
    <row r="962" ht="12.0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26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1"/>
      <c r="AD962" s="12"/>
      <c r="AE962" s="13"/>
      <c r="AF962" s="13"/>
    </row>
    <row r="963" ht="12.0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26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1"/>
      <c r="AD963" s="12"/>
      <c r="AE963" s="13"/>
      <c r="AF963" s="13"/>
    </row>
    <row r="964" ht="12.0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26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1"/>
      <c r="AD964" s="12"/>
      <c r="AE964" s="13"/>
      <c r="AF964" s="13"/>
    </row>
    <row r="965" ht="12.0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26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1"/>
      <c r="AD965" s="12"/>
      <c r="AE965" s="13"/>
      <c r="AF965" s="13"/>
    </row>
    <row r="966" ht="12.0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26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1"/>
      <c r="AD966" s="12"/>
      <c r="AE966" s="13"/>
      <c r="AF966" s="13"/>
    </row>
    <row r="967" ht="12.0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26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1"/>
      <c r="AD967" s="12"/>
      <c r="AE967" s="13"/>
      <c r="AF967" s="13"/>
    </row>
    <row r="968" ht="12.0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26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1"/>
      <c r="AD968" s="12"/>
      <c r="AE968" s="13"/>
      <c r="AF968" s="13"/>
    </row>
    <row r="969" ht="12.0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26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1"/>
      <c r="AD969" s="12"/>
      <c r="AE969" s="13"/>
      <c r="AF969" s="13"/>
    </row>
    <row r="970" ht="12.0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26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1"/>
      <c r="AD970" s="12"/>
      <c r="AE970" s="13"/>
      <c r="AF970" s="13"/>
    </row>
    <row r="971" ht="12.0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26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1"/>
      <c r="AD971" s="12"/>
      <c r="AE971" s="13"/>
      <c r="AF971" s="13"/>
    </row>
    <row r="972" ht="12.0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26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1"/>
      <c r="AD972" s="12"/>
      <c r="AE972" s="13"/>
      <c r="AF972" s="13"/>
    </row>
    <row r="973" ht="12.0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26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1"/>
      <c r="AD973" s="12"/>
      <c r="AE973" s="13"/>
      <c r="AF973" s="13"/>
    </row>
    <row r="974" ht="12.0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26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1"/>
      <c r="AD974" s="12"/>
      <c r="AE974" s="13"/>
      <c r="AF974" s="13"/>
    </row>
    <row r="975" ht="12.0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26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1"/>
      <c r="AD975" s="12"/>
      <c r="AE975" s="13"/>
      <c r="AF975" s="13"/>
    </row>
    <row r="976" ht="12.0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26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1"/>
      <c r="AD976" s="12"/>
      <c r="AE976" s="13"/>
      <c r="AF976" s="13"/>
    </row>
    <row r="977" ht="12.0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26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1"/>
      <c r="AD977" s="12"/>
      <c r="AE977" s="13"/>
      <c r="AF977" s="13"/>
    </row>
    <row r="978" ht="12.0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26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1"/>
      <c r="AD978" s="12"/>
      <c r="AE978" s="13"/>
      <c r="AF978" s="13"/>
    </row>
    <row r="979" ht="12.0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26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1"/>
      <c r="AD979" s="12"/>
      <c r="AE979" s="13"/>
      <c r="AF979" s="13"/>
    </row>
    <row r="980" ht="12.0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26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1"/>
      <c r="AD980" s="12"/>
      <c r="AE980" s="13"/>
      <c r="AF980" s="13"/>
    </row>
    <row r="981" ht="12.0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26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1"/>
      <c r="AD981" s="12"/>
      <c r="AE981" s="13"/>
      <c r="AF981" s="13"/>
    </row>
    <row r="982" ht="12.0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26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1"/>
      <c r="AD982" s="12"/>
      <c r="AE982" s="13"/>
      <c r="AF982" s="13"/>
    </row>
    <row r="983" ht="12.0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26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1"/>
      <c r="AD983" s="12"/>
      <c r="AE983" s="13"/>
      <c r="AF983" s="13"/>
    </row>
    <row r="984" ht="12.0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26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1"/>
      <c r="AD984" s="12"/>
      <c r="AE984" s="13"/>
      <c r="AF984" s="13"/>
    </row>
    <row r="985" ht="12.0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26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1"/>
      <c r="AD985" s="12"/>
      <c r="AE985" s="13"/>
      <c r="AF985" s="13"/>
    </row>
    <row r="986" ht="12.0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26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1"/>
      <c r="AD986" s="12"/>
      <c r="AE986" s="13"/>
      <c r="AF986" s="13"/>
    </row>
    <row r="987" ht="12.0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26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1"/>
      <c r="AD987" s="12"/>
      <c r="AE987" s="13"/>
      <c r="AF987" s="13"/>
    </row>
    <row r="988" ht="12.0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26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1"/>
      <c r="AD988" s="12"/>
      <c r="AE988" s="13"/>
      <c r="AF988" s="13"/>
    </row>
    <row r="989" ht="12.0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26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1"/>
      <c r="AD989" s="12"/>
      <c r="AE989" s="13"/>
      <c r="AF989" s="13"/>
    </row>
    <row r="990" ht="12.0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26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1"/>
      <c r="AD990" s="12"/>
      <c r="AE990" s="13"/>
      <c r="AF990" s="13"/>
    </row>
    <row r="991" ht="12.0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26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1"/>
      <c r="AD991" s="12"/>
      <c r="AE991" s="13"/>
      <c r="AF991" s="13"/>
    </row>
    <row r="992" ht="12.0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26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1"/>
      <c r="AD992" s="12"/>
      <c r="AE992" s="13"/>
      <c r="AF992" s="13"/>
    </row>
    <row r="993" ht="12.0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26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1"/>
      <c r="AD993" s="12"/>
      <c r="AE993" s="13"/>
      <c r="AF993" s="13"/>
    </row>
    <row r="994" ht="12.0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26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1"/>
      <c r="AD994" s="12"/>
      <c r="AE994" s="13"/>
      <c r="AF994" s="13"/>
    </row>
    <row r="995" ht="12.0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26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1"/>
      <c r="AD995" s="12"/>
      <c r="AE995" s="13"/>
      <c r="AF995" s="13"/>
    </row>
    <row r="996" ht="12.0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26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1"/>
      <c r="AD996" s="12"/>
      <c r="AE996" s="13"/>
      <c r="AF996" s="13"/>
    </row>
    <row r="997" ht="12.0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26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1"/>
      <c r="AD997" s="12"/>
      <c r="AE997" s="13"/>
      <c r="AF997" s="13"/>
    </row>
    <row r="998" ht="12.0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26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1"/>
      <c r="AD998" s="12"/>
      <c r="AE998" s="13"/>
      <c r="AF998" s="13"/>
    </row>
    <row r="999" ht="12.0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26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1"/>
      <c r="AD999" s="12"/>
      <c r="AE999" s="13"/>
      <c r="AF999" s="13"/>
    </row>
    <row r="1000" ht="12.0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26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1"/>
      <c r="AD1000" s="12"/>
      <c r="AE1000" s="13"/>
      <c r="AF1000" s="13"/>
    </row>
  </sheetData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2020-08-18T03:17:35Z</dcterms:created>
  <dc:creator>Lauren Messer</dc:creator>
</cp:coreProperties>
</file>