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ynlangenfeld/Box Sync/USDA_PIRE (Emily Marie Crossette)/ARGs in Phages/Protocols/Concentration Methods_Figures and Data/SI/"/>
    </mc:Choice>
  </mc:AlternateContent>
  <xr:revisionPtr revIDLastSave="0" documentId="13_ncr:1_{24F85BD5-76AD-E445-BA27-13F90C8EDC03}" xr6:coauthVersionLast="45" xr6:coauthVersionMax="45" xr10:uidLastSave="{00000000-0000-0000-0000-000000000000}"/>
  <bookViews>
    <workbookView xWindow="780" yWindow="960" windowWidth="27640" windowHeight="15700" xr2:uid="{D8250379-14AC-8746-A47F-0A732F0B8AA5}"/>
  </bookViews>
  <sheets>
    <sheet name="Table S15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F4" i="2"/>
  <c r="D5" i="2"/>
  <c r="F5" i="2"/>
  <c r="D6" i="2"/>
  <c r="F6" i="2"/>
  <c r="F7" i="2"/>
  <c r="D8" i="2"/>
  <c r="F8" i="2"/>
  <c r="D9" i="2"/>
  <c r="F9" i="2"/>
  <c r="D10" i="2"/>
  <c r="F10" i="2"/>
  <c r="D12" i="2"/>
  <c r="F12" i="2"/>
  <c r="D13" i="2"/>
  <c r="F13" i="2"/>
  <c r="D14" i="2"/>
  <c r="F14" i="2"/>
  <c r="D16" i="2"/>
  <c r="F16" i="2"/>
  <c r="D17" i="2"/>
  <c r="F17" i="2"/>
  <c r="D18" i="2"/>
  <c r="F18" i="2"/>
  <c r="D20" i="2"/>
  <c r="F20" i="2"/>
  <c r="D21" i="2"/>
  <c r="F21" i="2"/>
  <c r="D22" i="2"/>
  <c r="F22" i="2"/>
  <c r="D24" i="2"/>
  <c r="F24" i="2"/>
  <c r="D25" i="2"/>
  <c r="F25" i="2"/>
  <c r="D26" i="2"/>
  <c r="F26" i="2"/>
  <c r="D28" i="2"/>
  <c r="F28" i="2"/>
  <c r="D29" i="2"/>
  <c r="F29" i="2"/>
  <c r="D30" i="2"/>
  <c r="F30" i="2"/>
  <c r="D32" i="2"/>
  <c r="F32" i="2"/>
  <c r="D33" i="2"/>
  <c r="F33" i="2"/>
  <c r="D34" i="2"/>
  <c r="F34" i="2"/>
</calcChain>
</file>

<file path=xl/sharedStrings.xml><?xml version="1.0" encoding="utf-8"?>
<sst xmlns="http://schemas.openxmlformats.org/spreadsheetml/2006/main" count="58" uniqueCount="22">
  <si>
    <t>After DNase</t>
  </si>
  <si>
    <t>After dead-end ultrafiltration</t>
  </si>
  <si>
    <t>After 0.45-µm filter and chloroform</t>
  </si>
  <si>
    <t>&lt;1E-06</t>
  </si>
  <si>
    <t>After 0.45-µm filter and tangential ultrafiltration</t>
  </si>
  <si>
    <t>ICBM5</t>
  </si>
  <si>
    <t>HM1</t>
  </si>
  <si>
    <t>HS2</t>
  </si>
  <si>
    <t>Seawater</t>
  </si>
  <si>
    <t>T3</t>
  </si>
  <si>
    <t>River Water</t>
  </si>
  <si>
    <t>PhiX174</t>
  </si>
  <si>
    <t>T4</t>
  </si>
  <si>
    <t>Effluent</t>
  </si>
  <si>
    <t>Influent</t>
  </si>
  <si>
    <t>Stepwise p-value</t>
  </si>
  <si>
    <t>Stepwise Geometric Mean</t>
  </si>
  <si>
    <t>Phage Enrichment</t>
  </si>
  <si>
    <t>Recovery (%)</t>
  </si>
  <si>
    <t>Step</t>
  </si>
  <si>
    <t>Phage</t>
  </si>
  <si>
    <t>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</si>
</sst>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E+00"/>
    <numFmt numFmtId="166" formatCode="0.0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7DD8-8271-824C-BA87-C36F54842A14}">
  <dimension ref="A1:G34"/>
  <sheetViews>
    <sheetView tabSelected="1" workbookViewId="0">
      <selection activeCell="A23" sqref="A23:A34"/>
    </sheetView>
  </sheetViews>
  <sheetFormatPr baseColWidth="10" defaultRowHeight="16" x14ac:dyDescent="0.2"/>
  <cols>
    <col min="3" max="3" width="25" customWidth="1"/>
    <col min="4" max="4" width="16" customWidth="1"/>
    <col min="5" max="5" width="8.5" customWidth="1"/>
    <col min="6" max="6" width="16.5" customWidth="1"/>
    <col min="7" max="7" width="8.5" customWidth="1"/>
  </cols>
  <sheetData>
    <row r="1" spans="1:7" x14ac:dyDescent="0.2">
      <c r="A1" s="44" t="s">
        <v>21</v>
      </c>
      <c r="B1" s="44" t="s">
        <v>20</v>
      </c>
      <c r="C1" s="43" t="s">
        <v>19</v>
      </c>
      <c r="D1" s="42" t="s">
        <v>18</v>
      </c>
      <c r="E1" s="41"/>
      <c r="F1" s="41" t="s">
        <v>17</v>
      </c>
      <c r="G1" s="41"/>
    </row>
    <row r="2" spans="1:7" ht="51" x14ac:dyDescent="0.2">
      <c r="A2" s="41"/>
      <c r="B2" s="41"/>
      <c r="C2" s="40"/>
      <c r="D2" s="39" t="s">
        <v>16</v>
      </c>
      <c r="E2" s="38" t="s">
        <v>15</v>
      </c>
      <c r="F2" s="38" t="s">
        <v>16</v>
      </c>
      <c r="G2" s="38" t="s">
        <v>15</v>
      </c>
    </row>
    <row r="3" spans="1:7" ht="34" x14ac:dyDescent="0.2">
      <c r="A3" s="20" t="s">
        <v>14</v>
      </c>
      <c r="B3" s="20" t="s">
        <v>9</v>
      </c>
      <c r="C3" s="15" t="s">
        <v>4</v>
      </c>
      <c r="D3" s="19">
        <v>82.16</v>
      </c>
      <c r="E3" s="33">
        <v>0.57799999999999996</v>
      </c>
      <c r="F3" s="19">
        <v>60.96</v>
      </c>
      <c r="G3" s="37">
        <v>0.99995999999999996</v>
      </c>
    </row>
    <row r="4" spans="1:7" ht="34" x14ac:dyDescent="0.2">
      <c r="A4" s="12"/>
      <c r="B4" s="12"/>
      <c r="C4" s="11" t="s">
        <v>2</v>
      </c>
      <c r="D4" s="10">
        <f>75.9/82.16*100</f>
        <v>92.380720545277512</v>
      </c>
      <c r="E4" s="27">
        <v>0.99399999999999999</v>
      </c>
      <c r="F4" s="10">
        <f>1850/60.96</f>
        <v>30.34776902887139</v>
      </c>
      <c r="G4" s="27">
        <v>0.10299999999999999</v>
      </c>
    </row>
    <row r="5" spans="1:7" ht="17" x14ac:dyDescent="0.2">
      <c r="A5" s="12"/>
      <c r="B5" s="12"/>
      <c r="C5" s="11" t="s">
        <v>1</v>
      </c>
      <c r="D5" s="10">
        <f>50.49/75.9*100</f>
        <v>66.521739130434781</v>
      </c>
      <c r="E5" s="27">
        <v>0.30299999999999999</v>
      </c>
      <c r="F5" s="31">
        <f>2591/1850</f>
        <v>1.4005405405405404</v>
      </c>
      <c r="G5" s="27">
        <v>0.79900000000000004</v>
      </c>
    </row>
    <row r="6" spans="1:7" x14ac:dyDescent="0.2">
      <c r="A6" s="6"/>
      <c r="B6" s="6"/>
      <c r="C6" s="5" t="s">
        <v>0</v>
      </c>
      <c r="D6" s="4">
        <f>47.02/50.49*100</f>
        <v>93.127351950881362</v>
      </c>
      <c r="E6" s="36">
        <v>0.99</v>
      </c>
      <c r="F6" s="34">
        <f>3567/2591</f>
        <v>1.3766885372443072</v>
      </c>
      <c r="G6" s="2">
        <v>0.63400000000000001</v>
      </c>
    </row>
    <row r="7" spans="1:7" ht="34" x14ac:dyDescent="0.2">
      <c r="A7" s="20" t="s">
        <v>13</v>
      </c>
      <c r="B7" s="20" t="s">
        <v>9</v>
      </c>
      <c r="C7" s="15" t="s">
        <v>4</v>
      </c>
      <c r="D7" s="19">
        <v>73.55</v>
      </c>
      <c r="E7" s="29">
        <v>2.7799999999999998E-4</v>
      </c>
      <c r="F7" s="10">
        <f>26.27</f>
        <v>26.27</v>
      </c>
      <c r="G7" s="33">
        <v>0.36599999999999999</v>
      </c>
    </row>
    <row r="8" spans="1:7" ht="34" x14ac:dyDescent="0.2">
      <c r="A8" s="12"/>
      <c r="B8" s="12"/>
      <c r="C8" s="11" t="s">
        <v>2</v>
      </c>
      <c r="D8" s="10">
        <f>75.01/73.55*100</f>
        <v>101.98504418762748</v>
      </c>
      <c r="E8" s="27">
        <v>0.97699999999999998</v>
      </c>
      <c r="F8" s="31">
        <f>61.38/26.27</f>
        <v>2.3365055196041111</v>
      </c>
      <c r="G8" s="27">
        <v>0.41899999999999998</v>
      </c>
    </row>
    <row r="9" spans="1:7" ht="17" x14ac:dyDescent="0.2">
      <c r="A9" s="12"/>
      <c r="B9" s="12"/>
      <c r="C9" s="11" t="s">
        <v>1</v>
      </c>
      <c r="D9" s="10">
        <f>38.57/75.01*100</f>
        <v>51.419810691907742</v>
      </c>
      <c r="E9" s="14" t="s">
        <v>3</v>
      </c>
      <c r="F9" s="31">
        <f>78.61/61.38</f>
        <v>1.2807103290974258</v>
      </c>
      <c r="G9" s="27">
        <v>0.56399999999999995</v>
      </c>
    </row>
    <row r="10" spans="1:7" x14ac:dyDescent="0.2">
      <c r="A10" s="12"/>
      <c r="B10" s="6"/>
      <c r="C10" s="5" t="s">
        <v>0</v>
      </c>
      <c r="D10" s="4">
        <f>42.34/39.57*100</f>
        <v>107.00025271670459</v>
      </c>
      <c r="E10" s="2">
        <v>0.99099999999999999</v>
      </c>
      <c r="F10" s="2">
        <f>69.88/78.61</f>
        <v>0.88894542679048461</v>
      </c>
      <c r="G10" s="2">
        <v>0.94799999999999995</v>
      </c>
    </row>
    <row r="11" spans="1:7" ht="34" x14ac:dyDescent="0.2">
      <c r="A11" s="12"/>
      <c r="B11" s="20" t="s">
        <v>12</v>
      </c>
      <c r="C11" s="15" t="s">
        <v>4</v>
      </c>
      <c r="D11" s="19">
        <v>35.71</v>
      </c>
      <c r="E11" s="14" t="s">
        <v>3</v>
      </c>
      <c r="F11" s="10">
        <v>25.31</v>
      </c>
      <c r="G11" s="33">
        <v>0.84599999999999997</v>
      </c>
    </row>
    <row r="12" spans="1:7" ht="34" x14ac:dyDescent="0.2">
      <c r="A12" s="12"/>
      <c r="B12" s="12"/>
      <c r="C12" s="11" t="s">
        <v>2</v>
      </c>
      <c r="D12" s="10">
        <f>34.73/35.71*100</f>
        <v>97.255670680481643</v>
      </c>
      <c r="E12" s="31">
        <v>0.99999700000000002</v>
      </c>
      <c r="F12" s="31">
        <f>49.68/25.31</f>
        <v>1.9628605294350061</v>
      </c>
      <c r="G12" s="27">
        <v>0.90800000000000003</v>
      </c>
    </row>
    <row r="13" spans="1:7" ht="17" x14ac:dyDescent="0.2">
      <c r="A13" s="12"/>
      <c r="B13" s="12"/>
      <c r="C13" s="11" t="s">
        <v>1</v>
      </c>
      <c r="D13" s="10">
        <f>13.78/34.73*100</f>
        <v>39.677512237258853</v>
      </c>
      <c r="E13" s="35">
        <v>7.5700000000000003E-2</v>
      </c>
      <c r="F13" s="31">
        <f>59.56/49.68</f>
        <v>1.1988727858293076</v>
      </c>
      <c r="G13" s="31">
        <v>0.999</v>
      </c>
    </row>
    <row r="14" spans="1:7" x14ac:dyDescent="0.2">
      <c r="A14" s="12"/>
      <c r="B14" s="6"/>
      <c r="C14" s="5" t="s">
        <v>0</v>
      </c>
      <c r="D14" s="4">
        <f>16.89/13.78*100</f>
        <v>122.5689404934688</v>
      </c>
      <c r="E14" s="34">
        <v>0.996</v>
      </c>
      <c r="F14" s="2">
        <f>53.6/59.56</f>
        <v>0.8999328408327737</v>
      </c>
      <c r="G14" s="34">
        <v>0.999</v>
      </c>
    </row>
    <row r="15" spans="1:7" ht="34" x14ac:dyDescent="0.2">
      <c r="A15" s="12"/>
      <c r="B15" s="20" t="s">
        <v>11</v>
      </c>
      <c r="C15" s="15" t="s">
        <v>4</v>
      </c>
      <c r="D15" s="19">
        <v>58.56</v>
      </c>
      <c r="E15" s="29">
        <v>5.8999999999999998E-5</v>
      </c>
      <c r="F15" s="10">
        <v>41.52</v>
      </c>
      <c r="G15" s="33">
        <v>0.503</v>
      </c>
    </row>
    <row r="16" spans="1:7" ht="34" x14ac:dyDescent="0.2">
      <c r="A16" s="12"/>
      <c r="B16" s="12"/>
      <c r="C16" s="11" t="s">
        <v>2</v>
      </c>
      <c r="D16" s="10">
        <f>47.49/58.56*100</f>
        <v>81.096311475409834</v>
      </c>
      <c r="E16" s="27">
        <v>0.64500000000000002</v>
      </c>
      <c r="F16" s="31">
        <f>67.95/41.52</f>
        <v>1.6365606936416184</v>
      </c>
      <c r="G16" s="27">
        <v>0.85199999999999998</v>
      </c>
    </row>
    <row r="17" spans="1:7" ht="17" x14ac:dyDescent="0.2">
      <c r="A17" s="12"/>
      <c r="B17" s="12"/>
      <c r="C17" s="11" t="s">
        <v>1</v>
      </c>
      <c r="D17" s="10">
        <f>15.55/47.49*100</f>
        <v>32.743735523268057</v>
      </c>
      <c r="E17" s="32">
        <v>2.1800000000000001E-3</v>
      </c>
      <c r="F17" s="27">
        <f>67.19/67.95</f>
        <v>0.98881530537159668</v>
      </c>
      <c r="G17" s="31">
        <v>0.99995000000000001</v>
      </c>
    </row>
    <row r="18" spans="1:7" x14ac:dyDescent="0.2">
      <c r="A18" s="6"/>
      <c r="B18" s="6"/>
      <c r="C18" s="5" t="s">
        <v>0</v>
      </c>
      <c r="D18" s="4">
        <f>3.81/15.55*100</f>
        <v>24.5016077170418</v>
      </c>
      <c r="E18" s="2">
        <v>0.48099999999999998</v>
      </c>
      <c r="F18" s="2">
        <f>12.08/67.19</f>
        <v>0.17978865902664087</v>
      </c>
      <c r="G18" s="2">
        <v>0.247</v>
      </c>
    </row>
    <row r="19" spans="1:7" ht="34" x14ac:dyDescent="0.2">
      <c r="A19" s="30" t="s">
        <v>10</v>
      </c>
      <c r="B19" s="20" t="s">
        <v>9</v>
      </c>
      <c r="C19" s="15" t="s">
        <v>4</v>
      </c>
      <c r="D19" s="19">
        <v>67.489999999999995</v>
      </c>
      <c r="E19" s="29">
        <v>6.28E-3</v>
      </c>
      <c r="F19" s="8">
        <v>13.03</v>
      </c>
      <c r="G19" s="28">
        <v>0.98699999999999999</v>
      </c>
    </row>
    <row r="20" spans="1:7" ht="34" x14ac:dyDescent="0.2">
      <c r="A20" s="26"/>
      <c r="B20" s="12"/>
      <c r="C20" s="11" t="s">
        <v>2</v>
      </c>
      <c r="D20" s="10">
        <f>61.83/67.49*100</f>
        <v>91.613572381093505</v>
      </c>
      <c r="E20" s="27">
        <v>0.96799999999999997</v>
      </c>
      <c r="F20" s="13">
        <f>16.51/13.03</f>
        <v>1.2670759785111283</v>
      </c>
      <c r="G20" s="13">
        <v>0.99980000000000002</v>
      </c>
    </row>
    <row r="21" spans="1:7" ht="17" x14ac:dyDescent="0.2">
      <c r="A21" s="26"/>
      <c r="B21" s="12"/>
      <c r="C21" s="11" t="s">
        <v>1</v>
      </c>
      <c r="D21" s="10">
        <f>53.3/61.83*100</f>
        <v>86.204108038169167</v>
      </c>
      <c r="E21" s="25">
        <v>0.65</v>
      </c>
      <c r="F21" s="13">
        <f>53.73/16.51</f>
        <v>3.2543912780133248</v>
      </c>
      <c r="G21" s="9">
        <v>0.60899999999999999</v>
      </c>
    </row>
    <row r="22" spans="1:7" ht="17" x14ac:dyDescent="0.2">
      <c r="A22" s="24"/>
      <c r="B22" s="6"/>
      <c r="C22" s="5" t="s">
        <v>0</v>
      </c>
      <c r="D22" s="4">
        <f>42.87/53.3*100</f>
        <v>80.431519699812384</v>
      </c>
      <c r="E22" s="2">
        <v>0.55800000000000005</v>
      </c>
      <c r="F22" s="23">
        <f>442.7/53.73</f>
        <v>8.2393448725107028</v>
      </c>
      <c r="G22" s="22" t="s">
        <v>3</v>
      </c>
    </row>
    <row r="23" spans="1:7" ht="34" x14ac:dyDescent="0.2">
      <c r="A23" s="12" t="s">
        <v>8</v>
      </c>
      <c r="B23" s="20" t="s">
        <v>7</v>
      </c>
      <c r="C23" s="15" t="s">
        <v>4</v>
      </c>
      <c r="D23" s="19">
        <v>57.02</v>
      </c>
      <c r="E23" s="14" t="s">
        <v>3</v>
      </c>
      <c r="F23" s="13">
        <v>7.34</v>
      </c>
      <c r="G23" s="13">
        <v>1</v>
      </c>
    </row>
    <row r="24" spans="1:7" ht="34" x14ac:dyDescent="0.2">
      <c r="A24" s="12"/>
      <c r="B24" s="12"/>
      <c r="C24" s="11" t="s">
        <v>2</v>
      </c>
      <c r="D24" s="10">
        <f>42.24/57.02*100</f>
        <v>74.079270431427574</v>
      </c>
      <c r="E24" s="21">
        <v>7.6200000000000004E-2</v>
      </c>
      <c r="F24" s="13">
        <f>9.39/7.34</f>
        <v>1.2792915531335152</v>
      </c>
      <c r="G24" s="13">
        <v>1</v>
      </c>
    </row>
    <row r="25" spans="1:7" ht="17" x14ac:dyDescent="0.2">
      <c r="A25" s="12"/>
      <c r="B25" s="12"/>
      <c r="C25" s="11" t="s">
        <v>1</v>
      </c>
      <c r="D25" s="10">
        <f>14.83/42.24*100</f>
        <v>35.108901515151516</v>
      </c>
      <c r="E25" s="17">
        <v>1.18E-4</v>
      </c>
      <c r="F25" s="8">
        <f>131.3/9.39</f>
        <v>13.982960596379128</v>
      </c>
      <c r="G25" s="9">
        <v>0.72299999999999998</v>
      </c>
    </row>
    <row r="26" spans="1:7" x14ac:dyDescent="0.2">
      <c r="A26" s="12"/>
      <c r="B26" s="6"/>
      <c r="C26" s="5" t="s">
        <v>0</v>
      </c>
      <c r="D26" s="4">
        <f>17.59/14.83*100</f>
        <v>118.61092380310181</v>
      </c>
      <c r="E26" s="16">
        <v>0.94299999999999995</v>
      </c>
      <c r="F26" s="2">
        <f>93.59/131.3</f>
        <v>0.71279512566641279</v>
      </c>
      <c r="G26" s="16">
        <v>0.95399999999999996</v>
      </c>
    </row>
    <row r="27" spans="1:7" ht="34" x14ac:dyDescent="0.2">
      <c r="A27" s="12"/>
      <c r="B27" s="20" t="s">
        <v>6</v>
      </c>
      <c r="C27" s="15" t="s">
        <v>4</v>
      </c>
      <c r="D27" s="19">
        <v>66.23</v>
      </c>
      <c r="E27" s="18">
        <v>5.0000000000000004E-6</v>
      </c>
      <c r="F27" s="13">
        <v>8.52</v>
      </c>
      <c r="G27" s="13">
        <v>0.99999800000000005</v>
      </c>
    </row>
    <row r="28" spans="1:7" ht="34" x14ac:dyDescent="0.2">
      <c r="A28" s="12"/>
      <c r="B28" s="12"/>
      <c r="C28" s="11" t="s">
        <v>2</v>
      </c>
      <c r="D28" s="10">
        <f>43.92/66.23*100</f>
        <v>66.314359051789211</v>
      </c>
      <c r="E28" s="17">
        <v>1.8699999999999999E-3</v>
      </c>
      <c r="F28" s="13">
        <f>9.77/8.52</f>
        <v>1.1467136150234742</v>
      </c>
      <c r="G28" s="13">
        <v>1</v>
      </c>
    </row>
    <row r="29" spans="1:7" ht="17" x14ac:dyDescent="0.2">
      <c r="A29" s="12"/>
      <c r="B29" s="12"/>
      <c r="C29" s="11" t="s">
        <v>1</v>
      </c>
      <c r="D29" s="10">
        <f>19.94/43.92*100</f>
        <v>45.400728597449906</v>
      </c>
      <c r="E29" s="17">
        <v>9.1200000000000005E-4</v>
      </c>
      <c r="F29" s="8">
        <f>176.5/9.77</f>
        <v>18.065506653019447</v>
      </c>
      <c r="G29" s="9">
        <v>0.48399999999999999</v>
      </c>
    </row>
    <row r="30" spans="1:7" x14ac:dyDescent="0.2">
      <c r="A30" s="12"/>
      <c r="B30" s="6"/>
      <c r="C30" s="5" t="s">
        <v>0</v>
      </c>
      <c r="D30" s="4">
        <f>29.55/19.94*100</f>
        <v>148.19458375125376</v>
      </c>
      <c r="E30" s="16">
        <v>0.17399999999999999</v>
      </c>
      <c r="F30" s="2">
        <f>157.2/176.5</f>
        <v>0.89065155807365437</v>
      </c>
      <c r="G30" s="16">
        <v>0.95799999999999996</v>
      </c>
    </row>
    <row r="31" spans="1:7" ht="34" x14ac:dyDescent="0.2">
      <c r="A31" s="12"/>
      <c r="B31" s="12" t="s">
        <v>5</v>
      </c>
      <c r="C31" s="15" t="s">
        <v>4</v>
      </c>
      <c r="D31" s="10">
        <v>47.34</v>
      </c>
      <c r="E31" s="14" t="s">
        <v>3</v>
      </c>
      <c r="F31" s="13">
        <v>6.09</v>
      </c>
      <c r="G31" s="13">
        <v>1</v>
      </c>
    </row>
    <row r="32" spans="1:7" ht="34" x14ac:dyDescent="0.2">
      <c r="A32" s="12"/>
      <c r="B32" s="12"/>
      <c r="C32" s="11" t="s">
        <v>2</v>
      </c>
      <c r="D32" s="10">
        <f>38.05/47.34*100</f>
        <v>80.376003379805653</v>
      </c>
      <c r="E32" s="9">
        <v>0.46600000000000003</v>
      </c>
      <c r="F32" s="13">
        <f>8.46/6.09</f>
        <v>1.3891625615763548</v>
      </c>
      <c r="G32" s="13">
        <v>1</v>
      </c>
    </row>
    <row r="33" spans="1:7" ht="17" x14ac:dyDescent="0.2">
      <c r="A33" s="12"/>
      <c r="B33" s="12"/>
      <c r="C33" s="11" t="s">
        <v>1</v>
      </c>
      <c r="D33" s="10">
        <f>32.11/38.05*100</f>
        <v>84.388961892247053</v>
      </c>
      <c r="E33" s="9">
        <v>0.85699999999999998</v>
      </c>
      <c r="F33" s="8">
        <f>284.3/8.46</f>
        <v>33.605200945626478</v>
      </c>
      <c r="G33" s="7">
        <v>2.69E-2</v>
      </c>
    </row>
    <row r="34" spans="1:7" x14ac:dyDescent="0.2">
      <c r="A34" s="6"/>
      <c r="B34" s="6"/>
      <c r="C34" s="5" t="s">
        <v>0</v>
      </c>
      <c r="D34" s="4">
        <f>12.76/32.11*100</f>
        <v>39.738399252569295</v>
      </c>
      <c r="E34" s="3">
        <v>6.0099999999999997E-3</v>
      </c>
      <c r="F34" s="2">
        <f>67.9/284.3</f>
        <v>0.23883221948645797</v>
      </c>
      <c r="G34" s="1">
        <v>6.6100000000000006E-2</v>
      </c>
    </row>
  </sheetData>
  <mergeCells count="17">
    <mergeCell ref="C1:C2"/>
    <mergeCell ref="A19:A22"/>
    <mergeCell ref="B19:B22"/>
    <mergeCell ref="A3:A6"/>
    <mergeCell ref="B3:B6"/>
    <mergeCell ref="A1:A2"/>
    <mergeCell ref="B1:B2"/>
    <mergeCell ref="D1:E1"/>
    <mergeCell ref="F1:G1"/>
    <mergeCell ref="A23:A34"/>
    <mergeCell ref="B23:B26"/>
    <mergeCell ref="B27:B30"/>
    <mergeCell ref="B31:B34"/>
    <mergeCell ref="A7:A18"/>
    <mergeCell ref="B7:B10"/>
    <mergeCell ref="B11:B14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Langenfeld, Kathryn</dc:creator>
  <cp:lastModifiedBy>Langenfeld, Kathryn</cp:lastModifiedBy>
  <dcterms:created xsi:type="dcterms:W3CDTF">2020-10-28T14:56:09Z</dcterms:created>
  <dcterms:modified xsi:type="dcterms:W3CDTF">2020-10-28T14:56:37Z</dcterms:modified>
</cp:coreProperties>
</file>