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科研\20200928重投-Peer J\20201117改稿1st\图表\"/>
    </mc:Choice>
  </mc:AlternateContent>
  <xr:revisionPtr revIDLastSave="0" documentId="13_ncr:1_{05F16CEC-9204-44F5-B346-9151361FB78E}" xr6:coauthVersionLast="45" xr6:coauthVersionMax="45" xr10:uidLastSave="{00000000-0000-0000-0000-000000000000}"/>
  <bookViews>
    <workbookView xWindow="-110" yWindow="-110" windowWidth="21820" windowHeight="14020" firstSheet="19" activeTab="30" xr2:uid="{00000000-000D-0000-FFFF-FFFF00000000}"/>
  </bookViews>
  <sheets>
    <sheet name="LEA1" sheetId="41" r:id="rId1"/>
    <sheet name="LEA2" sheetId="40" r:id="rId2"/>
    <sheet name="LEA3" sheetId="39" r:id="rId3"/>
    <sheet name="LEA4" sheetId="38" r:id="rId4"/>
    <sheet name="LEA5" sheetId="37" r:id="rId5"/>
    <sheet name="RD19" sheetId="36" r:id="rId6"/>
    <sheet name="ERD1" sheetId="35" r:id="rId7"/>
    <sheet name="DREB2" sheetId="34" r:id="rId8"/>
    <sheet name="RD22" sheetId="33" r:id="rId9"/>
    <sheet name="HB2" sheetId="32" r:id="rId10"/>
    <sheet name="HB1" sheetId="31" r:id="rId11"/>
    <sheet name="DREB1D" sheetId="30" r:id="rId12"/>
    <sheet name="RD29B" sheetId="29" r:id="rId13"/>
    <sheet name="RD26" sheetId="28" r:id="rId14"/>
    <sheet name="PSY1" sheetId="23" r:id="rId15"/>
    <sheet name="PSY2" sheetId="24" r:id="rId16"/>
    <sheet name="FtBCH" sheetId="27" r:id="rId17"/>
    <sheet name="NCED1" sheetId="9" r:id="rId18"/>
    <sheet name="NCED2" sheetId="12" r:id="rId19"/>
    <sheet name="NCED3" sheetId="13" r:id="rId20"/>
    <sheet name="NCED4" sheetId="14" r:id="rId21"/>
    <sheet name="PYR1" sheetId="25" r:id="rId22"/>
    <sheet name="PYR2" sheetId="26" r:id="rId23"/>
    <sheet name="PP2C1" sheetId="18" r:id="rId24"/>
    <sheet name="PP2C2" sheetId="19" r:id="rId25"/>
    <sheet name="PP2C3" sheetId="20" r:id="rId26"/>
    <sheet name="PP2C4" sheetId="21" r:id="rId27"/>
    <sheet name="PP2C5" sheetId="22" r:id="rId28"/>
    <sheet name="OST1" sheetId="16" r:id="rId29"/>
    <sheet name="FtAREB1" sheetId="2" r:id="rId30"/>
    <sheet name="FtAREB2" sheetId="4" r:id="rId31"/>
  </sheets>
  <externalReferences>
    <externalReference r:id="rId32"/>
  </externalReferences>
  <calcPr calcId="191029"/>
</workbook>
</file>

<file path=xl/calcChain.xml><?xml version="1.0" encoding="utf-8"?>
<calcChain xmlns="http://schemas.openxmlformats.org/spreadsheetml/2006/main">
  <c r="F3" i="41" l="1"/>
  <c r="F4" i="41"/>
  <c r="F5" i="41"/>
  <c r="F6" i="41"/>
  <c r="F7" i="41"/>
  <c r="F8" i="41"/>
  <c r="F9" i="41"/>
  <c r="F10" i="41"/>
  <c r="G10" i="41" s="1"/>
  <c r="F11" i="41"/>
  <c r="F12" i="41"/>
  <c r="F13" i="41"/>
  <c r="F14" i="41"/>
  <c r="F15" i="41"/>
  <c r="F16" i="41"/>
  <c r="F17" i="41"/>
  <c r="F23" i="41"/>
  <c r="F24" i="41"/>
  <c r="F25" i="41"/>
  <c r="F26" i="41"/>
  <c r="F31" i="41"/>
  <c r="F32" i="41"/>
  <c r="F33" i="41"/>
  <c r="F34" i="41"/>
  <c r="F35" i="41"/>
  <c r="F2" i="41"/>
  <c r="E37" i="41"/>
  <c r="F37" i="41" s="1"/>
  <c r="E36" i="41"/>
  <c r="E35" i="41"/>
  <c r="E34" i="41"/>
  <c r="G34" i="41" s="1"/>
  <c r="E33" i="41"/>
  <c r="E32" i="41"/>
  <c r="E31" i="41"/>
  <c r="E30" i="41"/>
  <c r="F30" i="41" s="1"/>
  <c r="E29" i="41"/>
  <c r="E28" i="41"/>
  <c r="F28" i="41" s="1"/>
  <c r="G28" i="41" s="1"/>
  <c r="E27" i="41"/>
  <c r="F27" i="41" s="1"/>
  <c r="G27" i="41" s="1"/>
  <c r="E26" i="41"/>
  <c r="E25" i="41"/>
  <c r="E24" i="41"/>
  <c r="E23" i="41"/>
  <c r="G23" i="41" s="1"/>
  <c r="E22" i="41"/>
  <c r="F22" i="41" s="1"/>
  <c r="E21" i="41"/>
  <c r="F21" i="41" s="1"/>
  <c r="G21" i="41" s="1"/>
  <c r="E20" i="41"/>
  <c r="F20" i="41" s="1"/>
  <c r="E19" i="41"/>
  <c r="F19" i="41" s="1"/>
  <c r="G19" i="41" s="1"/>
  <c r="E18" i="41"/>
  <c r="F18" i="41" s="1"/>
  <c r="E17" i="41"/>
  <c r="E16" i="41"/>
  <c r="E15" i="41"/>
  <c r="G15" i="41" s="1"/>
  <c r="L14" i="41"/>
  <c r="E14" i="41"/>
  <c r="G14" i="41" s="1"/>
  <c r="L13" i="41"/>
  <c r="E13" i="41"/>
  <c r="G13" i="41" s="1"/>
  <c r="L12" i="41"/>
  <c r="S7" i="41" s="1"/>
  <c r="E12" i="41"/>
  <c r="L11" i="41"/>
  <c r="E11" i="41"/>
  <c r="G11" i="41" s="1"/>
  <c r="L10" i="41"/>
  <c r="E10" i="41"/>
  <c r="L9" i="41"/>
  <c r="S6" i="41" s="1"/>
  <c r="E9" i="41"/>
  <c r="L8" i="41"/>
  <c r="E8" i="41"/>
  <c r="L7" i="41"/>
  <c r="S5" i="41" s="1"/>
  <c r="E7" i="41"/>
  <c r="G7" i="41" s="1"/>
  <c r="L6" i="41"/>
  <c r="E6" i="41"/>
  <c r="G6" i="41" s="1"/>
  <c r="Q5" i="41"/>
  <c r="L5" i="41"/>
  <c r="E5" i="41"/>
  <c r="G5" i="41" s="1"/>
  <c r="L4" i="41"/>
  <c r="Q4" i="41" s="1"/>
  <c r="E4" i="41"/>
  <c r="G4" i="41" s="1"/>
  <c r="L3" i="41"/>
  <c r="E3" i="41"/>
  <c r="G3" i="41" s="1"/>
  <c r="E2" i="41"/>
  <c r="E39" i="41" s="1"/>
  <c r="F3" i="40"/>
  <c r="F4" i="40"/>
  <c r="F5" i="40"/>
  <c r="F6" i="40"/>
  <c r="F7" i="40"/>
  <c r="F8" i="40"/>
  <c r="F9" i="40"/>
  <c r="F10" i="40"/>
  <c r="F11" i="40"/>
  <c r="F12" i="40"/>
  <c r="F13" i="40"/>
  <c r="F16" i="40"/>
  <c r="F18" i="40"/>
  <c r="F20" i="40"/>
  <c r="F23" i="40"/>
  <c r="F24" i="40"/>
  <c r="G24" i="40" s="1"/>
  <c r="F25" i="40"/>
  <c r="F27" i="40"/>
  <c r="F28" i="40"/>
  <c r="F29" i="40"/>
  <c r="F35" i="40"/>
  <c r="F2" i="40"/>
  <c r="E37" i="40"/>
  <c r="E36" i="40"/>
  <c r="F36" i="40" s="1"/>
  <c r="E35" i="40"/>
  <c r="E34" i="40"/>
  <c r="E33" i="40"/>
  <c r="F33" i="40" s="1"/>
  <c r="E32" i="40"/>
  <c r="F32" i="40" s="1"/>
  <c r="G32" i="40" s="1"/>
  <c r="E31" i="40"/>
  <c r="F31" i="40" s="1"/>
  <c r="E30" i="40"/>
  <c r="F30" i="40" s="1"/>
  <c r="G30" i="40" s="1"/>
  <c r="E29" i="40"/>
  <c r="E28" i="40"/>
  <c r="G28" i="40" s="1"/>
  <c r="E27" i="40"/>
  <c r="G27" i="40" s="1"/>
  <c r="E26" i="40"/>
  <c r="F26" i="40" s="1"/>
  <c r="E25" i="40"/>
  <c r="E24" i="40"/>
  <c r="E23" i="40"/>
  <c r="E22" i="40"/>
  <c r="F22" i="40" s="1"/>
  <c r="G22" i="40" s="1"/>
  <c r="E21" i="40"/>
  <c r="E20" i="40"/>
  <c r="E19" i="40"/>
  <c r="F19" i="40" s="1"/>
  <c r="E18" i="40"/>
  <c r="E17" i="40"/>
  <c r="G16" i="40"/>
  <c r="E16" i="40"/>
  <c r="E15" i="40"/>
  <c r="F15" i="40" s="1"/>
  <c r="L14" i="40"/>
  <c r="E14" i="40"/>
  <c r="F14" i="40" s="1"/>
  <c r="G14" i="40" s="1"/>
  <c r="L13" i="40"/>
  <c r="E13" i="40"/>
  <c r="G13" i="40" s="1"/>
  <c r="L12" i="40"/>
  <c r="E12" i="40"/>
  <c r="L11" i="40"/>
  <c r="G11" i="40"/>
  <c r="E11" i="40"/>
  <c r="L10" i="40"/>
  <c r="E10" i="40"/>
  <c r="L9" i="40"/>
  <c r="E9" i="40"/>
  <c r="G9" i="40" s="1"/>
  <c r="L8" i="40"/>
  <c r="G8" i="40"/>
  <c r="E8" i="40"/>
  <c r="L7" i="40"/>
  <c r="E7" i="40"/>
  <c r="L6" i="40"/>
  <c r="E6" i="40"/>
  <c r="G6" i="40" s="1"/>
  <c r="S5" i="40"/>
  <c r="L5" i="40"/>
  <c r="E5" i="40"/>
  <c r="G5" i="40" s="1"/>
  <c r="L4" i="40"/>
  <c r="E4" i="40"/>
  <c r="G4" i="40" s="1"/>
  <c r="L3" i="40"/>
  <c r="E3" i="40"/>
  <c r="G3" i="40" s="1"/>
  <c r="E2" i="40"/>
  <c r="E39" i="40" s="1"/>
  <c r="F30" i="39"/>
  <c r="F35" i="39"/>
  <c r="F36" i="39"/>
  <c r="E37" i="39"/>
  <c r="F37" i="39" s="1"/>
  <c r="E36" i="39"/>
  <c r="E35" i="39"/>
  <c r="E34" i="39"/>
  <c r="F34" i="39" s="1"/>
  <c r="E33" i="39"/>
  <c r="F33" i="39" s="1"/>
  <c r="E32" i="39"/>
  <c r="F32" i="39" s="1"/>
  <c r="E31" i="39"/>
  <c r="F31" i="39" s="1"/>
  <c r="E30" i="39"/>
  <c r="E29" i="39"/>
  <c r="F29" i="39" s="1"/>
  <c r="E28" i="39"/>
  <c r="F28" i="39" s="1"/>
  <c r="G28" i="39" s="1"/>
  <c r="E27" i="39"/>
  <c r="F27" i="39" s="1"/>
  <c r="E26" i="39"/>
  <c r="F26" i="39" s="1"/>
  <c r="E25" i="39"/>
  <c r="F25" i="39" s="1"/>
  <c r="E24" i="39"/>
  <c r="F24" i="39" s="1"/>
  <c r="E23" i="39"/>
  <c r="E22" i="39"/>
  <c r="F22" i="39" s="1"/>
  <c r="G22" i="39" s="1"/>
  <c r="E21" i="39"/>
  <c r="F21" i="39" s="1"/>
  <c r="E20" i="39"/>
  <c r="F20" i="39" s="1"/>
  <c r="G20" i="39" s="1"/>
  <c r="E19" i="39"/>
  <c r="F19" i="39" s="1"/>
  <c r="E18" i="39"/>
  <c r="F18" i="39" s="1"/>
  <c r="E17" i="39"/>
  <c r="F17" i="39" s="1"/>
  <c r="E16" i="39"/>
  <c r="F16" i="39" s="1"/>
  <c r="E15" i="39"/>
  <c r="F15" i="39" s="1"/>
  <c r="L14" i="39"/>
  <c r="E14" i="39"/>
  <c r="F14" i="39" s="1"/>
  <c r="L13" i="39"/>
  <c r="S7" i="39" s="1"/>
  <c r="E13" i="39"/>
  <c r="F13" i="39" s="1"/>
  <c r="L12" i="39"/>
  <c r="E12" i="39"/>
  <c r="L11" i="39"/>
  <c r="E11" i="39"/>
  <c r="L10" i="39"/>
  <c r="E10" i="39"/>
  <c r="F10" i="39" s="1"/>
  <c r="L9" i="39"/>
  <c r="S6" i="39" s="1"/>
  <c r="E9" i="39"/>
  <c r="F9" i="39" s="1"/>
  <c r="L8" i="39"/>
  <c r="E8" i="39"/>
  <c r="F8" i="39" s="1"/>
  <c r="L7" i="39"/>
  <c r="E7" i="39"/>
  <c r="F7" i="39" s="1"/>
  <c r="L6" i="39"/>
  <c r="E6" i="39"/>
  <c r="F6" i="39" s="1"/>
  <c r="L5" i="39"/>
  <c r="E5" i="39"/>
  <c r="L4" i="39"/>
  <c r="E4" i="39"/>
  <c r="L3" i="39"/>
  <c r="E3" i="39"/>
  <c r="E2" i="39"/>
  <c r="F3" i="38"/>
  <c r="F4" i="38"/>
  <c r="F5" i="38"/>
  <c r="F6" i="38"/>
  <c r="F7" i="38"/>
  <c r="F8" i="38"/>
  <c r="F9" i="38"/>
  <c r="F10" i="38"/>
  <c r="F11" i="38"/>
  <c r="F12" i="38"/>
  <c r="F13" i="38"/>
  <c r="F14" i="38"/>
  <c r="F15" i="38"/>
  <c r="F16" i="38"/>
  <c r="F20" i="38"/>
  <c r="F22" i="38"/>
  <c r="F23" i="38"/>
  <c r="F24" i="38"/>
  <c r="F25" i="38"/>
  <c r="F30" i="38"/>
  <c r="F31" i="38"/>
  <c r="F33" i="38"/>
  <c r="F2" i="38"/>
  <c r="E37" i="38"/>
  <c r="E36" i="38"/>
  <c r="E35" i="38"/>
  <c r="E34" i="38"/>
  <c r="E33" i="38"/>
  <c r="E32" i="38"/>
  <c r="F32" i="38" s="1"/>
  <c r="E31" i="38"/>
  <c r="E30" i="38"/>
  <c r="E29" i="38"/>
  <c r="E28" i="38"/>
  <c r="E27" i="38"/>
  <c r="F27" i="38" s="1"/>
  <c r="E26" i="38"/>
  <c r="F26" i="38" s="1"/>
  <c r="G26" i="38" s="1"/>
  <c r="E25" i="38"/>
  <c r="E24" i="38"/>
  <c r="E23" i="38"/>
  <c r="E22" i="38"/>
  <c r="G22" i="38" s="1"/>
  <c r="E21" i="38"/>
  <c r="F21" i="38" s="1"/>
  <c r="E20" i="38"/>
  <c r="G20" i="38" s="1"/>
  <c r="E19" i="38"/>
  <c r="F19" i="38" s="1"/>
  <c r="E18" i="38"/>
  <c r="F18" i="38" s="1"/>
  <c r="G18" i="38" s="1"/>
  <c r="E17" i="38"/>
  <c r="F17" i="38" s="1"/>
  <c r="E16" i="38"/>
  <c r="E15" i="38"/>
  <c r="G15" i="38" s="1"/>
  <c r="L14" i="38"/>
  <c r="E14" i="38"/>
  <c r="G14" i="38" s="1"/>
  <c r="L13" i="38"/>
  <c r="E13" i="38"/>
  <c r="G13" i="38" s="1"/>
  <c r="L12" i="38"/>
  <c r="S7" i="38" s="1"/>
  <c r="E12" i="38"/>
  <c r="G12" i="38" s="1"/>
  <c r="L11" i="38"/>
  <c r="E11" i="38"/>
  <c r="G11" i="38" s="1"/>
  <c r="L10" i="38"/>
  <c r="E10" i="38"/>
  <c r="L9" i="38"/>
  <c r="E9" i="38"/>
  <c r="L8" i="38"/>
  <c r="E8" i="38"/>
  <c r="L7" i="38"/>
  <c r="E7" i="38"/>
  <c r="G7" i="38" s="1"/>
  <c r="L6" i="38"/>
  <c r="E6" i="38"/>
  <c r="G6" i="38" s="1"/>
  <c r="L5" i="38"/>
  <c r="E5" i="38"/>
  <c r="G5" i="38" s="1"/>
  <c r="Q4" i="38"/>
  <c r="L4" i="38"/>
  <c r="E4" i="38"/>
  <c r="G4" i="38" s="1"/>
  <c r="L3" i="38"/>
  <c r="E3" i="38"/>
  <c r="G3" i="38" s="1"/>
  <c r="E2" i="38"/>
  <c r="E39" i="38" s="1"/>
  <c r="F3" i="37"/>
  <c r="F4" i="37"/>
  <c r="F5" i="37"/>
  <c r="F6" i="37"/>
  <c r="F7" i="37"/>
  <c r="F8" i="37"/>
  <c r="F9" i="37"/>
  <c r="F10" i="37"/>
  <c r="F11" i="37"/>
  <c r="G11" i="37" s="1"/>
  <c r="F12" i="37"/>
  <c r="F13" i="37"/>
  <c r="F14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2" i="37"/>
  <c r="E39" i="37"/>
  <c r="L3" i="37"/>
  <c r="E37" i="37"/>
  <c r="E36" i="37"/>
  <c r="E35" i="37"/>
  <c r="E34" i="37"/>
  <c r="E33" i="37"/>
  <c r="G33" i="37" s="1"/>
  <c r="E32" i="37"/>
  <c r="E31" i="37"/>
  <c r="E30" i="37"/>
  <c r="G30" i="37" s="1"/>
  <c r="E29" i="37"/>
  <c r="E28" i="37"/>
  <c r="E27" i="37"/>
  <c r="E26" i="37"/>
  <c r="E25" i="37"/>
  <c r="G25" i="37" s="1"/>
  <c r="E24" i="37"/>
  <c r="E23" i="37"/>
  <c r="G22" i="37"/>
  <c r="E22" i="37"/>
  <c r="E21" i="37"/>
  <c r="G21" i="37" s="1"/>
  <c r="E20" i="37"/>
  <c r="E19" i="37"/>
  <c r="E18" i="37"/>
  <c r="E17" i="37"/>
  <c r="F17" i="37" s="1"/>
  <c r="E16" i="37"/>
  <c r="F16" i="37" s="1"/>
  <c r="G16" i="37" s="1"/>
  <c r="E15" i="37"/>
  <c r="F15" i="37" s="1"/>
  <c r="L14" i="37"/>
  <c r="E14" i="37"/>
  <c r="G14" i="37" s="1"/>
  <c r="L13" i="37"/>
  <c r="E13" i="37"/>
  <c r="G13" i="37" s="1"/>
  <c r="L12" i="37"/>
  <c r="E12" i="37"/>
  <c r="L11" i="37"/>
  <c r="E11" i="37"/>
  <c r="L10" i="37"/>
  <c r="E10" i="37"/>
  <c r="L9" i="37"/>
  <c r="S6" i="37" s="1"/>
  <c r="E9" i="37"/>
  <c r="L8" i="37"/>
  <c r="G8" i="37"/>
  <c r="E8" i="37"/>
  <c r="L7" i="37"/>
  <c r="E7" i="37"/>
  <c r="G7" i="37" s="1"/>
  <c r="L6" i="37"/>
  <c r="S5" i="37" s="1"/>
  <c r="G6" i="37"/>
  <c r="E6" i="37"/>
  <c r="L5" i="37"/>
  <c r="S4" i="37" s="1"/>
  <c r="E5" i="37"/>
  <c r="G5" i="37" s="1"/>
  <c r="L4" i="37"/>
  <c r="E4" i="37"/>
  <c r="E3" i="37"/>
  <c r="G3" i="37" s="1"/>
  <c r="E2" i="37"/>
  <c r="F3" i="36"/>
  <c r="F4" i="36"/>
  <c r="F5" i="36"/>
  <c r="F6" i="36"/>
  <c r="F7" i="36"/>
  <c r="F8" i="36"/>
  <c r="F9" i="36"/>
  <c r="F10" i="36"/>
  <c r="F11" i="36"/>
  <c r="F12" i="36"/>
  <c r="F13" i="36"/>
  <c r="F14" i="36"/>
  <c r="F15" i="36"/>
  <c r="F16" i="36"/>
  <c r="F18" i="36"/>
  <c r="G18" i="36" s="1"/>
  <c r="F20" i="36"/>
  <c r="F22" i="36"/>
  <c r="F23" i="36"/>
  <c r="F24" i="36"/>
  <c r="F25" i="36"/>
  <c r="F29" i="36"/>
  <c r="F30" i="36"/>
  <c r="F31" i="36"/>
  <c r="F34" i="36"/>
  <c r="F2" i="36"/>
  <c r="E37" i="36"/>
  <c r="E36" i="36"/>
  <c r="F36" i="36" s="1"/>
  <c r="E35" i="36"/>
  <c r="F35" i="36" s="1"/>
  <c r="G34" i="36"/>
  <c r="E34" i="36"/>
  <c r="E33" i="36"/>
  <c r="E32" i="36"/>
  <c r="E31" i="36"/>
  <c r="E30" i="36"/>
  <c r="G30" i="36" s="1"/>
  <c r="E29" i="36"/>
  <c r="E28" i="36"/>
  <c r="F28" i="36" s="1"/>
  <c r="E27" i="36"/>
  <c r="F27" i="36" s="1"/>
  <c r="E26" i="36"/>
  <c r="F26" i="36" s="1"/>
  <c r="G26" i="36" s="1"/>
  <c r="E25" i="36"/>
  <c r="G25" i="36" s="1"/>
  <c r="E24" i="36"/>
  <c r="G24" i="36" s="1"/>
  <c r="E23" i="36"/>
  <c r="G23" i="36" s="1"/>
  <c r="E22" i="36"/>
  <c r="G22" i="36" s="1"/>
  <c r="E21" i="36"/>
  <c r="F21" i="36" s="1"/>
  <c r="E20" i="36"/>
  <c r="G20" i="36" s="1"/>
  <c r="E19" i="36"/>
  <c r="F19" i="36" s="1"/>
  <c r="E18" i="36"/>
  <c r="E17" i="36"/>
  <c r="E16" i="36"/>
  <c r="G16" i="36" s="1"/>
  <c r="E15" i="36"/>
  <c r="L14" i="36"/>
  <c r="Q7" i="36" s="1"/>
  <c r="E14" i="36"/>
  <c r="G14" i="36" s="1"/>
  <c r="L13" i="36"/>
  <c r="E13" i="36"/>
  <c r="G13" i="36" s="1"/>
  <c r="L12" i="36"/>
  <c r="S7" i="36" s="1"/>
  <c r="E12" i="36"/>
  <c r="L11" i="36"/>
  <c r="E11" i="36"/>
  <c r="G11" i="36" s="1"/>
  <c r="L10" i="36"/>
  <c r="E10" i="36"/>
  <c r="G10" i="36" s="1"/>
  <c r="L9" i="36"/>
  <c r="E9" i="36"/>
  <c r="G9" i="36" s="1"/>
  <c r="L8" i="36"/>
  <c r="E8" i="36"/>
  <c r="G8" i="36" s="1"/>
  <c r="L7" i="36"/>
  <c r="E7" i="36"/>
  <c r="L6" i="36"/>
  <c r="S5" i="36" s="1"/>
  <c r="E6" i="36"/>
  <c r="G6" i="36" s="1"/>
  <c r="L5" i="36"/>
  <c r="E5" i="36"/>
  <c r="G5" i="36" s="1"/>
  <c r="Q4" i="36"/>
  <c r="L4" i="36"/>
  <c r="E4" i="36"/>
  <c r="G4" i="36" s="1"/>
  <c r="L3" i="36"/>
  <c r="E3" i="36"/>
  <c r="E2" i="36"/>
  <c r="F3" i="35"/>
  <c r="F4" i="35"/>
  <c r="F5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2" i="35"/>
  <c r="F29" i="35"/>
  <c r="F30" i="35"/>
  <c r="F31" i="35"/>
  <c r="G31" i="35" s="1"/>
  <c r="F32" i="35"/>
  <c r="F33" i="35"/>
  <c r="F34" i="35"/>
  <c r="F35" i="35"/>
  <c r="F36" i="35"/>
  <c r="F37" i="35"/>
  <c r="F2" i="35"/>
  <c r="E37" i="35"/>
  <c r="G37" i="35" s="1"/>
  <c r="E36" i="35"/>
  <c r="E35" i="35"/>
  <c r="E34" i="35"/>
  <c r="G34" i="35" s="1"/>
  <c r="E33" i="35"/>
  <c r="G33" i="35" s="1"/>
  <c r="E32" i="35"/>
  <c r="G32" i="35" s="1"/>
  <c r="E31" i="35"/>
  <c r="E30" i="35"/>
  <c r="E29" i="35"/>
  <c r="G29" i="35" s="1"/>
  <c r="E28" i="35"/>
  <c r="F28" i="35" s="1"/>
  <c r="E27" i="35"/>
  <c r="F27" i="35" s="1"/>
  <c r="G27" i="35" s="1"/>
  <c r="E26" i="35"/>
  <c r="E25" i="35"/>
  <c r="F25" i="35" s="1"/>
  <c r="E24" i="35"/>
  <c r="E23" i="35"/>
  <c r="F23" i="35" s="1"/>
  <c r="G23" i="35" s="1"/>
  <c r="E22" i="35"/>
  <c r="E21" i="35"/>
  <c r="F21" i="35" s="1"/>
  <c r="G21" i="35" s="1"/>
  <c r="E20" i="35"/>
  <c r="G19" i="35"/>
  <c r="E19" i="35"/>
  <c r="E18" i="35"/>
  <c r="G18" i="35" s="1"/>
  <c r="E17" i="35"/>
  <c r="G17" i="35" s="1"/>
  <c r="E16" i="35"/>
  <c r="G16" i="35" s="1"/>
  <c r="E15" i="35"/>
  <c r="L14" i="35"/>
  <c r="E14" i="35"/>
  <c r="L13" i="35"/>
  <c r="E13" i="35"/>
  <c r="G13" i="35" s="1"/>
  <c r="L12" i="35"/>
  <c r="S7" i="35" s="1"/>
  <c r="E12" i="35"/>
  <c r="L11" i="35"/>
  <c r="E11" i="35"/>
  <c r="G11" i="35" s="1"/>
  <c r="L10" i="35"/>
  <c r="E10" i="35"/>
  <c r="G10" i="35" s="1"/>
  <c r="L9" i="35"/>
  <c r="S6" i="35" s="1"/>
  <c r="G9" i="35"/>
  <c r="E9" i="35"/>
  <c r="L8" i="35"/>
  <c r="E8" i="35"/>
  <c r="G8" i="35" s="1"/>
  <c r="L7" i="35"/>
  <c r="E7" i="35"/>
  <c r="G7" i="35" s="1"/>
  <c r="L6" i="35"/>
  <c r="E6" i="35"/>
  <c r="G6" i="35" s="1"/>
  <c r="L5" i="35"/>
  <c r="G5" i="35"/>
  <c r="E5" i="35"/>
  <c r="L4" i="35"/>
  <c r="G4" i="35"/>
  <c r="E4" i="35"/>
  <c r="L3" i="35"/>
  <c r="S4" i="35" s="1"/>
  <c r="E3" i="35"/>
  <c r="G3" i="35" s="1"/>
  <c r="G2" i="35"/>
  <c r="E2" i="35"/>
  <c r="E39" i="35" s="1"/>
  <c r="F3" i="34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9" i="34"/>
  <c r="F30" i="34"/>
  <c r="F31" i="34"/>
  <c r="F32" i="34"/>
  <c r="F33" i="34"/>
  <c r="F34" i="34"/>
  <c r="F2" i="34"/>
  <c r="E37" i="34"/>
  <c r="E36" i="34"/>
  <c r="F36" i="34" s="1"/>
  <c r="G36" i="34" s="1"/>
  <c r="E35" i="34"/>
  <c r="E34" i="34"/>
  <c r="E33" i="34"/>
  <c r="E32" i="34"/>
  <c r="E31" i="34"/>
  <c r="G31" i="34" s="1"/>
  <c r="E30" i="34"/>
  <c r="G30" i="34" s="1"/>
  <c r="G29" i="34"/>
  <c r="E29" i="34"/>
  <c r="E28" i="34"/>
  <c r="F28" i="34" s="1"/>
  <c r="E27" i="34"/>
  <c r="F27" i="34" s="1"/>
  <c r="G27" i="34" s="1"/>
  <c r="E26" i="34"/>
  <c r="F26" i="34" s="1"/>
  <c r="E25" i="34"/>
  <c r="E24" i="34"/>
  <c r="E23" i="34"/>
  <c r="G23" i="34" s="1"/>
  <c r="E22" i="34"/>
  <c r="G22" i="34" s="1"/>
  <c r="G21" i="34"/>
  <c r="E21" i="34"/>
  <c r="E20" i="34"/>
  <c r="G20" i="34" s="1"/>
  <c r="E19" i="34"/>
  <c r="G19" i="34" s="1"/>
  <c r="E18" i="34"/>
  <c r="E17" i="34"/>
  <c r="E16" i="34"/>
  <c r="E15" i="34"/>
  <c r="G15" i="34" s="1"/>
  <c r="L14" i="34"/>
  <c r="E14" i="34"/>
  <c r="G14" i="34" s="1"/>
  <c r="L13" i="34"/>
  <c r="E13" i="34"/>
  <c r="G13" i="34" s="1"/>
  <c r="L12" i="34"/>
  <c r="E12" i="34"/>
  <c r="G12" i="34" s="1"/>
  <c r="L11" i="34"/>
  <c r="E11" i="34"/>
  <c r="G11" i="34" s="1"/>
  <c r="L10" i="34"/>
  <c r="E10" i="34"/>
  <c r="G10" i="34" s="1"/>
  <c r="L9" i="34"/>
  <c r="S6" i="34" s="1"/>
  <c r="E9" i="34"/>
  <c r="L8" i="34"/>
  <c r="E8" i="34"/>
  <c r="L7" i="34"/>
  <c r="G7" i="34"/>
  <c r="E7" i="34"/>
  <c r="L6" i="34"/>
  <c r="S5" i="34" s="1"/>
  <c r="E6" i="34"/>
  <c r="G6" i="34" s="1"/>
  <c r="Q5" i="34"/>
  <c r="L5" i="34"/>
  <c r="E5" i="34"/>
  <c r="G5" i="34" s="1"/>
  <c r="L4" i="34"/>
  <c r="E4" i="34"/>
  <c r="G4" i="34" s="1"/>
  <c r="L3" i="34"/>
  <c r="Q4" i="34" s="1"/>
  <c r="G3" i="34"/>
  <c r="E3" i="34"/>
  <c r="E2" i="34"/>
  <c r="F3" i="33"/>
  <c r="F4" i="33"/>
  <c r="F5" i="33"/>
  <c r="F6" i="33"/>
  <c r="F7" i="33"/>
  <c r="F8" i="33"/>
  <c r="G8" i="33" s="1"/>
  <c r="F9" i="33"/>
  <c r="F10" i="33"/>
  <c r="F11" i="33"/>
  <c r="F12" i="33"/>
  <c r="G12" i="33" s="1"/>
  <c r="F13" i="33"/>
  <c r="F14" i="33"/>
  <c r="F15" i="33"/>
  <c r="F16" i="33"/>
  <c r="F17" i="33"/>
  <c r="F18" i="33"/>
  <c r="G18" i="33" s="1"/>
  <c r="F19" i="33"/>
  <c r="F20" i="33"/>
  <c r="F21" i="33"/>
  <c r="F22" i="33"/>
  <c r="F23" i="33"/>
  <c r="F24" i="33"/>
  <c r="F25" i="33"/>
  <c r="F27" i="33"/>
  <c r="F29" i="33"/>
  <c r="F30" i="33"/>
  <c r="F31" i="33"/>
  <c r="F32" i="33"/>
  <c r="F33" i="33"/>
  <c r="F34" i="33"/>
  <c r="F35" i="33"/>
  <c r="F36" i="33"/>
  <c r="F37" i="33"/>
  <c r="F2" i="33"/>
  <c r="E37" i="33"/>
  <c r="G37" i="33" s="1"/>
  <c r="E36" i="33"/>
  <c r="G36" i="33" s="1"/>
  <c r="E35" i="33"/>
  <c r="G35" i="33" s="1"/>
  <c r="E34" i="33"/>
  <c r="G34" i="33" s="1"/>
  <c r="E33" i="33"/>
  <c r="G33" i="33" s="1"/>
  <c r="E32" i="33"/>
  <c r="G32" i="33" s="1"/>
  <c r="G31" i="33"/>
  <c r="E31" i="33"/>
  <c r="E30" i="33"/>
  <c r="G30" i="33" s="1"/>
  <c r="E29" i="33"/>
  <c r="G29" i="33" s="1"/>
  <c r="E28" i="33"/>
  <c r="F28" i="33" s="1"/>
  <c r="E27" i="33"/>
  <c r="E26" i="33"/>
  <c r="F26" i="33" s="1"/>
  <c r="E25" i="33"/>
  <c r="G25" i="33" s="1"/>
  <c r="E24" i="33"/>
  <c r="E23" i="33"/>
  <c r="G23" i="33" s="1"/>
  <c r="E22" i="33"/>
  <c r="G22" i="33" s="1"/>
  <c r="E21" i="33"/>
  <c r="G21" i="33" s="1"/>
  <c r="E20" i="33"/>
  <c r="E19" i="33"/>
  <c r="G19" i="33" s="1"/>
  <c r="E18" i="33"/>
  <c r="E17" i="33"/>
  <c r="G17" i="33" s="1"/>
  <c r="E16" i="33"/>
  <c r="E15" i="33"/>
  <c r="G15" i="33" s="1"/>
  <c r="L14" i="33"/>
  <c r="E14" i="33"/>
  <c r="G14" i="33" s="1"/>
  <c r="L13" i="33"/>
  <c r="S7" i="33" s="1"/>
  <c r="E13" i="33"/>
  <c r="G13" i="33" s="1"/>
  <c r="L12" i="33"/>
  <c r="E12" i="33"/>
  <c r="L11" i="33"/>
  <c r="E11" i="33"/>
  <c r="G11" i="33" s="1"/>
  <c r="L10" i="33"/>
  <c r="E10" i="33"/>
  <c r="G10" i="33" s="1"/>
  <c r="L9" i="33"/>
  <c r="S6" i="33" s="1"/>
  <c r="E9" i="33"/>
  <c r="G9" i="33" s="1"/>
  <c r="L8" i="33"/>
  <c r="E8" i="33"/>
  <c r="L7" i="33"/>
  <c r="E7" i="33"/>
  <c r="G7" i="33" s="1"/>
  <c r="L6" i="33"/>
  <c r="E6" i="33"/>
  <c r="G6" i="33" s="1"/>
  <c r="S5" i="33"/>
  <c r="Q5" i="33"/>
  <c r="L5" i="33"/>
  <c r="E5" i="33"/>
  <c r="G5" i="33" s="1"/>
  <c r="L4" i="33"/>
  <c r="E4" i="33"/>
  <c r="G4" i="33" s="1"/>
  <c r="L3" i="33"/>
  <c r="E3" i="33"/>
  <c r="E2" i="33"/>
  <c r="F3" i="32"/>
  <c r="F4" i="32"/>
  <c r="G4" i="32" s="1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7" i="32"/>
  <c r="F2" i="32"/>
  <c r="E37" i="32"/>
  <c r="G37" i="32" s="1"/>
  <c r="E36" i="32"/>
  <c r="F36" i="32" s="1"/>
  <c r="E35" i="32"/>
  <c r="F35" i="32" s="1"/>
  <c r="G34" i="32"/>
  <c r="E34" i="32"/>
  <c r="E33" i="32"/>
  <c r="G33" i="32" s="1"/>
  <c r="E32" i="32"/>
  <c r="E31" i="32"/>
  <c r="E30" i="32"/>
  <c r="G30" i="32" s="1"/>
  <c r="G29" i="32"/>
  <c r="E29" i="32"/>
  <c r="E28" i="32"/>
  <c r="E27" i="32"/>
  <c r="G27" i="32" s="1"/>
  <c r="E26" i="32"/>
  <c r="G26" i="32" s="1"/>
  <c r="G25" i="32"/>
  <c r="E25" i="32"/>
  <c r="E24" i="32"/>
  <c r="G24" i="32" s="1"/>
  <c r="E23" i="32"/>
  <c r="E22" i="32"/>
  <c r="G22" i="32" s="1"/>
  <c r="G21" i="32"/>
  <c r="E21" i="32"/>
  <c r="E20" i="32"/>
  <c r="G20" i="32" s="1"/>
  <c r="E19" i="32"/>
  <c r="G19" i="32" s="1"/>
  <c r="E18" i="32"/>
  <c r="G18" i="32" s="1"/>
  <c r="G17" i="32"/>
  <c r="E17" i="32"/>
  <c r="E16" i="32"/>
  <c r="G16" i="32" s="1"/>
  <c r="E15" i="32"/>
  <c r="L14" i="32"/>
  <c r="G14" i="32"/>
  <c r="E14" i="32"/>
  <c r="L13" i="32"/>
  <c r="E13" i="32"/>
  <c r="G13" i="32" s="1"/>
  <c r="L12" i="32"/>
  <c r="Q7" i="32" s="1"/>
  <c r="E12" i="32"/>
  <c r="L11" i="32"/>
  <c r="E11" i="32"/>
  <c r="G11" i="32" s="1"/>
  <c r="L10" i="32"/>
  <c r="E10" i="32"/>
  <c r="G10" i="32" s="1"/>
  <c r="L9" i="32"/>
  <c r="E9" i="32"/>
  <c r="G9" i="32" s="1"/>
  <c r="L8" i="32"/>
  <c r="E8" i="32"/>
  <c r="G8" i="32" s="1"/>
  <c r="S7" i="32"/>
  <c r="L7" i="32"/>
  <c r="E7" i="32"/>
  <c r="G7" i="32" s="1"/>
  <c r="S6" i="32"/>
  <c r="L6" i="32"/>
  <c r="Q5" i="32" s="1"/>
  <c r="G6" i="32"/>
  <c r="E6" i="32"/>
  <c r="L5" i="32"/>
  <c r="E5" i="32"/>
  <c r="G5" i="32" s="1"/>
  <c r="L4" i="32"/>
  <c r="E4" i="32"/>
  <c r="L3" i="32"/>
  <c r="E3" i="32"/>
  <c r="G3" i="32" s="1"/>
  <c r="E2" i="32"/>
  <c r="E39" i="32" s="1"/>
  <c r="F3" i="31"/>
  <c r="F4" i="31"/>
  <c r="F5" i="31"/>
  <c r="F6" i="31"/>
  <c r="F7" i="31"/>
  <c r="F8" i="31"/>
  <c r="G8" i="31" s="1"/>
  <c r="F9" i="31"/>
  <c r="F10" i="31"/>
  <c r="F11" i="31"/>
  <c r="F12" i="31"/>
  <c r="F13" i="31"/>
  <c r="F14" i="31"/>
  <c r="F15" i="31"/>
  <c r="F16" i="31"/>
  <c r="G16" i="31" s="1"/>
  <c r="F17" i="31"/>
  <c r="F18" i="31"/>
  <c r="F19" i="31"/>
  <c r="F20" i="31"/>
  <c r="F21" i="31"/>
  <c r="F23" i="31"/>
  <c r="F24" i="31"/>
  <c r="F25" i="31"/>
  <c r="F26" i="31"/>
  <c r="F29" i="31"/>
  <c r="F30" i="31"/>
  <c r="F31" i="31"/>
  <c r="F32" i="31"/>
  <c r="F33" i="31"/>
  <c r="F34" i="31"/>
  <c r="F35" i="31"/>
  <c r="F36" i="31"/>
  <c r="F37" i="31"/>
  <c r="F2" i="31"/>
  <c r="E37" i="31"/>
  <c r="G37" i="31" s="1"/>
  <c r="E36" i="31"/>
  <c r="G36" i="31" s="1"/>
  <c r="E35" i="31"/>
  <c r="G35" i="31" s="1"/>
  <c r="E34" i="31"/>
  <c r="G34" i="31" s="1"/>
  <c r="E33" i="31"/>
  <c r="E32" i="31"/>
  <c r="E31" i="31"/>
  <c r="G30" i="31"/>
  <c r="E30" i="31"/>
  <c r="E29" i="31"/>
  <c r="G29" i="31" s="1"/>
  <c r="E28" i="31"/>
  <c r="E27" i="31"/>
  <c r="F27" i="31" s="1"/>
  <c r="G27" i="31" s="1"/>
  <c r="E26" i="31"/>
  <c r="E25" i="31"/>
  <c r="E24" i="31"/>
  <c r="E23" i="31"/>
  <c r="G23" i="31" s="1"/>
  <c r="E22" i="31"/>
  <c r="E21" i="31"/>
  <c r="E20" i="31"/>
  <c r="E19" i="31"/>
  <c r="G19" i="31" s="1"/>
  <c r="E18" i="31"/>
  <c r="E17" i="31"/>
  <c r="E16" i="31"/>
  <c r="E15" i="31"/>
  <c r="G15" i="31" s="1"/>
  <c r="L14" i="31"/>
  <c r="E14" i="31"/>
  <c r="G14" i="31" s="1"/>
  <c r="L13" i="31"/>
  <c r="E13" i="31"/>
  <c r="G13" i="31" s="1"/>
  <c r="L12" i="31"/>
  <c r="S7" i="31" s="1"/>
  <c r="E12" i="31"/>
  <c r="G12" i="31" s="1"/>
  <c r="L11" i="31"/>
  <c r="E11" i="31"/>
  <c r="G11" i="31" s="1"/>
  <c r="L10" i="31"/>
  <c r="E10" i="31"/>
  <c r="G10" i="31" s="1"/>
  <c r="L9" i="31"/>
  <c r="S6" i="31" s="1"/>
  <c r="E9" i="31"/>
  <c r="L8" i="31"/>
  <c r="S5" i="31" s="1"/>
  <c r="E8" i="31"/>
  <c r="L7" i="31"/>
  <c r="E7" i="31"/>
  <c r="G7" i="31" s="1"/>
  <c r="L6" i="31"/>
  <c r="G6" i="31"/>
  <c r="E6" i="31"/>
  <c r="L5" i="31"/>
  <c r="E5" i="31"/>
  <c r="G5" i="31" s="1"/>
  <c r="L4" i="31"/>
  <c r="E4" i="31"/>
  <c r="E39" i="31" s="1"/>
  <c r="L3" i="31"/>
  <c r="E3" i="31"/>
  <c r="G3" i="31" s="1"/>
  <c r="E2" i="31"/>
  <c r="F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8" i="30"/>
  <c r="G18" i="30" s="1"/>
  <c r="F19" i="30"/>
  <c r="F20" i="30"/>
  <c r="F21" i="30"/>
  <c r="F22" i="30"/>
  <c r="F23" i="30"/>
  <c r="F24" i="30"/>
  <c r="F25" i="30"/>
  <c r="F27" i="30"/>
  <c r="F29" i="30"/>
  <c r="F30" i="30"/>
  <c r="F31" i="30"/>
  <c r="F32" i="30"/>
  <c r="F33" i="30"/>
  <c r="F34" i="30"/>
  <c r="F2" i="30"/>
  <c r="E37" i="30"/>
  <c r="F37" i="30" s="1"/>
  <c r="E36" i="30"/>
  <c r="F36" i="30" s="1"/>
  <c r="E35" i="30"/>
  <c r="F35" i="30" s="1"/>
  <c r="E34" i="30"/>
  <c r="E33" i="30"/>
  <c r="G33" i="30" s="1"/>
  <c r="E32" i="30"/>
  <c r="G32" i="30" s="1"/>
  <c r="E31" i="30"/>
  <c r="G31" i="30" s="1"/>
  <c r="E30" i="30"/>
  <c r="G30" i="30" s="1"/>
  <c r="E29" i="30"/>
  <c r="G29" i="30" s="1"/>
  <c r="E28" i="30"/>
  <c r="F28" i="30" s="1"/>
  <c r="E27" i="30"/>
  <c r="E26" i="30"/>
  <c r="F26" i="30" s="1"/>
  <c r="E25" i="30"/>
  <c r="G25" i="30" s="1"/>
  <c r="E24" i="30"/>
  <c r="G24" i="30" s="1"/>
  <c r="E23" i="30"/>
  <c r="G23" i="30" s="1"/>
  <c r="E22" i="30"/>
  <c r="G22" i="30" s="1"/>
  <c r="E21" i="30"/>
  <c r="G21" i="30" s="1"/>
  <c r="E20" i="30"/>
  <c r="E19" i="30"/>
  <c r="E18" i="30"/>
  <c r="E17" i="30"/>
  <c r="F17" i="30" s="1"/>
  <c r="E16" i="30"/>
  <c r="G16" i="30" s="1"/>
  <c r="E15" i="30"/>
  <c r="G15" i="30" s="1"/>
  <c r="L14" i="30"/>
  <c r="E14" i="30"/>
  <c r="G14" i="30" s="1"/>
  <c r="L13" i="30"/>
  <c r="E13" i="30"/>
  <c r="G13" i="30" s="1"/>
  <c r="L12" i="30"/>
  <c r="S7" i="30" s="1"/>
  <c r="E12" i="30"/>
  <c r="G12" i="30" s="1"/>
  <c r="L11" i="30"/>
  <c r="E11" i="30"/>
  <c r="L10" i="30"/>
  <c r="E10" i="30"/>
  <c r="L9" i="30"/>
  <c r="S6" i="30" s="1"/>
  <c r="E9" i="30"/>
  <c r="G9" i="30" s="1"/>
  <c r="L8" i="30"/>
  <c r="E8" i="30"/>
  <c r="G8" i="30" s="1"/>
  <c r="L7" i="30"/>
  <c r="E7" i="30"/>
  <c r="G7" i="30" s="1"/>
  <c r="L6" i="30"/>
  <c r="E6" i="30"/>
  <c r="G6" i="30" s="1"/>
  <c r="L5" i="30"/>
  <c r="E5" i="30"/>
  <c r="G5" i="30" s="1"/>
  <c r="L4" i="30"/>
  <c r="E4" i="30"/>
  <c r="L3" i="30"/>
  <c r="S4" i="30" s="1"/>
  <c r="E3" i="30"/>
  <c r="E2" i="30"/>
  <c r="G2" i="30" s="1"/>
  <c r="F3" i="29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8" i="29"/>
  <c r="F20" i="29"/>
  <c r="F21" i="29"/>
  <c r="F22" i="29"/>
  <c r="F23" i="29"/>
  <c r="F24" i="29"/>
  <c r="F25" i="29"/>
  <c r="F26" i="29"/>
  <c r="F27" i="29"/>
  <c r="F28" i="29"/>
  <c r="F29" i="29"/>
  <c r="F32" i="29"/>
  <c r="F33" i="29"/>
  <c r="F34" i="29"/>
  <c r="F35" i="29"/>
  <c r="F36" i="29"/>
  <c r="F37" i="29"/>
  <c r="F2" i="29"/>
  <c r="E37" i="29"/>
  <c r="E36" i="29"/>
  <c r="G36" i="29" s="1"/>
  <c r="E35" i="29"/>
  <c r="E34" i="29"/>
  <c r="G34" i="29" s="1"/>
  <c r="E33" i="29"/>
  <c r="G33" i="29" s="1"/>
  <c r="E32" i="29"/>
  <c r="E31" i="29"/>
  <c r="E30" i="29"/>
  <c r="E29" i="29"/>
  <c r="G28" i="29"/>
  <c r="E28" i="29"/>
  <c r="E27" i="29"/>
  <c r="G27" i="29" s="1"/>
  <c r="E26" i="29"/>
  <c r="G26" i="29" s="1"/>
  <c r="E25" i="29"/>
  <c r="G25" i="29" s="1"/>
  <c r="E24" i="29"/>
  <c r="G24" i="29" s="1"/>
  <c r="E23" i="29"/>
  <c r="E22" i="29"/>
  <c r="G22" i="29" s="1"/>
  <c r="E21" i="29"/>
  <c r="G21" i="29" s="1"/>
  <c r="E20" i="29"/>
  <c r="E19" i="29"/>
  <c r="F19" i="29" s="1"/>
  <c r="E18" i="29"/>
  <c r="E17" i="29"/>
  <c r="E16" i="29"/>
  <c r="G16" i="29" s="1"/>
  <c r="E15" i="29"/>
  <c r="L14" i="29"/>
  <c r="E14" i="29"/>
  <c r="G14" i="29" s="1"/>
  <c r="L13" i="29"/>
  <c r="E13" i="29"/>
  <c r="L12" i="29"/>
  <c r="E12" i="29"/>
  <c r="L11" i="29"/>
  <c r="E11" i="29"/>
  <c r="G11" i="29" s="1"/>
  <c r="L10" i="29"/>
  <c r="E10" i="29"/>
  <c r="G10" i="29" s="1"/>
  <c r="L9" i="29"/>
  <c r="E9" i="29"/>
  <c r="G9" i="29" s="1"/>
  <c r="L8" i="29"/>
  <c r="E8" i="29"/>
  <c r="L7" i="29"/>
  <c r="E7" i="29"/>
  <c r="L6" i="29"/>
  <c r="G6" i="29"/>
  <c r="E6" i="29"/>
  <c r="L5" i="29"/>
  <c r="E5" i="29"/>
  <c r="L4" i="29"/>
  <c r="E4" i="29"/>
  <c r="G4" i="29" s="1"/>
  <c r="L3" i="29"/>
  <c r="G3" i="29"/>
  <c r="E3" i="29"/>
  <c r="E2" i="29"/>
  <c r="P4" i="28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7" i="28"/>
  <c r="F28" i="28"/>
  <c r="F29" i="28"/>
  <c r="F30" i="28"/>
  <c r="F31" i="28"/>
  <c r="F32" i="28"/>
  <c r="F33" i="28"/>
  <c r="F34" i="28"/>
  <c r="F35" i="28"/>
  <c r="F36" i="28"/>
  <c r="F37" i="28"/>
  <c r="F2" i="28"/>
  <c r="E39" i="28"/>
  <c r="E37" i="28"/>
  <c r="G37" i="28" s="1"/>
  <c r="E36" i="28"/>
  <c r="G36" i="28" s="1"/>
  <c r="J14" i="28" s="1"/>
  <c r="E35" i="28"/>
  <c r="G35" i="28" s="1"/>
  <c r="E34" i="28"/>
  <c r="E33" i="28"/>
  <c r="E32" i="28"/>
  <c r="G32" i="28" s="1"/>
  <c r="E31" i="28"/>
  <c r="G31" i="28" s="1"/>
  <c r="E30" i="28"/>
  <c r="E29" i="28"/>
  <c r="G29" i="28" s="1"/>
  <c r="G28" i="28"/>
  <c r="E28" i="28"/>
  <c r="E27" i="28"/>
  <c r="G27" i="28" s="1"/>
  <c r="E26" i="28"/>
  <c r="F26" i="28" s="1"/>
  <c r="E25" i="28"/>
  <c r="G25" i="28" s="1"/>
  <c r="E24" i="28"/>
  <c r="G24" i="28" s="1"/>
  <c r="E23" i="28"/>
  <c r="G23" i="28" s="1"/>
  <c r="E22" i="28"/>
  <c r="E21" i="28"/>
  <c r="G21" i="28" s="1"/>
  <c r="E20" i="28"/>
  <c r="E19" i="28"/>
  <c r="G19" i="28" s="1"/>
  <c r="E18" i="28"/>
  <c r="E17" i="28"/>
  <c r="G17" i="28" s="1"/>
  <c r="E16" i="28"/>
  <c r="G16" i="28" s="1"/>
  <c r="E15" i="28"/>
  <c r="G15" i="28" s="1"/>
  <c r="L14" i="28"/>
  <c r="E14" i="28"/>
  <c r="G14" i="28" s="1"/>
  <c r="L13" i="28"/>
  <c r="E13" i="28"/>
  <c r="G13" i="28" s="1"/>
  <c r="L12" i="28"/>
  <c r="S7" i="28" s="1"/>
  <c r="E12" i="28"/>
  <c r="G12" i="28" s="1"/>
  <c r="L11" i="28"/>
  <c r="S6" i="28" s="1"/>
  <c r="G11" i="28"/>
  <c r="E11" i="28"/>
  <c r="L10" i="28"/>
  <c r="E10" i="28"/>
  <c r="L9" i="28"/>
  <c r="E9" i="28"/>
  <c r="G9" i="28" s="1"/>
  <c r="L8" i="28"/>
  <c r="S5" i="28" s="1"/>
  <c r="E8" i="28"/>
  <c r="G8" i="28" s="1"/>
  <c r="L7" i="28"/>
  <c r="E7" i="28"/>
  <c r="G7" i="28" s="1"/>
  <c r="L6" i="28"/>
  <c r="E6" i="28"/>
  <c r="G6" i="28" s="1"/>
  <c r="L5" i="28"/>
  <c r="E5" i="28"/>
  <c r="G5" i="28" s="1"/>
  <c r="L4" i="28"/>
  <c r="E4" i="28"/>
  <c r="G4" i="28" s="1"/>
  <c r="L3" i="28"/>
  <c r="S4" i="28" s="1"/>
  <c r="E3" i="28"/>
  <c r="G3" i="28" s="1"/>
  <c r="E2" i="28"/>
  <c r="G31" i="41" l="1"/>
  <c r="G30" i="41"/>
  <c r="F29" i="41"/>
  <c r="G29" i="41" s="1"/>
  <c r="J12" i="41" s="1"/>
  <c r="F36" i="41"/>
  <c r="G36" i="41" s="1"/>
  <c r="G35" i="41"/>
  <c r="G22" i="41"/>
  <c r="G20" i="41"/>
  <c r="J9" i="41" s="1"/>
  <c r="G12" i="41"/>
  <c r="G17" i="41"/>
  <c r="J8" i="41" s="1"/>
  <c r="G37" i="41"/>
  <c r="G9" i="41"/>
  <c r="G18" i="41"/>
  <c r="G24" i="41"/>
  <c r="J10" i="41" s="1"/>
  <c r="G25" i="41"/>
  <c r="G8" i="41"/>
  <c r="J5" i="41" s="1"/>
  <c r="G26" i="41"/>
  <c r="J11" i="41" s="1"/>
  <c r="G32" i="41"/>
  <c r="G16" i="41"/>
  <c r="G33" i="41"/>
  <c r="S4" i="41"/>
  <c r="J6" i="41"/>
  <c r="J13" i="41"/>
  <c r="J4" i="41"/>
  <c r="J7" i="41"/>
  <c r="R5" i="41"/>
  <c r="G2" i="41"/>
  <c r="Q6" i="41"/>
  <c r="Q7" i="41"/>
  <c r="F21" i="40"/>
  <c r="G21" i="40" s="1"/>
  <c r="J9" i="40" s="1"/>
  <c r="G20" i="40"/>
  <c r="G19" i="40"/>
  <c r="F17" i="40"/>
  <c r="G17" i="40" s="1"/>
  <c r="G15" i="40"/>
  <c r="G25" i="40"/>
  <c r="J10" i="40" s="1"/>
  <c r="G29" i="40"/>
  <c r="F37" i="40"/>
  <c r="G37" i="40" s="1"/>
  <c r="J14" i="40" s="1"/>
  <c r="G35" i="40"/>
  <c r="F34" i="40"/>
  <c r="G34" i="40" s="1"/>
  <c r="G12" i="40"/>
  <c r="J6" i="40" s="1"/>
  <c r="G23" i="40"/>
  <c r="G36" i="40"/>
  <c r="G10" i="40"/>
  <c r="G18" i="40"/>
  <c r="G31" i="40"/>
  <c r="G7" i="40"/>
  <c r="G26" i="40"/>
  <c r="G33" i="40"/>
  <c r="S4" i="40"/>
  <c r="Q5" i="40"/>
  <c r="S6" i="40"/>
  <c r="S7" i="40"/>
  <c r="Q4" i="40"/>
  <c r="Q7" i="40"/>
  <c r="J5" i="40"/>
  <c r="G2" i="40"/>
  <c r="J3" i="40" s="1"/>
  <c r="J7" i="40"/>
  <c r="J11" i="40"/>
  <c r="J4" i="40"/>
  <c r="J12" i="40"/>
  <c r="Q6" i="40"/>
  <c r="E39" i="39"/>
  <c r="G21" i="39"/>
  <c r="G36" i="39"/>
  <c r="G10" i="39"/>
  <c r="G7" i="39"/>
  <c r="G15" i="39"/>
  <c r="G16" i="39"/>
  <c r="F2" i="39"/>
  <c r="F5" i="39"/>
  <c r="G5" i="39" s="1"/>
  <c r="G8" i="39"/>
  <c r="G23" i="39"/>
  <c r="F23" i="39"/>
  <c r="F12" i="39"/>
  <c r="G12" i="39" s="1"/>
  <c r="F4" i="39"/>
  <c r="G4" i="39" s="1"/>
  <c r="G6" i="39"/>
  <c r="G14" i="39"/>
  <c r="G35" i="39"/>
  <c r="J14" i="39" s="1"/>
  <c r="G24" i="39"/>
  <c r="F11" i="39"/>
  <c r="G11" i="39" s="1"/>
  <c r="F3" i="39"/>
  <c r="G3" i="39" s="1"/>
  <c r="G31" i="39"/>
  <c r="G30" i="39"/>
  <c r="G34" i="39"/>
  <c r="G27" i="39"/>
  <c r="G19" i="39"/>
  <c r="Q5" i="39"/>
  <c r="Q4" i="39"/>
  <c r="S4" i="39"/>
  <c r="S5" i="39"/>
  <c r="Q7" i="39"/>
  <c r="G29" i="39"/>
  <c r="G37" i="39"/>
  <c r="G17" i="39"/>
  <c r="G18" i="39"/>
  <c r="G9" i="39"/>
  <c r="G13" i="39"/>
  <c r="G25" i="39"/>
  <c r="G32" i="39"/>
  <c r="G26" i="39"/>
  <c r="G33" i="39"/>
  <c r="J9" i="39"/>
  <c r="G2" i="39"/>
  <c r="Q6" i="39"/>
  <c r="G29" i="38"/>
  <c r="F29" i="38"/>
  <c r="G30" i="38"/>
  <c r="F37" i="38"/>
  <c r="G37" i="38" s="1"/>
  <c r="F36" i="38"/>
  <c r="G36" i="38" s="1"/>
  <c r="F35" i="38"/>
  <c r="G35" i="38" s="1"/>
  <c r="J14" i="38" s="1"/>
  <c r="F34" i="38"/>
  <c r="G34" i="38" s="1"/>
  <c r="G21" i="38"/>
  <c r="J9" i="38" s="1"/>
  <c r="F28" i="38"/>
  <c r="G28" i="38" s="1"/>
  <c r="G27" i="38"/>
  <c r="G19" i="38"/>
  <c r="R5" i="38" s="1"/>
  <c r="S6" i="38"/>
  <c r="S5" i="38"/>
  <c r="Q7" i="38"/>
  <c r="S4" i="38"/>
  <c r="G10" i="38"/>
  <c r="J5" i="38" s="1"/>
  <c r="G16" i="38"/>
  <c r="J7" i="38" s="1"/>
  <c r="G23" i="38"/>
  <c r="G8" i="38"/>
  <c r="J6" i="38"/>
  <c r="G17" i="38"/>
  <c r="J8" i="38" s="1"/>
  <c r="G24" i="38"/>
  <c r="G31" i="38"/>
  <c r="G25" i="38"/>
  <c r="G32" i="38"/>
  <c r="G9" i="38"/>
  <c r="G33" i="38"/>
  <c r="J4" i="38"/>
  <c r="Q5" i="38"/>
  <c r="G2" i="38"/>
  <c r="Q6" i="38"/>
  <c r="G17" i="37"/>
  <c r="G9" i="37"/>
  <c r="J5" i="37" s="1"/>
  <c r="G2" i="37"/>
  <c r="G23" i="37"/>
  <c r="G31" i="37"/>
  <c r="G19" i="37"/>
  <c r="G26" i="37"/>
  <c r="G34" i="37"/>
  <c r="J13" i="37" s="1"/>
  <c r="G27" i="37"/>
  <c r="G35" i="37"/>
  <c r="G10" i="37"/>
  <c r="G4" i="37"/>
  <c r="G28" i="37"/>
  <c r="G36" i="37"/>
  <c r="G15" i="37"/>
  <c r="J7" i="37" s="1"/>
  <c r="G29" i="37"/>
  <c r="G37" i="37"/>
  <c r="G12" i="37"/>
  <c r="J6" i="37" s="1"/>
  <c r="G24" i="37"/>
  <c r="G32" i="37"/>
  <c r="G18" i="37"/>
  <c r="G20" i="37"/>
  <c r="Q4" i="37"/>
  <c r="Q5" i="37"/>
  <c r="S7" i="37"/>
  <c r="J4" i="37"/>
  <c r="J3" i="37"/>
  <c r="J9" i="37"/>
  <c r="J12" i="37"/>
  <c r="Q6" i="37"/>
  <c r="Q7" i="37"/>
  <c r="G19" i="36"/>
  <c r="F17" i="36"/>
  <c r="G17" i="36" s="1"/>
  <c r="G27" i="36"/>
  <c r="F33" i="36"/>
  <c r="G33" i="36" s="1"/>
  <c r="F32" i="36"/>
  <c r="G32" i="36" s="1"/>
  <c r="S6" i="36"/>
  <c r="S4" i="36"/>
  <c r="F37" i="36"/>
  <c r="G37" i="36" s="1"/>
  <c r="G3" i="36"/>
  <c r="R4" i="36" s="1"/>
  <c r="G21" i="36"/>
  <c r="J9" i="36" s="1"/>
  <c r="G28" i="36"/>
  <c r="G35" i="36"/>
  <c r="G7" i="36"/>
  <c r="G15" i="36"/>
  <c r="G29" i="36"/>
  <c r="G36" i="36"/>
  <c r="G12" i="36"/>
  <c r="J6" i="36" s="1"/>
  <c r="G31" i="36"/>
  <c r="J12" i="36" s="1"/>
  <c r="J10" i="36"/>
  <c r="E39" i="36"/>
  <c r="G2" i="36"/>
  <c r="J4" i="36"/>
  <c r="J7" i="36"/>
  <c r="J5" i="36"/>
  <c r="R6" i="36"/>
  <c r="Q5" i="36"/>
  <c r="Q6" i="36"/>
  <c r="G25" i="35"/>
  <c r="F24" i="35"/>
  <c r="G24" i="35" s="1"/>
  <c r="J10" i="35" s="1"/>
  <c r="S5" i="35"/>
  <c r="Q4" i="35"/>
  <c r="F26" i="35"/>
  <c r="G26" i="35" s="1"/>
  <c r="J5" i="35"/>
  <c r="G22" i="35"/>
  <c r="G28" i="35"/>
  <c r="G35" i="35"/>
  <c r="G12" i="35"/>
  <c r="G36" i="35"/>
  <c r="J14" i="35" s="1"/>
  <c r="G30" i="35"/>
  <c r="G14" i="35"/>
  <c r="G20" i="35"/>
  <c r="G15" i="35"/>
  <c r="J7" i="35"/>
  <c r="J4" i="35"/>
  <c r="J12" i="35"/>
  <c r="R7" i="35"/>
  <c r="P7" i="35"/>
  <c r="J6" i="35"/>
  <c r="J8" i="35"/>
  <c r="P4" i="35"/>
  <c r="J3" i="35"/>
  <c r="R4" i="35"/>
  <c r="J13" i="35"/>
  <c r="P5" i="35"/>
  <c r="Q5" i="35"/>
  <c r="R5" i="35"/>
  <c r="Q6" i="35"/>
  <c r="Q7" i="35"/>
  <c r="F37" i="34"/>
  <c r="G37" i="34" s="1"/>
  <c r="F35" i="34"/>
  <c r="G35" i="34" s="1"/>
  <c r="S4" i="34"/>
  <c r="S7" i="34"/>
  <c r="G28" i="34"/>
  <c r="G16" i="34"/>
  <c r="R5" i="34" s="1"/>
  <c r="G8" i="34"/>
  <c r="G17" i="34"/>
  <c r="G24" i="34"/>
  <c r="G18" i="34"/>
  <c r="G25" i="34"/>
  <c r="G34" i="34"/>
  <c r="G9" i="34"/>
  <c r="G26" i="34"/>
  <c r="J11" i="34" s="1"/>
  <c r="G32" i="34"/>
  <c r="J13" i="34" s="1"/>
  <c r="G33" i="34"/>
  <c r="E39" i="34"/>
  <c r="J8" i="34"/>
  <c r="J4" i="34"/>
  <c r="J10" i="34"/>
  <c r="J5" i="34"/>
  <c r="J12" i="34"/>
  <c r="J9" i="34"/>
  <c r="P6" i="34"/>
  <c r="R6" i="34"/>
  <c r="J6" i="34"/>
  <c r="G2" i="34"/>
  <c r="Q6" i="34"/>
  <c r="Q7" i="34"/>
  <c r="G27" i="33"/>
  <c r="Q4" i="33"/>
  <c r="Q7" i="33"/>
  <c r="G20" i="33"/>
  <c r="J9" i="33" s="1"/>
  <c r="G28" i="33"/>
  <c r="G16" i="33"/>
  <c r="G24" i="33"/>
  <c r="G26" i="33"/>
  <c r="J11" i="33" s="1"/>
  <c r="G2" i="33"/>
  <c r="J8" i="33"/>
  <c r="E39" i="33"/>
  <c r="G3" i="33"/>
  <c r="P4" i="33" s="1"/>
  <c r="J13" i="33"/>
  <c r="J4" i="33"/>
  <c r="J12" i="33"/>
  <c r="R7" i="33"/>
  <c r="P7" i="33"/>
  <c r="R5" i="33"/>
  <c r="J6" i="33"/>
  <c r="P5" i="33"/>
  <c r="J10" i="33"/>
  <c r="J7" i="33"/>
  <c r="J5" i="33"/>
  <c r="J14" i="33"/>
  <c r="S4" i="33"/>
  <c r="Q6" i="33"/>
  <c r="S5" i="32"/>
  <c r="S4" i="32"/>
  <c r="Q6" i="32"/>
  <c r="G15" i="32"/>
  <c r="P5" i="32" s="1"/>
  <c r="G28" i="32"/>
  <c r="J11" i="32" s="1"/>
  <c r="G12" i="32"/>
  <c r="G35" i="32"/>
  <c r="G23" i="32"/>
  <c r="R6" i="32" s="1"/>
  <c r="G36" i="32"/>
  <c r="G31" i="32"/>
  <c r="J12" i="32" s="1"/>
  <c r="G32" i="32"/>
  <c r="J13" i="32" s="1"/>
  <c r="J4" i="32"/>
  <c r="G2" i="32"/>
  <c r="J5" i="32"/>
  <c r="J8" i="32"/>
  <c r="R5" i="32"/>
  <c r="J6" i="32"/>
  <c r="R4" i="32"/>
  <c r="P4" i="32"/>
  <c r="P6" i="32"/>
  <c r="J9" i="32"/>
  <c r="J10" i="32"/>
  <c r="J3" i="32"/>
  <c r="Q4" i="32"/>
  <c r="P7" i="32"/>
  <c r="F28" i="31"/>
  <c r="G28" i="31" s="1"/>
  <c r="S4" i="31"/>
  <c r="Q5" i="31"/>
  <c r="Q4" i="31"/>
  <c r="G22" i="31"/>
  <c r="F22" i="31"/>
  <c r="G21" i="31"/>
  <c r="G20" i="31"/>
  <c r="G24" i="31"/>
  <c r="G17" i="31"/>
  <c r="G25" i="31"/>
  <c r="G31" i="31"/>
  <c r="G9" i="31"/>
  <c r="G18" i="31"/>
  <c r="G26" i="31"/>
  <c r="G32" i="31"/>
  <c r="P7" i="31" s="1"/>
  <c r="G33" i="31"/>
  <c r="G2" i="31"/>
  <c r="G4" i="31"/>
  <c r="J4" i="31"/>
  <c r="J14" i="31"/>
  <c r="J8" i="31"/>
  <c r="J7" i="31"/>
  <c r="J5" i="31"/>
  <c r="R5" i="31"/>
  <c r="J10" i="31"/>
  <c r="J12" i="31"/>
  <c r="R7" i="31"/>
  <c r="P5" i="31"/>
  <c r="Q6" i="31"/>
  <c r="J6" i="31"/>
  <c r="Q7" i="31"/>
  <c r="G26" i="30"/>
  <c r="G17" i="30"/>
  <c r="Q4" i="30"/>
  <c r="S5" i="30"/>
  <c r="G19" i="30"/>
  <c r="R5" i="30" s="1"/>
  <c r="G10" i="30"/>
  <c r="G20" i="30"/>
  <c r="G28" i="30"/>
  <c r="G36" i="30"/>
  <c r="G35" i="30"/>
  <c r="G3" i="30"/>
  <c r="R4" i="30" s="1"/>
  <c r="G37" i="30"/>
  <c r="G34" i="30"/>
  <c r="G27" i="30"/>
  <c r="G11" i="30"/>
  <c r="G4" i="30"/>
  <c r="J8" i="30"/>
  <c r="E39" i="30"/>
  <c r="J5" i="30"/>
  <c r="J4" i="30"/>
  <c r="J9" i="30"/>
  <c r="J10" i="30"/>
  <c r="J12" i="30"/>
  <c r="J6" i="30"/>
  <c r="J13" i="30"/>
  <c r="J7" i="30"/>
  <c r="Q5" i="30"/>
  <c r="Q6" i="30"/>
  <c r="Q7" i="30"/>
  <c r="G19" i="29"/>
  <c r="G18" i="29"/>
  <c r="F17" i="29"/>
  <c r="G17" i="29" s="1"/>
  <c r="F31" i="29"/>
  <c r="G31" i="29" s="1"/>
  <c r="F30" i="29"/>
  <c r="G30" i="29" s="1"/>
  <c r="Q5" i="29"/>
  <c r="Q7" i="29"/>
  <c r="G8" i="29"/>
  <c r="G32" i="29"/>
  <c r="J13" i="29" s="1"/>
  <c r="G13" i="29"/>
  <c r="G20" i="29"/>
  <c r="R6" i="29" s="1"/>
  <c r="G35" i="29"/>
  <c r="G29" i="29"/>
  <c r="G37" i="29"/>
  <c r="J14" i="29" s="1"/>
  <c r="G7" i="29"/>
  <c r="J4" i="29" s="1"/>
  <c r="G15" i="29"/>
  <c r="G23" i="29"/>
  <c r="G12" i="29"/>
  <c r="G5" i="29"/>
  <c r="S7" i="29"/>
  <c r="J5" i="29"/>
  <c r="S6" i="29"/>
  <c r="J11" i="29"/>
  <c r="S4" i="29"/>
  <c r="S5" i="29"/>
  <c r="E39" i="29"/>
  <c r="J10" i="29"/>
  <c r="J9" i="29"/>
  <c r="P6" i="29"/>
  <c r="J6" i="29"/>
  <c r="J7" i="29"/>
  <c r="Q4" i="29"/>
  <c r="G2" i="29"/>
  <c r="Q6" i="29"/>
  <c r="Q6" i="28"/>
  <c r="G22" i="28"/>
  <c r="J9" i="28" s="1"/>
  <c r="G30" i="28"/>
  <c r="J12" i="28" s="1"/>
  <c r="G18" i="28"/>
  <c r="J8" i="28" s="1"/>
  <c r="G26" i="28"/>
  <c r="R6" i="28" s="1"/>
  <c r="G33" i="28"/>
  <c r="G34" i="28"/>
  <c r="G10" i="28"/>
  <c r="G20" i="28"/>
  <c r="G2" i="28"/>
  <c r="J4" i="28"/>
  <c r="J10" i="28"/>
  <c r="J7" i="28"/>
  <c r="R5" i="28"/>
  <c r="P5" i="28"/>
  <c r="J6" i="28"/>
  <c r="J5" i="28"/>
  <c r="J13" i="28"/>
  <c r="Q4" i="28"/>
  <c r="Q5" i="28"/>
  <c r="Q7" i="28"/>
  <c r="E37" i="27"/>
  <c r="F37" i="27" s="1"/>
  <c r="G37" i="27" s="1"/>
  <c r="E36" i="27"/>
  <c r="F36" i="27" s="1"/>
  <c r="G36" i="27" s="1"/>
  <c r="E35" i="27"/>
  <c r="F35" i="27" s="1"/>
  <c r="G35" i="27" s="1"/>
  <c r="E34" i="27"/>
  <c r="F34" i="27" s="1"/>
  <c r="G34" i="27" s="1"/>
  <c r="E33" i="27"/>
  <c r="F33" i="27" s="1"/>
  <c r="G33" i="27" s="1"/>
  <c r="F32" i="27"/>
  <c r="G32" i="27" s="1"/>
  <c r="E32" i="27"/>
  <c r="E31" i="27"/>
  <c r="F31" i="27" s="1"/>
  <c r="G31" i="27" s="1"/>
  <c r="E30" i="27"/>
  <c r="F30" i="27" s="1"/>
  <c r="G30" i="27" s="1"/>
  <c r="E29" i="27"/>
  <c r="F29" i="27" s="1"/>
  <c r="G29" i="27" s="1"/>
  <c r="E28" i="27"/>
  <c r="F28" i="27" s="1"/>
  <c r="G28" i="27" s="1"/>
  <c r="F27" i="27"/>
  <c r="G27" i="27" s="1"/>
  <c r="E27" i="27"/>
  <c r="E26" i="27"/>
  <c r="F26" i="27" s="1"/>
  <c r="E25" i="27"/>
  <c r="F25" i="27" s="1"/>
  <c r="G25" i="27" s="1"/>
  <c r="E24" i="27"/>
  <c r="F24" i="27" s="1"/>
  <c r="G24" i="27" s="1"/>
  <c r="J10" i="27" s="1"/>
  <c r="E23" i="27"/>
  <c r="F23" i="27" s="1"/>
  <c r="E22" i="27"/>
  <c r="F22" i="27" s="1"/>
  <c r="G22" i="27" s="1"/>
  <c r="E21" i="27"/>
  <c r="F21" i="27" s="1"/>
  <c r="G21" i="27" s="1"/>
  <c r="E20" i="27"/>
  <c r="F20" i="27" s="1"/>
  <c r="G20" i="27" s="1"/>
  <c r="E19" i="27"/>
  <c r="F19" i="27" s="1"/>
  <c r="G19" i="27" s="1"/>
  <c r="E18" i="27"/>
  <c r="F18" i="27" s="1"/>
  <c r="G18" i="27" s="1"/>
  <c r="E17" i="27"/>
  <c r="F17" i="27" s="1"/>
  <c r="G17" i="27" s="1"/>
  <c r="J8" i="27" s="1"/>
  <c r="E16" i="27"/>
  <c r="F16" i="27" s="1"/>
  <c r="G16" i="27" s="1"/>
  <c r="E15" i="27"/>
  <c r="F15" i="27" s="1"/>
  <c r="G15" i="27" s="1"/>
  <c r="L14" i="27"/>
  <c r="E14" i="27"/>
  <c r="F14" i="27" s="1"/>
  <c r="G14" i="27" s="1"/>
  <c r="L13" i="27"/>
  <c r="E13" i="27"/>
  <c r="F13" i="27" s="1"/>
  <c r="G13" i="27" s="1"/>
  <c r="L12" i="27"/>
  <c r="E12" i="27"/>
  <c r="F12" i="27" s="1"/>
  <c r="G12" i="27" s="1"/>
  <c r="L11" i="27"/>
  <c r="S6" i="27" s="1"/>
  <c r="E11" i="27"/>
  <c r="F11" i="27" s="1"/>
  <c r="G11" i="27" s="1"/>
  <c r="L10" i="27"/>
  <c r="F10" i="27"/>
  <c r="G10" i="27" s="1"/>
  <c r="E10" i="27"/>
  <c r="L9" i="27"/>
  <c r="E9" i="27"/>
  <c r="F9" i="27" s="1"/>
  <c r="G9" i="27" s="1"/>
  <c r="L8" i="27"/>
  <c r="F8" i="27"/>
  <c r="G8" i="27" s="1"/>
  <c r="J5" i="27" s="1"/>
  <c r="E8" i="27"/>
  <c r="S7" i="27"/>
  <c r="L7" i="27"/>
  <c r="E7" i="27"/>
  <c r="F7" i="27" s="1"/>
  <c r="G7" i="27" s="1"/>
  <c r="L6" i="27"/>
  <c r="S5" i="27" s="1"/>
  <c r="F6" i="27"/>
  <c r="G6" i="27" s="1"/>
  <c r="E6" i="27"/>
  <c r="L5" i="27"/>
  <c r="G5" i="27"/>
  <c r="J4" i="27" s="1"/>
  <c r="F5" i="27"/>
  <c r="E5" i="27"/>
  <c r="L4" i="27"/>
  <c r="S4" i="27" s="1"/>
  <c r="E4" i="27"/>
  <c r="F4" i="27" s="1"/>
  <c r="G4" i="27" s="1"/>
  <c r="L3" i="27"/>
  <c r="E3" i="27"/>
  <c r="F3" i="27" s="1"/>
  <c r="G3" i="27" s="1"/>
  <c r="E2" i="27"/>
  <c r="E39" i="27" s="1"/>
  <c r="J14" i="41" l="1"/>
  <c r="R7" i="41"/>
  <c r="P7" i="41"/>
  <c r="P5" i="41"/>
  <c r="P6" i="41"/>
  <c r="R6" i="41"/>
  <c r="P4" i="41"/>
  <c r="J3" i="41"/>
  <c r="R4" i="41"/>
  <c r="R6" i="40"/>
  <c r="J8" i="40"/>
  <c r="R5" i="40"/>
  <c r="P6" i="40"/>
  <c r="R7" i="40"/>
  <c r="P5" i="40"/>
  <c r="J13" i="40"/>
  <c r="P7" i="40"/>
  <c r="R4" i="40"/>
  <c r="P4" i="40"/>
  <c r="J6" i="39"/>
  <c r="J5" i="39"/>
  <c r="J7" i="39"/>
  <c r="J12" i="39"/>
  <c r="J4" i="39"/>
  <c r="P5" i="39"/>
  <c r="P7" i="39"/>
  <c r="R6" i="39"/>
  <c r="P6" i="39"/>
  <c r="J13" i="39"/>
  <c r="J11" i="39"/>
  <c r="J8" i="39"/>
  <c r="R5" i="39"/>
  <c r="R7" i="39"/>
  <c r="J10" i="39"/>
  <c r="P4" i="39"/>
  <c r="T4" i="39" s="1"/>
  <c r="J3" i="39"/>
  <c r="R4" i="39"/>
  <c r="R7" i="38"/>
  <c r="P7" i="38"/>
  <c r="J13" i="38"/>
  <c r="R6" i="38"/>
  <c r="P6" i="38"/>
  <c r="J11" i="38"/>
  <c r="P5" i="38"/>
  <c r="J12" i="38"/>
  <c r="J10" i="38"/>
  <c r="P4" i="38"/>
  <c r="R4" i="38"/>
  <c r="J3" i="38"/>
  <c r="P7" i="37"/>
  <c r="R7" i="37"/>
  <c r="J8" i="37"/>
  <c r="J11" i="37"/>
  <c r="R6" i="37"/>
  <c r="P4" i="37"/>
  <c r="R4" i="37"/>
  <c r="P5" i="37"/>
  <c r="T4" i="37" s="1"/>
  <c r="R5" i="37"/>
  <c r="P6" i="37"/>
  <c r="J10" i="37"/>
  <c r="J14" i="37"/>
  <c r="P6" i="36"/>
  <c r="J8" i="36"/>
  <c r="J11" i="36"/>
  <c r="J13" i="36"/>
  <c r="P7" i="36"/>
  <c r="R7" i="36"/>
  <c r="R5" i="36"/>
  <c r="P5" i="36"/>
  <c r="P4" i="36"/>
  <c r="J3" i="36"/>
  <c r="J14" i="36"/>
  <c r="J9" i="35"/>
  <c r="P6" i="35"/>
  <c r="T4" i="35" s="1"/>
  <c r="J11" i="35"/>
  <c r="R6" i="35"/>
  <c r="J14" i="34"/>
  <c r="J7" i="34"/>
  <c r="P7" i="34"/>
  <c r="P5" i="34"/>
  <c r="R7" i="34"/>
  <c r="P4" i="34"/>
  <c r="J3" i="34"/>
  <c r="R4" i="34"/>
  <c r="P6" i="33"/>
  <c r="T4" i="33" s="1"/>
  <c r="R4" i="33"/>
  <c r="R6" i="33"/>
  <c r="J3" i="33"/>
  <c r="J14" i="32"/>
  <c r="J7" i="32"/>
  <c r="R7" i="32"/>
  <c r="T4" i="32"/>
  <c r="J11" i="31"/>
  <c r="P6" i="31"/>
  <c r="T4" i="31" s="1"/>
  <c r="R6" i="31"/>
  <c r="J9" i="31"/>
  <c r="J13" i="31"/>
  <c r="P4" i="31"/>
  <c r="R4" i="31"/>
  <c r="J3" i="31"/>
  <c r="J11" i="30"/>
  <c r="R6" i="30"/>
  <c r="P6" i="30"/>
  <c r="P5" i="30"/>
  <c r="P7" i="30"/>
  <c r="J14" i="30"/>
  <c r="P4" i="30"/>
  <c r="R7" i="30"/>
  <c r="J3" i="30"/>
  <c r="R5" i="29"/>
  <c r="J8" i="29"/>
  <c r="P5" i="29"/>
  <c r="R7" i="29"/>
  <c r="J12" i="29"/>
  <c r="P7" i="29"/>
  <c r="P4" i="29"/>
  <c r="R4" i="29"/>
  <c r="J3" i="29"/>
  <c r="J11" i="28"/>
  <c r="P7" i="28"/>
  <c r="P6" i="28"/>
  <c r="T4" i="28" s="1"/>
  <c r="R7" i="28"/>
  <c r="J3" i="28"/>
  <c r="R4" i="28"/>
  <c r="Q7" i="27"/>
  <c r="Q5" i="27"/>
  <c r="Q4" i="27"/>
  <c r="Q6" i="27"/>
  <c r="J11" i="27"/>
  <c r="P5" i="27"/>
  <c r="J6" i="27"/>
  <c r="R5" i="27"/>
  <c r="J14" i="27"/>
  <c r="P6" i="27"/>
  <c r="R6" i="27"/>
  <c r="J9" i="27"/>
  <c r="J13" i="27"/>
  <c r="J7" i="27"/>
  <c r="R7" i="27"/>
  <c r="P7" i="27"/>
  <c r="J12" i="27"/>
  <c r="F2" i="27"/>
  <c r="G2" i="27" s="1"/>
  <c r="T4" i="41" l="1"/>
  <c r="T4" i="40"/>
  <c r="T4" i="38"/>
  <c r="T4" i="36"/>
  <c r="T4" i="34"/>
  <c r="T4" i="30"/>
  <c r="T4" i="29"/>
  <c r="R4" i="27"/>
  <c r="J3" i="27"/>
  <c r="P4" i="27"/>
  <c r="T4" i="27" s="1"/>
  <c r="F10" i="26" l="1"/>
  <c r="F18" i="26"/>
  <c r="F19" i="26"/>
  <c r="F26" i="26"/>
  <c r="F32" i="26"/>
  <c r="F33" i="26"/>
  <c r="F34" i="26"/>
  <c r="F35" i="26"/>
  <c r="E37" i="26"/>
  <c r="F37" i="26" s="1"/>
  <c r="E36" i="26"/>
  <c r="E35" i="26"/>
  <c r="E34" i="26"/>
  <c r="G33" i="26"/>
  <c r="E33" i="26"/>
  <c r="E32" i="26"/>
  <c r="E31" i="26"/>
  <c r="F31" i="26" s="1"/>
  <c r="E30" i="26"/>
  <c r="E29" i="26"/>
  <c r="F29" i="26" s="1"/>
  <c r="G29" i="26" s="1"/>
  <c r="E28" i="26"/>
  <c r="E27" i="26"/>
  <c r="E26" i="26"/>
  <c r="E25" i="26"/>
  <c r="F25" i="26" s="1"/>
  <c r="E24" i="26"/>
  <c r="F24" i="26" s="1"/>
  <c r="E23" i="26"/>
  <c r="F23" i="26" s="1"/>
  <c r="G23" i="26" s="1"/>
  <c r="E22" i="26"/>
  <c r="G21" i="26"/>
  <c r="E21" i="26"/>
  <c r="F21" i="26" s="1"/>
  <c r="E20" i="26"/>
  <c r="E19" i="26"/>
  <c r="E18" i="26"/>
  <c r="E17" i="26"/>
  <c r="F17" i="26" s="1"/>
  <c r="G17" i="26" s="1"/>
  <c r="E16" i="26"/>
  <c r="G15" i="26"/>
  <c r="E15" i="26"/>
  <c r="F15" i="26" s="1"/>
  <c r="L14" i="26"/>
  <c r="E14" i="26"/>
  <c r="F14" i="26" s="1"/>
  <c r="L13" i="26"/>
  <c r="S7" i="26" s="1"/>
  <c r="E13" i="26"/>
  <c r="F13" i="26" s="1"/>
  <c r="G13" i="26" s="1"/>
  <c r="L12" i="26"/>
  <c r="E12" i="26"/>
  <c r="L11" i="26"/>
  <c r="E11" i="26"/>
  <c r="L10" i="26"/>
  <c r="E10" i="26"/>
  <c r="L9" i="26"/>
  <c r="E9" i="26"/>
  <c r="F9" i="26" s="1"/>
  <c r="G9" i="26" s="1"/>
  <c r="L8" i="26"/>
  <c r="E8" i="26"/>
  <c r="F8" i="26" s="1"/>
  <c r="L7" i="26"/>
  <c r="E7" i="26"/>
  <c r="F7" i="26" s="1"/>
  <c r="L6" i="26"/>
  <c r="E6" i="26"/>
  <c r="L5" i="26"/>
  <c r="E5" i="26"/>
  <c r="F5" i="26" s="1"/>
  <c r="G5" i="26" s="1"/>
  <c r="L4" i="26"/>
  <c r="E4" i="26"/>
  <c r="L3" i="26"/>
  <c r="E3" i="26"/>
  <c r="E2" i="26"/>
  <c r="F5" i="25"/>
  <c r="F13" i="25"/>
  <c r="F17" i="25"/>
  <c r="F21" i="25"/>
  <c r="F22" i="25"/>
  <c r="F25" i="25"/>
  <c r="G25" i="25" s="1"/>
  <c r="F29" i="25"/>
  <c r="F33" i="25"/>
  <c r="F37" i="25"/>
  <c r="E37" i="25"/>
  <c r="E36" i="25"/>
  <c r="F36" i="25" s="1"/>
  <c r="E35" i="25"/>
  <c r="F35" i="25" s="1"/>
  <c r="E34" i="25"/>
  <c r="E33" i="25"/>
  <c r="E32" i="25"/>
  <c r="E31" i="25"/>
  <c r="E30" i="25"/>
  <c r="E29" i="25"/>
  <c r="E28" i="25"/>
  <c r="F28" i="25" s="1"/>
  <c r="E27" i="25"/>
  <c r="F27" i="25" s="1"/>
  <c r="E26" i="25"/>
  <c r="E25" i="25"/>
  <c r="E24" i="25"/>
  <c r="E23" i="25"/>
  <c r="F23" i="25" s="1"/>
  <c r="E22" i="25"/>
  <c r="E21" i="25"/>
  <c r="E20" i="25"/>
  <c r="F20" i="25" s="1"/>
  <c r="E19" i="25"/>
  <c r="F19" i="25" s="1"/>
  <c r="E18" i="25"/>
  <c r="E17" i="25"/>
  <c r="E16" i="25"/>
  <c r="E15" i="25"/>
  <c r="F15" i="25" s="1"/>
  <c r="L14" i="25"/>
  <c r="E14" i="25"/>
  <c r="L13" i="25"/>
  <c r="E13" i="25"/>
  <c r="L12" i="25"/>
  <c r="E12" i="25"/>
  <c r="F12" i="25" s="1"/>
  <c r="G12" i="25" s="1"/>
  <c r="L11" i="25"/>
  <c r="S6" i="25" s="1"/>
  <c r="E11" i="25"/>
  <c r="F11" i="25" s="1"/>
  <c r="L10" i="25"/>
  <c r="E10" i="25"/>
  <c r="F10" i="25" s="1"/>
  <c r="L9" i="25"/>
  <c r="E9" i="25"/>
  <c r="L8" i="25"/>
  <c r="G8" i="25"/>
  <c r="E8" i="25"/>
  <c r="F8" i="25" s="1"/>
  <c r="L7" i="25"/>
  <c r="E7" i="25"/>
  <c r="Q6" i="25"/>
  <c r="L6" i="25"/>
  <c r="E6" i="25"/>
  <c r="S5" i="25"/>
  <c r="L5" i="25"/>
  <c r="E5" i="25"/>
  <c r="L4" i="25"/>
  <c r="E4" i="25"/>
  <c r="F4" i="25" s="1"/>
  <c r="L3" i="25"/>
  <c r="E3" i="25"/>
  <c r="F3" i="25" s="1"/>
  <c r="G3" i="25" s="1"/>
  <c r="E2" i="25"/>
  <c r="F9" i="24"/>
  <c r="F15" i="24"/>
  <c r="F17" i="24"/>
  <c r="F18" i="24"/>
  <c r="F25" i="24"/>
  <c r="F33" i="24"/>
  <c r="F37" i="24"/>
  <c r="E37" i="24"/>
  <c r="E36" i="24"/>
  <c r="E35" i="24"/>
  <c r="F35" i="24" s="1"/>
  <c r="E34" i="24"/>
  <c r="E33" i="24"/>
  <c r="E32" i="24"/>
  <c r="F32" i="24" s="1"/>
  <c r="E31" i="24"/>
  <c r="F31" i="24" s="1"/>
  <c r="E30" i="24"/>
  <c r="E29" i="24"/>
  <c r="E28" i="24"/>
  <c r="E27" i="24"/>
  <c r="F27" i="24" s="1"/>
  <c r="E26" i="24"/>
  <c r="E25" i="24"/>
  <c r="E24" i="24"/>
  <c r="F24" i="24" s="1"/>
  <c r="E23" i="24"/>
  <c r="F23" i="24" s="1"/>
  <c r="E22" i="24"/>
  <c r="E21" i="24"/>
  <c r="E20" i="24"/>
  <c r="F20" i="24" s="1"/>
  <c r="G20" i="24" s="1"/>
  <c r="E19" i="24"/>
  <c r="F19" i="24" s="1"/>
  <c r="E18" i="24"/>
  <c r="E17" i="24"/>
  <c r="E16" i="24"/>
  <c r="F16" i="24" s="1"/>
  <c r="E15" i="24"/>
  <c r="L14" i="24"/>
  <c r="E14" i="24"/>
  <c r="L13" i="24"/>
  <c r="E13" i="24"/>
  <c r="F13" i="24" s="1"/>
  <c r="L12" i="24"/>
  <c r="E12" i="24"/>
  <c r="L11" i="24"/>
  <c r="E11" i="24"/>
  <c r="F11" i="24" s="1"/>
  <c r="G11" i="24" s="1"/>
  <c r="L10" i="24"/>
  <c r="E10" i="24"/>
  <c r="L9" i="24"/>
  <c r="S6" i="24" s="1"/>
  <c r="E9" i="24"/>
  <c r="L8" i="24"/>
  <c r="E8" i="24"/>
  <c r="F8" i="24" s="1"/>
  <c r="L7" i="24"/>
  <c r="E7" i="24"/>
  <c r="L6" i="24"/>
  <c r="S5" i="24" s="1"/>
  <c r="E6" i="24"/>
  <c r="L5" i="24"/>
  <c r="E5" i="24"/>
  <c r="F5" i="24" s="1"/>
  <c r="L4" i="24"/>
  <c r="E4" i="24"/>
  <c r="L3" i="24"/>
  <c r="E3" i="24"/>
  <c r="E2" i="24"/>
  <c r="F2" i="24" s="1"/>
  <c r="F3" i="23"/>
  <c r="F11" i="23"/>
  <c r="G11" i="23" s="1"/>
  <c r="F17" i="23"/>
  <c r="F20" i="23"/>
  <c r="F27" i="23"/>
  <c r="F31" i="23"/>
  <c r="G31" i="23" s="1"/>
  <c r="F35" i="23"/>
  <c r="F36" i="23"/>
  <c r="E37" i="23"/>
  <c r="E36" i="23"/>
  <c r="E35" i="23"/>
  <c r="E34" i="23"/>
  <c r="E33" i="23"/>
  <c r="E32" i="23"/>
  <c r="F32" i="23" s="1"/>
  <c r="E31" i="23"/>
  <c r="E30" i="23"/>
  <c r="E29" i="23"/>
  <c r="F29" i="23" s="1"/>
  <c r="E28" i="23"/>
  <c r="E27" i="23"/>
  <c r="E26" i="23"/>
  <c r="E25" i="23"/>
  <c r="F25" i="23" s="1"/>
  <c r="E24" i="23"/>
  <c r="F24" i="23" s="1"/>
  <c r="G24" i="23" s="1"/>
  <c r="E23" i="23"/>
  <c r="E22" i="23"/>
  <c r="E21" i="23"/>
  <c r="E20" i="23"/>
  <c r="E19" i="23"/>
  <c r="E18" i="23"/>
  <c r="F18" i="23" s="1"/>
  <c r="E17" i="23"/>
  <c r="E16" i="23"/>
  <c r="F16" i="23" s="1"/>
  <c r="E15" i="23"/>
  <c r="L14" i="23"/>
  <c r="E14" i="23"/>
  <c r="L13" i="23"/>
  <c r="E13" i="23"/>
  <c r="L12" i="23"/>
  <c r="Q7" i="23" s="1"/>
  <c r="E12" i="23"/>
  <c r="L11" i="23"/>
  <c r="E11" i="23"/>
  <c r="L10" i="23"/>
  <c r="E10" i="23"/>
  <c r="F10" i="23" s="1"/>
  <c r="G10" i="23" s="1"/>
  <c r="L9" i="23"/>
  <c r="S6" i="23" s="1"/>
  <c r="E9" i="23"/>
  <c r="F9" i="23" s="1"/>
  <c r="L8" i="23"/>
  <c r="E8" i="23"/>
  <c r="F8" i="23" s="1"/>
  <c r="L7" i="23"/>
  <c r="E7" i="23"/>
  <c r="F7" i="23" s="1"/>
  <c r="Q6" i="23"/>
  <c r="L6" i="23"/>
  <c r="S5" i="23" s="1"/>
  <c r="E6" i="23"/>
  <c r="F6" i="23" s="1"/>
  <c r="L5" i="23"/>
  <c r="E5" i="23"/>
  <c r="L4" i="23"/>
  <c r="E4" i="23"/>
  <c r="L3" i="23"/>
  <c r="Q4" i="23" s="1"/>
  <c r="E3" i="23"/>
  <c r="E2" i="23"/>
  <c r="F2" i="23" s="1"/>
  <c r="F8" i="22"/>
  <c r="F16" i="22"/>
  <c r="F17" i="22"/>
  <c r="F24" i="22"/>
  <c r="F25" i="22"/>
  <c r="F32" i="22"/>
  <c r="F33" i="22"/>
  <c r="E37" i="22"/>
  <c r="E36" i="22"/>
  <c r="E35" i="22"/>
  <c r="F35" i="22" s="1"/>
  <c r="E34" i="22"/>
  <c r="E33" i="22"/>
  <c r="E32" i="22"/>
  <c r="E31" i="22"/>
  <c r="F31" i="22" s="1"/>
  <c r="E30" i="22"/>
  <c r="E29" i="22"/>
  <c r="E28" i="22"/>
  <c r="E27" i="22"/>
  <c r="F27" i="22" s="1"/>
  <c r="E26" i="22"/>
  <c r="E25" i="22"/>
  <c r="E24" i="22"/>
  <c r="E23" i="22"/>
  <c r="F23" i="22" s="1"/>
  <c r="E22" i="22"/>
  <c r="E21" i="22"/>
  <c r="G20" i="22"/>
  <c r="E20" i="22"/>
  <c r="F20" i="22" s="1"/>
  <c r="E19" i="22"/>
  <c r="F19" i="22" s="1"/>
  <c r="G19" i="22" s="1"/>
  <c r="E18" i="22"/>
  <c r="E17" i="22"/>
  <c r="E16" i="22"/>
  <c r="E15" i="22"/>
  <c r="L14" i="22"/>
  <c r="E14" i="22"/>
  <c r="F14" i="22" s="1"/>
  <c r="L13" i="22"/>
  <c r="E13" i="22"/>
  <c r="F13" i="22" s="1"/>
  <c r="L12" i="22"/>
  <c r="E12" i="22"/>
  <c r="L11" i="22"/>
  <c r="E11" i="22"/>
  <c r="F11" i="22" s="1"/>
  <c r="G11" i="22" s="1"/>
  <c r="L10" i="22"/>
  <c r="Q6" i="22" s="1"/>
  <c r="E10" i="22"/>
  <c r="L9" i="22"/>
  <c r="E9" i="22"/>
  <c r="L8" i="22"/>
  <c r="E8" i="22"/>
  <c r="L7" i="22"/>
  <c r="E7" i="22"/>
  <c r="S6" i="22"/>
  <c r="L6" i="22"/>
  <c r="S5" i="22" s="1"/>
  <c r="E6" i="22"/>
  <c r="F6" i="22" s="1"/>
  <c r="L5" i="22"/>
  <c r="E5" i="22"/>
  <c r="L4" i="22"/>
  <c r="E4" i="22"/>
  <c r="F4" i="22" s="1"/>
  <c r="G4" i="22" s="1"/>
  <c r="L3" i="22"/>
  <c r="E3" i="22"/>
  <c r="E2" i="22"/>
  <c r="F2" i="22" s="1"/>
  <c r="F5" i="21"/>
  <c r="G5" i="21" s="1"/>
  <c r="F13" i="21"/>
  <c r="F21" i="21"/>
  <c r="F25" i="21"/>
  <c r="F29" i="21"/>
  <c r="G29" i="21" s="1"/>
  <c r="F33" i="21"/>
  <c r="F37" i="21"/>
  <c r="E37" i="21"/>
  <c r="E36" i="21"/>
  <c r="F36" i="21" s="1"/>
  <c r="E35" i="21"/>
  <c r="F35" i="21" s="1"/>
  <c r="E34" i="21"/>
  <c r="E33" i="21"/>
  <c r="E32" i="21"/>
  <c r="E31" i="21"/>
  <c r="E30" i="21"/>
  <c r="E29" i="21"/>
  <c r="E28" i="21"/>
  <c r="F28" i="21" s="1"/>
  <c r="E27" i="21"/>
  <c r="F27" i="21" s="1"/>
  <c r="E26" i="21"/>
  <c r="E25" i="21"/>
  <c r="E24" i="21"/>
  <c r="E23" i="21"/>
  <c r="F23" i="21" s="1"/>
  <c r="E22" i="21"/>
  <c r="E21" i="21"/>
  <c r="E20" i="21"/>
  <c r="F20" i="21" s="1"/>
  <c r="E19" i="21"/>
  <c r="F19" i="21" s="1"/>
  <c r="E18" i="21"/>
  <c r="E17" i="21"/>
  <c r="F17" i="21" s="1"/>
  <c r="G17" i="21" s="1"/>
  <c r="E16" i="21"/>
  <c r="F16" i="21" s="1"/>
  <c r="E15" i="21"/>
  <c r="L14" i="21"/>
  <c r="E14" i="21"/>
  <c r="L13" i="21"/>
  <c r="E13" i="21"/>
  <c r="L12" i="21"/>
  <c r="S7" i="21" s="1"/>
  <c r="E12" i="21"/>
  <c r="L11" i="21"/>
  <c r="S6" i="21" s="1"/>
  <c r="E11" i="21"/>
  <c r="F11" i="21" s="1"/>
  <c r="L10" i="21"/>
  <c r="E10" i="21"/>
  <c r="F10" i="21" s="1"/>
  <c r="L9" i="21"/>
  <c r="E9" i="21"/>
  <c r="L8" i="21"/>
  <c r="E8" i="21"/>
  <c r="F8" i="21" s="1"/>
  <c r="G8" i="21" s="1"/>
  <c r="Q7" i="21"/>
  <c r="L7" i="21"/>
  <c r="E7" i="21"/>
  <c r="Q6" i="21"/>
  <c r="L6" i="21"/>
  <c r="Q5" i="21" s="1"/>
  <c r="E6" i="21"/>
  <c r="S5" i="21"/>
  <c r="L5" i="21"/>
  <c r="E5" i="21"/>
  <c r="L4" i="21"/>
  <c r="E4" i="21"/>
  <c r="F4" i="21" s="1"/>
  <c r="L3" i="21"/>
  <c r="E3" i="21"/>
  <c r="E2" i="21"/>
  <c r="F2" i="21" s="1"/>
  <c r="F17" i="20"/>
  <c r="F25" i="20"/>
  <c r="F29" i="20"/>
  <c r="F33" i="20"/>
  <c r="F37" i="20"/>
  <c r="E37" i="20"/>
  <c r="E36" i="20"/>
  <c r="E35" i="20"/>
  <c r="F35" i="20" s="1"/>
  <c r="E34" i="20"/>
  <c r="E33" i="20"/>
  <c r="E32" i="20"/>
  <c r="F32" i="20" s="1"/>
  <c r="E31" i="20"/>
  <c r="F31" i="20" s="1"/>
  <c r="G31" i="20" s="1"/>
  <c r="E30" i="20"/>
  <c r="E29" i="20"/>
  <c r="E28" i="20"/>
  <c r="F28" i="20" s="1"/>
  <c r="E27" i="20"/>
  <c r="F27" i="20" s="1"/>
  <c r="E26" i="20"/>
  <c r="E25" i="20"/>
  <c r="E24" i="20"/>
  <c r="F24" i="20" s="1"/>
  <c r="E23" i="20"/>
  <c r="F23" i="20" s="1"/>
  <c r="E22" i="20"/>
  <c r="E21" i="20"/>
  <c r="E20" i="20"/>
  <c r="F20" i="20" s="1"/>
  <c r="E19" i="20"/>
  <c r="F19" i="20" s="1"/>
  <c r="E18" i="20"/>
  <c r="E17" i="20"/>
  <c r="E16" i="20"/>
  <c r="F16" i="20" s="1"/>
  <c r="E15" i="20"/>
  <c r="F15" i="20" s="1"/>
  <c r="G15" i="20" s="1"/>
  <c r="L14" i="20"/>
  <c r="E14" i="20"/>
  <c r="L13" i="20"/>
  <c r="E13" i="20"/>
  <c r="L12" i="20"/>
  <c r="Q7" i="20" s="1"/>
  <c r="E12" i="20"/>
  <c r="F12" i="20" s="1"/>
  <c r="L11" i="20"/>
  <c r="E11" i="20"/>
  <c r="L10" i="20"/>
  <c r="E10" i="20"/>
  <c r="L9" i="20"/>
  <c r="Q6" i="20" s="1"/>
  <c r="E9" i="20"/>
  <c r="L8" i="20"/>
  <c r="E8" i="20"/>
  <c r="F8" i="20" s="1"/>
  <c r="L7" i="20"/>
  <c r="E7" i="20"/>
  <c r="F7" i="20" s="1"/>
  <c r="S6" i="20"/>
  <c r="L6" i="20"/>
  <c r="E6" i="20"/>
  <c r="F6" i="20" s="1"/>
  <c r="G6" i="20" s="1"/>
  <c r="L5" i="20"/>
  <c r="E5" i="20"/>
  <c r="F5" i="20" s="1"/>
  <c r="G5" i="20" s="1"/>
  <c r="L4" i="20"/>
  <c r="E4" i="20"/>
  <c r="L3" i="20"/>
  <c r="E3" i="20"/>
  <c r="F3" i="20" s="1"/>
  <c r="E2" i="20"/>
  <c r="F2" i="20" s="1"/>
  <c r="F9" i="19"/>
  <c r="F17" i="19"/>
  <c r="F25" i="19"/>
  <c r="F33" i="19"/>
  <c r="F37" i="19"/>
  <c r="E37" i="19"/>
  <c r="E36" i="19"/>
  <c r="E35" i="19"/>
  <c r="E34" i="19"/>
  <c r="E33" i="19"/>
  <c r="E32" i="19"/>
  <c r="F32" i="19" s="1"/>
  <c r="E31" i="19"/>
  <c r="F31" i="19" s="1"/>
  <c r="G31" i="19" s="1"/>
  <c r="E30" i="19"/>
  <c r="E29" i="19"/>
  <c r="E28" i="19"/>
  <c r="E27" i="19"/>
  <c r="F27" i="19" s="1"/>
  <c r="E26" i="19"/>
  <c r="E25" i="19"/>
  <c r="E24" i="19"/>
  <c r="F24" i="19" s="1"/>
  <c r="G24" i="19" s="1"/>
  <c r="E23" i="19"/>
  <c r="E22" i="19"/>
  <c r="E21" i="19"/>
  <c r="E20" i="19"/>
  <c r="F20" i="19" s="1"/>
  <c r="E19" i="19"/>
  <c r="E18" i="19"/>
  <c r="E17" i="19"/>
  <c r="E16" i="19"/>
  <c r="F16" i="19" s="1"/>
  <c r="E15" i="19"/>
  <c r="L14" i="19"/>
  <c r="E14" i="19"/>
  <c r="L13" i="19"/>
  <c r="E13" i="19"/>
  <c r="F13" i="19" s="1"/>
  <c r="L12" i="19"/>
  <c r="E12" i="19"/>
  <c r="L11" i="19"/>
  <c r="E11" i="19"/>
  <c r="F11" i="19" s="1"/>
  <c r="G11" i="19" s="1"/>
  <c r="L10" i="19"/>
  <c r="E10" i="19"/>
  <c r="F10" i="19" s="1"/>
  <c r="G10" i="19" s="1"/>
  <c r="L9" i="19"/>
  <c r="E9" i="19"/>
  <c r="L8" i="19"/>
  <c r="E8" i="19"/>
  <c r="F8" i="19" s="1"/>
  <c r="L7" i="19"/>
  <c r="E7" i="19"/>
  <c r="L6" i="19"/>
  <c r="S5" i="19" s="1"/>
  <c r="E6" i="19"/>
  <c r="F6" i="19" s="1"/>
  <c r="L5" i="19"/>
  <c r="E5" i="19"/>
  <c r="L4" i="19"/>
  <c r="E4" i="19"/>
  <c r="L3" i="19"/>
  <c r="G3" i="19"/>
  <c r="E3" i="19"/>
  <c r="F3" i="19" s="1"/>
  <c r="E2" i="19"/>
  <c r="F2" i="19" s="1"/>
  <c r="F16" i="18"/>
  <c r="F24" i="18"/>
  <c r="F32" i="18"/>
  <c r="E37" i="18"/>
  <c r="E36" i="18"/>
  <c r="E35" i="18"/>
  <c r="F35" i="18" s="1"/>
  <c r="E34" i="18"/>
  <c r="E33" i="18"/>
  <c r="E32" i="18"/>
  <c r="E31" i="18"/>
  <c r="F31" i="18" s="1"/>
  <c r="E30" i="18"/>
  <c r="E29" i="18"/>
  <c r="E28" i="18"/>
  <c r="E27" i="18"/>
  <c r="F27" i="18" s="1"/>
  <c r="G27" i="18" s="1"/>
  <c r="E26" i="18"/>
  <c r="E25" i="18"/>
  <c r="F25" i="18" s="1"/>
  <c r="G25" i="18" s="1"/>
  <c r="E24" i="18"/>
  <c r="E23" i="18"/>
  <c r="F23" i="18" s="1"/>
  <c r="G23" i="18" s="1"/>
  <c r="E22" i="18"/>
  <c r="E21" i="18"/>
  <c r="F21" i="18" s="1"/>
  <c r="E20" i="18"/>
  <c r="F20" i="18" s="1"/>
  <c r="E19" i="18"/>
  <c r="F19" i="18" s="1"/>
  <c r="E18" i="18"/>
  <c r="E17" i="18"/>
  <c r="F17" i="18" s="1"/>
  <c r="G17" i="18" s="1"/>
  <c r="E16" i="18"/>
  <c r="E15" i="18"/>
  <c r="F15" i="18" s="1"/>
  <c r="L14" i="18"/>
  <c r="E14" i="18"/>
  <c r="F14" i="18" s="1"/>
  <c r="L13" i="18"/>
  <c r="E13" i="18"/>
  <c r="F13" i="18" s="1"/>
  <c r="L12" i="18"/>
  <c r="E12" i="18"/>
  <c r="F12" i="18" s="1"/>
  <c r="G12" i="18" s="1"/>
  <c r="L11" i="18"/>
  <c r="E11" i="18"/>
  <c r="L10" i="18"/>
  <c r="E10" i="18"/>
  <c r="L9" i="18"/>
  <c r="S6" i="18" s="1"/>
  <c r="E9" i="18"/>
  <c r="L8" i="18"/>
  <c r="E8" i="18"/>
  <c r="L7" i="18"/>
  <c r="E7" i="18"/>
  <c r="Q6" i="18"/>
  <c r="L6" i="18"/>
  <c r="S5" i="18" s="1"/>
  <c r="E6" i="18"/>
  <c r="F6" i="18" s="1"/>
  <c r="G6" i="18" s="1"/>
  <c r="L5" i="18"/>
  <c r="E5" i="18"/>
  <c r="F5" i="18" s="1"/>
  <c r="L4" i="18"/>
  <c r="G4" i="18"/>
  <c r="E4" i="18"/>
  <c r="F4" i="18" s="1"/>
  <c r="L3" i="18"/>
  <c r="E3" i="18"/>
  <c r="E2" i="18"/>
  <c r="F2" i="18" s="1"/>
  <c r="F6" i="16"/>
  <c r="F7" i="16"/>
  <c r="F10" i="16"/>
  <c r="F12" i="16"/>
  <c r="F14" i="16"/>
  <c r="F19" i="16"/>
  <c r="F20" i="16"/>
  <c r="F23" i="16"/>
  <c r="F27" i="16"/>
  <c r="F28" i="16"/>
  <c r="F31" i="16"/>
  <c r="F35" i="16"/>
  <c r="F36" i="16"/>
  <c r="F2" i="16"/>
  <c r="E37" i="16"/>
  <c r="F37" i="16" s="1"/>
  <c r="E36" i="16"/>
  <c r="E35" i="16"/>
  <c r="E34" i="16"/>
  <c r="F34" i="16" s="1"/>
  <c r="E33" i="16"/>
  <c r="E32" i="16"/>
  <c r="F32" i="16" s="1"/>
  <c r="E31" i="16"/>
  <c r="E30" i="16"/>
  <c r="F30" i="16" s="1"/>
  <c r="E29" i="16"/>
  <c r="F29" i="16" s="1"/>
  <c r="E28" i="16"/>
  <c r="E27" i="16"/>
  <c r="E26" i="16"/>
  <c r="E25" i="16"/>
  <c r="E24" i="16"/>
  <c r="E23" i="16"/>
  <c r="E22" i="16"/>
  <c r="E21" i="16"/>
  <c r="F21" i="16" s="1"/>
  <c r="E20" i="16"/>
  <c r="E19" i="16"/>
  <c r="E18" i="16"/>
  <c r="F18" i="16" s="1"/>
  <c r="G18" i="16" s="1"/>
  <c r="E17" i="16"/>
  <c r="E16" i="16"/>
  <c r="E15" i="16"/>
  <c r="L14" i="16"/>
  <c r="E14" i="16"/>
  <c r="L13" i="16"/>
  <c r="E13" i="16"/>
  <c r="F13" i="16" s="1"/>
  <c r="L12" i="16"/>
  <c r="G12" i="16"/>
  <c r="E12" i="16"/>
  <c r="L11" i="16"/>
  <c r="E11" i="16"/>
  <c r="F11" i="16" s="1"/>
  <c r="L10" i="16"/>
  <c r="E10" i="16"/>
  <c r="L9" i="16"/>
  <c r="E9" i="16"/>
  <c r="L8" i="16"/>
  <c r="E8" i="16"/>
  <c r="Q7" i="16"/>
  <c r="L7" i="16"/>
  <c r="S5" i="16" s="1"/>
  <c r="E7" i="16"/>
  <c r="L6" i="16"/>
  <c r="E6" i="16"/>
  <c r="L5" i="16"/>
  <c r="E5" i="16"/>
  <c r="L4" i="16"/>
  <c r="E4" i="16"/>
  <c r="F4" i="16" s="1"/>
  <c r="L3" i="16"/>
  <c r="E3" i="16"/>
  <c r="F3" i="16" s="1"/>
  <c r="E2" i="16"/>
  <c r="E37" i="14"/>
  <c r="E36" i="14"/>
  <c r="E35" i="14"/>
  <c r="F35" i="14" s="1"/>
  <c r="E34" i="14"/>
  <c r="E33" i="14"/>
  <c r="E32" i="14"/>
  <c r="E31" i="14"/>
  <c r="F31" i="14" s="1"/>
  <c r="E30" i="14"/>
  <c r="E29" i="14"/>
  <c r="F29" i="14" s="1"/>
  <c r="G29" i="14" s="1"/>
  <c r="E28" i="14"/>
  <c r="F28" i="14" s="1"/>
  <c r="E27" i="14"/>
  <c r="F27" i="14" s="1"/>
  <c r="G27" i="14" s="1"/>
  <c r="E26" i="14"/>
  <c r="E25" i="14"/>
  <c r="E24" i="14"/>
  <c r="F24" i="14" s="1"/>
  <c r="E23" i="14"/>
  <c r="F23" i="14" s="1"/>
  <c r="G23" i="14" s="1"/>
  <c r="E22" i="14"/>
  <c r="E21" i="14"/>
  <c r="F21" i="14" s="1"/>
  <c r="E20" i="14"/>
  <c r="F20" i="14" s="1"/>
  <c r="E19" i="14"/>
  <c r="F19" i="14" s="1"/>
  <c r="G19" i="14" s="1"/>
  <c r="E18" i="14"/>
  <c r="F18" i="14" s="1"/>
  <c r="E17" i="14"/>
  <c r="E16" i="14"/>
  <c r="F16" i="14" s="1"/>
  <c r="E15" i="14"/>
  <c r="F15" i="14" s="1"/>
  <c r="G15" i="14" s="1"/>
  <c r="L14" i="14"/>
  <c r="E14" i="14"/>
  <c r="L13" i="14"/>
  <c r="E13" i="14"/>
  <c r="L12" i="14"/>
  <c r="S7" i="14" s="1"/>
  <c r="E12" i="14"/>
  <c r="F12" i="14" s="1"/>
  <c r="L11" i="14"/>
  <c r="E11" i="14"/>
  <c r="F11" i="14" s="1"/>
  <c r="G11" i="14" s="1"/>
  <c r="L10" i="14"/>
  <c r="E10" i="14"/>
  <c r="L9" i="14"/>
  <c r="Q6" i="14" s="1"/>
  <c r="E9" i="14"/>
  <c r="L8" i="14"/>
  <c r="E8" i="14"/>
  <c r="L7" i="14"/>
  <c r="E7" i="14"/>
  <c r="S6" i="14"/>
  <c r="L6" i="14"/>
  <c r="Q5" i="14" s="1"/>
  <c r="E6" i="14"/>
  <c r="L5" i="14"/>
  <c r="E5" i="14"/>
  <c r="L4" i="14"/>
  <c r="E4" i="14"/>
  <c r="L3" i="14"/>
  <c r="Q4" i="14" s="1"/>
  <c r="E3" i="14"/>
  <c r="F3" i="14" s="1"/>
  <c r="E2" i="14"/>
  <c r="F2" i="14" s="1"/>
  <c r="E37" i="13"/>
  <c r="F37" i="13" s="1"/>
  <c r="G37" i="13" s="1"/>
  <c r="E36" i="13"/>
  <c r="F36" i="13" s="1"/>
  <c r="G36" i="13" s="1"/>
  <c r="E35" i="13"/>
  <c r="F35" i="13" s="1"/>
  <c r="G35" i="13" s="1"/>
  <c r="E34" i="13"/>
  <c r="F34" i="13" s="1"/>
  <c r="G34" i="13" s="1"/>
  <c r="E33" i="13"/>
  <c r="F33" i="13" s="1"/>
  <c r="G33" i="13" s="1"/>
  <c r="E32" i="13"/>
  <c r="F32" i="13" s="1"/>
  <c r="G32" i="13" s="1"/>
  <c r="E31" i="13"/>
  <c r="F31" i="13" s="1"/>
  <c r="G31" i="13" s="1"/>
  <c r="E30" i="13"/>
  <c r="F30" i="13" s="1"/>
  <c r="G30" i="13" s="1"/>
  <c r="E29" i="13"/>
  <c r="F29" i="13" s="1"/>
  <c r="G29" i="13" s="1"/>
  <c r="E28" i="13"/>
  <c r="F28" i="13" s="1"/>
  <c r="G28" i="13" s="1"/>
  <c r="E27" i="13"/>
  <c r="F27" i="13" s="1"/>
  <c r="G27" i="13" s="1"/>
  <c r="E26" i="13"/>
  <c r="F26" i="13" s="1"/>
  <c r="G26" i="13" s="1"/>
  <c r="E25" i="13"/>
  <c r="F25" i="13" s="1"/>
  <c r="G25" i="13" s="1"/>
  <c r="E24" i="13"/>
  <c r="F24" i="13" s="1"/>
  <c r="G24" i="13" s="1"/>
  <c r="E23" i="13"/>
  <c r="F23" i="13" s="1"/>
  <c r="G23" i="13" s="1"/>
  <c r="E22" i="13"/>
  <c r="F22" i="13" s="1"/>
  <c r="G22" i="13" s="1"/>
  <c r="E21" i="13"/>
  <c r="F21" i="13" s="1"/>
  <c r="G21" i="13" s="1"/>
  <c r="E20" i="13"/>
  <c r="F20" i="13" s="1"/>
  <c r="G20" i="13" s="1"/>
  <c r="E19" i="13"/>
  <c r="F19" i="13" s="1"/>
  <c r="G19" i="13" s="1"/>
  <c r="E18" i="13"/>
  <c r="F18" i="13" s="1"/>
  <c r="G18" i="13" s="1"/>
  <c r="E17" i="13"/>
  <c r="F17" i="13" s="1"/>
  <c r="G17" i="13" s="1"/>
  <c r="E16" i="13"/>
  <c r="F16" i="13" s="1"/>
  <c r="G16" i="13" s="1"/>
  <c r="E15" i="13"/>
  <c r="F15" i="13" s="1"/>
  <c r="G15" i="13" s="1"/>
  <c r="L14" i="13"/>
  <c r="E14" i="13"/>
  <c r="F14" i="13" s="1"/>
  <c r="G14" i="13" s="1"/>
  <c r="L13" i="13"/>
  <c r="E13" i="13"/>
  <c r="F13" i="13" s="1"/>
  <c r="G13" i="13" s="1"/>
  <c r="L12" i="13"/>
  <c r="E12" i="13"/>
  <c r="F12" i="13" s="1"/>
  <c r="G12" i="13" s="1"/>
  <c r="L11" i="13"/>
  <c r="E11" i="13"/>
  <c r="F11" i="13" s="1"/>
  <c r="G11" i="13" s="1"/>
  <c r="L10" i="13"/>
  <c r="E10" i="13"/>
  <c r="F10" i="13" s="1"/>
  <c r="G10" i="13" s="1"/>
  <c r="L9" i="13"/>
  <c r="E9" i="13"/>
  <c r="F9" i="13" s="1"/>
  <c r="G9" i="13" s="1"/>
  <c r="L8" i="13"/>
  <c r="E8" i="13"/>
  <c r="F8" i="13" s="1"/>
  <c r="G8" i="13" s="1"/>
  <c r="L7" i="13"/>
  <c r="E7" i="13"/>
  <c r="F7" i="13" s="1"/>
  <c r="G7" i="13" s="1"/>
  <c r="L6" i="13"/>
  <c r="E6" i="13"/>
  <c r="F6" i="13" s="1"/>
  <c r="G6" i="13" s="1"/>
  <c r="L5" i="13"/>
  <c r="E5" i="13"/>
  <c r="F5" i="13" s="1"/>
  <c r="G5" i="13" s="1"/>
  <c r="L4" i="13"/>
  <c r="E4" i="13"/>
  <c r="F4" i="13" s="1"/>
  <c r="G4" i="13" s="1"/>
  <c r="L3" i="13"/>
  <c r="E3" i="13"/>
  <c r="F3" i="13" s="1"/>
  <c r="G3" i="13" s="1"/>
  <c r="E2" i="13"/>
  <c r="F2" i="13" s="1"/>
  <c r="F8" i="12"/>
  <c r="F10" i="12"/>
  <c r="F11" i="12"/>
  <c r="G11" i="12" s="1"/>
  <c r="F16" i="12"/>
  <c r="F18" i="12"/>
  <c r="F19" i="12"/>
  <c r="G19" i="12" s="1"/>
  <c r="F24" i="12"/>
  <c r="F25" i="12"/>
  <c r="F26" i="12"/>
  <c r="F32" i="12"/>
  <c r="F33" i="12"/>
  <c r="F34" i="12"/>
  <c r="E37" i="12"/>
  <c r="E36" i="12"/>
  <c r="E35" i="12"/>
  <c r="F35" i="12" s="1"/>
  <c r="G35" i="12" s="1"/>
  <c r="E34" i="12"/>
  <c r="E33" i="12"/>
  <c r="E32" i="12"/>
  <c r="E31" i="12"/>
  <c r="F31" i="12" s="1"/>
  <c r="G31" i="12" s="1"/>
  <c r="E30" i="12"/>
  <c r="E29" i="12"/>
  <c r="F29" i="12" s="1"/>
  <c r="G29" i="12" s="1"/>
  <c r="E28" i="12"/>
  <c r="E27" i="12"/>
  <c r="F27" i="12" s="1"/>
  <c r="G27" i="12" s="1"/>
  <c r="E26" i="12"/>
  <c r="E25" i="12"/>
  <c r="E24" i="12"/>
  <c r="E23" i="12"/>
  <c r="F23" i="12" s="1"/>
  <c r="G23" i="12" s="1"/>
  <c r="E22" i="12"/>
  <c r="E21" i="12"/>
  <c r="F21" i="12" s="1"/>
  <c r="E20" i="12"/>
  <c r="F20" i="12" s="1"/>
  <c r="E19" i="12"/>
  <c r="E18" i="12"/>
  <c r="E17" i="12"/>
  <c r="F17" i="12" s="1"/>
  <c r="E16" i="12"/>
  <c r="E15" i="12"/>
  <c r="F15" i="12" s="1"/>
  <c r="G15" i="12" s="1"/>
  <c r="L14" i="12"/>
  <c r="E14" i="12"/>
  <c r="F14" i="12" s="1"/>
  <c r="L13" i="12"/>
  <c r="E13" i="12"/>
  <c r="F13" i="12" s="1"/>
  <c r="L12" i="12"/>
  <c r="E12" i="12"/>
  <c r="L11" i="12"/>
  <c r="E11" i="12"/>
  <c r="L10" i="12"/>
  <c r="Q6" i="12" s="1"/>
  <c r="E10" i="12"/>
  <c r="L9" i="12"/>
  <c r="E9" i="12"/>
  <c r="F9" i="12" s="1"/>
  <c r="L8" i="12"/>
  <c r="E8" i="12"/>
  <c r="L7" i="12"/>
  <c r="E7" i="12"/>
  <c r="F7" i="12" s="1"/>
  <c r="G7" i="12" s="1"/>
  <c r="L6" i="12"/>
  <c r="E6" i="12"/>
  <c r="F6" i="12" s="1"/>
  <c r="L5" i="12"/>
  <c r="E5" i="12"/>
  <c r="L4" i="12"/>
  <c r="E4" i="12"/>
  <c r="L3" i="12"/>
  <c r="E3" i="12"/>
  <c r="F3" i="12" s="1"/>
  <c r="G3" i="12" s="1"/>
  <c r="E2" i="12"/>
  <c r="F2" i="12" s="1"/>
  <c r="F8" i="9"/>
  <c r="F14" i="9"/>
  <c r="F16" i="9"/>
  <c r="F17" i="9"/>
  <c r="F24" i="9"/>
  <c r="F25" i="9"/>
  <c r="F32" i="9"/>
  <c r="F33" i="9"/>
  <c r="E37" i="9"/>
  <c r="F37" i="9" s="1"/>
  <c r="E36" i="9"/>
  <c r="F36" i="9" s="1"/>
  <c r="E35" i="9"/>
  <c r="F35" i="9" s="1"/>
  <c r="E34" i="9"/>
  <c r="F34" i="9" s="1"/>
  <c r="E33" i="9"/>
  <c r="E32" i="9"/>
  <c r="E31" i="9"/>
  <c r="F31" i="9" s="1"/>
  <c r="E30" i="9"/>
  <c r="F30" i="9" s="1"/>
  <c r="E29" i="9"/>
  <c r="F29" i="9" s="1"/>
  <c r="E28" i="9"/>
  <c r="F28" i="9" s="1"/>
  <c r="E27" i="9"/>
  <c r="F27" i="9" s="1"/>
  <c r="E26" i="9"/>
  <c r="E25" i="9"/>
  <c r="E24" i="9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E16" i="9"/>
  <c r="E15" i="9"/>
  <c r="F15" i="9" s="1"/>
  <c r="L14" i="9"/>
  <c r="E14" i="9"/>
  <c r="L13" i="9"/>
  <c r="S7" i="9" s="1"/>
  <c r="E13" i="9"/>
  <c r="F13" i="9" s="1"/>
  <c r="L12" i="9"/>
  <c r="E12" i="9"/>
  <c r="F12" i="9" s="1"/>
  <c r="L11" i="9"/>
  <c r="E11" i="9"/>
  <c r="F11" i="9" s="1"/>
  <c r="L10" i="9"/>
  <c r="E10" i="9"/>
  <c r="F10" i="9" s="1"/>
  <c r="L9" i="9"/>
  <c r="S6" i="9" s="1"/>
  <c r="E9" i="9"/>
  <c r="L8" i="9"/>
  <c r="E8" i="9"/>
  <c r="L7" i="9"/>
  <c r="E7" i="9"/>
  <c r="F7" i="9" s="1"/>
  <c r="L6" i="9"/>
  <c r="Q5" i="9" s="1"/>
  <c r="E6" i="9"/>
  <c r="F6" i="9" s="1"/>
  <c r="L5" i="9"/>
  <c r="E5" i="9"/>
  <c r="F5" i="9" s="1"/>
  <c r="L4" i="9"/>
  <c r="E4" i="9"/>
  <c r="L3" i="9"/>
  <c r="E3" i="9"/>
  <c r="F3" i="9" s="1"/>
  <c r="E2" i="9"/>
  <c r="F2" i="9" s="1"/>
  <c r="F9" i="4"/>
  <c r="F11" i="4"/>
  <c r="F15" i="4"/>
  <c r="F17" i="4"/>
  <c r="F18" i="4"/>
  <c r="F25" i="4"/>
  <c r="F26" i="4"/>
  <c r="F31" i="4"/>
  <c r="G31" i="4" s="1"/>
  <c r="F33" i="4"/>
  <c r="E37" i="4"/>
  <c r="F37" i="4" s="1"/>
  <c r="E36" i="4"/>
  <c r="E35" i="4"/>
  <c r="F35" i="4" s="1"/>
  <c r="G35" i="4" s="1"/>
  <c r="E34" i="4"/>
  <c r="F34" i="4" s="1"/>
  <c r="E33" i="4"/>
  <c r="E32" i="4"/>
  <c r="F32" i="4" s="1"/>
  <c r="E31" i="4"/>
  <c r="E30" i="4"/>
  <c r="E29" i="4"/>
  <c r="E28" i="4"/>
  <c r="F28" i="4" s="1"/>
  <c r="E27" i="4"/>
  <c r="F27" i="4" s="1"/>
  <c r="G27" i="4" s="1"/>
  <c r="E26" i="4"/>
  <c r="E25" i="4"/>
  <c r="E24" i="4"/>
  <c r="F24" i="4" s="1"/>
  <c r="E23" i="4"/>
  <c r="F23" i="4" s="1"/>
  <c r="G23" i="4" s="1"/>
  <c r="E22" i="4"/>
  <c r="E21" i="4"/>
  <c r="F21" i="4" s="1"/>
  <c r="E20" i="4"/>
  <c r="F20" i="4" s="1"/>
  <c r="E19" i="4"/>
  <c r="F19" i="4" s="1"/>
  <c r="G19" i="4" s="1"/>
  <c r="E18" i="4"/>
  <c r="E17" i="4"/>
  <c r="E16" i="4"/>
  <c r="F16" i="4" s="1"/>
  <c r="G15" i="4"/>
  <c r="E15" i="4"/>
  <c r="L14" i="4"/>
  <c r="E14" i="4"/>
  <c r="F14" i="4" s="1"/>
  <c r="L13" i="4"/>
  <c r="E13" i="4"/>
  <c r="F13" i="4" s="1"/>
  <c r="L12" i="4"/>
  <c r="E12" i="4"/>
  <c r="L11" i="4"/>
  <c r="E11" i="4"/>
  <c r="L10" i="4"/>
  <c r="Q6" i="4" s="1"/>
  <c r="E10" i="4"/>
  <c r="L9" i="4"/>
  <c r="E9" i="4"/>
  <c r="L8" i="4"/>
  <c r="E8" i="4"/>
  <c r="F8" i="4" s="1"/>
  <c r="L7" i="4"/>
  <c r="E7" i="4"/>
  <c r="F7" i="4" s="1"/>
  <c r="G7" i="4" s="1"/>
  <c r="L6" i="4"/>
  <c r="E6" i="4"/>
  <c r="F6" i="4" s="1"/>
  <c r="L5" i="4"/>
  <c r="E5" i="4"/>
  <c r="L4" i="4"/>
  <c r="S4" i="4" s="1"/>
  <c r="E4" i="4"/>
  <c r="L3" i="4"/>
  <c r="Q4" i="4" s="1"/>
  <c r="E3" i="4"/>
  <c r="F3" i="4" s="1"/>
  <c r="G3" i="4" s="1"/>
  <c r="E2" i="4"/>
  <c r="F2" i="4" s="1"/>
  <c r="G2" i="4" s="1"/>
  <c r="L4" i="2"/>
  <c r="L5" i="2"/>
  <c r="L6" i="2"/>
  <c r="L7" i="2"/>
  <c r="L8" i="2"/>
  <c r="L9" i="2"/>
  <c r="Q6" i="2" s="1"/>
  <c r="L10" i="2"/>
  <c r="L11" i="2"/>
  <c r="L12" i="2"/>
  <c r="L13" i="2"/>
  <c r="L14" i="2"/>
  <c r="L3" i="2"/>
  <c r="F28" i="18" l="1"/>
  <c r="G28" i="18" s="1"/>
  <c r="F7" i="19"/>
  <c r="G7" i="19" s="1"/>
  <c r="J4" i="19" s="1"/>
  <c r="R5" i="13"/>
  <c r="P5" i="13"/>
  <c r="G23" i="16"/>
  <c r="G31" i="16"/>
  <c r="F5" i="16"/>
  <c r="G5" i="16" s="1"/>
  <c r="J4" i="16" s="1"/>
  <c r="F31" i="21"/>
  <c r="G31" i="21" s="1"/>
  <c r="F7" i="22"/>
  <c r="G7" i="22" s="1"/>
  <c r="G6" i="24"/>
  <c r="F6" i="24"/>
  <c r="G10" i="24"/>
  <c r="F10" i="24"/>
  <c r="G6" i="25"/>
  <c r="F6" i="25"/>
  <c r="S5" i="13"/>
  <c r="Q5" i="13"/>
  <c r="Q4" i="13"/>
  <c r="S4" i="13"/>
  <c r="F7" i="18"/>
  <c r="G7" i="18" s="1"/>
  <c r="J4" i="18" s="1"/>
  <c r="F11" i="18"/>
  <c r="G11" i="18" s="1"/>
  <c r="F22" i="18"/>
  <c r="G22" i="18" s="1"/>
  <c r="F24" i="21"/>
  <c r="G24" i="21" s="1"/>
  <c r="J10" i="21" s="1"/>
  <c r="G36" i="18"/>
  <c r="F36" i="18"/>
  <c r="G8" i="4"/>
  <c r="G16" i="4"/>
  <c r="F30" i="4"/>
  <c r="G30" i="4" s="1"/>
  <c r="F22" i="4"/>
  <c r="G22" i="4" s="1"/>
  <c r="G8" i="12"/>
  <c r="G16" i="12"/>
  <c r="G9" i="16"/>
  <c r="S7" i="16"/>
  <c r="G9" i="20"/>
  <c r="F13" i="20"/>
  <c r="G13" i="20" s="1"/>
  <c r="F9" i="20"/>
  <c r="G12" i="21"/>
  <c r="F12" i="21"/>
  <c r="G12" i="26"/>
  <c r="F12" i="26"/>
  <c r="G29" i="4"/>
  <c r="G5" i="4"/>
  <c r="S7" i="4"/>
  <c r="G17" i="4"/>
  <c r="G24" i="4"/>
  <c r="R6" i="4" s="1"/>
  <c r="F29" i="4"/>
  <c r="F5" i="4"/>
  <c r="F4" i="9"/>
  <c r="G4" i="9" s="1"/>
  <c r="S7" i="12"/>
  <c r="G17" i="12"/>
  <c r="F30" i="12"/>
  <c r="G30" i="12" s="1"/>
  <c r="F22" i="12"/>
  <c r="G22" i="12" s="1"/>
  <c r="P6" i="12" s="1"/>
  <c r="S7" i="13"/>
  <c r="Q7" i="13"/>
  <c r="G6" i="16"/>
  <c r="Q6" i="16"/>
  <c r="G13" i="16"/>
  <c r="F26" i="16"/>
  <c r="G26" i="16" s="1"/>
  <c r="J11" i="16" s="1"/>
  <c r="Q5" i="18"/>
  <c r="F35" i="19"/>
  <c r="G35" i="19" s="1"/>
  <c r="F6" i="21"/>
  <c r="G6" i="21" s="1"/>
  <c r="F33" i="23"/>
  <c r="G33" i="23" s="1"/>
  <c r="J13" i="23" s="1"/>
  <c r="G34" i="26"/>
  <c r="G30" i="16"/>
  <c r="G37" i="4"/>
  <c r="E39" i="4"/>
  <c r="G9" i="4"/>
  <c r="G13" i="4"/>
  <c r="G18" i="4"/>
  <c r="F36" i="4"/>
  <c r="G36" i="4" s="1"/>
  <c r="J14" i="4" s="1"/>
  <c r="F12" i="4"/>
  <c r="G12" i="4" s="1"/>
  <c r="F4" i="4"/>
  <c r="G4" i="4" s="1"/>
  <c r="G5" i="9"/>
  <c r="G8" i="9"/>
  <c r="G17" i="9"/>
  <c r="G33" i="9"/>
  <c r="G9" i="12"/>
  <c r="G18" i="12"/>
  <c r="G25" i="12"/>
  <c r="G32" i="12"/>
  <c r="F37" i="12"/>
  <c r="G37" i="12" s="1"/>
  <c r="F5" i="12"/>
  <c r="G5" i="12" s="1"/>
  <c r="J4" i="12" s="1"/>
  <c r="Q7" i="14"/>
  <c r="G3" i="16"/>
  <c r="G19" i="16"/>
  <c r="G27" i="16"/>
  <c r="G35" i="16"/>
  <c r="F33" i="16"/>
  <c r="G33" i="16" s="1"/>
  <c r="F25" i="16"/>
  <c r="G25" i="16" s="1"/>
  <c r="F17" i="16"/>
  <c r="G17" i="16" s="1"/>
  <c r="J8" i="16" s="1"/>
  <c r="F9" i="16"/>
  <c r="G3" i="18"/>
  <c r="F3" i="18"/>
  <c r="F8" i="18"/>
  <c r="G8" i="18" s="1"/>
  <c r="G28" i="19"/>
  <c r="F28" i="19"/>
  <c r="F3" i="21"/>
  <c r="G3" i="21" s="1"/>
  <c r="F26" i="23"/>
  <c r="G26" i="23" s="1"/>
  <c r="F31" i="25"/>
  <c r="G31" i="25" s="1"/>
  <c r="J12" i="25" s="1"/>
  <c r="G28" i="26"/>
  <c r="F28" i="26"/>
  <c r="G21" i="4"/>
  <c r="G28" i="12"/>
  <c r="F22" i="16"/>
  <c r="G22" i="16" s="1"/>
  <c r="G10" i="18"/>
  <c r="F10" i="18"/>
  <c r="S6" i="2"/>
  <c r="G6" i="4"/>
  <c r="S6" i="4"/>
  <c r="G26" i="4"/>
  <c r="G33" i="4"/>
  <c r="Q7" i="9"/>
  <c r="G26" i="9"/>
  <c r="F26" i="9"/>
  <c r="E39" i="12"/>
  <c r="G6" i="12"/>
  <c r="S6" i="12"/>
  <c r="G26" i="12"/>
  <c r="F36" i="12"/>
  <c r="G36" i="12" s="1"/>
  <c r="J14" i="12" s="1"/>
  <c r="F28" i="12"/>
  <c r="F12" i="12"/>
  <c r="G12" i="12" s="1"/>
  <c r="F4" i="12"/>
  <c r="G4" i="12" s="1"/>
  <c r="S6" i="13"/>
  <c r="Q6" i="13"/>
  <c r="P6" i="13"/>
  <c r="R6" i="13"/>
  <c r="Q4" i="16"/>
  <c r="G20" i="16"/>
  <c r="G28" i="16"/>
  <c r="G36" i="16"/>
  <c r="F24" i="16"/>
  <c r="G24" i="16" s="1"/>
  <c r="J10" i="16" s="1"/>
  <c r="F16" i="16"/>
  <c r="G16" i="16" s="1"/>
  <c r="F8" i="16"/>
  <c r="G8" i="16" s="1"/>
  <c r="F9" i="18"/>
  <c r="G9" i="18" s="1"/>
  <c r="G14" i="19"/>
  <c r="F14" i="19"/>
  <c r="G21" i="19"/>
  <c r="F21" i="19"/>
  <c r="F13" i="23"/>
  <c r="G13" i="23" s="1"/>
  <c r="F19" i="23"/>
  <c r="G19" i="23" s="1"/>
  <c r="J8" i="23" s="1"/>
  <c r="F16" i="25"/>
  <c r="G16" i="25" s="1"/>
  <c r="F24" i="25"/>
  <c r="G24" i="25" s="1"/>
  <c r="G14" i="4"/>
  <c r="G20" i="4"/>
  <c r="F10" i="4"/>
  <c r="G10" i="4" s="1"/>
  <c r="J5" i="4" s="1"/>
  <c r="F9" i="9"/>
  <c r="G9" i="9" s="1"/>
  <c r="G10" i="12"/>
  <c r="G14" i="12"/>
  <c r="G20" i="12"/>
  <c r="G34" i="12"/>
  <c r="P7" i="13"/>
  <c r="R7" i="13"/>
  <c r="G4" i="16"/>
  <c r="G11" i="16"/>
  <c r="G21" i="16"/>
  <c r="G29" i="16"/>
  <c r="G37" i="16"/>
  <c r="F15" i="16"/>
  <c r="G15" i="16" s="1"/>
  <c r="F28" i="22"/>
  <c r="G28" i="22" s="1"/>
  <c r="J11" i="22" s="1"/>
  <c r="F36" i="22"/>
  <c r="G36" i="22" s="1"/>
  <c r="G16" i="18"/>
  <c r="S5" i="20"/>
  <c r="G25" i="21"/>
  <c r="G29" i="22"/>
  <c r="F15" i="22"/>
  <c r="G15" i="22" s="1"/>
  <c r="J7" i="22" s="1"/>
  <c r="G20" i="23"/>
  <c r="F34" i="23"/>
  <c r="G34" i="23" s="1"/>
  <c r="Q5" i="25"/>
  <c r="G17" i="25"/>
  <c r="G35" i="26"/>
  <c r="G30" i="18"/>
  <c r="F30" i="18"/>
  <c r="G8" i="19"/>
  <c r="G15" i="19"/>
  <c r="G37" i="19"/>
  <c r="F23" i="19"/>
  <c r="G23" i="19" s="1"/>
  <c r="J10" i="19" s="1"/>
  <c r="F15" i="19"/>
  <c r="G29" i="20"/>
  <c r="G37" i="20"/>
  <c r="G4" i="21"/>
  <c r="G13" i="21"/>
  <c r="G26" i="21"/>
  <c r="G33" i="21"/>
  <c r="G8" i="22"/>
  <c r="G16" i="22"/>
  <c r="G22" i="22"/>
  <c r="F30" i="22"/>
  <c r="G30" i="22" s="1"/>
  <c r="F22" i="22"/>
  <c r="G35" i="23"/>
  <c r="G7" i="24"/>
  <c r="G37" i="24"/>
  <c r="F7" i="24"/>
  <c r="Q7" i="25"/>
  <c r="G33" i="25"/>
  <c r="F16" i="26"/>
  <c r="G16" i="26" s="1"/>
  <c r="P5" i="26" s="1"/>
  <c r="S7" i="18"/>
  <c r="G24" i="18"/>
  <c r="G31" i="18"/>
  <c r="F37" i="18"/>
  <c r="G37" i="18" s="1"/>
  <c r="J14" i="18" s="1"/>
  <c r="F29" i="18"/>
  <c r="G29" i="18" s="1"/>
  <c r="G16" i="19"/>
  <c r="F30" i="19"/>
  <c r="G30" i="19" s="1"/>
  <c r="F22" i="19"/>
  <c r="G22" i="19" s="1"/>
  <c r="G22" i="20"/>
  <c r="F30" i="20"/>
  <c r="G30" i="20" s="1"/>
  <c r="J12" i="20" s="1"/>
  <c r="F22" i="20"/>
  <c r="F14" i="20"/>
  <c r="G14" i="20" s="1"/>
  <c r="S4" i="21"/>
  <c r="G19" i="21"/>
  <c r="G27" i="21"/>
  <c r="G34" i="21"/>
  <c r="F34" i="21"/>
  <c r="F26" i="21"/>
  <c r="F18" i="21"/>
  <c r="G18" i="21" s="1"/>
  <c r="J8" i="21" s="1"/>
  <c r="E39" i="22"/>
  <c r="Q5" i="22"/>
  <c r="G17" i="22"/>
  <c r="G23" i="22"/>
  <c r="G31" i="22"/>
  <c r="F37" i="22"/>
  <c r="G37" i="22" s="1"/>
  <c r="F29" i="22"/>
  <c r="F21" i="22"/>
  <c r="G21" i="22" s="1"/>
  <c r="F5" i="22"/>
  <c r="G5" i="22" s="1"/>
  <c r="J4" i="22" s="1"/>
  <c r="S7" i="23"/>
  <c r="G36" i="23"/>
  <c r="Q4" i="24"/>
  <c r="G15" i="24"/>
  <c r="G22" i="24"/>
  <c r="F30" i="24"/>
  <c r="G30" i="24" s="1"/>
  <c r="F22" i="24"/>
  <c r="F14" i="24"/>
  <c r="G14" i="24" s="1"/>
  <c r="G4" i="25"/>
  <c r="G13" i="25"/>
  <c r="G19" i="25"/>
  <c r="G26" i="25"/>
  <c r="F34" i="25"/>
  <c r="G34" i="25" s="1"/>
  <c r="F26" i="25"/>
  <c r="F18" i="25"/>
  <c r="G18" i="25" s="1"/>
  <c r="J8" i="25" s="1"/>
  <c r="E39" i="26"/>
  <c r="G6" i="26"/>
  <c r="J4" i="26" s="1"/>
  <c r="S6" i="26"/>
  <c r="G30" i="26"/>
  <c r="G32" i="18"/>
  <c r="G5" i="19"/>
  <c r="G9" i="19"/>
  <c r="G17" i="19"/>
  <c r="F29" i="19"/>
  <c r="G29" i="19" s="1"/>
  <c r="F5" i="19"/>
  <c r="F21" i="20"/>
  <c r="G21" i="20" s="1"/>
  <c r="P6" i="20" s="1"/>
  <c r="G10" i="21"/>
  <c r="G20" i="21"/>
  <c r="G28" i="21"/>
  <c r="G35" i="21"/>
  <c r="F9" i="21"/>
  <c r="G9" i="21" s="1"/>
  <c r="J5" i="21" s="1"/>
  <c r="G6" i="22"/>
  <c r="S7" i="22"/>
  <c r="G24" i="22"/>
  <c r="G32" i="22"/>
  <c r="F12" i="22"/>
  <c r="G12" i="22" s="1"/>
  <c r="G8" i="23"/>
  <c r="G15" i="23"/>
  <c r="F23" i="23"/>
  <c r="G23" i="23" s="1"/>
  <c r="F15" i="23"/>
  <c r="G8" i="24"/>
  <c r="F29" i="24"/>
  <c r="G29" i="24" s="1"/>
  <c r="F21" i="24"/>
  <c r="G21" i="24" s="1"/>
  <c r="G10" i="25"/>
  <c r="G20" i="25"/>
  <c r="G27" i="25"/>
  <c r="G35" i="25"/>
  <c r="F9" i="25"/>
  <c r="G9" i="25" s="1"/>
  <c r="J5" i="25" s="1"/>
  <c r="Q5" i="26"/>
  <c r="G10" i="26"/>
  <c r="G18" i="26"/>
  <c r="G24" i="26"/>
  <c r="G31" i="26"/>
  <c r="F2" i="26"/>
  <c r="F30" i="26"/>
  <c r="F22" i="26"/>
  <c r="G22" i="26" s="1"/>
  <c r="F6" i="26"/>
  <c r="Q6" i="19"/>
  <c r="S7" i="19"/>
  <c r="G18" i="19"/>
  <c r="G25" i="19"/>
  <c r="G32" i="19"/>
  <c r="F36" i="19"/>
  <c r="G36" i="19" s="1"/>
  <c r="F12" i="19"/>
  <c r="G12" i="19" s="1"/>
  <c r="F4" i="19"/>
  <c r="G4" i="19" s="1"/>
  <c r="S7" i="20"/>
  <c r="G32" i="20"/>
  <c r="F36" i="20"/>
  <c r="G36" i="20" s="1"/>
  <c r="F4" i="20"/>
  <c r="G4" i="20" s="1"/>
  <c r="G21" i="21"/>
  <c r="G36" i="21"/>
  <c r="F32" i="21"/>
  <c r="G32" i="21" s="1"/>
  <c r="J13" i="21" s="1"/>
  <c r="Q4" i="22"/>
  <c r="G13" i="22"/>
  <c r="G25" i="22"/>
  <c r="G33" i="22"/>
  <c r="F3" i="22"/>
  <c r="G3" i="22" s="1"/>
  <c r="Q5" i="23"/>
  <c r="G16" i="23"/>
  <c r="F30" i="23"/>
  <c r="G30" i="23" s="1"/>
  <c r="F22" i="23"/>
  <c r="G22" i="23" s="1"/>
  <c r="F14" i="23"/>
  <c r="G14" i="23" s="1"/>
  <c r="J7" i="23" s="1"/>
  <c r="G17" i="24"/>
  <c r="G24" i="24"/>
  <c r="G32" i="24"/>
  <c r="F36" i="24"/>
  <c r="G36" i="24" s="1"/>
  <c r="F28" i="24"/>
  <c r="G28" i="24" s="1"/>
  <c r="F12" i="24"/>
  <c r="G12" i="24" s="1"/>
  <c r="J6" i="24" s="1"/>
  <c r="F4" i="24"/>
  <c r="G4" i="24" s="1"/>
  <c r="G5" i="25"/>
  <c r="G21" i="25"/>
  <c r="G28" i="25"/>
  <c r="G36" i="25"/>
  <c r="F32" i="25"/>
  <c r="G32" i="25" s="1"/>
  <c r="G7" i="26"/>
  <c r="G14" i="26"/>
  <c r="G19" i="26"/>
  <c r="G25" i="26"/>
  <c r="G32" i="26"/>
  <c r="J13" i="26" s="1"/>
  <c r="G14" i="18"/>
  <c r="G20" i="18"/>
  <c r="G34" i="18"/>
  <c r="F34" i="18"/>
  <c r="F26" i="18"/>
  <c r="G26" i="18" s="1"/>
  <c r="J11" i="18" s="1"/>
  <c r="F18" i="18"/>
  <c r="G18" i="18" s="1"/>
  <c r="J8" i="18" s="1"/>
  <c r="E39" i="19"/>
  <c r="G6" i="19"/>
  <c r="G13" i="19"/>
  <c r="G33" i="19"/>
  <c r="F19" i="19"/>
  <c r="G19" i="19" s="1"/>
  <c r="J8" i="19" s="1"/>
  <c r="G17" i="20"/>
  <c r="G25" i="20"/>
  <c r="G33" i="20"/>
  <c r="F11" i="20"/>
  <c r="G11" i="20" s="1"/>
  <c r="G11" i="21"/>
  <c r="G15" i="21"/>
  <c r="G37" i="21"/>
  <c r="F15" i="21"/>
  <c r="F7" i="21"/>
  <c r="G7" i="21" s="1"/>
  <c r="G10" i="22"/>
  <c r="G26" i="22"/>
  <c r="F34" i="22"/>
  <c r="G34" i="22" s="1"/>
  <c r="F26" i="22"/>
  <c r="F18" i="22"/>
  <c r="G18" i="22" s="1"/>
  <c r="J8" i="22" s="1"/>
  <c r="F10" i="22"/>
  <c r="E39" i="23"/>
  <c r="G6" i="23"/>
  <c r="G9" i="23"/>
  <c r="G17" i="23"/>
  <c r="F37" i="23"/>
  <c r="G37" i="23" s="1"/>
  <c r="F21" i="23"/>
  <c r="G21" i="23" s="1"/>
  <c r="F5" i="23"/>
  <c r="G5" i="23" s="1"/>
  <c r="J4" i="23" s="1"/>
  <c r="G5" i="24"/>
  <c r="G9" i="24"/>
  <c r="S7" i="24"/>
  <c r="G18" i="24"/>
  <c r="G25" i="24"/>
  <c r="G33" i="24"/>
  <c r="F3" i="24"/>
  <c r="G3" i="24" s="1"/>
  <c r="S7" i="25"/>
  <c r="G11" i="25"/>
  <c r="G22" i="25"/>
  <c r="G29" i="25"/>
  <c r="G37" i="25"/>
  <c r="F7" i="25"/>
  <c r="G7" i="25" s="1"/>
  <c r="J4" i="25" s="1"/>
  <c r="G4" i="26"/>
  <c r="G11" i="26"/>
  <c r="G26" i="26"/>
  <c r="F36" i="26"/>
  <c r="G36" i="26" s="1"/>
  <c r="F20" i="26"/>
  <c r="G20" i="26" s="1"/>
  <c r="F4" i="26"/>
  <c r="G35" i="18"/>
  <c r="F33" i="18"/>
  <c r="G33" i="18" s="1"/>
  <c r="J13" i="18" s="1"/>
  <c r="G20" i="19"/>
  <c r="G27" i="19"/>
  <c r="G34" i="19"/>
  <c r="F34" i="19"/>
  <c r="F26" i="19"/>
  <c r="G26" i="19" s="1"/>
  <c r="J11" i="19" s="1"/>
  <c r="F18" i="19"/>
  <c r="E39" i="20"/>
  <c r="G26" i="20"/>
  <c r="F34" i="20"/>
  <c r="G34" i="20" s="1"/>
  <c r="F26" i="20"/>
  <c r="F18" i="20"/>
  <c r="G18" i="20" s="1"/>
  <c r="J8" i="20" s="1"/>
  <c r="F10" i="20"/>
  <c r="G10" i="20" s="1"/>
  <c r="G16" i="21"/>
  <c r="G23" i="21"/>
  <c r="G30" i="21"/>
  <c r="F30" i="21"/>
  <c r="F22" i="21"/>
  <c r="G22" i="21" s="1"/>
  <c r="F14" i="21"/>
  <c r="G14" i="21" s="1"/>
  <c r="G14" i="22"/>
  <c r="G27" i="22"/>
  <c r="G35" i="22"/>
  <c r="F9" i="22"/>
  <c r="G9" i="22" s="1"/>
  <c r="J5" i="22" s="1"/>
  <c r="G3" i="23"/>
  <c r="G18" i="23"/>
  <c r="G32" i="23"/>
  <c r="F28" i="23"/>
  <c r="G28" i="23" s="1"/>
  <c r="F12" i="23"/>
  <c r="G12" i="23" s="1"/>
  <c r="F4" i="23"/>
  <c r="G4" i="23" s="1"/>
  <c r="G13" i="24"/>
  <c r="G34" i="24"/>
  <c r="F34" i="24"/>
  <c r="F26" i="24"/>
  <c r="G26" i="24" s="1"/>
  <c r="E39" i="25"/>
  <c r="G15" i="25"/>
  <c r="G23" i="25"/>
  <c r="G30" i="25"/>
  <c r="P7" i="25" s="1"/>
  <c r="F2" i="25"/>
  <c r="F30" i="25"/>
  <c r="F14" i="25"/>
  <c r="G14" i="25" s="1"/>
  <c r="G8" i="26"/>
  <c r="J5" i="26" s="1"/>
  <c r="F27" i="26"/>
  <c r="G27" i="26" s="1"/>
  <c r="J11" i="26" s="1"/>
  <c r="F11" i="26"/>
  <c r="F3" i="26"/>
  <c r="G3" i="26" s="1"/>
  <c r="Q4" i="26"/>
  <c r="Q6" i="26"/>
  <c r="Q7" i="26"/>
  <c r="G37" i="26"/>
  <c r="J12" i="26"/>
  <c r="J6" i="26"/>
  <c r="J8" i="26"/>
  <c r="J10" i="26"/>
  <c r="S5" i="26"/>
  <c r="G2" i="26"/>
  <c r="S4" i="26"/>
  <c r="Q4" i="25"/>
  <c r="J11" i="25"/>
  <c r="J6" i="25"/>
  <c r="J14" i="25"/>
  <c r="J9" i="25"/>
  <c r="G2" i="25"/>
  <c r="S4" i="25"/>
  <c r="G19" i="24"/>
  <c r="J8" i="24" s="1"/>
  <c r="J5" i="24"/>
  <c r="G16" i="24"/>
  <c r="G23" i="24"/>
  <c r="J10" i="24" s="1"/>
  <c r="G27" i="24"/>
  <c r="G31" i="24"/>
  <c r="G35" i="24"/>
  <c r="Q6" i="24"/>
  <c r="Q5" i="24"/>
  <c r="J4" i="24"/>
  <c r="E39" i="24"/>
  <c r="Q7" i="24"/>
  <c r="G2" i="24"/>
  <c r="S4" i="24"/>
  <c r="G7" i="23"/>
  <c r="G27" i="23"/>
  <c r="G25" i="23"/>
  <c r="G29" i="23"/>
  <c r="J5" i="23"/>
  <c r="G2" i="23"/>
  <c r="S4" i="23"/>
  <c r="Q7" i="22"/>
  <c r="G2" i="22"/>
  <c r="S4" i="22"/>
  <c r="Q4" i="21"/>
  <c r="J14" i="21"/>
  <c r="E39" i="21"/>
  <c r="J6" i="21"/>
  <c r="J11" i="21"/>
  <c r="G2" i="21"/>
  <c r="S4" i="20"/>
  <c r="Q5" i="20"/>
  <c r="Q4" i="20"/>
  <c r="G3" i="20"/>
  <c r="G19" i="20"/>
  <c r="G23" i="20"/>
  <c r="G27" i="20"/>
  <c r="G7" i="20"/>
  <c r="J4" i="20" s="1"/>
  <c r="G8" i="20"/>
  <c r="G12" i="20"/>
  <c r="G16" i="20"/>
  <c r="G20" i="20"/>
  <c r="J9" i="20" s="1"/>
  <c r="G24" i="20"/>
  <c r="G28" i="20"/>
  <c r="G35" i="20"/>
  <c r="J11" i="20"/>
  <c r="J10" i="20"/>
  <c r="G2" i="20"/>
  <c r="Q4" i="19"/>
  <c r="S6" i="19"/>
  <c r="Q5" i="19"/>
  <c r="J5" i="19"/>
  <c r="J13" i="19"/>
  <c r="J7" i="19"/>
  <c r="Q7" i="19"/>
  <c r="G2" i="19"/>
  <c r="S4" i="19"/>
  <c r="S4" i="18"/>
  <c r="Q7" i="18"/>
  <c r="Q4" i="18"/>
  <c r="G5" i="18"/>
  <c r="G13" i="18"/>
  <c r="G15" i="18"/>
  <c r="J7" i="18" s="1"/>
  <c r="G21" i="18"/>
  <c r="E39" i="18"/>
  <c r="J10" i="18"/>
  <c r="G2" i="18"/>
  <c r="Q5" i="16"/>
  <c r="G10" i="16"/>
  <c r="G34" i="16"/>
  <c r="G14" i="16"/>
  <c r="E39" i="16"/>
  <c r="J6" i="16"/>
  <c r="J14" i="16"/>
  <c r="J12" i="16"/>
  <c r="G2" i="16"/>
  <c r="S4" i="16"/>
  <c r="S6" i="16"/>
  <c r="F36" i="14"/>
  <c r="G36" i="14" s="1"/>
  <c r="F32" i="14"/>
  <c r="G32" i="14" s="1"/>
  <c r="F8" i="14"/>
  <c r="G8" i="14" s="1"/>
  <c r="J5" i="14" s="1"/>
  <c r="F4" i="14"/>
  <c r="G4" i="14" s="1"/>
  <c r="G12" i="14"/>
  <c r="G16" i="14"/>
  <c r="F7" i="14"/>
  <c r="G7" i="14" s="1"/>
  <c r="G3" i="14"/>
  <c r="G20" i="14"/>
  <c r="G30" i="14"/>
  <c r="F34" i="14"/>
  <c r="G34" i="14" s="1"/>
  <c r="F30" i="14"/>
  <c r="F26" i="14"/>
  <c r="G26" i="14" s="1"/>
  <c r="F22" i="14"/>
  <c r="G22" i="14" s="1"/>
  <c r="F14" i="14"/>
  <c r="G14" i="14" s="1"/>
  <c r="F10" i="14"/>
  <c r="G10" i="14" s="1"/>
  <c r="F6" i="14"/>
  <c r="G6" i="14" s="1"/>
  <c r="G18" i="14"/>
  <c r="G24" i="14"/>
  <c r="G28" i="14"/>
  <c r="G31" i="14"/>
  <c r="G35" i="14"/>
  <c r="F37" i="14"/>
  <c r="G37" i="14" s="1"/>
  <c r="F33" i="14"/>
  <c r="G33" i="14" s="1"/>
  <c r="F25" i="14"/>
  <c r="G25" i="14" s="1"/>
  <c r="F17" i="14"/>
  <c r="G17" i="14" s="1"/>
  <c r="J8" i="14" s="1"/>
  <c r="F13" i="14"/>
  <c r="G13" i="14" s="1"/>
  <c r="F9" i="14"/>
  <c r="G9" i="14" s="1"/>
  <c r="F5" i="14"/>
  <c r="G5" i="14" s="1"/>
  <c r="G21" i="14"/>
  <c r="E39" i="14"/>
  <c r="S5" i="14"/>
  <c r="G2" i="14"/>
  <c r="S4" i="14"/>
  <c r="J5" i="13"/>
  <c r="J6" i="13"/>
  <c r="J10" i="13"/>
  <c r="J14" i="13"/>
  <c r="E39" i="13"/>
  <c r="J11" i="13"/>
  <c r="J13" i="13"/>
  <c r="J4" i="13"/>
  <c r="J7" i="13"/>
  <c r="G2" i="13"/>
  <c r="J12" i="13"/>
  <c r="J8" i="13"/>
  <c r="J9" i="13"/>
  <c r="Q5" i="12"/>
  <c r="S4" i="12"/>
  <c r="J8" i="12"/>
  <c r="G13" i="12"/>
  <c r="G21" i="12"/>
  <c r="J9" i="12" s="1"/>
  <c r="G33" i="12"/>
  <c r="J13" i="12" s="1"/>
  <c r="J7" i="12"/>
  <c r="J5" i="12"/>
  <c r="J10" i="12"/>
  <c r="J11" i="12"/>
  <c r="S5" i="12"/>
  <c r="Q7" i="12"/>
  <c r="Q4" i="12"/>
  <c r="G2" i="12"/>
  <c r="S4" i="9"/>
  <c r="G36" i="9"/>
  <c r="G16" i="9"/>
  <c r="G23" i="9"/>
  <c r="G19" i="9"/>
  <c r="G7" i="9"/>
  <c r="G3" i="9"/>
  <c r="G27" i="9"/>
  <c r="G31" i="9"/>
  <c r="G34" i="9"/>
  <c r="G6" i="9"/>
  <c r="G11" i="9"/>
  <c r="R5" i="9" s="1"/>
  <c r="G15" i="9"/>
  <c r="G35" i="9"/>
  <c r="G37" i="9"/>
  <c r="G29" i="9"/>
  <c r="G21" i="9"/>
  <c r="G13" i="9"/>
  <c r="Q6" i="9"/>
  <c r="G18" i="9"/>
  <c r="G22" i="9"/>
  <c r="G32" i="9"/>
  <c r="G10" i="9"/>
  <c r="G12" i="9"/>
  <c r="G14" i="9"/>
  <c r="G20" i="9"/>
  <c r="G30" i="9"/>
  <c r="E39" i="9"/>
  <c r="S5" i="9"/>
  <c r="Q4" i="9"/>
  <c r="G2" i="9"/>
  <c r="Q5" i="4"/>
  <c r="G28" i="4"/>
  <c r="G32" i="4"/>
  <c r="J11" i="4"/>
  <c r="J10" i="4"/>
  <c r="J8" i="4"/>
  <c r="J7" i="4"/>
  <c r="J13" i="4"/>
  <c r="S5" i="4"/>
  <c r="Q7" i="4"/>
  <c r="S5" i="2"/>
  <c r="S7" i="2"/>
  <c r="S4" i="2"/>
  <c r="Q7" i="2"/>
  <c r="Q4" i="2"/>
  <c r="Q5" i="2"/>
  <c r="R5" i="21" l="1"/>
  <c r="P5" i="21"/>
  <c r="J7" i="21"/>
  <c r="J9" i="23"/>
  <c r="P6" i="23"/>
  <c r="R6" i="23"/>
  <c r="J11" i="23"/>
  <c r="J11" i="24"/>
  <c r="P7" i="18"/>
  <c r="J12" i="18"/>
  <c r="R7" i="18"/>
  <c r="J9" i="16"/>
  <c r="P6" i="16"/>
  <c r="P7" i="16"/>
  <c r="J13" i="16"/>
  <c r="R4" i="4"/>
  <c r="P4" i="4"/>
  <c r="J3" i="4"/>
  <c r="P7" i="21"/>
  <c r="J12" i="21"/>
  <c r="R7" i="21"/>
  <c r="R6" i="24"/>
  <c r="J9" i="24"/>
  <c r="P7" i="23"/>
  <c r="R5" i="25"/>
  <c r="J7" i="25"/>
  <c r="J12" i="23"/>
  <c r="R7" i="23"/>
  <c r="R5" i="19"/>
  <c r="P5" i="19"/>
  <c r="J6" i="19"/>
  <c r="P7" i="19"/>
  <c r="J12" i="19"/>
  <c r="R7" i="19"/>
  <c r="P5" i="24"/>
  <c r="R5" i="24"/>
  <c r="R5" i="4"/>
  <c r="P5" i="4"/>
  <c r="J6" i="4"/>
  <c r="P6" i="25"/>
  <c r="R6" i="25"/>
  <c r="J10" i="25"/>
  <c r="J5" i="18"/>
  <c r="R6" i="26"/>
  <c r="P6" i="26"/>
  <c r="J9" i="26"/>
  <c r="J13" i="25"/>
  <c r="J4" i="21"/>
  <c r="P6" i="4"/>
  <c r="J9" i="4"/>
  <c r="R5" i="18"/>
  <c r="J6" i="18"/>
  <c r="J9" i="22"/>
  <c r="P6" i="22"/>
  <c r="R6" i="22"/>
  <c r="P5" i="25"/>
  <c r="J14" i="19"/>
  <c r="T4" i="12"/>
  <c r="J12" i="4"/>
  <c r="P7" i="4"/>
  <c r="J7" i="16"/>
  <c r="P5" i="16"/>
  <c r="P7" i="26"/>
  <c r="R7" i="26"/>
  <c r="J14" i="26"/>
  <c r="P5" i="23"/>
  <c r="J6" i="23"/>
  <c r="R5" i="23"/>
  <c r="J6" i="22"/>
  <c r="R5" i="22"/>
  <c r="P5" i="22"/>
  <c r="J9" i="19"/>
  <c r="P6" i="19"/>
  <c r="R6" i="19"/>
  <c r="P7" i="22"/>
  <c r="J12" i="22"/>
  <c r="P7" i="12"/>
  <c r="J12" i="12"/>
  <c r="J9" i="21"/>
  <c r="P6" i="21"/>
  <c r="R6" i="21"/>
  <c r="R5" i="20"/>
  <c r="J6" i="20"/>
  <c r="P5" i="20"/>
  <c r="R7" i="24"/>
  <c r="P7" i="24"/>
  <c r="J12" i="24"/>
  <c r="P5" i="12"/>
  <c r="R5" i="12"/>
  <c r="J6" i="12"/>
  <c r="R6" i="9"/>
  <c r="J7" i="14"/>
  <c r="R5" i="14"/>
  <c r="J14" i="24"/>
  <c r="P4" i="25"/>
  <c r="R4" i="25"/>
  <c r="J13" i="24"/>
  <c r="P6" i="18"/>
  <c r="R6" i="20"/>
  <c r="R4" i="23"/>
  <c r="R7" i="25"/>
  <c r="R5" i="16"/>
  <c r="J5" i="16"/>
  <c r="J10" i="23"/>
  <c r="P6" i="24"/>
  <c r="R7" i="22"/>
  <c r="J5" i="9"/>
  <c r="J3" i="13"/>
  <c r="P4" i="13"/>
  <c r="T4" i="13" s="1"/>
  <c r="R4" i="13"/>
  <c r="J7" i="20"/>
  <c r="J13" i="20"/>
  <c r="J13" i="22"/>
  <c r="J14" i="23"/>
  <c r="J7" i="24"/>
  <c r="R5" i="26"/>
  <c r="J7" i="26"/>
  <c r="J4" i="4"/>
  <c r="J12" i="14"/>
  <c r="J5" i="20"/>
  <c r="R6" i="16"/>
  <c r="R6" i="14"/>
  <c r="J14" i="22"/>
  <c r="J10" i="22"/>
  <c r="R7" i="4"/>
  <c r="J4" i="9"/>
  <c r="J14" i="20"/>
  <c r="R7" i="16"/>
  <c r="R6" i="12"/>
  <c r="T4" i="4"/>
  <c r="P4" i="26"/>
  <c r="T4" i="26" s="1"/>
  <c r="J3" i="26"/>
  <c r="R4" i="26"/>
  <c r="T4" i="25"/>
  <c r="J3" i="25"/>
  <c r="P4" i="24"/>
  <c r="J3" i="24"/>
  <c r="R4" i="24"/>
  <c r="P4" i="23"/>
  <c r="J3" i="23"/>
  <c r="P4" i="22"/>
  <c r="J3" i="22"/>
  <c r="R4" i="22"/>
  <c r="P4" i="21"/>
  <c r="J3" i="21"/>
  <c r="R4" i="21"/>
  <c r="P7" i="20"/>
  <c r="R7" i="20"/>
  <c r="P4" i="20"/>
  <c r="T4" i="20" s="1"/>
  <c r="J3" i="20"/>
  <c r="R4" i="20"/>
  <c r="P4" i="19"/>
  <c r="J3" i="19"/>
  <c r="R4" i="19"/>
  <c r="J9" i="18"/>
  <c r="R6" i="18"/>
  <c r="P5" i="18"/>
  <c r="P4" i="18"/>
  <c r="J3" i="18"/>
  <c r="R4" i="18"/>
  <c r="R4" i="16"/>
  <c r="P4" i="16"/>
  <c r="T4" i="16" s="1"/>
  <c r="J3" i="16"/>
  <c r="J9" i="14"/>
  <c r="J10" i="14"/>
  <c r="J11" i="14"/>
  <c r="P5" i="14"/>
  <c r="J6" i="14"/>
  <c r="J14" i="14"/>
  <c r="J4" i="14"/>
  <c r="R7" i="14"/>
  <c r="P7" i="14"/>
  <c r="J13" i="14"/>
  <c r="P6" i="14"/>
  <c r="P4" i="14"/>
  <c r="J3" i="14"/>
  <c r="R4" i="14"/>
  <c r="R7" i="12"/>
  <c r="R4" i="12"/>
  <c r="P4" i="12"/>
  <c r="J3" i="12"/>
  <c r="J12" i="9"/>
  <c r="J8" i="9"/>
  <c r="J14" i="9"/>
  <c r="J13" i="9"/>
  <c r="R7" i="9"/>
  <c r="J9" i="9"/>
  <c r="P5" i="9"/>
  <c r="P7" i="9"/>
  <c r="P6" i="9"/>
  <c r="T4" i="9" s="1"/>
  <c r="J6" i="9"/>
  <c r="J11" i="9"/>
  <c r="J10" i="9"/>
  <c r="J7" i="9"/>
  <c r="R4" i="9"/>
  <c r="P4" i="9"/>
  <c r="J3" i="9"/>
  <c r="E3" i="2"/>
  <c r="F3" i="2" s="1"/>
  <c r="G3" i="2" s="1"/>
  <c r="E4" i="2"/>
  <c r="F4" i="2" s="1"/>
  <c r="G4" i="2" s="1"/>
  <c r="E5" i="2"/>
  <c r="F5" i="2" s="1"/>
  <c r="G5" i="2" s="1"/>
  <c r="E6" i="2"/>
  <c r="F6" i="2" s="1"/>
  <c r="G6" i="2" s="1"/>
  <c r="E7" i="2"/>
  <c r="F7" i="2" s="1"/>
  <c r="G7" i="2" s="1"/>
  <c r="E8" i="2"/>
  <c r="F8" i="2" s="1"/>
  <c r="G8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E34" i="2"/>
  <c r="F34" i="2" s="1"/>
  <c r="G34" i="2" s="1"/>
  <c r="E35" i="2"/>
  <c r="F35" i="2" s="1"/>
  <c r="G35" i="2" s="1"/>
  <c r="E36" i="2"/>
  <c r="F36" i="2" s="1"/>
  <c r="G36" i="2" s="1"/>
  <c r="E37" i="2"/>
  <c r="F37" i="2" s="1"/>
  <c r="G37" i="2" s="1"/>
  <c r="E2" i="2"/>
  <c r="F2" i="2" s="1"/>
  <c r="G2" i="2" s="1"/>
  <c r="T4" i="19" l="1"/>
  <c r="T4" i="21"/>
  <c r="T4" i="24"/>
  <c r="R6" i="2"/>
  <c r="T4" i="22"/>
  <c r="T4" i="23"/>
  <c r="T4" i="18"/>
  <c r="T4" i="14"/>
  <c r="J7" i="2"/>
  <c r="J11" i="2"/>
  <c r="J9" i="2"/>
  <c r="P6" i="2"/>
  <c r="J5" i="2"/>
  <c r="J6" i="2"/>
  <c r="R5" i="2"/>
  <c r="P5" i="2"/>
  <c r="J13" i="2"/>
  <c r="P4" i="2"/>
  <c r="J3" i="2"/>
  <c r="R4" i="2"/>
  <c r="J14" i="2"/>
  <c r="R7" i="2"/>
  <c r="P7" i="2"/>
  <c r="J12" i="2"/>
  <c r="J8" i="2"/>
  <c r="J4" i="2"/>
  <c r="J10" i="2"/>
  <c r="E39" i="2"/>
  <c r="T4" i="2" l="1"/>
</calcChain>
</file>

<file path=xl/sharedStrings.xml><?xml version="1.0" encoding="utf-8"?>
<sst xmlns="http://schemas.openxmlformats.org/spreadsheetml/2006/main" count="3379" uniqueCount="140">
  <si>
    <t>Well</t>
  </si>
  <si>
    <t>Sample Name</t>
  </si>
  <si>
    <t>A1</t>
  </si>
  <si>
    <t>0H-1</t>
  </si>
  <si>
    <t>A2</t>
  </si>
  <si>
    <t>0H-2</t>
  </si>
  <si>
    <t>A3</t>
  </si>
  <si>
    <t>0H-3</t>
  </si>
  <si>
    <t>A4</t>
  </si>
  <si>
    <t>1H-1</t>
  </si>
  <si>
    <t>A5</t>
  </si>
  <si>
    <t>1H-2</t>
  </si>
  <si>
    <t>A6</t>
  </si>
  <si>
    <t>1H-3</t>
  </si>
  <si>
    <t>A7</t>
  </si>
  <si>
    <t>3H-1</t>
  </si>
  <si>
    <t>A8</t>
  </si>
  <si>
    <t>3H-2</t>
  </si>
  <si>
    <t>A9</t>
  </si>
  <si>
    <t>3H-3</t>
  </si>
  <si>
    <t>A10</t>
  </si>
  <si>
    <t>6H-1</t>
  </si>
  <si>
    <t>A11</t>
  </si>
  <si>
    <t>6H-2</t>
  </si>
  <si>
    <t>A12</t>
  </si>
  <si>
    <t>6H-3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</si>
  <si>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</si>
  <si>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</si>
  <si>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</si>
  <si>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</si>
  <si>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</si>
  <si>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</si>
  <si>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</si>
  <si>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</si>
  <si>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</si>
  <si>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</si>
  <si>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</si>
  <si>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</si>
  <si>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</si>
  <si>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</si>
  <si>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</si>
  <si>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</si>
  <si>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</si>
  <si>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</si>
  <si>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</si>
  <si>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</si>
  <si>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</si>
  <si>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</si>
  <si>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</si>
  <si>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</si>
  <si>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ACTIN</t>
    <phoneticPr fontId="2" type="noConversion"/>
  </si>
  <si>
    <r>
      <t>AREB1</t>
    </r>
    <r>
      <rPr>
        <sz val="10"/>
        <rFont val="Arial"/>
        <family val="2"/>
      </rPr>
      <t>_</t>
    </r>
    <r>
      <rPr>
        <sz val="10"/>
        <rFont val="Arial"/>
        <family val="2"/>
      </rPr>
      <t>Cт</t>
    </r>
    <phoneticPr fontId="2" type="noConversion"/>
  </si>
  <si>
    <t>ΔCt</t>
  </si>
  <si>
    <t>ΔΔCt</t>
    <phoneticPr fontId="2" type="noConversion"/>
  </si>
  <si>
    <t>2^(-ΔΔCt)</t>
    <phoneticPr fontId="2" type="noConversion"/>
  </si>
  <si>
    <t>PEG-0h</t>
    <phoneticPr fontId="2" type="noConversion"/>
  </si>
  <si>
    <t>PEG-1h</t>
    <phoneticPr fontId="2" type="noConversion"/>
  </si>
  <si>
    <t>PEG-3h</t>
    <phoneticPr fontId="2" type="noConversion"/>
  </si>
  <si>
    <t>PEG-6h</t>
    <phoneticPr fontId="2" type="noConversion"/>
  </si>
  <si>
    <t>mean</t>
    <phoneticPr fontId="2" type="noConversion"/>
  </si>
  <si>
    <t>sd</t>
    <phoneticPr fontId="2" type="noConversion"/>
  </si>
  <si>
    <t>0H-2</t>
    <phoneticPr fontId="2" type="noConversion"/>
  </si>
  <si>
    <t>0H-3</t>
    <phoneticPr fontId="2" type="noConversion"/>
  </si>
  <si>
    <t>1H-1</t>
    <phoneticPr fontId="2" type="noConversion"/>
  </si>
  <si>
    <t>1H-2</t>
    <phoneticPr fontId="2" type="noConversion"/>
  </si>
  <si>
    <t>1H-3</t>
    <phoneticPr fontId="2" type="noConversion"/>
  </si>
  <si>
    <t>3H-1</t>
    <phoneticPr fontId="2" type="noConversion"/>
  </si>
  <si>
    <t>3H-2</t>
    <phoneticPr fontId="2" type="noConversion"/>
  </si>
  <si>
    <t>3H-3</t>
    <phoneticPr fontId="2" type="noConversion"/>
  </si>
  <si>
    <t>6H-1</t>
    <phoneticPr fontId="2" type="noConversion"/>
  </si>
  <si>
    <t>6H-2</t>
    <phoneticPr fontId="2" type="noConversion"/>
  </si>
  <si>
    <t>6H-3</t>
    <phoneticPr fontId="2" type="noConversion"/>
  </si>
  <si>
    <t>qPCR</t>
    <phoneticPr fontId="2" type="noConversion"/>
  </si>
  <si>
    <t>Pearson R</t>
    <phoneticPr fontId="2" type="noConversion"/>
  </si>
  <si>
    <t>qRT-PCR</t>
    <phoneticPr fontId="2" type="noConversion"/>
  </si>
  <si>
    <t>mean</t>
    <phoneticPr fontId="2" type="noConversion"/>
  </si>
  <si>
    <r>
      <t>log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(FPKM)</t>
    </r>
    <phoneticPr fontId="2" type="noConversion"/>
  </si>
  <si>
    <t>FPKM</t>
    <phoneticPr fontId="2" type="noConversion"/>
  </si>
  <si>
    <r>
      <t>l</t>
    </r>
    <r>
      <rPr>
        <sz val="10"/>
        <rFont val="Arial"/>
        <family val="2"/>
      </rPr>
      <t>og2(FPKM)</t>
    </r>
    <phoneticPr fontId="2" type="noConversion"/>
  </si>
  <si>
    <r>
      <t>AREB</t>
    </r>
    <r>
      <rPr>
        <sz val="10"/>
        <rFont val="Arial"/>
        <family val="2"/>
      </rPr>
      <t>2_Cт</t>
    </r>
    <phoneticPr fontId="2" type="noConversion"/>
  </si>
  <si>
    <t>NCED1</t>
    <phoneticPr fontId="2" type="noConversion"/>
  </si>
  <si>
    <t>NCED2</t>
    <phoneticPr fontId="2" type="noConversion"/>
  </si>
  <si>
    <t>NCED3</t>
    <phoneticPr fontId="2" type="noConversion"/>
  </si>
  <si>
    <t>NCED4</t>
    <phoneticPr fontId="2" type="noConversion"/>
  </si>
  <si>
    <t>OST1</t>
    <phoneticPr fontId="2" type="noConversion"/>
  </si>
  <si>
    <t>PP2C1</t>
    <phoneticPr fontId="2" type="noConversion"/>
  </si>
  <si>
    <t>PP2C2</t>
    <phoneticPr fontId="2" type="noConversion"/>
  </si>
  <si>
    <t>PP2C3</t>
    <phoneticPr fontId="2" type="noConversion"/>
  </si>
  <si>
    <t>PP2C4</t>
    <phoneticPr fontId="2" type="noConversion"/>
  </si>
  <si>
    <t>PP2C5</t>
    <phoneticPr fontId="2" type="noConversion"/>
  </si>
  <si>
    <t>PSY1</t>
    <phoneticPr fontId="2" type="noConversion"/>
  </si>
  <si>
    <t>PSY2</t>
    <phoneticPr fontId="2" type="noConversion"/>
  </si>
  <si>
    <t>PYR1</t>
    <phoneticPr fontId="2" type="noConversion"/>
  </si>
  <si>
    <t>PYR2</t>
    <phoneticPr fontId="2" type="noConversion"/>
  </si>
  <si>
    <t>Pearson R</t>
  </si>
  <si>
    <t>Data</t>
    <phoneticPr fontId="2" type="noConversion"/>
  </si>
  <si>
    <t>Plot</t>
    <phoneticPr fontId="2" type="noConversion"/>
  </si>
  <si>
    <t>PEG-1h</t>
    <phoneticPr fontId="2" type="noConversion"/>
  </si>
  <si>
    <t>ACTIN</t>
    <phoneticPr fontId="2" type="noConversion"/>
  </si>
  <si>
    <t>BCH</t>
    <phoneticPr fontId="2" type="noConversion"/>
  </si>
  <si>
    <t>ΔΔCt</t>
    <phoneticPr fontId="2" type="noConversion"/>
  </si>
  <si>
    <t>2^(-ΔΔCt)</t>
    <phoneticPr fontId="2" type="noConversion"/>
  </si>
  <si>
    <t>Data</t>
    <phoneticPr fontId="2" type="noConversion"/>
  </si>
  <si>
    <t>Plot</t>
    <phoneticPr fontId="2" type="noConversion"/>
  </si>
  <si>
    <t>qPCR</t>
    <phoneticPr fontId="2" type="noConversion"/>
  </si>
  <si>
    <t>FPKM</t>
    <phoneticPr fontId="2" type="noConversion"/>
  </si>
  <si>
    <r>
      <t>l</t>
    </r>
    <r>
      <rPr>
        <sz val="10"/>
        <rFont val="Arial"/>
        <family val="2"/>
      </rPr>
      <t>og2(FPKM)</t>
    </r>
    <phoneticPr fontId="2" type="noConversion"/>
  </si>
  <si>
    <t>mean</t>
    <phoneticPr fontId="2" type="noConversion"/>
  </si>
  <si>
    <t>sd</t>
    <phoneticPr fontId="2" type="noConversion"/>
  </si>
  <si>
    <t>qRT-PCR</t>
    <phoneticPr fontId="2" type="noConversion"/>
  </si>
  <si>
    <r>
      <t>log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>(FPKM)</t>
    </r>
    <phoneticPr fontId="2" type="noConversion"/>
  </si>
  <si>
    <t>0H-2</t>
    <phoneticPr fontId="2" type="noConversion"/>
  </si>
  <si>
    <t>PEG-0h</t>
    <phoneticPr fontId="2" type="noConversion"/>
  </si>
  <si>
    <t>0H-3</t>
    <phoneticPr fontId="2" type="noConversion"/>
  </si>
  <si>
    <t>PEG-1h</t>
    <phoneticPr fontId="2" type="noConversion"/>
  </si>
  <si>
    <t>1H-1</t>
    <phoneticPr fontId="2" type="noConversion"/>
  </si>
  <si>
    <t>PEG-3h</t>
    <phoneticPr fontId="2" type="noConversion"/>
  </si>
  <si>
    <t>1H-2</t>
    <phoneticPr fontId="2" type="noConversion"/>
  </si>
  <si>
    <t>PEG-6h</t>
    <phoneticPr fontId="2" type="noConversion"/>
  </si>
  <si>
    <t>1H-3</t>
    <phoneticPr fontId="2" type="noConversion"/>
  </si>
  <si>
    <t>3H-1</t>
    <phoneticPr fontId="2" type="noConversion"/>
  </si>
  <si>
    <t>3H-2</t>
    <phoneticPr fontId="2" type="noConversion"/>
  </si>
  <si>
    <t>3H-3</t>
    <phoneticPr fontId="2" type="noConversion"/>
  </si>
  <si>
    <t>6H-1</t>
    <phoneticPr fontId="2" type="noConversion"/>
  </si>
  <si>
    <t>6H-2</t>
    <phoneticPr fontId="2" type="noConversion"/>
  </si>
  <si>
    <t>6H-3</t>
    <phoneticPr fontId="2" type="noConversion"/>
  </si>
  <si>
    <t>RD26</t>
    <phoneticPr fontId="2" type="noConversion"/>
  </si>
  <si>
    <t>RD29B</t>
    <phoneticPr fontId="2" type="noConversion"/>
  </si>
  <si>
    <t>DREB1D</t>
    <phoneticPr fontId="2" type="noConversion"/>
  </si>
  <si>
    <t>HB1</t>
    <phoneticPr fontId="2" type="noConversion"/>
  </si>
  <si>
    <t>HB2</t>
    <phoneticPr fontId="2" type="noConversion"/>
  </si>
  <si>
    <t>RD22</t>
    <phoneticPr fontId="2" type="noConversion"/>
  </si>
  <si>
    <t>DREB2</t>
    <phoneticPr fontId="2" type="noConversion"/>
  </si>
  <si>
    <t>ERD1</t>
    <phoneticPr fontId="2" type="noConversion"/>
  </si>
  <si>
    <t>RD19</t>
    <phoneticPr fontId="2" type="noConversion"/>
  </si>
  <si>
    <t>LEA5</t>
    <phoneticPr fontId="2" type="noConversion"/>
  </si>
  <si>
    <t>LEA4</t>
    <phoneticPr fontId="2" type="noConversion"/>
  </si>
  <si>
    <t>LEA3</t>
    <phoneticPr fontId="2" type="noConversion"/>
  </si>
  <si>
    <t>LEA2</t>
    <phoneticPr fontId="2" type="noConversion"/>
  </si>
  <si>
    <t>LEA1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</si>
</sst>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Arial"/>
      <family val="2"/>
    </font>
    <font>
      <vertAlign val="subscript"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3" fillId="0" borderId="0" xfId="1" applyFont="1" applyFill="1"/>
    <xf numFmtId="0" fontId="1" fillId="2" borderId="0" xfId="1" applyFill="1"/>
    <xf numFmtId="0" fontId="0" fillId="2" borderId="0" xfId="0" applyFill="1">
      <alignment vertical="center"/>
    </xf>
    <xf numFmtId="0" fontId="1" fillId="3" borderId="0" xfId="1" applyFill="1"/>
    <xf numFmtId="0" fontId="0" fillId="3" borderId="0" xfId="0" applyFill="1">
      <alignment vertical="center"/>
    </xf>
    <xf numFmtId="0" fontId="1" fillId="4" borderId="0" xfId="1" applyFill="1"/>
    <xf numFmtId="0" fontId="0" fillId="4" borderId="0" xfId="0" applyFill="1">
      <alignment vertical="center"/>
    </xf>
    <xf numFmtId="0" fontId="1" fillId="5" borderId="0" xfId="1" applyFill="1"/>
    <xf numFmtId="0" fontId="0" fillId="5" borderId="0" xfId="0" applyFill="1">
      <alignment vertical="center"/>
    </xf>
    <xf numFmtId="0" fontId="1" fillId="6" borderId="0" xfId="1" applyFill="1"/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3" fillId="7" borderId="0" xfId="1" applyFont="1" applyFill="1"/>
    <xf numFmtId="0" fontId="1" fillId="7" borderId="0" xfId="1" applyFont="1" applyFill="1"/>
    <xf numFmtId="0" fontId="0" fillId="7" borderId="0" xfId="0" applyFill="1">
      <alignment vertical="center"/>
    </xf>
    <xf numFmtId="0" fontId="0" fillId="0" borderId="0" xfId="0" applyAlignment="1"/>
    <xf numFmtId="0" fontId="1" fillId="0" borderId="0" xfId="1" applyFont="1"/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5" fillId="8" borderId="0" xfId="0" applyFont="1" applyFill="1">
      <alignment vertical="center"/>
    </xf>
    <xf numFmtId="0" fontId="4" fillId="0" borderId="0" xfId="1" applyFont="1" applyFill="1" applyAlignment="1"/>
    <xf numFmtId="0" fontId="6" fillId="0" borderId="0" xfId="1" applyFont="1" applyFill="1"/>
    <xf numFmtId="0" fontId="5" fillId="0" borderId="0" xfId="0" applyFont="1" applyFill="1">
      <alignment vertical="center"/>
    </xf>
    <xf numFmtId="0" fontId="1" fillId="0" borderId="0" xfId="1" applyFont="1" applyFill="1"/>
    <xf numFmtId="0" fontId="4" fillId="7" borderId="0" xfId="1" applyFont="1" applyFill="1" applyAlignment="1">
      <alignment horizontal="center"/>
    </xf>
    <xf numFmtId="0" fontId="8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'LEA1'!$R$4:$R$7</c:f>
                <c:numCache>
                  <c:formatCode>General</c:formatCode>
                  <c:ptCount val="4"/>
                  <c:pt idx="0">
                    <c:v>0.27161499005800038</c:v>
                  </c:pt>
                  <c:pt idx="1">
                    <c:v>8.0201565997422417</c:v>
                  </c:pt>
                  <c:pt idx="2">
                    <c:v>5.4522032488007719</c:v>
                  </c:pt>
                  <c:pt idx="3">
                    <c:v>6.4622779543216557</c:v>
                  </c:pt>
                </c:numCache>
              </c:numRef>
            </c:plus>
            <c:minus>
              <c:numRef>
                <c:f>'LEA1'!$R$4:$R$7</c:f>
                <c:numCache>
                  <c:formatCode>General</c:formatCode>
                  <c:ptCount val="4"/>
                  <c:pt idx="0">
                    <c:v>0.27161499005800038</c:v>
                  </c:pt>
                  <c:pt idx="1">
                    <c:v>8.0201565997422417</c:v>
                  </c:pt>
                  <c:pt idx="2">
                    <c:v>5.4522032488007719</c:v>
                  </c:pt>
                  <c:pt idx="3">
                    <c:v>6.4622779543216557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'LEA1'!$O$4:$O$7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'LEA1'!$P$4:$P$7</c:f>
              <c:numCache>
                <c:formatCode>General</c:formatCode>
                <c:ptCount val="4"/>
                <c:pt idx="0">
                  <c:v>0.87844813666757837</c:v>
                </c:pt>
                <c:pt idx="1">
                  <c:v>30.711458873331058</c:v>
                </c:pt>
                <c:pt idx="2">
                  <c:v>29.004539307078062</c:v>
                </c:pt>
                <c:pt idx="3">
                  <c:v>34.223158857115926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9-4A57-A593-65842B9B8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'LEA1'!$Q$3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'LEA1'!$S$4:$S$7</c:f>
                <c:numCache>
                  <c:formatCode>General</c:formatCode>
                  <c:ptCount val="4"/>
                  <c:pt idx="0">
                    <c:v>0.64629703996643184</c:v>
                  </c:pt>
                  <c:pt idx="1">
                    <c:v>1.8805360572861034</c:v>
                  </c:pt>
                  <c:pt idx="2">
                    <c:v>1.4311708849190192</c:v>
                  </c:pt>
                  <c:pt idx="3">
                    <c:v>1.2148553091647782</c:v>
                  </c:pt>
                </c:numCache>
              </c:numRef>
            </c:plus>
            <c:minus>
              <c:numRef>
                <c:f>'LEA1'!$S$4:$S$7</c:f>
                <c:numCache>
                  <c:formatCode>General</c:formatCode>
                  <c:ptCount val="4"/>
                  <c:pt idx="0">
                    <c:v>0.64629703996643184</c:v>
                  </c:pt>
                  <c:pt idx="1">
                    <c:v>1.8805360572861034</c:v>
                  </c:pt>
                  <c:pt idx="2">
                    <c:v>1.4311708849190192</c:v>
                  </c:pt>
                  <c:pt idx="3">
                    <c:v>1.2148553091647782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'LEA1'!$O$4:$O$7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'LEA1'!$Q$4:$Q$7</c:f>
              <c:numCache>
                <c:formatCode>General</c:formatCode>
                <c:ptCount val="4"/>
                <c:pt idx="0">
                  <c:v>5.6537704644538342</c:v>
                </c:pt>
                <c:pt idx="1">
                  <c:v>10.613196575644704</c:v>
                </c:pt>
                <c:pt idx="2">
                  <c:v>10.700316324499632</c:v>
                </c:pt>
                <c:pt idx="3">
                  <c:v>10.347862710551697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9-4A57-A593-65842B9B8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  <c:majorUnit val="3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'HB2'!$P$3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'HB2'!$R$4:$R$7</c:f>
                <c:numCache>
                  <c:formatCode>General</c:formatCode>
                  <c:ptCount val="4"/>
                  <c:pt idx="0">
                    <c:v>6.7915666030116589E-2</c:v>
                  </c:pt>
                  <c:pt idx="1">
                    <c:v>0.54045173491973797</c:v>
                  </c:pt>
                  <c:pt idx="2">
                    <c:v>1.0311677687447645</c:v>
                  </c:pt>
                  <c:pt idx="3">
                    <c:v>0.21903376348588943</c:v>
                  </c:pt>
                </c:numCache>
              </c:numRef>
            </c:plus>
            <c:minus>
              <c:numRef>
                <c:f>'HB2'!$R$4:$R$7</c:f>
                <c:numCache>
                  <c:formatCode>General</c:formatCode>
                  <c:ptCount val="4"/>
                  <c:pt idx="0">
                    <c:v>6.7915666030116589E-2</c:v>
                  </c:pt>
                  <c:pt idx="1">
                    <c:v>0.54045173491973797</c:v>
                  </c:pt>
                  <c:pt idx="2">
                    <c:v>1.0311677687447645</c:v>
                  </c:pt>
                  <c:pt idx="3">
                    <c:v>0.21903376348588943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'HB2'!$O$4:$O$7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'HB2'!$P$4:$P$7</c:f>
              <c:numCache>
                <c:formatCode>General</c:formatCode>
                <c:ptCount val="4"/>
                <c:pt idx="0">
                  <c:v>0.86305079107434013</c:v>
                </c:pt>
                <c:pt idx="1">
                  <c:v>1.6529242083270672</c:v>
                </c:pt>
                <c:pt idx="2">
                  <c:v>2.1861964556262947</c:v>
                </c:pt>
                <c:pt idx="3">
                  <c:v>0.83909456324428955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9-4C53-8436-DB94072B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'HB2'!$Q$3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'HB2'!$S$4:$S$7</c:f>
                <c:numCache>
                  <c:formatCode>General</c:formatCode>
                  <c:ptCount val="4"/>
                  <c:pt idx="0">
                    <c:v>0.31801669353638967</c:v>
                  </c:pt>
                  <c:pt idx="1">
                    <c:v>0.32820450322115807</c:v>
                  </c:pt>
                  <c:pt idx="2">
                    <c:v>0.11967576534344894</c:v>
                  </c:pt>
                  <c:pt idx="3">
                    <c:v>0.31640462305819528</c:v>
                  </c:pt>
                </c:numCache>
              </c:numRef>
            </c:plus>
            <c:minus>
              <c:numRef>
                <c:f>'HB2'!$S$4:$S$7</c:f>
                <c:numCache>
                  <c:formatCode>General</c:formatCode>
                  <c:ptCount val="4"/>
                  <c:pt idx="0">
                    <c:v>0.31801669353638967</c:v>
                  </c:pt>
                  <c:pt idx="1">
                    <c:v>0.32820450322115807</c:v>
                  </c:pt>
                  <c:pt idx="2">
                    <c:v>0.11967576534344894</c:v>
                  </c:pt>
                  <c:pt idx="3">
                    <c:v>0.31640462305819528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'HB2'!$O$4:$O$7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'HB2'!$Q$4:$Q$7</c:f>
              <c:numCache>
                <c:formatCode>General</c:formatCode>
                <c:ptCount val="4"/>
                <c:pt idx="0">
                  <c:v>6.0478433968620804</c:v>
                </c:pt>
                <c:pt idx="1">
                  <c:v>6.9730273981967512</c:v>
                </c:pt>
                <c:pt idx="2">
                  <c:v>7.1646419493263922</c:v>
                </c:pt>
                <c:pt idx="3">
                  <c:v>6.1735839070693102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C53-8436-DB94072B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274966247023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'HB1'!$P$3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'HB1'!$R$4:$R$7</c:f>
                <c:numCache>
                  <c:formatCode>General</c:formatCode>
                  <c:ptCount val="4"/>
                  <c:pt idx="0">
                    <c:v>0.11280118696448151</c:v>
                  </c:pt>
                  <c:pt idx="1">
                    <c:v>0.63626277524625463</c:v>
                  </c:pt>
                  <c:pt idx="2">
                    <c:v>0.71154319573412284</c:v>
                  </c:pt>
                  <c:pt idx="3">
                    <c:v>0.16988696096695668</c:v>
                  </c:pt>
                </c:numCache>
              </c:numRef>
            </c:plus>
            <c:minus>
              <c:numRef>
                <c:f>'HB1'!$R$4:$R$7</c:f>
                <c:numCache>
                  <c:formatCode>General</c:formatCode>
                  <c:ptCount val="4"/>
                  <c:pt idx="0">
                    <c:v>0.11280118696448151</c:v>
                  </c:pt>
                  <c:pt idx="1">
                    <c:v>0.63626277524625463</c:v>
                  </c:pt>
                  <c:pt idx="2">
                    <c:v>0.71154319573412284</c:v>
                  </c:pt>
                  <c:pt idx="3">
                    <c:v>0.16988696096695668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'HB1'!$O$4:$O$7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'HB1'!$P$4:$P$7</c:f>
              <c:numCache>
                <c:formatCode>General</c:formatCode>
                <c:ptCount val="4"/>
                <c:pt idx="0">
                  <c:v>0.94473005436867452</c:v>
                </c:pt>
                <c:pt idx="1">
                  <c:v>2.3544921646812242</c:v>
                </c:pt>
                <c:pt idx="2">
                  <c:v>2.6656810580275914</c:v>
                </c:pt>
                <c:pt idx="3">
                  <c:v>1.4241099965031156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B-45C2-BC1E-0E0A58E3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'HB1'!$Q$3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'HB1'!$S$4:$S$7</c:f>
                <c:numCache>
                  <c:formatCode>General</c:formatCode>
                  <c:ptCount val="4"/>
                  <c:pt idx="0">
                    <c:v>0.19625060887862558</c:v>
                  </c:pt>
                  <c:pt idx="1">
                    <c:v>0.75874868771883131</c:v>
                  </c:pt>
                  <c:pt idx="2">
                    <c:v>0.44845795376359809</c:v>
                  </c:pt>
                  <c:pt idx="3">
                    <c:v>8.1877390011395518E-2</c:v>
                  </c:pt>
                </c:numCache>
              </c:numRef>
            </c:plus>
            <c:minus>
              <c:numRef>
                <c:f>'HB1'!$S$4:$S$7</c:f>
                <c:numCache>
                  <c:formatCode>General</c:formatCode>
                  <c:ptCount val="4"/>
                  <c:pt idx="0">
                    <c:v>0.19625060887862558</c:v>
                  </c:pt>
                  <c:pt idx="1">
                    <c:v>0.75874868771883131</c:v>
                  </c:pt>
                  <c:pt idx="2">
                    <c:v>0.44845795376359809</c:v>
                  </c:pt>
                  <c:pt idx="3">
                    <c:v>8.1877390011395518E-2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'HB1'!$O$4:$O$7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'HB1'!$Q$4:$Q$7</c:f>
              <c:numCache>
                <c:formatCode>General</c:formatCode>
                <c:ptCount val="4"/>
                <c:pt idx="0">
                  <c:v>7.9033376409363569</c:v>
                </c:pt>
                <c:pt idx="1">
                  <c:v>9.3163305498638582</c:v>
                </c:pt>
                <c:pt idx="2">
                  <c:v>9.2493207659742573</c:v>
                </c:pt>
                <c:pt idx="3">
                  <c:v>8.8470369340964421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B-45C2-BC1E-0E0A58E3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DREB1D!$P$3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DREB1D!$R$4:$R$7</c:f>
                <c:numCache>
                  <c:formatCode>General</c:formatCode>
                  <c:ptCount val="4"/>
                  <c:pt idx="0">
                    <c:v>0.22340379892006779</c:v>
                  </c:pt>
                  <c:pt idx="1">
                    <c:v>3.9962054874922028</c:v>
                  </c:pt>
                  <c:pt idx="2">
                    <c:v>2.0848039941422938</c:v>
                  </c:pt>
                  <c:pt idx="3">
                    <c:v>1.6097984544834709</c:v>
                  </c:pt>
                </c:numCache>
              </c:numRef>
            </c:plus>
            <c:minus>
              <c:numRef>
                <c:f>DREB1D!$R$4:$R$7</c:f>
                <c:numCache>
                  <c:formatCode>General</c:formatCode>
                  <c:ptCount val="4"/>
                  <c:pt idx="0">
                    <c:v>0.22340379892006779</c:v>
                  </c:pt>
                  <c:pt idx="1">
                    <c:v>3.9962054874922028</c:v>
                  </c:pt>
                  <c:pt idx="2">
                    <c:v>2.0848039941422938</c:v>
                  </c:pt>
                  <c:pt idx="3">
                    <c:v>1.6097984544834709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DREB1D!$O$4:$O$7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DREB1D!$P$4:$P$7</c:f>
              <c:numCache>
                <c:formatCode>General</c:formatCode>
                <c:ptCount val="4"/>
                <c:pt idx="0">
                  <c:v>1.0398247941324361</c:v>
                </c:pt>
                <c:pt idx="1">
                  <c:v>11.868989368453626</c:v>
                </c:pt>
                <c:pt idx="2">
                  <c:v>6.6315857702769234</c:v>
                </c:pt>
                <c:pt idx="3">
                  <c:v>5.3905589020335096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D-48C9-9687-457645905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DREB1D!$Q$3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DREB1D!$S$4:$S$7</c:f>
                <c:numCache>
                  <c:formatCode>General</c:formatCode>
                  <c:ptCount val="4"/>
                  <c:pt idx="0">
                    <c:v>0.13698581691174216</c:v>
                  </c:pt>
                  <c:pt idx="1">
                    <c:v>0.67554346254582809</c:v>
                  </c:pt>
                  <c:pt idx="2">
                    <c:v>0.38671057924443064</c:v>
                  </c:pt>
                  <c:pt idx="3">
                    <c:v>0.29230356230032939</c:v>
                  </c:pt>
                </c:numCache>
              </c:numRef>
            </c:plus>
            <c:minus>
              <c:numRef>
                <c:f>DREB1D!$S$4:$S$7</c:f>
                <c:numCache>
                  <c:formatCode>General</c:formatCode>
                  <c:ptCount val="4"/>
                  <c:pt idx="0">
                    <c:v>0.13698581691174216</c:v>
                  </c:pt>
                  <c:pt idx="1">
                    <c:v>0.67554346254582809</c:v>
                  </c:pt>
                  <c:pt idx="2">
                    <c:v>0.38671057924443064</c:v>
                  </c:pt>
                  <c:pt idx="3">
                    <c:v>0.29230356230032939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DREB1D!$O$4:$O$7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DREB1D!$Q$4:$Q$7</c:f>
              <c:numCache>
                <c:formatCode>General</c:formatCode>
                <c:ptCount val="4"/>
                <c:pt idx="0">
                  <c:v>7.047796136714525</c:v>
                </c:pt>
                <c:pt idx="1">
                  <c:v>8.0907243925098147</c:v>
                </c:pt>
                <c:pt idx="2">
                  <c:v>7.7229814873518734</c:v>
                </c:pt>
                <c:pt idx="3">
                  <c:v>8.0493199583290416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D-48C9-9687-457645905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471623111300509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RD29B!$P$3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RD29B!$R$4:$R$7</c:f>
                <c:numCache>
                  <c:formatCode>General</c:formatCode>
                  <c:ptCount val="4"/>
                  <c:pt idx="0">
                    <c:v>0.14588741590595988</c:v>
                  </c:pt>
                  <c:pt idx="1">
                    <c:v>1.3201927114395058</c:v>
                  </c:pt>
                  <c:pt idx="2">
                    <c:v>2.3647720032852173</c:v>
                  </c:pt>
                  <c:pt idx="3">
                    <c:v>1.7823910968909051</c:v>
                  </c:pt>
                </c:numCache>
              </c:numRef>
            </c:plus>
            <c:minus>
              <c:numRef>
                <c:f>RD29B!$R$4:$R$7</c:f>
                <c:numCache>
                  <c:formatCode>General</c:formatCode>
                  <c:ptCount val="4"/>
                  <c:pt idx="0">
                    <c:v>0.14588741590595988</c:v>
                  </c:pt>
                  <c:pt idx="1">
                    <c:v>1.3201927114395058</c:v>
                  </c:pt>
                  <c:pt idx="2">
                    <c:v>2.3647720032852173</c:v>
                  </c:pt>
                  <c:pt idx="3">
                    <c:v>1.7823910968909051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RD29B!$O$4:$O$7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RD29B!$P$4:$P$7</c:f>
              <c:numCache>
                <c:formatCode>General</c:formatCode>
                <c:ptCount val="4"/>
                <c:pt idx="0">
                  <c:v>0.92805768050413029</c:v>
                </c:pt>
                <c:pt idx="1">
                  <c:v>9.1481069014395988</c:v>
                </c:pt>
                <c:pt idx="2">
                  <c:v>12.347934055725515</c:v>
                </c:pt>
                <c:pt idx="3">
                  <c:v>6.8284823546949456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165-B770-B45C3DA0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RD29B!$Q$3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RD29B!$S$4:$S$7</c:f>
                <c:numCache>
                  <c:formatCode>General</c:formatCode>
                  <c:ptCount val="4"/>
                  <c:pt idx="0">
                    <c:v>5.5168374111037789E-2</c:v>
                  </c:pt>
                  <c:pt idx="1">
                    <c:v>0.72937171593630412</c:v>
                  </c:pt>
                  <c:pt idx="2">
                    <c:v>1.0092405320667781</c:v>
                  </c:pt>
                  <c:pt idx="3">
                    <c:v>1.0316442782276662</c:v>
                  </c:pt>
                </c:numCache>
              </c:numRef>
            </c:plus>
            <c:minus>
              <c:numRef>
                <c:f>RD29B!$S$4:$S$7</c:f>
                <c:numCache>
                  <c:formatCode>General</c:formatCode>
                  <c:ptCount val="4"/>
                  <c:pt idx="0">
                    <c:v>5.5168374111037789E-2</c:v>
                  </c:pt>
                  <c:pt idx="1">
                    <c:v>0.72937171593630412</c:v>
                  </c:pt>
                  <c:pt idx="2">
                    <c:v>1.0092405320667781</c:v>
                  </c:pt>
                  <c:pt idx="3">
                    <c:v>1.0316442782276662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RD29B!$O$4:$O$7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RD29B!$Q$4:$Q$7</c:f>
              <c:numCache>
                <c:formatCode>General</c:formatCode>
                <c:ptCount val="4"/>
                <c:pt idx="0">
                  <c:v>4.6595153102749114</c:v>
                </c:pt>
                <c:pt idx="1">
                  <c:v>8.9069893496525676</c:v>
                </c:pt>
                <c:pt idx="2">
                  <c:v>8.3837206296590878</c:v>
                </c:pt>
                <c:pt idx="3">
                  <c:v>7.760807777892393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C-4165-B770-B45C3DA0A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'RD26'!$P$3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'RD26'!$R$4:$R$7</c:f>
                <c:numCache>
                  <c:formatCode>General</c:formatCode>
                  <c:ptCount val="4"/>
                  <c:pt idx="0">
                    <c:v>0.42271213116522538</c:v>
                  </c:pt>
                  <c:pt idx="1">
                    <c:v>3.8352670550828765</c:v>
                  </c:pt>
                  <c:pt idx="2">
                    <c:v>12.760580357249372</c:v>
                  </c:pt>
                  <c:pt idx="3">
                    <c:v>2.3498666342154273</c:v>
                  </c:pt>
                </c:numCache>
              </c:numRef>
            </c:plus>
            <c:minus>
              <c:numRef>
                <c:f>'RD26'!$R$4:$R$7</c:f>
                <c:numCache>
                  <c:formatCode>General</c:formatCode>
                  <c:ptCount val="4"/>
                  <c:pt idx="0">
                    <c:v>0.42271213116522538</c:v>
                  </c:pt>
                  <c:pt idx="1">
                    <c:v>3.8352670550828765</c:v>
                  </c:pt>
                  <c:pt idx="2">
                    <c:v>12.760580357249372</c:v>
                  </c:pt>
                  <c:pt idx="3">
                    <c:v>2.3498666342154273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'RD26'!$O$4:$O$7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'RD26'!$P$4:$P$7</c:f>
              <c:numCache>
                <c:formatCode>General</c:formatCode>
                <c:ptCount val="4"/>
                <c:pt idx="0">
                  <c:v>1.2359234040937714</c:v>
                </c:pt>
                <c:pt idx="1">
                  <c:v>9.8384118504579625</c:v>
                </c:pt>
                <c:pt idx="2">
                  <c:v>16.279647303706462</c:v>
                </c:pt>
                <c:pt idx="3">
                  <c:v>2.5522060240530053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2-4ACF-9343-0E57F842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'RD26'!$Q$3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'RD26'!$S$4:$S$7</c:f>
                <c:numCache>
                  <c:formatCode>General</c:formatCode>
                  <c:ptCount val="4"/>
                  <c:pt idx="0">
                    <c:v>0.35603912329871357</c:v>
                  </c:pt>
                  <c:pt idx="1">
                    <c:v>0.66388578312129276</c:v>
                  </c:pt>
                  <c:pt idx="2">
                    <c:v>0.91190299157553878</c:v>
                  </c:pt>
                  <c:pt idx="3">
                    <c:v>1.2957173776744011</c:v>
                  </c:pt>
                </c:numCache>
              </c:numRef>
            </c:plus>
            <c:minus>
              <c:numRef>
                <c:f>'RD26'!$S$4:$S$7</c:f>
                <c:numCache>
                  <c:formatCode>General</c:formatCode>
                  <c:ptCount val="4"/>
                  <c:pt idx="0">
                    <c:v>0.35603912329871357</c:v>
                  </c:pt>
                  <c:pt idx="1">
                    <c:v>0.66388578312129276</c:v>
                  </c:pt>
                  <c:pt idx="2">
                    <c:v>0.91190299157553878</c:v>
                  </c:pt>
                  <c:pt idx="3">
                    <c:v>1.2957173776744011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'RD26'!$O$4:$O$7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'RD26'!$Q$4:$Q$7</c:f>
              <c:numCache>
                <c:formatCode>General</c:formatCode>
                <c:ptCount val="4"/>
                <c:pt idx="0">
                  <c:v>3.0829866223348623</c:v>
                </c:pt>
                <c:pt idx="1">
                  <c:v>6.7133157826504091</c:v>
                </c:pt>
                <c:pt idx="2">
                  <c:v>6.5980675471122643</c:v>
                </c:pt>
                <c:pt idx="3">
                  <c:v>5.0438286137627992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2-4ACF-9343-0E57F842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'PSY1'!$P$3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'PSY1'!$R$4:$R$7</c:f>
                <c:numCache>
                  <c:formatCode>General</c:formatCode>
                  <c:ptCount val="4"/>
                  <c:pt idx="0">
                    <c:v>5.2577772494948688E-2</c:v>
                  </c:pt>
                  <c:pt idx="1">
                    <c:v>0.13901820851387348</c:v>
                  </c:pt>
                  <c:pt idx="2">
                    <c:v>0.1348648875603328</c:v>
                  </c:pt>
                  <c:pt idx="3">
                    <c:v>8.6317517861540474E-2</c:v>
                  </c:pt>
                </c:numCache>
              </c:numRef>
            </c:plus>
            <c:minus>
              <c:numRef>
                <c:f>'PSY1'!$R$4:$R$7</c:f>
                <c:numCache>
                  <c:formatCode>General</c:formatCode>
                  <c:ptCount val="4"/>
                  <c:pt idx="0">
                    <c:v>5.2577772494948688E-2</c:v>
                  </c:pt>
                  <c:pt idx="1">
                    <c:v>0.13901820851387348</c:v>
                  </c:pt>
                  <c:pt idx="2">
                    <c:v>0.1348648875603328</c:v>
                  </c:pt>
                  <c:pt idx="3">
                    <c:v>8.6317517861540474E-2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'PSY1'!$O$4:$O$7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'PSY1'!$P$4:$P$7</c:f>
              <c:numCache>
                <c:formatCode>General</c:formatCode>
                <c:ptCount val="4"/>
                <c:pt idx="0">
                  <c:v>0.80108908145325497</c:v>
                </c:pt>
                <c:pt idx="1">
                  <c:v>1.0685914263444072</c:v>
                </c:pt>
                <c:pt idx="2">
                  <c:v>1.3930223392472589</c:v>
                </c:pt>
                <c:pt idx="3">
                  <c:v>1.0903258669966782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B-4756-9368-73F2AECE9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'PSY1'!$Q$3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'PSY1'!$S$4:$S$7</c:f>
                <c:numCache>
                  <c:formatCode>General</c:formatCode>
                  <c:ptCount val="4"/>
                  <c:pt idx="0">
                    <c:v>7.2274926807355797E-2</c:v>
                  </c:pt>
                  <c:pt idx="1">
                    <c:v>0.43180298687790131</c:v>
                  </c:pt>
                  <c:pt idx="2">
                    <c:v>0.19299715199631032</c:v>
                  </c:pt>
                  <c:pt idx="3">
                    <c:v>6.6002265387567136E-2</c:v>
                  </c:pt>
                </c:numCache>
              </c:numRef>
            </c:plus>
            <c:minus>
              <c:numRef>
                <c:f>'PSY1'!$S$4:$S$7</c:f>
                <c:numCache>
                  <c:formatCode>General</c:formatCode>
                  <c:ptCount val="4"/>
                  <c:pt idx="0">
                    <c:v>7.2274926807355797E-2</c:v>
                  </c:pt>
                  <c:pt idx="1">
                    <c:v>0.43180298687790131</c:v>
                  </c:pt>
                  <c:pt idx="2">
                    <c:v>0.19299715199631032</c:v>
                  </c:pt>
                  <c:pt idx="3">
                    <c:v>6.6002265387567136E-2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'PSY1'!$O$4:$O$7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'PSY1'!$Q$4:$Q$7</c:f>
              <c:numCache>
                <c:formatCode>General</c:formatCode>
                <c:ptCount val="4"/>
                <c:pt idx="0">
                  <c:v>6.3178164068716347</c:v>
                </c:pt>
                <c:pt idx="1">
                  <c:v>7.0745998101777472</c:v>
                </c:pt>
                <c:pt idx="2">
                  <c:v>7.3312036452724856</c:v>
                </c:pt>
                <c:pt idx="3">
                  <c:v>7.0212737524417621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B-4756-9368-73F2AECE9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'PSY2'!$P$3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'PSY2'!$R$4:$R$7</c:f>
                <c:numCache>
                  <c:formatCode>General</c:formatCode>
                  <c:ptCount val="4"/>
                  <c:pt idx="0">
                    <c:v>0.20422784623028628</c:v>
                  </c:pt>
                  <c:pt idx="1">
                    <c:v>0.2371769545945677</c:v>
                  </c:pt>
                  <c:pt idx="2">
                    <c:v>0.12795975632564133</c:v>
                  </c:pt>
                  <c:pt idx="3">
                    <c:v>0.22232142408368033</c:v>
                  </c:pt>
                </c:numCache>
              </c:numRef>
            </c:plus>
            <c:minus>
              <c:numRef>
                <c:f>'PSY2'!$R$4:$R$7</c:f>
                <c:numCache>
                  <c:formatCode>General</c:formatCode>
                  <c:ptCount val="4"/>
                  <c:pt idx="0">
                    <c:v>0.20422784623028628</c:v>
                  </c:pt>
                  <c:pt idx="1">
                    <c:v>0.2371769545945677</c:v>
                  </c:pt>
                  <c:pt idx="2">
                    <c:v>0.12795975632564133</c:v>
                  </c:pt>
                  <c:pt idx="3">
                    <c:v>0.22232142408368033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'PSY2'!$O$4:$O$7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'PSY2'!$P$4:$P$7</c:f>
              <c:numCache>
                <c:formatCode>General</c:formatCode>
                <c:ptCount val="4"/>
                <c:pt idx="0">
                  <c:v>0.7760855456368817</c:v>
                </c:pt>
                <c:pt idx="1">
                  <c:v>0.99377960512665331</c:v>
                </c:pt>
                <c:pt idx="2">
                  <c:v>1.3836195726536764</c:v>
                </c:pt>
                <c:pt idx="3">
                  <c:v>1.0170476957634897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9-4C6B-8D39-EB92BF6A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02272"/>
        <c:axId val="284410432"/>
      </c:barChart>
      <c:lineChart>
        <c:grouping val="standard"/>
        <c:varyColors val="0"/>
        <c:ser>
          <c:idx val="1"/>
          <c:order val="1"/>
          <c:tx>
            <c:strRef>
              <c:f>'PSY2'!$Q$3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'PSY2'!$S$4:$S$7</c:f>
                <c:numCache>
                  <c:formatCode>General</c:formatCode>
                  <c:ptCount val="4"/>
                  <c:pt idx="0">
                    <c:v>0.13536562749238293</c:v>
                  </c:pt>
                  <c:pt idx="1">
                    <c:v>0.18693417872981621</c:v>
                  </c:pt>
                  <c:pt idx="2">
                    <c:v>0.11215554161246602</c:v>
                  </c:pt>
                  <c:pt idx="3">
                    <c:v>0.22923130862749874</c:v>
                  </c:pt>
                </c:numCache>
              </c:numRef>
            </c:plus>
            <c:minus>
              <c:numRef>
                <c:f>'PSY2'!$S$4:$S$7</c:f>
                <c:numCache>
                  <c:formatCode>General</c:formatCode>
                  <c:ptCount val="4"/>
                  <c:pt idx="0">
                    <c:v>0.13536562749238293</c:v>
                  </c:pt>
                  <c:pt idx="1">
                    <c:v>0.18693417872981621</c:v>
                  </c:pt>
                  <c:pt idx="2">
                    <c:v>0.11215554161246602</c:v>
                  </c:pt>
                  <c:pt idx="3">
                    <c:v>0.22923130862749874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'PSY2'!$O$4:$O$7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'PSY2'!$Q$4:$Q$7</c:f>
              <c:numCache>
                <c:formatCode>General</c:formatCode>
                <c:ptCount val="4"/>
                <c:pt idx="0">
                  <c:v>6.8388885514907072</c:v>
                </c:pt>
                <c:pt idx="1">
                  <c:v>7.1708702679685237</c:v>
                </c:pt>
                <c:pt idx="2">
                  <c:v>7.7616628706077222</c:v>
                </c:pt>
                <c:pt idx="3">
                  <c:v>7.5774997154743318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9-4C6B-8D39-EB92BF6AA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545472"/>
        <c:axId val="284411008"/>
      </c:lineChart>
      <c:catAx>
        <c:axId val="285302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410432"/>
        <c:crosses val="autoZero"/>
        <c:auto val="1"/>
        <c:lblAlgn val="ctr"/>
        <c:lblOffset val="100"/>
        <c:noMultiLvlLbl val="0"/>
      </c:catAx>
      <c:valAx>
        <c:axId val="284410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5302272"/>
        <c:crosses val="autoZero"/>
        <c:crossBetween val="between"/>
      </c:valAx>
      <c:valAx>
        <c:axId val="284411008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5545472"/>
        <c:crosses val="max"/>
        <c:crossBetween val="between"/>
      </c:valAx>
      <c:catAx>
        <c:axId val="28554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411008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8649368398542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[1]BCH!$P$3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[1]BCH!$R$4:$R$7</c:f>
                <c:numCache>
                  <c:formatCode>General</c:formatCode>
                  <c:ptCount val="4"/>
                  <c:pt idx="0">
                    <c:v>0.15860842186431626</c:v>
                  </c:pt>
                  <c:pt idx="1">
                    <c:v>0.82788255086824403</c:v>
                  </c:pt>
                  <c:pt idx="2">
                    <c:v>6.6502961399114477E-2</c:v>
                  </c:pt>
                  <c:pt idx="3">
                    <c:v>0.21111195446918021</c:v>
                  </c:pt>
                </c:numCache>
              </c:numRef>
            </c:plus>
            <c:minus>
              <c:numRef>
                <c:f>[1]BCH!$R$4:$R$7</c:f>
                <c:numCache>
                  <c:formatCode>General</c:formatCode>
                  <c:ptCount val="4"/>
                  <c:pt idx="0">
                    <c:v>0.15860842186431626</c:v>
                  </c:pt>
                  <c:pt idx="1">
                    <c:v>0.82788255086824403</c:v>
                  </c:pt>
                  <c:pt idx="2">
                    <c:v>6.6502961399114477E-2</c:v>
                  </c:pt>
                  <c:pt idx="3">
                    <c:v>0.21111195446918021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[1]BCH!$O$4:$O$7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[1]BCH!$P$4:$P$7</c:f>
              <c:numCache>
                <c:formatCode>General</c:formatCode>
                <c:ptCount val="4"/>
                <c:pt idx="0">
                  <c:v>0.91102576177698835</c:v>
                </c:pt>
                <c:pt idx="1">
                  <c:v>2.8613766550069473</c:v>
                </c:pt>
                <c:pt idx="2">
                  <c:v>3.1980947758940559</c:v>
                </c:pt>
                <c:pt idx="3">
                  <c:v>1.3084749161345637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E-4A5E-BEAB-33CA7565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807680"/>
        <c:axId val="348996160"/>
      </c:barChart>
      <c:lineChart>
        <c:grouping val="standard"/>
        <c:varyColors val="0"/>
        <c:ser>
          <c:idx val="1"/>
          <c:order val="1"/>
          <c:tx>
            <c:strRef>
              <c:f>[1]BCH!$Q$3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[1]BCH!$S$4:$S$7</c:f>
                <c:numCache>
                  <c:formatCode>General</c:formatCode>
                  <c:ptCount val="4"/>
                  <c:pt idx="0">
                    <c:v>0.11042611787470107</c:v>
                  </c:pt>
                  <c:pt idx="1">
                    <c:v>0.87178853541751944</c:v>
                  </c:pt>
                  <c:pt idx="2">
                    <c:v>0.27132749672808359</c:v>
                  </c:pt>
                  <c:pt idx="3">
                    <c:v>0.29353412447301741</c:v>
                  </c:pt>
                </c:numCache>
              </c:numRef>
            </c:plus>
            <c:minus>
              <c:numRef>
                <c:f>[1]BCH!$S$4:$S$7</c:f>
                <c:numCache>
                  <c:formatCode>General</c:formatCode>
                  <c:ptCount val="4"/>
                  <c:pt idx="0">
                    <c:v>0.11042611787470107</c:v>
                  </c:pt>
                  <c:pt idx="1">
                    <c:v>0.87178853541751944</c:v>
                  </c:pt>
                  <c:pt idx="2">
                    <c:v>0.27132749672808359</c:v>
                  </c:pt>
                  <c:pt idx="3">
                    <c:v>0.29353412447301741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[1]BCH!$O$4:$O$7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[1]BCH!$Q$4:$Q$7</c:f>
              <c:numCache>
                <c:formatCode>General</c:formatCode>
                <c:ptCount val="4"/>
                <c:pt idx="0">
                  <c:v>5.2116512242504731</c:v>
                </c:pt>
                <c:pt idx="1">
                  <c:v>6.9375484212940632</c:v>
                </c:pt>
                <c:pt idx="2">
                  <c:v>6.6621732094382091</c:v>
                </c:pt>
                <c:pt idx="3">
                  <c:v>6.18343094118487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E-4A5E-BEAB-33CA7565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214720"/>
        <c:axId val="348996736"/>
      </c:lineChart>
      <c:catAx>
        <c:axId val="34880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8996160"/>
        <c:crosses val="autoZero"/>
        <c:auto val="1"/>
        <c:lblAlgn val="ctr"/>
        <c:lblOffset val="100"/>
        <c:noMultiLvlLbl val="0"/>
      </c:catAx>
      <c:valAx>
        <c:axId val="34899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348807680"/>
        <c:crosses val="autoZero"/>
        <c:crossBetween val="between"/>
      </c:valAx>
      <c:valAx>
        <c:axId val="3489967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49214720"/>
        <c:crosses val="max"/>
        <c:crossBetween val="between"/>
      </c:valAx>
      <c:catAx>
        <c:axId val="34921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8996736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NCED1!$P$3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NCED1!$R$4:$R$7</c:f>
                <c:numCache>
                  <c:formatCode>General</c:formatCode>
                  <c:ptCount val="4"/>
                  <c:pt idx="0">
                    <c:v>1.046539259487228</c:v>
                  </c:pt>
                  <c:pt idx="1">
                    <c:v>1.9969559977137483</c:v>
                  </c:pt>
                  <c:pt idx="2">
                    <c:v>0.68541271509494073</c:v>
                  </c:pt>
                  <c:pt idx="3">
                    <c:v>0.43548316975370749</c:v>
                  </c:pt>
                </c:numCache>
              </c:numRef>
            </c:plus>
            <c:minus>
              <c:numRef>
                <c:f>NCED1!$R$4:$R$7</c:f>
                <c:numCache>
                  <c:formatCode>General</c:formatCode>
                  <c:ptCount val="4"/>
                  <c:pt idx="0">
                    <c:v>1.046539259487228</c:v>
                  </c:pt>
                  <c:pt idx="1">
                    <c:v>1.9969559977137483</c:v>
                  </c:pt>
                  <c:pt idx="2">
                    <c:v>0.68541271509494073</c:v>
                  </c:pt>
                  <c:pt idx="3">
                    <c:v>0.43548316975370749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NCED1!$O$4:$O$7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NCED1!$P$4:$P$7</c:f>
              <c:numCache>
                <c:formatCode>General</c:formatCode>
                <c:ptCount val="4"/>
                <c:pt idx="0">
                  <c:v>1.1576276636005884</c:v>
                </c:pt>
                <c:pt idx="1">
                  <c:v>4.8050348840535158</c:v>
                </c:pt>
                <c:pt idx="2">
                  <c:v>3.0531957643327927</c:v>
                </c:pt>
                <c:pt idx="3">
                  <c:v>1.365502369607424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0-4F6A-A3D0-CCB7BC31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163648"/>
        <c:axId val="268349376"/>
      </c:barChart>
      <c:lineChart>
        <c:grouping val="standard"/>
        <c:varyColors val="0"/>
        <c:ser>
          <c:idx val="1"/>
          <c:order val="1"/>
          <c:tx>
            <c:strRef>
              <c:f>NCED1!$Q$3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NCED1!$S$4:$S$7</c:f>
                <c:numCache>
                  <c:formatCode>General</c:formatCode>
                  <c:ptCount val="4"/>
                  <c:pt idx="0">
                    <c:v>0.18111047010241355</c:v>
                  </c:pt>
                  <c:pt idx="1">
                    <c:v>0.98073541850164314</c:v>
                  </c:pt>
                  <c:pt idx="2">
                    <c:v>0.77145701427979385</c:v>
                  </c:pt>
                  <c:pt idx="3">
                    <c:v>0.66929459869460606</c:v>
                  </c:pt>
                </c:numCache>
              </c:numRef>
            </c:plus>
            <c:minus>
              <c:numRef>
                <c:f>NCED1!$S$4:$S$7</c:f>
                <c:numCache>
                  <c:formatCode>General</c:formatCode>
                  <c:ptCount val="4"/>
                  <c:pt idx="0">
                    <c:v>0.18111047010241355</c:v>
                  </c:pt>
                  <c:pt idx="1">
                    <c:v>0.98073541850164314</c:v>
                  </c:pt>
                  <c:pt idx="2">
                    <c:v>0.77145701427979385</c:v>
                  </c:pt>
                  <c:pt idx="3">
                    <c:v>0.66929459869460606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NCED1!$O$4:$O$7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NCED1!$Q$4:$Q$7</c:f>
              <c:numCache>
                <c:formatCode>General</c:formatCode>
                <c:ptCount val="4"/>
                <c:pt idx="0">
                  <c:v>-1.6123840059406966</c:v>
                </c:pt>
                <c:pt idx="1">
                  <c:v>2.1566949250558376</c:v>
                </c:pt>
                <c:pt idx="2">
                  <c:v>1.0706957212680874</c:v>
                </c:pt>
                <c:pt idx="3">
                  <c:v>1.075574022669239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0-4F6A-A3D0-CCB7BC31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65184"/>
        <c:axId val="268349952"/>
      </c:lineChart>
      <c:catAx>
        <c:axId val="26716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349376"/>
        <c:crosses val="autoZero"/>
        <c:auto val="1"/>
        <c:lblAlgn val="ctr"/>
        <c:lblOffset val="100"/>
        <c:noMultiLvlLbl val="0"/>
      </c:catAx>
      <c:valAx>
        <c:axId val="268349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7163648"/>
        <c:crosses val="autoZero"/>
        <c:crossBetween val="between"/>
      </c:valAx>
      <c:valAx>
        <c:axId val="268349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165184"/>
        <c:crosses val="max"/>
        <c:crossBetween val="between"/>
      </c:valAx>
      <c:catAx>
        <c:axId val="26716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349952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NCED2!$P$3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NCED2!$R$4:$R$7</c:f>
                <c:numCache>
                  <c:formatCode>General</c:formatCode>
                  <c:ptCount val="4"/>
                  <c:pt idx="0">
                    <c:v>0.11186020545551574</c:v>
                  </c:pt>
                  <c:pt idx="1">
                    <c:v>0.92762631027035991</c:v>
                  </c:pt>
                  <c:pt idx="2">
                    <c:v>0.48742232271227393</c:v>
                  </c:pt>
                  <c:pt idx="3">
                    <c:v>0.59392860371106704</c:v>
                  </c:pt>
                </c:numCache>
              </c:numRef>
            </c:plus>
            <c:minus>
              <c:numRef>
                <c:f>NCED2!$R$4:$R$7</c:f>
                <c:numCache>
                  <c:formatCode>General</c:formatCode>
                  <c:ptCount val="4"/>
                  <c:pt idx="0">
                    <c:v>0.11186020545551574</c:v>
                  </c:pt>
                  <c:pt idx="1">
                    <c:v>0.92762631027035991</c:v>
                  </c:pt>
                  <c:pt idx="2">
                    <c:v>0.48742232271227393</c:v>
                  </c:pt>
                  <c:pt idx="3">
                    <c:v>0.59392860371106704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NCED2!$O$4:$O$7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NCED2!$P$4:$P$7</c:f>
              <c:numCache>
                <c:formatCode>General</c:formatCode>
                <c:ptCount val="4"/>
                <c:pt idx="0">
                  <c:v>0.88163371025475901</c:v>
                </c:pt>
                <c:pt idx="1">
                  <c:v>4.9471915528641572</c:v>
                </c:pt>
                <c:pt idx="2">
                  <c:v>4.2094256067393507</c:v>
                </c:pt>
                <c:pt idx="3">
                  <c:v>1.871354933839068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D-4FB4-BDEE-085B1329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19136"/>
        <c:axId val="267370496"/>
      </c:barChart>
      <c:lineChart>
        <c:grouping val="standard"/>
        <c:varyColors val="0"/>
        <c:ser>
          <c:idx val="1"/>
          <c:order val="1"/>
          <c:tx>
            <c:strRef>
              <c:f>NCED2!$Q$3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NCED2!$S$4:$S$7</c:f>
                <c:numCache>
                  <c:formatCode>General</c:formatCode>
                  <c:ptCount val="4"/>
                  <c:pt idx="0">
                    <c:v>0.18661568870622974</c:v>
                  </c:pt>
                  <c:pt idx="1">
                    <c:v>0.60632096930877799</c:v>
                  </c:pt>
                  <c:pt idx="2">
                    <c:v>0.78947824919393783</c:v>
                  </c:pt>
                  <c:pt idx="3">
                    <c:v>0.61646230110472511</c:v>
                  </c:pt>
                </c:numCache>
              </c:numRef>
            </c:plus>
            <c:minus>
              <c:numRef>
                <c:f>NCED2!$S$4:$S$7</c:f>
                <c:numCache>
                  <c:formatCode>General</c:formatCode>
                  <c:ptCount val="4"/>
                  <c:pt idx="0">
                    <c:v>0.18661568870622974</c:v>
                  </c:pt>
                  <c:pt idx="1">
                    <c:v>0.60632096930877799</c:v>
                  </c:pt>
                  <c:pt idx="2">
                    <c:v>0.78947824919393783</c:v>
                  </c:pt>
                  <c:pt idx="3">
                    <c:v>0.61646230110472511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NCED2!$O$4:$O$7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NCED2!$Q$4:$Q$7</c:f>
              <c:numCache>
                <c:formatCode>General</c:formatCode>
                <c:ptCount val="4"/>
                <c:pt idx="0">
                  <c:v>2.8219915443975214</c:v>
                </c:pt>
                <c:pt idx="1">
                  <c:v>5.6960279774084439</c:v>
                </c:pt>
                <c:pt idx="2">
                  <c:v>5.0271837379101374</c:v>
                </c:pt>
                <c:pt idx="3">
                  <c:v>4.6816926171431508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D-4FB4-BDEE-085B1329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453440"/>
        <c:axId val="268351680"/>
      </c:lineChart>
      <c:catAx>
        <c:axId val="26741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370496"/>
        <c:crosses val="autoZero"/>
        <c:auto val="1"/>
        <c:lblAlgn val="ctr"/>
        <c:lblOffset val="100"/>
        <c:noMultiLvlLbl val="0"/>
      </c:catAx>
      <c:valAx>
        <c:axId val="267370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7419136"/>
        <c:crosses val="autoZero"/>
        <c:crossBetween val="between"/>
      </c:valAx>
      <c:valAx>
        <c:axId val="268351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453440"/>
        <c:crosses val="max"/>
        <c:crossBetween val="between"/>
      </c:valAx>
      <c:catAx>
        <c:axId val="2674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35168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925825056840802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'LEA2'!$P$3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'LEA2'!$R$4:$R$7</c:f>
                <c:numCache>
                  <c:formatCode>General</c:formatCode>
                  <c:ptCount val="4"/>
                  <c:pt idx="0">
                    <c:v>0.43643924419996682</c:v>
                  </c:pt>
                  <c:pt idx="1">
                    <c:v>0.87245150194287602</c:v>
                  </c:pt>
                  <c:pt idx="2">
                    <c:v>1.5449388298422786</c:v>
                  </c:pt>
                  <c:pt idx="3">
                    <c:v>0.83204199328511064</c:v>
                  </c:pt>
                </c:numCache>
              </c:numRef>
            </c:plus>
            <c:minus>
              <c:numRef>
                <c:f>'LEA2'!$R$4:$R$7</c:f>
                <c:numCache>
                  <c:formatCode>General</c:formatCode>
                  <c:ptCount val="4"/>
                  <c:pt idx="0">
                    <c:v>0.43643924419996682</c:v>
                  </c:pt>
                  <c:pt idx="1">
                    <c:v>0.87245150194287602</c:v>
                  </c:pt>
                  <c:pt idx="2">
                    <c:v>1.5449388298422786</c:v>
                  </c:pt>
                  <c:pt idx="3">
                    <c:v>0.83204199328511064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'LEA2'!$O$4:$O$7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'LEA2'!$P$4:$P$7</c:f>
              <c:numCache>
                <c:formatCode>General</c:formatCode>
                <c:ptCount val="4"/>
                <c:pt idx="0">
                  <c:v>0.48451852877824586</c:v>
                </c:pt>
                <c:pt idx="1">
                  <c:v>3.2606319732197884</c:v>
                </c:pt>
                <c:pt idx="2">
                  <c:v>6.1775302265978498</c:v>
                </c:pt>
                <c:pt idx="3">
                  <c:v>6.1790224782451038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A-434D-B76D-213947FE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'LEA2'!$Q$3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'LEA2'!$S$4:$S$7</c:f>
                <c:numCache>
                  <c:formatCode>General</c:formatCode>
                  <c:ptCount val="4"/>
                  <c:pt idx="0">
                    <c:v>0.41046396508269484</c:v>
                  </c:pt>
                  <c:pt idx="1">
                    <c:v>1.1416659783986223</c:v>
                  </c:pt>
                  <c:pt idx="2">
                    <c:v>1.0180721701138638</c:v>
                  </c:pt>
                  <c:pt idx="3">
                    <c:v>0.70338355914215811</c:v>
                  </c:pt>
                </c:numCache>
              </c:numRef>
            </c:plus>
            <c:minus>
              <c:numRef>
                <c:f>'LEA2'!$S$4:$S$7</c:f>
                <c:numCache>
                  <c:formatCode>General</c:formatCode>
                  <c:ptCount val="4"/>
                  <c:pt idx="0">
                    <c:v>0.41046396508269484</c:v>
                  </c:pt>
                  <c:pt idx="1">
                    <c:v>1.1416659783986223</c:v>
                  </c:pt>
                  <c:pt idx="2">
                    <c:v>1.0180721701138638</c:v>
                  </c:pt>
                  <c:pt idx="3">
                    <c:v>0.70338355914215811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'LEA2'!$O$4:$O$7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'LEA2'!$Q$4:$Q$7</c:f>
              <c:numCache>
                <c:formatCode>General</c:formatCode>
                <c:ptCount val="4"/>
                <c:pt idx="0">
                  <c:v>5.3797172500201826</c:v>
                </c:pt>
                <c:pt idx="1">
                  <c:v>9.3946665635328639</c:v>
                </c:pt>
                <c:pt idx="2">
                  <c:v>9.5908367526231775</c:v>
                </c:pt>
                <c:pt idx="3">
                  <c:v>9.850469408673975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A-434D-B76D-213947FED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  <c:majorUnit val="3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864936839854263"/>
          <c:h val="0.13473509495481992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NCED3!$P$3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NCED3!$R$4:$R$7</c:f>
                <c:numCache>
                  <c:formatCode>General</c:formatCode>
                  <c:ptCount val="4"/>
                  <c:pt idx="0">
                    <c:v>0.29130618660140251</c:v>
                  </c:pt>
                  <c:pt idx="1">
                    <c:v>0.92779208944078095</c:v>
                  </c:pt>
                  <c:pt idx="2">
                    <c:v>0.5362482544588425</c:v>
                  </c:pt>
                  <c:pt idx="3">
                    <c:v>0.53110870320063841</c:v>
                  </c:pt>
                </c:numCache>
              </c:numRef>
            </c:plus>
            <c:minus>
              <c:numRef>
                <c:f>NCED3!$R$4:$R$7</c:f>
                <c:numCache>
                  <c:formatCode>General</c:formatCode>
                  <c:ptCount val="4"/>
                  <c:pt idx="0">
                    <c:v>0.29130618660140251</c:v>
                  </c:pt>
                  <c:pt idx="1">
                    <c:v>0.92779208944078095</c:v>
                  </c:pt>
                  <c:pt idx="2">
                    <c:v>0.5362482544588425</c:v>
                  </c:pt>
                  <c:pt idx="3">
                    <c:v>0.53110870320063841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NCED3!$O$4:$O$7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NCED3!$P$4:$P$7</c:f>
              <c:numCache>
                <c:formatCode>General</c:formatCode>
                <c:ptCount val="4"/>
                <c:pt idx="0">
                  <c:v>0.60288224189095629</c:v>
                </c:pt>
                <c:pt idx="1">
                  <c:v>3.149618434151606</c:v>
                </c:pt>
                <c:pt idx="2">
                  <c:v>2.9651407360076458</c:v>
                </c:pt>
                <c:pt idx="3">
                  <c:v>1.3185172919684618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C-4973-A453-E9FB1822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25984"/>
        <c:axId val="267373376"/>
      </c:barChart>
      <c:lineChart>
        <c:grouping val="standard"/>
        <c:varyColors val="0"/>
        <c:ser>
          <c:idx val="1"/>
          <c:order val="1"/>
          <c:tx>
            <c:strRef>
              <c:f>NCED3!$Q$3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NCED3!$S$4:$S$7</c:f>
                <c:numCache>
                  <c:formatCode>General</c:formatCode>
                  <c:ptCount val="4"/>
                  <c:pt idx="0">
                    <c:v>0.4630544644012346</c:v>
                  </c:pt>
                  <c:pt idx="1">
                    <c:v>1.3103582709139103</c:v>
                  </c:pt>
                  <c:pt idx="2">
                    <c:v>0.46138649184085517</c:v>
                  </c:pt>
                  <c:pt idx="3">
                    <c:v>0.67050796773288912</c:v>
                  </c:pt>
                </c:numCache>
              </c:numRef>
            </c:plus>
            <c:minus>
              <c:numRef>
                <c:f>NCED3!$S$4:$S$7</c:f>
                <c:numCache>
                  <c:formatCode>General</c:formatCode>
                  <c:ptCount val="4"/>
                  <c:pt idx="0">
                    <c:v>0.4630544644012346</c:v>
                  </c:pt>
                  <c:pt idx="1">
                    <c:v>1.3103582709139103</c:v>
                  </c:pt>
                  <c:pt idx="2">
                    <c:v>0.46138649184085517</c:v>
                  </c:pt>
                  <c:pt idx="3">
                    <c:v>0.67050796773288912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NCED3!$O$4:$O$7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NCED3!$Q$4:$Q$7</c:f>
              <c:numCache>
                <c:formatCode>General</c:formatCode>
                <c:ptCount val="4"/>
                <c:pt idx="0">
                  <c:v>4.3602357665615559</c:v>
                </c:pt>
                <c:pt idx="1">
                  <c:v>6.9210667368336267</c:v>
                </c:pt>
                <c:pt idx="2">
                  <c:v>6.6019278462666193</c:v>
                </c:pt>
                <c:pt idx="3">
                  <c:v>6.2526794612038676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C-4973-A453-E9FB1822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627520"/>
        <c:axId val="267373952"/>
      </c:lineChart>
      <c:catAx>
        <c:axId val="26762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373376"/>
        <c:crosses val="autoZero"/>
        <c:auto val="1"/>
        <c:lblAlgn val="ctr"/>
        <c:lblOffset val="100"/>
        <c:noMultiLvlLbl val="0"/>
      </c:catAx>
      <c:valAx>
        <c:axId val="26737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7625984"/>
        <c:crosses val="autoZero"/>
        <c:crossBetween val="between"/>
      </c:valAx>
      <c:valAx>
        <c:axId val="2673739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627520"/>
        <c:crosses val="max"/>
        <c:crossBetween val="between"/>
      </c:valAx>
      <c:catAx>
        <c:axId val="26762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373952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NCED4!$P$3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NCED4!$R$4:$R$7</c:f>
                <c:numCache>
                  <c:formatCode>General</c:formatCode>
                  <c:ptCount val="4"/>
                  <c:pt idx="0">
                    <c:v>0.27294286545439428</c:v>
                  </c:pt>
                  <c:pt idx="1">
                    <c:v>0.23347684389016757</c:v>
                  </c:pt>
                  <c:pt idx="2">
                    <c:v>0.26374006784342147</c:v>
                  </c:pt>
                  <c:pt idx="3">
                    <c:v>0.16251672292275546</c:v>
                  </c:pt>
                </c:numCache>
              </c:numRef>
            </c:plus>
            <c:minus>
              <c:numRef>
                <c:f>NCED4!$R$4:$R$7</c:f>
                <c:numCache>
                  <c:formatCode>General</c:formatCode>
                  <c:ptCount val="4"/>
                  <c:pt idx="0">
                    <c:v>0.27294286545439428</c:v>
                  </c:pt>
                  <c:pt idx="1">
                    <c:v>0.23347684389016757</c:v>
                  </c:pt>
                  <c:pt idx="2">
                    <c:v>0.26374006784342147</c:v>
                  </c:pt>
                  <c:pt idx="3">
                    <c:v>0.16251672292275546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NCED4!$O$4:$O$7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NCED4!$P$4:$P$7</c:f>
              <c:numCache>
                <c:formatCode>General</c:formatCode>
                <c:ptCount val="4"/>
                <c:pt idx="0">
                  <c:v>0.67551776833755339</c:v>
                </c:pt>
                <c:pt idx="1">
                  <c:v>1.6186713545901614</c:v>
                </c:pt>
                <c:pt idx="2">
                  <c:v>1.8247039612882796</c:v>
                </c:pt>
                <c:pt idx="3">
                  <c:v>0.77540498825052717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B-4F40-B038-5380A224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55488"/>
        <c:axId val="267376832"/>
      </c:barChart>
      <c:lineChart>
        <c:grouping val="standard"/>
        <c:varyColors val="0"/>
        <c:ser>
          <c:idx val="1"/>
          <c:order val="1"/>
          <c:tx>
            <c:strRef>
              <c:f>NCED4!$Q$3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NCED4!$S$4:$S$7</c:f>
                <c:numCache>
                  <c:formatCode>General</c:formatCode>
                  <c:ptCount val="4"/>
                  <c:pt idx="0">
                    <c:v>0.36971702199382139</c:v>
                  </c:pt>
                  <c:pt idx="1">
                    <c:v>0.95006692479352484</c:v>
                  </c:pt>
                  <c:pt idx="2">
                    <c:v>0.61720518237526734</c:v>
                  </c:pt>
                  <c:pt idx="3">
                    <c:v>0.32471117088063395</c:v>
                  </c:pt>
                </c:numCache>
              </c:numRef>
            </c:plus>
            <c:minus>
              <c:numRef>
                <c:f>NCED4!$S$4:$S$7</c:f>
                <c:numCache>
                  <c:formatCode>General</c:formatCode>
                  <c:ptCount val="4"/>
                  <c:pt idx="0">
                    <c:v>0.36971702199382139</c:v>
                  </c:pt>
                  <c:pt idx="1">
                    <c:v>0.95006692479352484</c:v>
                  </c:pt>
                  <c:pt idx="2">
                    <c:v>0.61720518237526734</c:v>
                  </c:pt>
                  <c:pt idx="3">
                    <c:v>0.32471117088063395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NCED4!$O$4:$O$7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NCED4!$Q$4:$Q$7</c:f>
              <c:numCache>
                <c:formatCode>General</c:formatCode>
                <c:ptCount val="4"/>
                <c:pt idx="0">
                  <c:v>2.596692975056814</c:v>
                </c:pt>
                <c:pt idx="1">
                  <c:v>4.8461793799174471</c:v>
                </c:pt>
                <c:pt idx="2">
                  <c:v>4.3728170576290948</c:v>
                </c:pt>
                <c:pt idx="3">
                  <c:v>4.0799236327128581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B-4F40-B038-5380A224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83168"/>
        <c:axId val="267377408"/>
      </c:lineChart>
      <c:catAx>
        <c:axId val="267455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376832"/>
        <c:crosses val="autoZero"/>
        <c:auto val="1"/>
        <c:lblAlgn val="ctr"/>
        <c:lblOffset val="100"/>
        <c:noMultiLvlLbl val="0"/>
      </c:catAx>
      <c:valAx>
        <c:axId val="267376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7455488"/>
        <c:crosses val="autoZero"/>
        <c:crossBetween val="between"/>
      </c:valAx>
      <c:valAx>
        <c:axId val="2673774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783168"/>
        <c:crosses val="max"/>
        <c:crossBetween val="between"/>
      </c:valAx>
      <c:catAx>
        <c:axId val="26778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377408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70950238014146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'PYR1'!$P$3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'PYR1'!$R$4:$R$7</c:f>
                <c:numCache>
                  <c:formatCode>General</c:formatCode>
                  <c:ptCount val="4"/>
                  <c:pt idx="0">
                    <c:v>6.8165420164239238E-2</c:v>
                  </c:pt>
                  <c:pt idx="1">
                    <c:v>0.10981976240000679</c:v>
                  </c:pt>
                  <c:pt idx="2">
                    <c:v>0.1115311891407859</c:v>
                  </c:pt>
                  <c:pt idx="3">
                    <c:v>1.7120227738416548E-2</c:v>
                  </c:pt>
                </c:numCache>
              </c:numRef>
            </c:plus>
            <c:minus>
              <c:numRef>
                <c:f>'PYR1'!$R$4:$R$7</c:f>
                <c:numCache>
                  <c:formatCode>General</c:formatCode>
                  <c:ptCount val="4"/>
                  <c:pt idx="0">
                    <c:v>6.8165420164239238E-2</c:v>
                  </c:pt>
                  <c:pt idx="1">
                    <c:v>0.10981976240000679</c:v>
                  </c:pt>
                  <c:pt idx="2">
                    <c:v>0.1115311891407859</c:v>
                  </c:pt>
                  <c:pt idx="3">
                    <c:v>1.7120227738416548E-2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'PYR1'!$O$4:$O$7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'PYR1'!$P$4:$P$7</c:f>
              <c:numCache>
                <c:formatCode>General</c:formatCode>
                <c:ptCount val="4"/>
                <c:pt idx="0">
                  <c:v>0.81608256821259251</c:v>
                </c:pt>
                <c:pt idx="1">
                  <c:v>0.65700088689968872</c:v>
                </c:pt>
                <c:pt idx="2">
                  <c:v>0.37170618523727761</c:v>
                </c:pt>
                <c:pt idx="3">
                  <c:v>0.20792416067934838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3-495C-9AB7-EAC01FDD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300736"/>
        <c:axId val="284413888"/>
      </c:barChart>
      <c:lineChart>
        <c:grouping val="standard"/>
        <c:varyColors val="0"/>
        <c:ser>
          <c:idx val="1"/>
          <c:order val="1"/>
          <c:tx>
            <c:strRef>
              <c:f>'PYR1'!$Q$3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'PYR1'!$S$4:$S$7</c:f>
                <c:numCache>
                  <c:formatCode>General</c:formatCode>
                  <c:ptCount val="4"/>
                  <c:pt idx="0">
                    <c:v>0.17768724930321045</c:v>
                  </c:pt>
                  <c:pt idx="1">
                    <c:v>0.23799838981809399</c:v>
                  </c:pt>
                  <c:pt idx="2">
                    <c:v>8.9918334127607649E-2</c:v>
                  </c:pt>
                  <c:pt idx="3">
                    <c:v>0.13858446615014455</c:v>
                  </c:pt>
                </c:numCache>
              </c:numRef>
            </c:plus>
            <c:minus>
              <c:numRef>
                <c:f>'PYR1'!$S$4:$S$7</c:f>
                <c:numCache>
                  <c:formatCode>General</c:formatCode>
                  <c:ptCount val="4"/>
                  <c:pt idx="0">
                    <c:v>0.17768724930321045</c:v>
                  </c:pt>
                  <c:pt idx="1">
                    <c:v>0.23799838981809399</c:v>
                  </c:pt>
                  <c:pt idx="2">
                    <c:v>8.9918334127607649E-2</c:v>
                  </c:pt>
                  <c:pt idx="3">
                    <c:v>0.13858446615014455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'PYR1'!$O$4:$O$7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'PYR1'!$Q$4:$Q$7</c:f>
              <c:numCache>
                <c:formatCode>General</c:formatCode>
                <c:ptCount val="4"/>
                <c:pt idx="0">
                  <c:v>7.3986049311190314</c:v>
                </c:pt>
                <c:pt idx="1">
                  <c:v>7.3244526975324957</c:v>
                </c:pt>
                <c:pt idx="2">
                  <c:v>6.3866563281518891</c:v>
                </c:pt>
                <c:pt idx="3">
                  <c:v>5.8009153999238618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3-495C-9AB7-EAC01FDD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62560"/>
        <c:axId val="284414464"/>
      </c:lineChart>
      <c:catAx>
        <c:axId val="28530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413888"/>
        <c:crosses val="autoZero"/>
        <c:auto val="1"/>
        <c:lblAlgn val="ctr"/>
        <c:lblOffset val="100"/>
        <c:noMultiLvlLbl val="0"/>
      </c:catAx>
      <c:valAx>
        <c:axId val="28441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5300736"/>
        <c:crosses val="autoZero"/>
        <c:crossBetween val="between"/>
      </c:valAx>
      <c:valAx>
        <c:axId val="284414464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5762560"/>
        <c:crosses val="max"/>
        <c:crossBetween val="between"/>
      </c:valAx>
      <c:catAx>
        <c:axId val="285762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414464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8649368398542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'PYR2'!$P$3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'PYR2'!$R$4:$R$7</c:f>
                <c:numCache>
                  <c:formatCode>General</c:formatCode>
                  <c:ptCount val="4"/>
                  <c:pt idx="0">
                    <c:v>0.13804845228084522</c:v>
                  </c:pt>
                  <c:pt idx="1">
                    <c:v>0.1998405249483966</c:v>
                  </c:pt>
                  <c:pt idx="2">
                    <c:v>0.48188588456098602</c:v>
                  </c:pt>
                  <c:pt idx="3">
                    <c:v>0.19310661649233837</c:v>
                  </c:pt>
                </c:numCache>
              </c:numRef>
            </c:plus>
            <c:minus>
              <c:numRef>
                <c:f>'PYR2'!$R$4:$R$7</c:f>
                <c:numCache>
                  <c:formatCode>General</c:formatCode>
                  <c:ptCount val="4"/>
                  <c:pt idx="0">
                    <c:v>0.13804845228084522</c:v>
                  </c:pt>
                  <c:pt idx="1">
                    <c:v>0.1998405249483966</c:v>
                  </c:pt>
                  <c:pt idx="2">
                    <c:v>0.48188588456098602</c:v>
                  </c:pt>
                  <c:pt idx="3">
                    <c:v>0.19310661649233837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'PYR2'!$O$4:$O$7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'PYR2'!$P$4:$P$7</c:f>
              <c:numCache>
                <c:formatCode>General</c:formatCode>
                <c:ptCount val="4"/>
                <c:pt idx="0">
                  <c:v>1.0341496702584292</c:v>
                </c:pt>
                <c:pt idx="1">
                  <c:v>2.4127255239241108</c:v>
                </c:pt>
                <c:pt idx="2">
                  <c:v>1.9496905179292139</c:v>
                </c:pt>
                <c:pt idx="3">
                  <c:v>0.963632378541323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5-4129-9AD4-3F8C380E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158912"/>
        <c:axId val="284374080"/>
      </c:barChart>
      <c:lineChart>
        <c:grouping val="standard"/>
        <c:varyColors val="0"/>
        <c:ser>
          <c:idx val="1"/>
          <c:order val="1"/>
          <c:tx>
            <c:strRef>
              <c:f>'PYR2'!$Q$3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'PYR2'!$S$4:$S$7</c:f>
                <c:numCache>
                  <c:formatCode>General</c:formatCode>
                  <c:ptCount val="4"/>
                  <c:pt idx="0">
                    <c:v>5.5709660715873813E-2</c:v>
                  </c:pt>
                  <c:pt idx="1">
                    <c:v>0.57946049399118471</c:v>
                  </c:pt>
                  <c:pt idx="2">
                    <c:v>0.52380020447615216</c:v>
                  </c:pt>
                  <c:pt idx="3">
                    <c:v>0.17512823091064481</c:v>
                  </c:pt>
                </c:numCache>
              </c:numRef>
            </c:plus>
            <c:minus>
              <c:numRef>
                <c:f>'PYR2'!$S$4:$S$7</c:f>
                <c:numCache>
                  <c:formatCode>General</c:formatCode>
                  <c:ptCount val="4"/>
                  <c:pt idx="0">
                    <c:v>5.5709660715873813E-2</c:v>
                  </c:pt>
                  <c:pt idx="1">
                    <c:v>0.57946049399118471</c:v>
                  </c:pt>
                  <c:pt idx="2">
                    <c:v>0.52380020447615216</c:v>
                  </c:pt>
                  <c:pt idx="3">
                    <c:v>0.17512823091064481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'PYR2'!$O$4:$O$7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'PYR2'!$Q$4:$Q$7</c:f>
              <c:numCache>
                <c:formatCode>General</c:formatCode>
                <c:ptCount val="4"/>
                <c:pt idx="0">
                  <c:v>6.085202645953057</c:v>
                </c:pt>
                <c:pt idx="1">
                  <c:v>7.561795613145482</c:v>
                </c:pt>
                <c:pt idx="2">
                  <c:v>6.8630463538164905</c:v>
                </c:pt>
                <c:pt idx="3">
                  <c:v>6.3538605810865247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5-4129-9AD4-3F8C380E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299712"/>
        <c:axId val="284374656"/>
      </c:lineChart>
      <c:catAx>
        <c:axId val="28515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4080"/>
        <c:crosses val="autoZero"/>
        <c:auto val="1"/>
        <c:lblAlgn val="ctr"/>
        <c:lblOffset val="100"/>
        <c:noMultiLvlLbl val="0"/>
      </c:catAx>
      <c:valAx>
        <c:axId val="28437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5158912"/>
        <c:crosses val="autoZero"/>
        <c:crossBetween val="between"/>
      </c:valAx>
      <c:valAx>
        <c:axId val="284374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5299712"/>
        <c:crosses val="max"/>
        <c:crossBetween val="between"/>
      </c:valAx>
      <c:catAx>
        <c:axId val="28529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4656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PP2C1!$P$3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PP2C1!$R$4:$R$7</c:f>
                <c:numCache>
                  <c:formatCode>General</c:formatCode>
                  <c:ptCount val="4"/>
                  <c:pt idx="0">
                    <c:v>0.18583092425544478</c:v>
                  </c:pt>
                  <c:pt idx="1">
                    <c:v>0.74220652472294679</c:v>
                  </c:pt>
                  <c:pt idx="2">
                    <c:v>0.24765584847748032</c:v>
                  </c:pt>
                  <c:pt idx="3">
                    <c:v>0.12249792720192711</c:v>
                  </c:pt>
                </c:numCache>
              </c:numRef>
            </c:plus>
            <c:minus>
              <c:numRef>
                <c:f>PP2C1!$R$4:$R$7</c:f>
                <c:numCache>
                  <c:formatCode>General</c:formatCode>
                  <c:ptCount val="4"/>
                  <c:pt idx="0">
                    <c:v>0.18583092425544478</c:v>
                  </c:pt>
                  <c:pt idx="1">
                    <c:v>0.74220652472294679</c:v>
                  </c:pt>
                  <c:pt idx="2">
                    <c:v>0.24765584847748032</c:v>
                  </c:pt>
                  <c:pt idx="3">
                    <c:v>0.12249792720192711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PP2C1!$O$4:$O$7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PP2C1!$P$4:$P$7</c:f>
              <c:numCache>
                <c:formatCode>General</c:formatCode>
                <c:ptCount val="4"/>
                <c:pt idx="0">
                  <c:v>1.0614810724287542</c:v>
                </c:pt>
                <c:pt idx="1">
                  <c:v>2.5323700450064295</c:v>
                </c:pt>
                <c:pt idx="2">
                  <c:v>1.2539909745564861</c:v>
                </c:pt>
                <c:pt idx="3">
                  <c:v>0.36116710633669835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F-4D3B-B736-1FBDC119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26432"/>
        <c:axId val="286058176"/>
      </c:barChart>
      <c:lineChart>
        <c:grouping val="standard"/>
        <c:varyColors val="0"/>
        <c:ser>
          <c:idx val="1"/>
          <c:order val="1"/>
          <c:tx>
            <c:strRef>
              <c:f>PP2C1!$Q$3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PP2C1!$S$4:$S$7</c:f>
                <c:numCache>
                  <c:formatCode>General</c:formatCode>
                  <c:ptCount val="4"/>
                  <c:pt idx="0">
                    <c:v>8.5631567478618095E-2</c:v>
                  </c:pt>
                  <c:pt idx="1">
                    <c:v>0.71313386690593294</c:v>
                  </c:pt>
                  <c:pt idx="2">
                    <c:v>0.50898315689257456</c:v>
                  </c:pt>
                  <c:pt idx="3">
                    <c:v>0.14711563925750037</c:v>
                  </c:pt>
                </c:numCache>
              </c:numRef>
            </c:plus>
            <c:minus>
              <c:numRef>
                <c:f>PP2C1!$S$4:$S$7</c:f>
                <c:numCache>
                  <c:formatCode>General</c:formatCode>
                  <c:ptCount val="4"/>
                  <c:pt idx="0">
                    <c:v>8.5631567478618095E-2</c:v>
                  </c:pt>
                  <c:pt idx="1">
                    <c:v>0.71313386690593294</c:v>
                  </c:pt>
                  <c:pt idx="2">
                    <c:v>0.50898315689257456</c:v>
                  </c:pt>
                  <c:pt idx="3">
                    <c:v>0.14711563925750037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PP2C1!$O$4:$O$7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PP2C1!$Q$4:$Q$7</c:f>
              <c:numCache>
                <c:formatCode>General</c:formatCode>
                <c:ptCount val="4"/>
                <c:pt idx="0">
                  <c:v>1.5936924919423514</c:v>
                </c:pt>
                <c:pt idx="1">
                  <c:v>3.0696472761864584</c:v>
                </c:pt>
                <c:pt idx="2">
                  <c:v>2.2574226053605311</c:v>
                </c:pt>
                <c:pt idx="3">
                  <c:v>0.83145248939043626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F-4D3B-B736-1FBDC119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680064"/>
        <c:axId val="286058752"/>
      </c:lineChart>
      <c:catAx>
        <c:axId val="28622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058176"/>
        <c:crosses val="autoZero"/>
        <c:auto val="1"/>
        <c:lblAlgn val="ctr"/>
        <c:lblOffset val="100"/>
        <c:noMultiLvlLbl val="0"/>
      </c:catAx>
      <c:valAx>
        <c:axId val="2860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6226432"/>
        <c:crosses val="autoZero"/>
        <c:crossBetween val="between"/>
      </c:valAx>
      <c:valAx>
        <c:axId val="286058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680064"/>
        <c:crosses val="max"/>
        <c:crossBetween val="between"/>
      </c:valAx>
      <c:catAx>
        <c:axId val="28668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058752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8649368398542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PP2C2!$P$3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PP2C2!$R$4:$R$7</c:f>
                <c:numCache>
                  <c:formatCode>General</c:formatCode>
                  <c:ptCount val="4"/>
                  <c:pt idx="0">
                    <c:v>0.19914686475963247</c:v>
                  </c:pt>
                  <c:pt idx="1">
                    <c:v>0.35802105199414508</c:v>
                  </c:pt>
                  <c:pt idx="2">
                    <c:v>0.25193383431667249</c:v>
                  </c:pt>
                  <c:pt idx="3">
                    <c:v>0.15520112103953254</c:v>
                  </c:pt>
                </c:numCache>
              </c:numRef>
            </c:plus>
            <c:minus>
              <c:numRef>
                <c:f>PP2C2!$R$4:$R$7</c:f>
                <c:numCache>
                  <c:formatCode>General</c:formatCode>
                  <c:ptCount val="4"/>
                  <c:pt idx="0">
                    <c:v>0.19914686475963247</c:v>
                  </c:pt>
                  <c:pt idx="1">
                    <c:v>0.35802105199414508</c:v>
                  </c:pt>
                  <c:pt idx="2">
                    <c:v>0.25193383431667249</c:v>
                  </c:pt>
                  <c:pt idx="3">
                    <c:v>0.15520112103953254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PP2C2!$O$4:$O$7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PP2C2!$P$4:$P$7</c:f>
              <c:numCache>
                <c:formatCode>General</c:formatCode>
                <c:ptCount val="4"/>
                <c:pt idx="0">
                  <c:v>0.83779192518419066</c:v>
                </c:pt>
                <c:pt idx="1">
                  <c:v>1.8873393578409876</c:v>
                </c:pt>
                <c:pt idx="2">
                  <c:v>1.9941311236766519</c:v>
                </c:pt>
                <c:pt idx="3">
                  <c:v>1.0069459879905707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4-418C-AC97-0F244EEEF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82976"/>
        <c:axId val="286061632"/>
      </c:barChart>
      <c:lineChart>
        <c:grouping val="standard"/>
        <c:varyColors val="0"/>
        <c:ser>
          <c:idx val="1"/>
          <c:order val="1"/>
          <c:tx>
            <c:strRef>
              <c:f>PP2C2!$Q$3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PP2C2!$S$4:$S$7</c:f>
                <c:numCache>
                  <c:formatCode>General</c:formatCode>
                  <c:ptCount val="4"/>
                  <c:pt idx="0">
                    <c:v>0.18454504464543289</c:v>
                  </c:pt>
                  <c:pt idx="1">
                    <c:v>0.65355776081610562</c:v>
                  </c:pt>
                  <c:pt idx="2">
                    <c:v>0.31799945949059544</c:v>
                  </c:pt>
                  <c:pt idx="3">
                    <c:v>0.18611980081399473</c:v>
                  </c:pt>
                </c:numCache>
              </c:numRef>
            </c:plus>
            <c:minus>
              <c:numRef>
                <c:f>PP2C2!$S$4:$S$7</c:f>
                <c:numCache>
                  <c:formatCode>General</c:formatCode>
                  <c:ptCount val="4"/>
                  <c:pt idx="0">
                    <c:v>0.18454504464543289</c:v>
                  </c:pt>
                  <c:pt idx="1">
                    <c:v>0.65355776081610562</c:v>
                  </c:pt>
                  <c:pt idx="2">
                    <c:v>0.31799945949059544</c:v>
                  </c:pt>
                  <c:pt idx="3">
                    <c:v>0.18611980081399473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PP2C2!$O$4:$O$7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PP2C2!$Q$4:$Q$7</c:f>
              <c:numCache>
                <c:formatCode>General</c:formatCode>
                <c:ptCount val="4"/>
                <c:pt idx="0">
                  <c:v>7.0483076804855473</c:v>
                </c:pt>
                <c:pt idx="1">
                  <c:v>8.4415399606924275</c:v>
                </c:pt>
                <c:pt idx="2">
                  <c:v>8.3161392758718655</c:v>
                </c:pt>
                <c:pt idx="3">
                  <c:v>7.6476977422500996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D4-418C-AC97-0F244EEEF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84512"/>
        <c:axId val="286062208"/>
      </c:lineChart>
      <c:catAx>
        <c:axId val="28678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061632"/>
        <c:crosses val="autoZero"/>
        <c:auto val="1"/>
        <c:lblAlgn val="ctr"/>
        <c:lblOffset val="100"/>
        <c:noMultiLvlLbl val="0"/>
      </c:catAx>
      <c:valAx>
        <c:axId val="286061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6782976"/>
        <c:crosses val="autoZero"/>
        <c:crossBetween val="between"/>
      </c:valAx>
      <c:valAx>
        <c:axId val="286062208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784512"/>
        <c:crosses val="max"/>
        <c:crossBetween val="between"/>
      </c:valAx>
      <c:catAx>
        <c:axId val="28678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062208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PP2C3!$P$3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PP2C3!$R$4:$R$7</c:f>
                <c:numCache>
                  <c:formatCode>General</c:formatCode>
                  <c:ptCount val="4"/>
                  <c:pt idx="0">
                    <c:v>0.28786245296390489</c:v>
                  </c:pt>
                  <c:pt idx="1">
                    <c:v>0.48911378596983635</c:v>
                  </c:pt>
                  <c:pt idx="2">
                    <c:v>0.65184972277713027</c:v>
                  </c:pt>
                  <c:pt idx="3">
                    <c:v>0.16425529473685596</c:v>
                  </c:pt>
                </c:numCache>
              </c:numRef>
            </c:plus>
            <c:minus>
              <c:numRef>
                <c:f>PP2C3!$R$4:$R$7</c:f>
                <c:numCache>
                  <c:formatCode>General</c:formatCode>
                  <c:ptCount val="4"/>
                  <c:pt idx="0">
                    <c:v>0.28786245296390489</c:v>
                  </c:pt>
                  <c:pt idx="1">
                    <c:v>0.48911378596983635</c:v>
                  </c:pt>
                  <c:pt idx="2">
                    <c:v>0.65184972277713027</c:v>
                  </c:pt>
                  <c:pt idx="3">
                    <c:v>0.16425529473685596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PP2C3!$O$4:$O$7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PP2C3!$P$4:$P$7</c:f>
              <c:numCache>
                <c:formatCode>General</c:formatCode>
                <c:ptCount val="4"/>
                <c:pt idx="0">
                  <c:v>0.74237944358784147</c:v>
                </c:pt>
                <c:pt idx="1">
                  <c:v>4.5860690093696475</c:v>
                </c:pt>
                <c:pt idx="2">
                  <c:v>5.0478599566773994</c:v>
                </c:pt>
                <c:pt idx="3">
                  <c:v>2.7208709896607153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E00-8F93-A5CB53CE7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81440"/>
        <c:axId val="284755072"/>
      </c:barChart>
      <c:lineChart>
        <c:grouping val="standard"/>
        <c:varyColors val="0"/>
        <c:ser>
          <c:idx val="1"/>
          <c:order val="1"/>
          <c:tx>
            <c:strRef>
              <c:f>PP2C3!$Q$3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PP2C3!$S$4:$S$7</c:f>
                <c:numCache>
                  <c:formatCode>General</c:formatCode>
                  <c:ptCount val="4"/>
                  <c:pt idx="0">
                    <c:v>0.52895984335891089</c:v>
                  </c:pt>
                  <c:pt idx="1">
                    <c:v>0.88324851385135561</c:v>
                  </c:pt>
                  <c:pt idx="2">
                    <c:v>0.26298328578395735</c:v>
                  </c:pt>
                  <c:pt idx="3">
                    <c:v>0.25934308255368765</c:v>
                  </c:pt>
                </c:numCache>
              </c:numRef>
            </c:plus>
            <c:minus>
              <c:numRef>
                <c:f>PP2C3!$S$4:$S$7</c:f>
                <c:numCache>
                  <c:formatCode>General</c:formatCode>
                  <c:ptCount val="4"/>
                  <c:pt idx="0">
                    <c:v>0.52895984335891089</c:v>
                  </c:pt>
                  <c:pt idx="1">
                    <c:v>0.88324851385135561</c:v>
                  </c:pt>
                  <c:pt idx="2">
                    <c:v>0.26298328578395735</c:v>
                  </c:pt>
                  <c:pt idx="3">
                    <c:v>0.25934308255368765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PP2C3!$O$4:$O$7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PP2C3!$Q$4:$Q$7</c:f>
              <c:numCache>
                <c:formatCode>General</c:formatCode>
                <c:ptCount val="4"/>
                <c:pt idx="0">
                  <c:v>5.534843391814384</c:v>
                </c:pt>
                <c:pt idx="1">
                  <c:v>8.1282627196038977</c:v>
                </c:pt>
                <c:pt idx="2">
                  <c:v>8.002740365294537</c:v>
                </c:pt>
                <c:pt idx="3">
                  <c:v>7.6308261854681563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5-4E00-8F93-A5CB53CE7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50752"/>
        <c:axId val="286063936"/>
      </c:lineChart>
      <c:catAx>
        <c:axId val="28678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755072"/>
        <c:crosses val="autoZero"/>
        <c:auto val="1"/>
        <c:lblAlgn val="ctr"/>
        <c:lblOffset val="100"/>
        <c:noMultiLvlLbl val="0"/>
      </c:catAx>
      <c:valAx>
        <c:axId val="28475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6781440"/>
        <c:crosses val="autoZero"/>
        <c:crossBetween val="between"/>
      </c:valAx>
      <c:valAx>
        <c:axId val="286063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7050752"/>
        <c:crosses val="max"/>
        <c:crossBetween val="between"/>
      </c:valAx>
      <c:catAx>
        <c:axId val="28705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063936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PP2C4!$P$3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PP2C4!$R$4:$R$7</c:f>
                <c:numCache>
                  <c:formatCode>General</c:formatCode>
                  <c:ptCount val="4"/>
                  <c:pt idx="0">
                    <c:v>0.21318172589825082</c:v>
                  </c:pt>
                  <c:pt idx="1">
                    <c:v>0.32559031163327989</c:v>
                  </c:pt>
                  <c:pt idx="2">
                    <c:v>0.32027400715913806</c:v>
                  </c:pt>
                  <c:pt idx="3">
                    <c:v>0.16364823867270806</c:v>
                  </c:pt>
                </c:numCache>
              </c:numRef>
            </c:plus>
            <c:minus>
              <c:numRef>
                <c:f>PP2C4!$R$4:$R$7</c:f>
                <c:numCache>
                  <c:formatCode>General</c:formatCode>
                  <c:ptCount val="4"/>
                  <c:pt idx="0">
                    <c:v>0.21318172589825082</c:v>
                  </c:pt>
                  <c:pt idx="1">
                    <c:v>0.32559031163327989</c:v>
                  </c:pt>
                  <c:pt idx="2">
                    <c:v>0.32027400715913806</c:v>
                  </c:pt>
                  <c:pt idx="3">
                    <c:v>0.16364823867270806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PP2C4!$O$4:$O$7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PP2C4!$P$4:$P$7</c:f>
              <c:numCache>
                <c:formatCode>General</c:formatCode>
                <c:ptCount val="4"/>
                <c:pt idx="0">
                  <c:v>0.81814770252752189</c:v>
                </c:pt>
                <c:pt idx="1">
                  <c:v>1.9717379696448676</c:v>
                </c:pt>
                <c:pt idx="2">
                  <c:v>2.0137347117550428</c:v>
                </c:pt>
                <c:pt idx="3">
                  <c:v>0.93799542674707681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7-4EB2-A3C1-2607B2B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227968"/>
        <c:axId val="286005440"/>
      </c:barChart>
      <c:lineChart>
        <c:grouping val="standard"/>
        <c:varyColors val="0"/>
        <c:ser>
          <c:idx val="1"/>
          <c:order val="1"/>
          <c:tx>
            <c:strRef>
              <c:f>PP2C4!$Q$3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PP2C4!$S$4:$S$7</c:f>
                <c:numCache>
                  <c:formatCode>General</c:formatCode>
                  <c:ptCount val="4"/>
                  <c:pt idx="0">
                    <c:v>0.24927090444916328</c:v>
                  </c:pt>
                  <c:pt idx="1">
                    <c:v>0.68617525609822705</c:v>
                  </c:pt>
                  <c:pt idx="2">
                    <c:v>0.27245600007372056</c:v>
                  </c:pt>
                  <c:pt idx="3">
                    <c:v>6.6581432490332562E-2</c:v>
                  </c:pt>
                </c:numCache>
              </c:numRef>
            </c:plus>
            <c:minus>
              <c:numRef>
                <c:f>PP2C4!$S$4:$S$7</c:f>
                <c:numCache>
                  <c:formatCode>General</c:formatCode>
                  <c:ptCount val="4"/>
                  <c:pt idx="0">
                    <c:v>0.24927090444916328</c:v>
                  </c:pt>
                  <c:pt idx="1">
                    <c:v>0.68617525609822705</c:v>
                  </c:pt>
                  <c:pt idx="2">
                    <c:v>0.27245600007372056</c:v>
                  </c:pt>
                  <c:pt idx="3">
                    <c:v>6.6581432490332562E-2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PP2C4!$O$4:$O$7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PP2C4!$Q$4:$Q$7</c:f>
              <c:numCache>
                <c:formatCode>General</c:formatCode>
                <c:ptCount val="4"/>
                <c:pt idx="0">
                  <c:v>6.6491787491334335</c:v>
                </c:pt>
                <c:pt idx="1">
                  <c:v>8.2368473091675316</c:v>
                </c:pt>
                <c:pt idx="2">
                  <c:v>7.9737252317413132</c:v>
                </c:pt>
                <c:pt idx="3">
                  <c:v>7.4699887980029702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7-4EB2-A3C1-2607B2BE9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40800"/>
        <c:axId val="286006016"/>
      </c:lineChart>
      <c:catAx>
        <c:axId val="28622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005440"/>
        <c:crosses val="autoZero"/>
        <c:auto val="1"/>
        <c:lblAlgn val="ctr"/>
        <c:lblOffset val="100"/>
        <c:noMultiLvlLbl val="0"/>
      </c:catAx>
      <c:valAx>
        <c:axId val="286005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6227968"/>
        <c:crosses val="autoZero"/>
        <c:crossBetween val="between"/>
      </c:valAx>
      <c:valAx>
        <c:axId val="2860060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540800"/>
        <c:crosses val="max"/>
        <c:crossBetween val="between"/>
      </c:valAx>
      <c:catAx>
        <c:axId val="28654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006016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925825056840802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PP2C5!$P$3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PP2C5!$R$4:$R$7</c:f>
                <c:numCache>
                  <c:formatCode>General</c:formatCode>
                  <c:ptCount val="4"/>
                  <c:pt idx="0">
                    <c:v>0.17625340049573271</c:v>
                  </c:pt>
                  <c:pt idx="1">
                    <c:v>0.58292130061238201</c:v>
                  </c:pt>
                  <c:pt idx="2">
                    <c:v>0.82765089434224637</c:v>
                  </c:pt>
                  <c:pt idx="3">
                    <c:v>0.51200831597895302</c:v>
                  </c:pt>
                </c:numCache>
              </c:numRef>
            </c:plus>
            <c:minus>
              <c:numRef>
                <c:f>PP2C5!$R$4:$R$7</c:f>
                <c:numCache>
                  <c:formatCode>General</c:formatCode>
                  <c:ptCount val="4"/>
                  <c:pt idx="0">
                    <c:v>0.17625340049573271</c:v>
                  </c:pt>
                  <c:pt idx="1">
                    <c:v>0.58292130061238201</c:v>
                  </c:pt>
                  <c:pt idx="2">
                    <c:v>0.82765089434224637</c:v>
                  </c:pt>
                  <c:pt idx="3">
                    <c:v>0.51200831597895302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PP2C5!$O$4:$O$7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PP2C5!$P$4:$P$7</c:f>
              <c:numCache>
                <c:formatCode>General</c:formatCode>
                <c:ptCount val="4"/>
                <c:pt idx="0">
                  <c:v>0.89088098638316282</c:v>
                </c:pt>
                <c:pt idx="1">
                  <c:v>3.8019489253731149</c:v>
                </c:pt>
                <c:pt idx="2">
                  <c:v>3.2306756583418661</c:v>
                </c:pt>
                <c:pt idx="3">
                  <c:v>1.6564256362170697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9-4019-9E8C-9084B5877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166528"/>
        <c:axId val="286001984"/>
      </c:barChart>
      <c:lineChart>
        <c:grouping val="standard"/>
        <c:varyColors val="0"/>
        <c:ser>
          <c:idx val="1"/>
          <c:order val="1"/>
          <c:tx>
            <c:strRef>
              <c:f>PP2C5!$Q$3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PP2C5!$S$4:$S$7</c:f>
                <c:numCache>
                  <c:formatCode>General</c:formatCode>
                  <c:ptCount val="4"/>
                  <c:pt idx="0">
                    <c:v>0.24515144492441726</c:v>
                  </c:pt>
                  <c:pt idx="1">
                    <c:v>0.89861537340195263</c:v>
                  </c:pt>
                  <c:pt idx="2">
                    <c:v>0.57977760125368272</c:v>
                  </c:pt>
                  <c:pt idx="3">
                    <c:v>0.5443933128702475</c:v>
                  </c:pt>
                </c:numCache>
              </c:numRef>
            </c:plus>
            <c:minus>
              <c:numRef>
                <c:f>PP2C5!$S$4:$S$7</c:f>
                <c:numCache>
                  <c:formatCode>General</c:formatCode>
                  <c:ptCount val="4"/>
                  <c:pt idx="0">
                    <c:v>0.24515144492441726</c:v>
                  </c:pt>
                  <c:pt idx="1">
                    <c:v>0.89861537340195263</c:v>
                  </c:pt>
                  <c:pt idx="2">
                    <c:v>0.57977760125368272</c:v>
                  </c:pt>
                  <c:pt idx="3">
                    <c:v>0.5443933128702475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PP2C5!$O$4:$O$7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PP2C5!$Q$4:$Q$7</c:f>
              <c:numCache>
                <c:formatCode>General</c:formatCode>
                <c:ptCount val="4"/>
                <c:pt idx="0">
                  <c:v>3.6891929452056456</c:v>
                </c:pt>
                <c:pt idx="1">
                  <c:v>6.0107906386487242</c:v>
                </c:pt>
                <c:pt idx="2">
                  <c:v>5.5170274805381139</c:v>
                </c:pt>
                <c:pt idx="3">
                  <c:v>5.0020768374520772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9-4019-9E8C-9084B5877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25408"/>
        <c:axId val="286002560"/>
      </c:lineChart>
      <c:catAx>
        <c:axId val="28616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001984"/>
        <c:crosses val="autoZero"/>
        <c:auto val="1"/>
        <c:lblAlgn val="ctr"/>
        <c:lblOffset val="100"/>
        <c:noMultiLvlLbl val="0"/>
      </c:catAx>
      <c:valAx>
        <c:axId val="28600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6166528"/>
        <c:crosses val="autoZero"/>
        <c:crossBetween val="between"/>
      </c:valAx>
      <c:valAx>
        <c:axId val="286002560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225408"/>
        <c:crosses val="max"/>
        <c:crossBetween val="between"/>
      </c:valAx>
      <c:catAx>
        <c:axId val="28622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00256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471623111300509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'OST1'!$P$3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'OST1'!$R$4:$R$7</c:f>
                <c:numCache>
                  <c:formatCode>General</c:formatCode>
                  <c:ptCount val="4"/>
                  <c:pt idx="0">
                    <c:v>0.34100965766203978</c:v>
                  </c:pt>
                  <c:pt idx="1">
                    <c:v>0.90571090062306625</c:v>
                  </c:pt>
                  <c:pt idx="2">
                    <c:v>0.43149131570854843</c:v>
                  </c:pt>
                  <c:pt idx="3">
                    <c:v>0.88050422281307084</c:v>
                  </c:pt>
                </c:numCache>
              </c:numRef>
            </c:plus>
            <c:minus>
              <c:numRef>
                <c:f>'OST1'!$R$4:$R$7</c:f>
                <c:numCache>
                  <c:formatCode>General</c:formatCode>
                  <c:ptCount val="4"/>
                  <c:pt idx="0">
                    <c:v>0.34100965766203978</c:v>
                  </c:pt>
                  <c:pt idx="1">
                    <c:v>0.90571090062306625</c:v>
                  </c:pt>
                  <c:pt idx="2">
                    <c:v>0.43149131570854843</c:v>
                  </c:pt>
                  <c:pt idx="3">
                    <c:v>0.88050422281307084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'OST1'!$O$4:$O$7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'OST1'!$P$4:$P$7</c:f>
              <c:numCache>
                <c:formatCode>General</c:formatCode>
                <c:ptCount val="4"/>
                <c:pt idx="0">
                  <c:v>1.3615006285751252</c:v>
                </c:pt>
                <c:pt idx="1">
                  <c:v>6.4941145464932761</c:v>
                </c:pt>
                <c:pt idx="2">
                  <c:v>3.9637124212599337</c:v>
                </c:pt>
                <c:pt idx="3">
                  <c:v>1.2292454341281083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E-4670-ADBC-4E8AFBF7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861888"/>
        <c:axId val="284417344"/>
      </c:barChart>
      <c:lineChart>
        <c:grouping val="standard"/>
        <c:varyColors val="0"/>
        <c:ser>
          <c:idx val="1"/>
          <c:order val="1"/>
          <c:tx>
            <c:strRef>
              <c:f>'OST1'!$Q$3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'OST1'!$S$4:$S$7</c:f>
                <c:numCache>
                  <c:formatCode>General</c:formatCode>
                  <c:ptCount val="4"/>
                  <c:pt idx="0">
                    <c:v>0.35522981231475637</c:v>
                  </c:pt>
                  <c:pt idx="1">
                    <c:v>0.61519274528371226</c:v>
                  </c:pt>
                  <c:pt idx="2">
                    <c:v>0.67649898099226735</c:v>
                  </c:pt>
                  <c:pt idx="3">
                    <c:v>1.0995404845938486</c:v>
                  </c:pt>
                </c:numCache>
              </c:numRef>
            </c:plus>
            <c:minus>
              <c:numRef>
                <c:f>'OST1'!$S$4:$S$7</c:f>
                <c:numCache>
                  <c:formatCode>General</c:formatCode>
                  <c:ptCount val="4"/>
                  <c:pt idx="0">
                    <c:v>0.35522981231475637</c:v>
                  </c:pt>
                  <c:pt idx="1">
                    <c:v>0.61519274528371226</c:v>
                  </c:pt>
                  <c:pt idx="2">
                    <c:v>0.67649898099226735</c:v>
                  </c:pt>
                  <c:pt idx="3">
                    <c:v>1.0995404845938486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'OST1'!$O$4:$O$7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'OST1'!$Q$4:$Q$7</c:f>
              <c:numCache>
                <c:formatCode>General</c:formatCode>
                <c:ptCount val="4"/>
                <c:pt idx="0">
                  <c:v>1.306758895747562</c:v>
                </c:pt>
                <c:pt idx="1">
                  <c:v>3.9066678442769867</c:v>
                </c:pt>
                <c:pt idx="2">
                  <c:v>3.2040208693214254</c:v>
                </c:pt>
                <c:pt idx="3">
                  <c:v>1.1131417470252012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E-4670-ADBC-4E8AFBF76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63424"/>
        <c:axId val="285999104"/>
      </c:lineChart>
      <c:catAx>
        <c:axId val="28586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417344"/>
        <c:crosses val="autoZero"/>
        <c:auto val="1"/>
        <c:lblAlgn val="ctr"/>
        <c:lblOffset val="100"/>
        <c:noMultiLvlLbl val="0"/>
      </c:catAx>
      <c:valAx>
        <c:axId val="284417344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5861888"/>
        <c:crosses val="autoZero"/>
        <c:crossBetween val="between"/>
      </c:valAx>
      <c:valAx>
        <c:axId val="285999104"/>
        <c:scaling>
          <c:orientation val="minMax"/>
          <c:max val="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5863424"/>
        <c:crosses val="max"/>
        <c:crossBetween val="between"/>
      </c:valAx>
      <c:catAx>
        <c:axId val="28586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5999104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'LEA3'!$P$3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'LEA3'!$R$4:$R$7</c:f>
                <c:numCache>
                  <c:formatCode>General</c:formatCode>
                  <c:ptCount val="4"/>
                  <c:pt idx="0">
                    <c:v>0.27909529260144667</c:v>
                  </c:pt>
                  <c:pt idx="1">
                    <c:v>2.715322186348418</c:v>
                  </c:pt>
                  <c:pt idx="2">
                    <c:v>1.4711698411208944</c:v>
                  </c:pt>
                  <c:pt idx="3">
                    <c:v>2.127837347121059</c:v>
                  </c:pt>
                </c:numCache>
              </c:numRef>
            </c:plus>
            <c:minus>
              <c:numRef>
                <c:f>'LEA3'!$R$4:$R$7</c:f>
                <c:numCache>
                  <c:formatCode>General</c:formatCode>
                  <c:ptCount val="4"/>
                  <c:pt idx="0">
                    <c:v>0.27909529260144667</c:v>
                  </c:pt>
                  <c:pt idx="1">
                    <c:v>2.715322186348418</c:v>
                  </c:pt>
                  <c:pt idx="2">
                    <c:v>1.4711698411208944</c:v>
                  </c:pt>
                  <c:pt idx="3">
                    <c:v>2.127837347121059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'LEA3'!$O$4:$O$7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'LEA3'!$P$4:$P$7</c:f>
              <c:numCache>
                <c:formatCode>General</c:formatCode>
                <c:ptCount val="4"/>
                <c:pt idx="0">
                  <c:v>0.6058012514952541</c:v>
                </c:pt>
                <c:pt idx="1">
                  <c:v>9.6680072911698023</c:v>
                </c:pt>
                <c:pt idx="2">
                  <c:v>6.2045225795951318</c:v>
                </c:pt>
                <c:pt idx="3">
                  <c:v>7.3897320583628101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3-4BB4-A156-EFFC4C96B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'LEA3'!$Q$3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'LEA3'!$S$4:$S$7</c:f>
                <c:numCache>
                  <c:formatCode>General</c:formatCode>
                  <c:ptCount val="4"/>
                  <c:pt idx="0">
                    <c:v>0.59238176301297885</c:v>
                  </c:pt>
                  <c:pt idx="1">
                    <c:v>1.4324230483375775</c:v>
                  </c:pt>
                  <c:pt idx="2">
                    <c:v>0.6652627755951932</c:v>
                  </c:pt>
                  <c:pt idx="3">
                    <c:v>0.96608087274724141</c:v>
                  </c:pt>
                </c:numCache>
              </c:numRef>
            </c:plus>
            <c:minus>
              <c:numRef>
                <c:f>'LEA3'!$S$4:$S$7</c:f>
                <c:numCache>
                  <c:formatCode>General</c:formatCode>
                  <c:ptCount val="4"/>
                  <c:pt idx="0">
                    <c:v>0.59238176301297885</c:v>
                  </c:pt>
                  <c:pt idx="1">
                    <c:v>1.4324230483375775</c:v>
                  </c:pt>
                  <c:pt idx="2">
                    <c:v>0.6652627755951932</c:v>
                  </c:pt>
                  <c:pt idx="3">
                    <c:v>0.96608087274724141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'LEA3'!$O$4:$O$7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'LEA3'!$Q$4:$Q$7</c:f>
              <c:numCache>
                <c:formatCode>General</c:formatCode>
                <c:ptCount val="4"/>
                <c:pt idx="0">
                  <c:v>4.8286663545461819</c:v>
                </c:pt>
                <c:pt idx="1">
                  <c:v>8.6657205288350578</c:v>
                </c:pt>
                <c:pt idx="2">
                  <c:v>8.6196923964340986</c:v>
                </c:pt>
                <c:pt idx="3">
                  <c:v>8.2525486911585144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3-4BB4-A156-EFFC4C96B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27496624702363"/>
          <c:h val="0.13775852726945495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FtAREB1!$P$3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FtAREB1!$R$4:$R$7</c:f>
                <c:numCache>
                  <c:formatCode>General</c:formatCode>
                  <c:ptCount val="4"/>
                  <c:pt idx="0">
                    <c:v>0.22139287444723829</c:v>
                  </c:pt>
                  <c:pt idx="1">
                    <c:v>0.24019108164998434</c:v>
                  </c:pt>
                  <c:pt idx="2">
                    <c:v>0.27391931764428479</c:v>
                  </c:pt>
                  <c:pt idx="3">
                    <c:v>0.39005697751434143</c:v>
                  </c:pt>
                </c:numCache>
              </c:numRef>
            </c:plus>
            <c:minus>
              <c:numRef>
                <c:f>FtAREB1!$R$4:$R$7</c:f>
                <c:numCache>
                  <c:formatCode>General</c:formatCode>
                  <c:ptCount val="4"/>
                  <c:pt idx="0">
                    <c:v>0.22139287444723829</c:v>
                  </c:pt>
                  <c:pt idx="1">
                    <c:v>0.24019108164998434</c:v>
                  </c:pt>
                  <c:pt idx="2">
                    <c:v>0.27391931764428479</c:v>
                  </c:pt>
                  <c:pt idx="3">
                    <c:v>0.39005697751434143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FtAREB1!$O$4:$O$7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FtAREB1!$P$4:$P$7</c:f>
              <c:numCache>
                <c:formatCode>General</c:formatCode>
                <c:ptCount val="4"/>
                <c:pt idx="0">
                  <c:v>0.76480248487168212</c:v>
                </c:pt>
                <c:pt idx="1">
                  <c:v>1.755089795534668</c:v>
                </c:pt>
                <c:pt idx="2">
                  <c:v>2.484380243675079</c:v>
                </c:pt>
                <c:pt idx="3">
                  <c:v>1.4667548598884261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9-4C02-A7FB-ECAA78FD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944512"/>
        <c:axId val="268345920"/>
      </c:barChart>
      <c:lineChart>
        <c:grouping val="standard"/>
        <c:varyColors val="0"/>
        <c:ser>
          <c:idx val="1"/>
          <c:order val="1"/>
          <c:tx>
            <c:strRef>
              <c:f>FtAREB1!$Q$3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FtAREB1!$S$4:$S$7</c:f>
                <c:numCache>
                  <c:formatCode>General</c:formatCode>
                  <c:ptCount val="4"/>
                  <c:pt idx="0">
                    <c:v>0.28674930212168742</c:v>
                  </c:pt>
                  <c:pt idx="1">
                    <c:v>0.55068425251426889</c:v>
                  </c:pt>
                  <c:pt idx="2">
                    <c:v>0.14524317541820658</c:v>
                  </c:pt>
                  <c:pt idx="3">
                    <c:v>0.10886993842040198</c:v>
                  </c:pt>
                </c:numCache>
              </c:numRef>
            </c:plus>
            <c:minus>
              <c:numRef>
                <c:f>FtAREB1!$S$4:$S$7</c:f>
                <c:numCache>
                  <c:formatCode>General</c:formatCode>
                  <c:ptCount val="4"/>
                  <c:pt idx="0">
                    <c:v>0.28674930212168742</c:v>
                  </c:pt>
                  <c:pt idx="1">
                    <c:v>0.55068425251426889</c:v>
                  </c:pt>
                  <c:pt idx="2">
                    <c:v>0.14524317541820658</c:v>
                  </c:pt>
                  <c:pt idx="3">
                    <c:v>0.10886993842040198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FtAREB1!$O$4:$O$7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FtAREB1!$Q$4:$Q$7</c:f>
              <c:numCache>
                <c:formatCode>General</c:formatCode>
                <c:ptCount val="4"/>
                <c:pt idx="0">
                  <c:v>5.7193840150976172</c:v>
                </c:pt>
                <c:pt idx="1">
                  <c:v>7.0877276082561318</c:v>
                </c:pt>
                <c:pt idx="2">
                  <c:v>7.1178932709665403</c:v>
                </c:pt>
                <c:pt idx="3">
                  <c:v>6.873310528896952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9-4C02-A7FB-ECAA78FD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29504"/>
        <c:axId val="268346496"/>
      </c:lineChart>
      <c:catAx>
        <c:axId val="2669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8345920"/>
        <c:crosses val="autoZero"/>
        <c:auto val="1"/>
        <c:lblAlgn val="ctr"/>
        <c:lblOffset val="100"/>
        <c:noMultiLvlLbl val="0"/>
      </c:catAx>
      <c:valAx>
        <c:axId val="268345920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6944512"/>
        <c:crosses val="autoZero"/>
        <c:crossBetween val="between"/>
      </c:valAx>
      <c:valAx>
        <c:axId val="268346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7029504"/>
        <c:crosses val="max"/>
        <c:crossBetween val="between"/>
      </c:valAx>
      <c:catAx>
        <c:axId val="26702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346496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471623111300509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FtAREB2!$P$3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FtAREB2!$R$4:$R$7</c:f>
                <c:numCache>
                  <c:formatCode>General</c:formatCode>
                  <c:ptCount val="4"/>
                  <c:pt idx="0">
                    <c:v>0.42883634170287022</c:v>
                  </c:pt>
                  <c:pt idx="1">
                    <c:v>1.1013707942462121</c:v>
                  </c:pt>
                  <c:pt idx="2">
                    <c:v>1.2659557284108025</c:v>
                  </c:pt>
                  <c:pt idx="3">
                    <c:v>0.47438693797699727</c:v>
                  </c:pt>
                </c:numCache>
              </c:numRef>
            </c:plus>
            <c:minus>
              <c:numRef>
                <c:f>FtAREB2!$R$4:$R$7</c:f>
                <c:numCache>
                  <c:formatCode>General</c:formatCode>
                  <c:ptCount val="4"/>
                  <c:pt idx="0">
                    <c:v>0.42883634170287022</c:v>
                  </c:pt>
                  <c:pt idx="1">
                    <c:v>1.1013707942462121</c:v>
                  </c:pt>
                  <c:pt idx="2">
                    <c:v>1.2659557284108025</c:v>
                  </c:pt>
                  <c:pt idx="3">
                    <c:v>0.47438693797699727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FtAREB2!$O$4:$O$7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FtAREB2!$P$4:$P$7</c:f>
              <c:numCache>
                <c:formatCode>General</c:formatCode>
                <c:ptCount val="4"/>
                <c:pt idx="0">
                  <c:v>1.3196803142843767</c:v>
                </c:pt>
                <c:pt idx="1">
                  <c:v>6.0426404587756437</c:v>
                </c:pt>
                <c:pt idx="2">
                  <c:v>7.6894213105818885</c:v>
                </c:pt>
                <c:pt idx="3">
                  <c:v>2.4201463715279079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D-4F78-A84D-01342EB0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946048"/>
        <c:axId val="286453696"/>
      </c:barChart>
      <c:lineChart>
        <c:grouping val="standard"/>
        <c:varyColors val="0"/>
        <c:ser>
          <c:idx val="1"/>
          <c:order val="1"/>
          <c:tx>
            <c:strRef>
              <c:f>FtAREB2!$Q$3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FtAREB2!$S$4:$S$7</c:f>
                <c:numCache>
                  <c:formatCode>General</c:formatCode>
                  <c:ptCount val="4"/>
                  <c:pt idx="0">
                    <c:v>0.51328847115545362</c:v>
                  </c:pt>
                  <c:pt idx="1">
                    <c:v>0.98653501034263258</c:v>
                  </c:pt>
                  <c:pt idx="2">
                    <c:v>0.29841700739565519</c:v>
                  </c:pt>
                  <c:pt idx="3">
                    <c:v>0.40183709759147129</c:v>
                  </c:pt>
                </c:numCache>
              </c:numRef>
            </c:plus>
            <c:minus>
              <c:numRef>
                <c:f>FtAREB2!$S$4:$S$7</c:f>
                <c:numCache>
                  <c:formatCode>General</c:formatCode>
                  <c:ptCount val="4"/>
                  <c:pt idx="0">
                    <c:v>0.51328847115545362</c:v>
                  </c:pt>
                  <c:pt idx="1">
                    <c:v>0.98653501034263258</c:v>
                  </c:pt>
                  <c:pt idx="2">
                    <c:v>0.29841700739565519</c:v>
                  </c:pt>
                  <c:pt idx="3">
                    <c:v>0.40183709759147129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FtAREB2!$O$4:$O$7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FtAREB2!$Q$4:$Q$7</c:f>
              <c:numCache>
                <c:formatCode>General</c:formatCode>
                <c:ptCount val="4"/>
                <c:pt idx="0">
                  <c:v>2.962797219093313</c:v>
                </c:pt>
                <c:pt idx="1">
                  <c:v>5.4737216153963359</c:v>
                </c:pt>
                <c:pt idx="2">
                  <c:v>5.5551434033424973</c:v>
                </c:pt>
                <c:pt idx="3">
                  <c:v>4.6971679412701333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D-4F78-A84D-01342EB0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947584"/>
        <c:axId val="286455424"/>
      </c:lineChart>
      <c:catAx>
        <c:axId val="266946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6453696"/>
        <c:crosses val="autoZero"/>
        <c:auto val="1"/>
        <c:lblAlgn val="ctr"/>
        <c:lblOffset val="100"/>
        <c:noMultiLvlLbl val="0"/>
      </c:catAx>
      <c:valAx>
        <c:axId val="286453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66946048"/>
        <c:crosses val="autoZero"/>
        <c:crossBetween val="between"/>
      </c:valAx>
      <c:valAx>
        <c:axId val="286455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6947584"/>
        <c:crosses val="max"/>
        <c:crossBetween val="between"/>
      </c:valAx>
      <c:catAx>
        <c:axId val="26694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6455424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864936839854263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'LEA4'!$P$3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'LEA4'!$R$4:$R$7</c:f>
                <c:numCache>
                  <c:formatCode>General</c:formatCode>
                  <c:ptCount val="4"/>
                  <c:pt idx="0">
                    <c:v>0.15880985785545257</c:v>
                  </c:pt>
                  <c:pt idx="1">
                    <c:v>6.3512313356083263</c:v>
                  </c:pt>
                  <c:pt idx="2">
                    <c:v>12.205967152178678</c:v>
                  </c:pt>
                  <c:pt idx="3">
                    <c:v>6.9032555456557825</c:v>
                  </c:pt>
                </c:numCache>
              </c:numRef>
            </c:plus>
            <c:minus>
              <c:numRef>
                <c:f>'LEA4'!$R$4:$R$7</c:f>
                <c:numCache>
                  <c:formatCode>General</c:formatCode>
                  <c:ptCount val="4"/>
                  <c:pt idx="0">
                    <c:v>0.15880985785545257</c:v>
                  </c:pt>
                  <c:pt idx="1">
                    <c:v>6.3512313356083263</c:v>
                  </c:pt>
                  <c:pt idx="2">
                    <c:v>12.205967152178678</c:v>
                  </c:pt>
                  <c:pt idx="3">
                    <c:v>6.9032555456557825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'LEA4'!$O$4:$O$7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'LEA4'!$P$4:$P$7</c:f>
              <c:numCache>
                <c:formatCode>General</c:formatCode>
                <c:ptCount val="4"/>
                <c:pt idx="0">
                  <c:v>0.9535537630248293</c:v>
                </c:pt>
                <c:pt idx="1">
                  <c:v>27.518175374011648</c:v>
                </c:pt>
                <c:pt idx="2">
                  <c:v>25.908567685505091</c:v>
                </c:pt>
                <c:pt idx="3">
                  <c:v>23.929847195899406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5-4D31-B7FE-EEEDBDD0F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'LEA4'!$Q$3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'LEA4'!$S$4:$S$7</c:f>
                <c:numCache>
                  <c:formatCode>General</c:formatCode>
                  <c:ptCount val="4"/>
                  <c:pt idx="0">
                    <c:v>1.0073853845954446</c:v>
                  </c:pt>
                  <c:pt idx="1">
                    <c:v>1.6431330706254632</c:v>
                  </c:pt>
                  <c:pt idx="2">
                    <c:v>1.3300549915841287</c:v>
                  </c:pt>
                  <c:pt idx="3">
                    <c:v>1.3866049235068654</c:v>
                  </c:pt>
                </c:numCache>
              </c:numRef>
            </c:plus>
            <c:minus>
              <c:numRef>
                <c:f>'LEA4'!$S$4:$S$7</c:f>
                <c:numCache>
                  <c:formatCode>General</c:formatCode>
                  <c:ptCount val="4"/>
                  <c:pt idx="0">
                    <c:v>1.0073853845954446</c:v>
                  </c:pt>
                  <c:pt idx="1">
                    <c:v>1.6431330706254632</c:v>
                  </c:pt>
                  <c:pt idx="2">
                    <c:v>1.3300549915841287</c:v>
                  </c:pt>
                  <c:pt idx="3">
                    <c:v>1.3866049235068654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'LEA4'!$O$4:$O$7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'LEA4'!$Q$4:$Q$7</c:f>
              <c:numCache>
                <c:formatCode>General</c:formatCode>
                <c:ptCount val="4"/>
                <c:pt idx="0">
                  <c:v>2.1695730468004979</c:v>
                </c:pt>
                <c:pt idx="1">
                  <c:v>8.1262094199221551</c:v>
                </c:pt>
                <c:pt idx="2">
                  <c:v>8.3360638131365388</c:v>
                </c:pt>
                <c:pt idx="3">
                  <c:v>8.2972917284609782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5-4D31-B7FE-EEEDBDD0F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9061593704131141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'LEA5'!$P$3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'LEA5'!$R$4:$R$7</c:f>
                <c:numCache>
                  <c:formatCode>General</c:formatCode>
                  <c:ptCount val="4"/>
                  <c:pt idx="0">
                    <c:v>0.28275282281534042</c:v>
                  </c:pt>
                  <c:pt idx="1">
                    <c:v>1.7511870988393246</c:v>
                  </c:pt>
                  <c:pt idx="2">
                    <c:v>2.3050881657290909</c:v>
                  </c:pt>
                  <c:pt idx="3">
                    <c:v>1.5560051251033558</c:v>
                  </c:pt>
                </c:numCache>
              </c:numRef>
            </c:plus>
            <c:minus>
              <c:numRef>
                <c:f>'LEA5'!$R$4:$R$7</c:f>
                <c:numCache>
                  <c:formatCode>General</c:formatCode>
                  <c:ptCount val="4"/>
                  <c:pt idx="0">
                    <c:v>0.28275282281534042</c:v>
                  </c:pt>
                  <c:pt idx="1">
                    <c:v>1.7511870988393246</c:v>
                  </c:pt>
                  <c:pt idx="2">
                    <c:v>2.3050881657290909</c:v>
                  </c:pt>
                  <c:pt idx="3">
                    <c:v>1.5560051251033558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'LEA5'!$O$4:$O$7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'LEA5'!$P$4:$P$7</c:f>
              <c:numCache>
                <c:formatCode>General</c:formatCode>
                <c:ptCount val="4"/>
                <c:pt idx="0">
                  <c:v>0.84080171610109433</c:v>
                </c:pt>
                <c:pt idx="1">
                  <c:v>10.475080172062238</c:v>
                </c:pt>
                <c:pt idx="2">
                  <c:v>7.2578995755513613</c:v>
                </c:pt>
                <c:pt idx="3">
                  <c:v>10.000143120952581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F-4AA9-98A1-F7853F8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'LEA5'!$Q$3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'LEA5'!$S$4:$S$7</c:f>
                <c:numCache>
                  <c:formatCode>General</c:formatCode>
                  <c:ptCount val="4"/>
                  <c:pt idx="0">
                    <c:v>0.91588590839392769</c:v>
                  </c:pt>
                  <c:pt idx="1">
                    <c:v>0.7456251078841456</c:v>
                  </c:pt>
                  <c:pt idx="2">
                    <c:v>1.5194221395967702</c:v>
                  </c:pt>
                  <c:pt idx="3">
                    <c:v>1.595085409396426</c:v>
                  </c:pt>
                </c:numCache>
              </c:numRef>
            </c:plus>
            <c:minus>
              <c:numRef>
                <c:f>'LEA5'!$S$4:$S$7</c:f>
                <c:numCache>
                  <c:formatCode>General</c:formatCode>
                  <c:ptCount val="4"/>
                  <c:pt idx="0">
                    <c:v>0.91588590839392769</c:v>
                  </c:pt>
                  <c:pt idx="1">
                    <c:v>0.7456251078841456</c:v>
                  </c:pt>
                  <c:pt idx="2">
                    <c:v>1.5194221395967702</c:v>
                  </c:pt>
                  <c:pt idx="3">
                    <c:v>1.595085409396426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'LEA5'!$O$4:$O$7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'LEA5'!$Q$4:$Q$7</c:f>
              <c:numCache>
                <c:formatCode>General</c:formatCode>
                <c:ptCount val="4"/>
                <c:pt idx="0">
                  <c:v>1.9347250078656526</c:v>
                </c:pt>
                <c:pt idx="1">
                  <c:v>6.6194923008967566</c:v>
                </c:pt>
                <c:pt idx="2">
                  <c:v>6.497068091742249</c:v>
                </c:pt>
                <c:pt idx="3">
                  <c:v>5.9398438800193469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F-4AA9-98A1-F7853F8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9454907432684898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'RD19'!$P$3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'RD19'!$R$4:$R$7</c:f>
                <c:numCache>
                  <c:formatCode>General</c:formatCode>
                  <c:ptCount val="4"/>
                  <c:pt idx="0">
                    <c:v>0.27551686001750603</c:v>
                  </c:pt>
                  <c:pt idx="1">
                    <c:v>1.027266624990874</c:v>
                  </c:pt>
                  <c:pt idx="2">
                    <c:v>1.7783621505784448</c:v>
                  </c:pt>
                  <c:pt idx="3">
                    <c:v>1.8595229766928962</c:v>
                  </c:pt>
                </c:numCache>
              </c:numRef>
            </c:plus>
            <c:minus>
              <c:numRef>
                <c:f>'RD19'!$R$4:$R$7</c:f>
                <c:numCache>
                  <c:formatCode>General</c:formatCode>
                  <c:ptCount val="4"/>
                  <c:pt idx="0">
                    <c:v>0.27551686001750603</c:v>
                  </c:pt>
                  <c:pt idx="1">
                    <c:v>1.027266624990874</c:v>
                  </c:pt>
                  <c:pt idx="2">
                    <c:v>1.7783621505784448</c:v>
                  </c:pt>
                  <c:pt idx="3">
                    <c:v>1.8595229766928962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'RD19'!$O$4:$O$7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'RD19'!$P$4:$P$7</c:f>
              <c:numCache>
                <c:formatCode>General</c:formatCode>
                <c:ptCount val="4"/>
                <c:pt idx="0">
                  <c:v>0.9066864278118234</c:v>
                </c:pt>
                <c:pt idx="1">
                  <c:v>7.2630782270288092</c:v>
                </c:pt>
                <c:pt idx="2">
                  <c:v>6.0606011070815065</c:v>
                </c:pt>
                <c:pt idx="3">
                  <c:v>5.7989407591747559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C-4806-A048-E4741204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'RD19'!$Q$3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'RD19'!$S$4:$S$7</c:f>
                <c:numCache>
                  <c:formatCode>General</c:formatCode>
                  <c:ptCount val="4"/>
                  <c:pt idx="0">
                    <c:v>0.55353882067302773</c:v>
                  </c:pt>
                  <c:pt idx="1">
                    <c:v>1.4540522509789795</c:v>
                  </c:pt>
                  <c:pt idx="2">
                    <c:v>1.116995889095783</c:v>
                  </c:pt>
                  <c:pt idx="3">
                    <c:v>1.0858664310656705</c:v>
                  </c:pt>
                </c:numCache>
              </c:numRef>
            </c:plus>
            <c:minus>
              <c:numRef>
                <c:f>'RD19'!$S$4:$S$7</c:f>
                <c:numCache>
                  <c:formatCode>General</c:formatCode>
                  <c:ptCount val="4"/>
                  <c:pt idx="0">
                    <c:v>0.55353882067302773</c:v>
                  </c:pt>
                  <c:pt idx="1">
                    <c:v>1.4540522509789795</c:v>
                  </c:pt>
                  <c:pt idx="2">
                    <c:v>1.116995889095783</c:v>
                  </c:pt>
                  <c:pt idx="3">
                    <c:v>1.0858664310656705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'RD19'!$O$4:$O$7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'RD19'!$Q$4:$Q$7</c:f>
              <c:numCache>
                <c:formatCode>General</c:formatCode>
                <c:ptCount val="4"/>
                <c:pt idx="0">
                  <c:v>3.6102157448245418</c:v>
                </c:pt>
                <c:pt idx="1">
                  <c:v>6.5110170906310474</c:v>
                </c:pt>
                <c:pt idx="2">
                  <c:v>6.7951200146062547</c:v>
                </c:pt>
                <c:pt idx="3">
                  <c:v>7.0535810643610644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C-4806-A048-E47412045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'ERD1'!$P$3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'ERD1'!$R$4:$R$7</c:f>
                <c:numCache>
                  <c:formatCode>General</c:formatCode>
                  <c:ptCount val="4"/>
                  <c:pt idx="0">
                    <c:v>0.25011288684859678</c:v>
                  </c:pt>
                  <c:pt idx="1">
                    <c:v>0.24921111986393063</c:v>
                  </c:pt>
                  <c:pt idx="2">
                    <c:v>0.2953503784091504</c:v>
                  </c:pt>
                  <c:pt idx="3">
                    <c:v>0.33898958054174733</c:v>
                  </c:pt>
                </c:numCache>
              </c:numRef>
            </c:plus>
            <c:minus>
              <c:numRef>
                <c:f>'ERD1'!$R$4:$R$7</c:f>
                <c:numCache>
                  <c:formatCode>General</c:formatCode>
                  <c:ptCount val="4"/>
                  <c:pt idx="0">
                    <c:v>0.25011288684859678</c:v>
                  </c:pt>
                  <c:pt idx="1">
                    <c:v>0.24921111986393063</c:v>
                  </c:pt>
                  <c:pt idx="2">
                    <c:v>0.2953503784091504</c:v>
                  </c:pt>
                  <c:pt idx="3">
                    <c:v>0.33898958054174733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'ERD1'!$O$4:$O$7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'ERD1'!$P$4:$P$7</c:f>
              <c:numCache>
                <c:formatCode>General</c:formatCode>
                <c:ptCount val="4"/>
                <c:pt idx="0">
                  <c:v>0.65400498843801003</c:v>
                </c:pt>
                <c:pt idx="1">
                  <c:v>1.2774078230656118</c:v>
                </c:pt>
                <c:pt idx="2">
                  <c:v>1.4723328399320053</c:v>
                </c:pt>
                <c:pt idx="3">
                  <c:v>1.3755780942912157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D-4202-859B-AB554C015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'ERD1'!$Q$3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'ERD1'!$S$4:$S$7</c:f>
                <c:numCache>
                  <c:formatCode>General</c:formatCode>
                  <c:ptCount val="4"/>
                  <c:pt idx="0">
                    <c:v>0.56538971606443567</c:v>
                  </c:pt>
                  <c:pt idx="1">
                    <c:v>0.61666696670200261</c:v>
                  </c:pt>
                  <c:pt idx="2">
                    <c:v>0.49730990473980696</c:v>
                  </c:pt>
                  <c:pt idx="3">
                    <c:v>0.12647870397751099</c:v>
                  </c:pt>
                </c:numCache>
              </c:numRef>
            </c:plus>
            <c:minus>
              <c:numRef>
                <c:f>'ERD1'!$S$4:$S$7</c:f>
                <c:numCache>
                  <c:formatCode>General</c:formatCode>
                  <c:ptCount val="4"/>
                  <c:pt idx="0">
                    <c:v>0.56538971606443567</c:v>
                  </c:pt>
                  <c:pt idx="1">
                    <c:v>0.61666696670200261</c:v>
                  </c:pt>
                  <c:pt idx="2">
                    <c:v>0.49730990473980696</c:v>
                  </c:pt>
                  <c:pt idx="3">
                    <c:v>0.12647870397751099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'ERD1'!$O$4:$O$7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'ERD1'!$Q$4:$Q$7</c:f>
              <c:numCache>
                <c:formatCode>General</c:formatCode>
                <c:ptCount val="4"/>
                <c:pt idx="0">
                  <c:v>5.097189490512636</c:v>
                </c:pt>
                <c:pt idx="1">
                  <c:v>6.3764156524149955</c:v>
                </c:pt>
                <c:pt idx="2">
                  <c:v>5.9997942206056223</c:v>
                </c:pt>
                <c:pt idx="3">
                  <c:v>6.5999104914488669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D-4202-859B-AB554C015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DREB2!$P$3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DREB2!$R$4:$R$7</c:f>
                <c:numCache>
                  <c:formatCode>General</c:formatCode>
                  <c:ptCount val="4"/>
                  <c:pt idx="0">
                    <c:v>0.28271142798412113</c:v>
                  </c:pt>
                  <c:pt idx="1">
                    <c:v>0.44480427001455414</c:v>
                  </c:pt>
                  <c:pt idx="2">
                    <c:v>1.1471154443176794</c:v>
                  </c:pt>
                  <c:pt idx="3">
                    <c:v>0.47939538654705188</c:v>
                  </c:pt>
                </c:numCache>
              </c:numRef>
            </c:plus>
            <c:minus>
              <c:numRef>
                <c:f>DREB2!$R$4:$R$7</c:f>
                <c:numCache>
                  <c:formatCode>General</c:formatCode>
                  <c:ptCount val="4"/>
                  <c:pt idx="0">
                    <c:v>0.28271142798412113</c:v>
                  </c:pt>
                  <c:pt idx="1">
                    <c:v>0.44480427001455414</c:v>
                  </c:pt>
                  <c:pt idx="2">
                    <c:v>1.1471154443176794</c:v>
                  </c:pt>
                  <c:pt idx="3">
                    <c:v>0.47939538654705188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DREB2!$O$4:$O$7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DREB2!$P$4:$P$7</c:f>
              <c:numCache>
                <c:formatCode>General</c:formatCode>
                <c:ptCount val="4"/>
                <c:pt idx="0">
                  <c:v>1.4174319657653962</c:v>
                </c:pt>
                <c:pt idx="1">
                  <c:v>3.2964797204966736</c:v>
                </c:pt>
                <c:pt idx="2">
                  <c:v>6.3977767066084894</c:v>
                </c:pt>
                <c:pt idx="3">
                  <c:v>3.3239204027654861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6-48F4-A141-BB174042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DREB2!$Q$3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DREB2!$S$4:$S$7</c:f>
                <c:numCache>
                  <c:formatCode>General</c:formatCode>
                  <c:ptCount val="4"/>
                  <c:pt idx="0">
                    <c:v>0.46087152535043252</c:v>
                  </c:pt>
                  <c:pt idx="1">
                    <c:v>0.61448246934049255</c:v>
                  </c:pt>
                  <c:pt idx="2">
                    <c:v>0.63370730311700052</c:v>
                  </c:pt>
                  <c:pt idx="3">
                    <c:v>0.52821212609448209</c:v>
                  </c:pt>
                </c:numCache>
              </c:numRef>
            </c:plus>
            <c:minus>
              <c:numRef>
                <c:f>DREB2!$S$4:$S$7</c:f>
                <c:numCache>
                  <c:formatCode>General</c:formatCode>
                  <c:ptCount val="4"/>
                  <c:pt idx="0">
                    <c:v>0.46087152535043252</c:v>
                  </c:pt>
                  <c:pt idx="1">
                    <c:v>0.61448246934049255</c:v>
                  </c:pt>
                  <c:pt idx="2">
                    <c:v>0.63370730311700052</c:v>
                  </c:pt>
                  <c:pt idx="3">
                    <c:v>0.52821212609448209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DREB2!$O$4:$O$7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DREB2!$Q$4:$Q$7</c:f>
              <c:numCache>
                <c:formatCode>General</c:formatCode>
                <c:ptCount val="4"/>
                <c:pt idx="0">
                  <c:v>1.9347250080755458</c:v>
                </c:pt>
                <c:pt idx="1">
                  <c:v>3.3694737698542223</c:v>
                </c:pt>
                <c:pt idx="2">
                  <c:v>4.4295220436079115</c:v>
                </c:pt>
                <c:pt idx="3">
                  <c:v>3.7886188293639775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6-48F4-A141-BB174042B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24571738664633"/>
          <c:y val="7.9245596231735979E-2"/>
          <c:w val="0.59072370178792122"/>
          <c:h val="0.76505399220640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'RD22'!$P$3</c:f>
              <c:strCache>
                <c:ptCount val="1"/>
                <c:pt idx="0">
                  <c:v>qRT-PCR</c:v>
                </c:pt>
              </c:strCache>
            </c:strRef>
          </c:tx>
          <c:spPr>
            <a:solidFill>
              <a:schemeClr val="accent5">
                <a:lumMod val="75000"/>
                <a:alpha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'RD22'!$R$4:$R$7</c:f>
                <c:numCache>
                  <c:formatCode>General</c:formatCode>
                  <c:ptCount val="4"/>
                  <c:pt idx="0">
                    <c:v>0.24324117687122401</c:v>
                  </c:pt>
                  <c:pt idx="1">
                    <c:v>0.19289067775905575</c:v>
                  </c:pt>
                  <c:pt idx="2">
                    <c:v>0.20852429841656586</c:v>
                  </c:pt>
                  <c:pt idx="3">
                    <c:v>0.17113875075240242</c:v>
                  </c:pt>
                </c:numCache>
              </c:numRef>
            </c:plus>
            <c:minus>
              <c:numRef>
                <c:f>'RD22'!$R$4:$R$7</c:f>
                <c:numCache>
                  <c:formatCode>General</c:formatCode>
                  <c:ptCount val="4"/>
                  <c:pt idx="0">
                    <c:v>0.24324117687122401</c:v>
                  </c:pt>
                  <c:pt idx="1">
                    <c:v>0.19289067775905575</c:v>
                  </c:pt>
                  <c:pt idx="2">
                    <c:v>0.20852429841656586</c:v>
                  </c:pt>
                  <c:pt idx="3">
                    <c:v>0.17113875075240242</c:v>
                  </c:pt>
                </c:numCache>
              </c:numRef>
            </c:minus>
            <c:spPr>
              <a:ln w="31750">
                <a:solidFill>
                  <a:schemeClr val="accent5">
                    <a:lumMod val="75000"/>
                    <a:alpha val="75000"/>
                  </a:schemeClr>
                </a:solidFill>
              </a:ln>
            </c:spPr>
          </c:errBars>
          <c:cat>
            <c:strRef>
              <c:f>'RD22'!$O$4:$O$7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'RD22'!$P$4:$P$7</c:f>
              <c:numCache>
                <c:formatCode>General</c:formatCode>
                <c:ptCount val="4"/>
                <c:pt idx="0">
                  <c:v>0.77564604402141624</c:v>
                </c:pt>
                <c:pt idx="1">
                  <c:v>0.24747998575335484</c:v>
                </c:pt>
                <c:pt idx="2">
                  <c:v>0.42909677386607348</c:v>
                </c:pt>
                <c:pt idx="3">
                  <c:v>0.19254054466242826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1-4309-BA5D-F5C7603DB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83936"/>
        <c:axId val="284370624"/>
      </c:barChart>
      <c:lineChart>
        <c:grouping val="standard"/>
        <c:varyColors val="0"/>
        <c:ser>
          <c:idx val="1"/>
          <c:order val="1"/>
          <c:tx>
            <c:strRef>
              <c:f>'RD22'!$Q$3</c:f>
              <c:strCache>
                <c:ptCount val="1"/>
                <c:pt idx="0">
                  <c:v>log2(FPKM)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'RD22'!$S$4:$S$7</c:f>
                <c:numCache>
                  <c:formatCode>General</c:formatCode>
                  <c:ptCount val="4"/>
                  <c:pt idx="0">
                    <c:v>0.59749691002806637</c:v>
                  </c:pt>
                  <c:pt idx="1">
                    <c:v>0.7953213602956396</c:v>
                  </c:pt>
                  <c:pt idx="2">
                    <c:v>0.50127086760358186</c:v>
                  </c:pt>
                  <c:pt idx="3">
                    <c:v>1.5684790155610553</c:v>
                  </c:pt>
                </c:numCache>
              </c:numRef>
            </c:plus>
            <c:minus>
              <c:numRef>
                <c:f>'RD22'!$S$4:$S$7</c:f>
                <c:numCache>
                  <c:formatCode>General</c:formatCode>
                  <c:ptCount val="4"/>
                  <c:pt idx="0">
                    <c:v>0.59749691002806637</c:v>
                  </c:pt>
                  <c:pt idx="1">
                    <c:v>0.7953213602956396</c:v>
                  </c:pt>
                  <c:pt idx="2">
                    <c:v>0.50127086760358186</c:v>
                  </c:pt>
                  <c:pt idx="3">
                    <c:v>1.5684790155610553</c:v>
                  </c:pt>
                </c:numCache>
              </c:numRef>
            </c:minus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errBars>
          <c:cat>
            <c:strRef>
              <c:f>'RD22'!$O$4:$O$7</c:f>
              <c:strCache>
                <c:ptCount val="4"/>
                <c:pt idx="0">
                  <c:v>PEG-0h</c:v>
                </c:pt>
                <c:pt idx="1">
                  <c:v>PEG-1h</c:v>
                </c:pt>
                <c:pt idx="2">
                  <c:v>PEG-3h</c:v>
                </c:pt>
                <c:pt idx="3">
                  <c:v>PEG-6h</c:v>
                </c:pt>
              </c:strCache>
            </c:strRef>
          </c:cat>
          <c:val>
            <c:numRef>
              <c:f>'RD22'!$Q$4:$Q$7</c:f>
              <c:numCache>
                <c:formatCode>General</c:formatCode>
                <c:ptCount val="4"/>
                <c:pt idx="0">
                  <c:v>9.173171974162118</c:v>
                </c:pt>
                <c:pt idx="1">
                  <c:v>7.5465247612358626</c:v>
                </c:pt>
                <c:pt idx="2">
                  <c:v>7.822095684185399</c:v>
                </c:pt>
                <c:pt idx="3">
                  <c:v>7.2829542062595749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1-4309-BA5D-F5C7603DB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85472"/>
        <c:axId val="284371200"/>
      </c:lineChart>
      <c:catAx>
        <c:axId val="2845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370624"/>
        <c:crosses val="autoZero"/>
        <c:auto val="1"/>
        <c:lblAlgn val="ctr"/>
        <c:lblOffset val="100"/>
        <c:noMultiLvlLbl val="0"/>
      </c:catAx>
      <c:valAx>
        <c:axId val="2843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+mn-lt"/>
              </a:defRPr>
            </a:pPr>
            <a:endParaRPr lang="zh-CN"/>
          </a:p>
        </c:txPr>
        <c:crossAx val="284583936"/>
        <c:crosses val="autoZero"/>
        <c:crossBetween val="between"/>
      </c:valAx>
      <c:valAx>
        <c:axId val="284371200"/>
        <c:scaling>
          <c:orientation val="minMax"/>
          <c:max val="1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 algn="ctr">
              <a:defRPr lang="zh-CN" altLang="en-US" sz="2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4585472"/>
        <c:crosses val="max"/>
        <c:crossBetween val="between"/>
      </c:valAx>
      <c:catAx>
        <c:axId val="28458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4371200"/>
        <c:crosses val="autoZero"/>
        <c:auto val="1"/>
        <c:lblAlgn val="ctr"/>
        <c:lblOffset val="100"/>
        <c:noMultiLvlLbl val="0"/>
      </c:catAx>
      <c:spPr>
        <a:ln w="31750">
          <a:noFill/>
        </a:ln>
      </c:spPr>
    </c:plotArea>
    <c:legend>
      <c:legendPos val="r"/>
      <c:layout>
        <c:manualLayout>
          <c:xMode val="edge"/>
          <c:yMode val="edge"/>
          <c:x val="0.61583371295282008"/>
          <c:y val="8.4368215993383594E-2"/>
          <c:w val="0.18668279975577384"/>
          <c:h val="0.14380537750325831"/>
        </c:manualLayout>
      </c:layout>
      <c:overlay val="0"/>
      <c:txPr>
        <a:bodyPr/>
        <a:lstStyle/>
        <a:p>
          <a:pPr>
            <a:defRPr sz="1400" b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FED10E3-B371-42E3-8632-5968351A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1F6FB7-FC18-4464-9CFB-8F4555B83A89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FtLEA1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0.98</a:t>
          </a:r>
          <a:endParaRPr lang="zh-CN" altLang="en-US" sz="2000" b="1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D857A85-958E-4E97-ABB8-F26FFCEEF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314D8F-FC32-4E59-8245-82410D30306F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FtRD19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0.93</a:t>
          </a:r>
          <a:endParaRPr lang="zh-CN" altLang="en-US" sz="2000" b="1"/>
        </a:p>
      </xdr:txBody>
    </xdr:sp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05967F1-3CC4-4ED7-98F4-4A790DB84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86D68F-AD25-474D-A696-71CF25F8F820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FtERD1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0.86</a:t>
          </a:r>
          <a:endParaRPr lang="zh-CN" altLang="en-US" sz="2000" b="1"/>
        </a:p>
      </xdr:txBody>
    </xdr:sp>
    <xdr:clientData/>
  </xdr:one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FB8FCA2-B976-49FD-AA65-78D8E5EED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0FC77C-1E7E-4E49-9044-B0FCFACEE048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FtDREB2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0.91</a:t>
          </a:r>
          <a:endParaRPr lang="zh-CN" altLang="en-US" sz="2000" b="1"/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54496E2-1E1B-4EC6-9E77-471CB07B1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850634-EA21-4A57-BCB2-A9653A41C682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FtRD22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0.99</a:t>
          </a:r>
          <a:endParaRPr lang="zh-CN" altLang="en-US" sz="2000" b="1"/>
        </a:p>
      </xdr:txBody>
    </xdr:sp>
    <xdr:clientData/>
  </xdr:one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8D28275-F39E-4C84-AE9E-97DE87B28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A5A6CB-EE02-4A38-B1F8-98B099C118EA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FtHB2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0.97</a:t>
          </a:r>
          <a:endParaRPr lang="zh-CN" altLang="en-US" sz="2000" b="1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C49494E-F641-4DE5-B005-0CA926CFB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1CC8AA-B534-4123-8F5B-DF1A3893C2A1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FtHB1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0.91</a:t>
          </a:r>
          <a:endParaRPr lang="zh-CN" altLang="en-US" sz="2000" b="1"/>
        </a:p>
      </xdr:txBody>
    </xdr:sp>
    <xdr:clientData/>
  </xdr:one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BF5D52F-B3DF-4B3E-9053-319218782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B4E098-2662-4BA4-8734-8DBC65C87B68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FtDREB1D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0.82</a:t>
          </a:r>
          <a:endParaRPr lang="zh-CN" altLang="en-US" sz="2000" b="1"/>
        </a:p>
      </xdr:txBody>
    </xdr:sp>
    <xdr:clientData/>
  </xdr:one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4146815-4F23-4B8F-8CD1-F9351E983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C817E0-C1EC-4739-A04E-726D6048730D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FtRD29B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0.91</a:t>
          </a:r>
          <a:endParaRPr lang="zh-CN" altLang="en-US" sz="2000" b="1"/>
        </a:p>
      </xdr:txBody>
    </xdr:sp>
    <xdr:clientData/>
  </xdr:one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F6F9065-7BC8-4C67-A986-A9A32D12B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F6F90A-B37D-43AE-8C3F-10B54A41E9C6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FtRD26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0.83</a:t>
          </a:r>
          <a:endParaRPr lang="zh-CN" altLang="en-US" sz="2000" b="1"/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944230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FtPSY1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0.94</a:t>
          </a:r>
          <a:endParaRPr lang="zh-CN" altLang="en-US" sz="2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5CE97AF-F561-44CD-BE43-828938F32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1B2EAA0-1813-49EB-A12B-3DCBC89F9CE3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FtLEA2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0.90</a:t>
          </a:r>
          <a:endParaRPr lang="zh-CN" altLang="en-US" sz="2000" b="1"/>
        </a:p>
      </xdr:txBody>
    </xdr:sp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657231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944231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FtPSY2</a:t>
          </a: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0.89</a:t>
          </a:r>
          <a:endParaRPr lang="zh-CN" altLang="en-US" sz="2000" b="1"/>
        </a:p>
      </xdr:txBody>
    </xdr:sp>
    <xdr:clientData/>
  </xdr:one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657229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801229" y="246507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FtBCH</a:t>
          </a: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0.88</a:t>
          </a:r>
          <a:endParaRPr lang="zh-CN" altLang="en-US" sz="2000" b="1"/>
        </a:p>
      </xdr:txBody>
    </xdr:sp>
    <xdr:clientData/>
  </xdr:one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657228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944228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FtNCED1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0.76</a:t>
          </a:r>
          <a:endParaRPr lang="zh-CN" altLang="en-US" sz="2000" b="1"/>
        </a:p>
      </xdr:txBody>
    </xdr:sp>
    <xdr:clientData/>
  </xdr:one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657229</xdr:colOff>
      <xdr:row>13</xdr:row>
      <xdr:rowOff>19050</xdr:rowOff>
    </xdr:from>
    <xdr:ext cx="1950342" cy="103162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0944229" y="2343150"/>
          <a:ext cx="1950342" cy="1031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FtNCED2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0.89</a:t>
          </a:r>
        </a:p>
        <a:p>
          <a:pPr algn="ctr"/>
          <a:endParaRPr lang="zh-CN" altLang="en-US" sz="2000" b="1"/>
        </a:p>
      </xdr:txBody>
    </xdr:sp>
    <xdr:clientData/>
  </xdr:one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1911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9801231" y="228981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FtNCED3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0.87</a:t>
          </a:r>
          <a:endParaRPr lang="zh-CN" altLang="en-US" sz="2000" b="1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1910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801230" y="23050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FtNCED4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0.76</a:t>
          </a:r>
          <a:endParaRPr lang="zh-CN" altLang="en-US" sz="2000" b="1"/>
        </a:p>
      </xdr:txBody>
    </xdr:sp>
    <xdr:clientData/>
  </xdr:one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0944230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FtPYR1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0.98</a:t>
          </a:r>
          <a:endParaRPr lang="zh-CN" altLang="en-US" sz="2000" b="1"/>
        </a:p>
      </xdr:txBody>
    </xdr:sp>
    <xdr:clientData/>
  </xdr:one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0944230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FtPYR2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0.96</a:t>
          </a:r>
          <a:endParaRPr lang="zh-CN" altLang="en-US" sz="2000" b="1"/>
        </a:p>
      </xdr:txBody>
    </xdr:sp>
    <xdr:clientData/>
  </xdr:one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657232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0944232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FtPP2C1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0.97</a:t>
          </a:r>
          <a:endParaRPr lang="zh-CN" altLang="en-US" sz="2000" b="1"/>
        </a:p>
      </xdr:txBody>
    </xdr:sp>
    <xdr:clientData/>
  </xdr:one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657232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0944232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FtPP2C2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0.95</a:t>
          </a:r>
          <a:endParaRPr lang="zh-CN" altLang="en-US" sz="20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E09AAE5-F685-46C5-8ADB-6830090D7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AA7B31-341A-40E6-B545-FD512FDB9FD0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FtLEA3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0.93</a:t>
          </a:r>
          <a:endParaRPr lang="zh-CN" altLang="en-US" sz="2000" b="1"/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657232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0944232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FtPP2C3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0.93</a:t>
          </a:r>
          <a:endParaRPr lang="zh-CN" altLang="en-US" sz="2000" b="1"/>
        </a:p>
      </xdr:txBody>
    </xdr:sp>
    <xdr:clientData/>
  </xdr:one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657233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0944233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FtPP2C4</a:t>
          </a: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0.89</a:t>
          </a:r>
          <a:endParaRPr lang="zh-CN" altLang="en-US" sz="2000" b="1"/>
        </a:p>
      </xdr:txBody>
    </xdr:sp>
    <xdr:clientData/>
  </xdr:one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657234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0944234" y="2447925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FtPP2C5</a:t>
          </a: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0.94</a:t>
          </a:r>
          <a:endParaRPr lang="zh-CN" altLang="en-US" sz="2000" b="1"/>
        </a:p>
      </xdr:txBody>
    </xdr:sp>
    <xdr:clientData/>
  </xdr:one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10944230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FtOST1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0.98</a:t>
          </a:r>
          <a:endParaRPr lang="zh-CN" altLang="en-US" sz="2000" b="1"/>
        </a:p>
      </xdr:txBody>
    </xdr:sp>
    <xdr:clientData/>
  </xdr:one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657225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10944225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FtAREB1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0.87</a:t>
          </a:r>
          <a:endParaRPr lang="zh-CN" altLang="en-US" sz="2000" b="1"/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657226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10944226" y="23431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FtAREB2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0.87</a:t>
          </a:r>
          <a:endParaRPr lang="zh-CN" altLang="en-US" sz="2000" b="1"/>
        </a:p>
      </xdr:txBody>
    </xdr:sp>
    <xdr:clientData/>
  </xdr:one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F9E38DD-6608-48B6-B293-B14C396B9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BF1702-BFD9-4F4E-9F62-D96A1FE8ACDD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FtLEA4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0.99</a:t>
          </a:r>
          <a:endParaRPr lang="zh-CN" altLang="en-US" sz="2000" b="1"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0.03694</cdr:x>
      <cdr:y>0.25176</cdr:y>
    </cdr:from>
    <cdr:to>
      <cdr:x>0.09235</cdr:x>
      <cdr:y>0.57412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85738" y="1471612"/>
          <a:ext cx="1304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 b="1"/>
            <a:t>qRT-PCR</a:t>
          </a:r>
          <a:endParaRPr lang="zh-CN" altLang="en-US" sz="2400" b="1"/>
        </a:p>
      </cdr:txBody>
    </cdr:sp>
  </cdr:relSizeAnchor>
  <cdr:relSizeAnchor xmlns:cdr="http://schemas.openxmlformats.org/drawingml/2006/chartDrawing">
    <cdr:from>
      <cdr:x>0.91337</cdr:x>
      <cdr:y>0.32784</cdr:y>
    </cdr:from>
    <cdr:to>
      <cdr:x>0.96878</cdr:x>
      <cdr:y>0.55373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6337300" y="1584325"/>
          <a:ext cx="9144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2400" b="1"/>
            <a:t>FPKM</a:t>
          </a:r>
          <a:endParaRPr lang="zh-CN" altLang="en-US" sz="24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11</xdr:row>
      <xdr:rowOff>123826</xdr:rowOff>
    </xdr:from>
    <xdr:to>
      <xdr:col>23</xdr:col>
      <xdr:colOff>581024</xdr:colOff>
      <xdr:row>35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206BAFA-F72E-4FD2-9379-965611153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606430</xdr:colOff>
      <xdr:row>13</xdr:row>
      <xdr:rowOff>19050</xdr:rowOff>
    </xdr:from>
    <xdr:ext cx="1950342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EBE7B4-D270-4EBD-BB3E-A4D683FECA3B}"/>
            </a:ext>
          </a:extLst>
        </xdr:cNvPr>
        <xdr:cNvSpPr txBox="1"/>
      </xdr:nvSpPr>
      <xdr:spPr>
        <a:xfrm>
          <a:off x="9750430" y="2419350"/>
          <a:ext cx="1950342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zh-CN" sz="20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FtLEA5 </a:t>
          </a:r>
          <a:r>
            <a:rPr lang="en-US" altLang="zh-CN" sz="2000" b="1" i="1"/>
            <a:t> </a:t>
          </a:r>
          <a:endParaRPr lang="en-US" altLang="zh-CN" sz="2000" b="1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zh-CN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Pearson</a:t>
          </a:r>
          <a:r>
            <a:rPr lang="en-US" altLang="zh-CN" sz="20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 = 0.93</a:t>
          </a:r>
          <a:endParaRPr lang="zh-CN" altLang="en-US" sz="20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630;&#40614;&#20013;&#24515;/&#23454;&#39564;/&#24178;&#26097;&#32961;&#36843;&#22788;&#29702;/&#36716;&#24405;&#32452;&#20998;&#26512;/&#31867;&#32993;&#33821;&#21340;&#32032;&#21644;ABA&#20449;&#21495;&#36890;&#36335;/ABA&#21644;&#29983;&#29702;&#25351;&#26631;&#27979;&#23450;/&#33639;&#20809;&#23450;&#37327;&#32467;&#26524;/qPCR&#25968;&#25454;&#25972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H"/>
      <sheetName val="CYP707A1"/>
      <sheetName val="FtAREB2"/>
      <sheetName val="FtAREB1"/>
      <sheetName val="NCED1"/>
      <sheetName val="NCED2"/>
      <sheetName val="NCED3"/>
      <sheetName val="NCED4"/>
      <sheetName val="PSY1"/>
      <sheetName val="PYR2"/>
      <sheetName val="PSY2"/>
      <sheetName val="PYR1"/>
      <sheetName val="OST1"/>
      <sheetName val="PP2C5"/>
      <sheetName val="PP2C4"/>
      <sheetName val="PP2C1"/>
      <sheetName val="PP2C2"/>
      <sheetName val="PP2C3"/>
    </sheetNames>
    <sheetDataSet>
      <sheetData sheetId="0">
        <row r="3">
          <cell r="P3" t="str">
            <v>qRT-PCR</v>
          </cell>
          <cell r="Q3" t="str">
            <v>log2(FPKM)</v>
          </cell>
        </row>
        <row r="4">
          <cell r="O4" t="str">
            <v>PEG-0h</v>
          </cell>
          <cell r="P4">
            <v>0.91102576177698835</v>
          </cell>
          <cell r="Q4">
            <v>5.2116512242504731</v>
          </cell>
          <cell r="R4">
            <v>0.15860842186431626</v>
          </cell>
          <cell r="S4">
            <v>0.11042611787470107</v>
          </cell>
        </row>
        <row r="5">
          <cell r="O5" t="str">
            <v>PEG-1h</v>
          </cell>
          <cell r="P5">
            <v>2.8613766550069473</v>
          </cell>
          <cell r="Q5">
            <v>6.9375484212940632</v>
          </cell>
          <cell r="R5">
            <v>0.82788255086824403</v>
          </cell>
          <cell r="S5">
            <v>0.87178853541751944</v>
          </cell>
        </row>
        <row r="6">
          <cell r="O6" t="str">
            <v>PEG-3h</v>
          </cell>
          <cell r="P6">
            <v>3.1980947758940559</v>
          </cell>
          <cell r="Q6">
            <v>6.6621732094382091</v>
          </cell>
          <cell r="R6">
            <v>6.6502961399114477E-2</v>
          </cell>
          <cell r="S6">
            <v>0.27132749672808359</v>
          </cell>
        </row>
        <row r="7">
          <cell r="O7" t="str">
            <v>PEG-6h</v>
          </cell>
          <cell r="P7">
            <v>1.3084749161345637</v>
          </cell>
          <cell r="Q7">
            <v>6.18343094118487</v>
          </cell>
          <cell r="R7">
            <v>0.21111195446918021</v>
          </cell>
          <cell r="S7">
            <v>0.29353412447301741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9C4CF-FF2C-469F-AB9A-E22317ED3D24}">
  <dimension ref="A1:T46"/>
  <sheetViews>
    <sheetView topLeftCell="F7" workbookViewId="0">
      <selection activeCell="Z29" sqref="Z29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139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28.949593245929233</v>
      </c>
      <c r="E2" s="4">
        <f>D2-C2</f>
        <v>2.4835217467098651</v>
      </c>
      <c r="F2" s="5">
        <f>E2-2.52978828757332</f>
        <v>-4.6266540863455052E-2</v>
      </c>
      <c r="G2" s="5">
        <f>2^(-F2)</f>
        <v>1.0325892908477121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28.950948461674635</v>
      </c>
      <c r="E3" s="4">
        <f t="shared" ref="E3:E37" si="0">D3-C3</f>
        <v>2.3436742752927344</v>
      </c>
      <c r="F3" s="5">
        <f t="shared" ref="F3:F37" si="1">E3-2.52978828757332</f>
        <v>-0.18611401228058577</v>
      </c>
      <c r="G3" s="5">
        <f t="shared" ref="G3:G37" si="2">2^(-F3)</f>
        <v>1.1376951332841496</v>
      </c>
      <c r="I3" s="17" t="s">
        <v>3</v>
      </c>
      <c r="J3" s="17">
        <f>AVERAGE(G2:G4)</f>
        <v>1.0071711885346637</v>
      </c>
      <c r="K3" s="17">
        <v>39.776111829999998</v>
      </c>
      <c r="L3" s="17">
        <f>LOG(K3,2)</f>
        <v>5.313830352513679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29.501893821081133</v>
      </c>
      <c r="E4" s="4">
        <f t="shared" si="0"/>
        <v>2.762168840717365</v>
      </c>
      <c r="F4" s="5">
        <f t="shared" si="1"/>
        <v>0.23238055314404482</v>
      </c>
      <c r="G4" s="5">
        <f t="shared" si="2"/>
        <v>0.85122914147212958</v>
      </c>
      <c r="I4" s="17" t="s">
        <v>61</v>
      </c>
      <c r="J4" s="17">
        <f>AVERAGE(G5:G7)</f>
        <v>1.1365962963039473</v>
      </c>
      <c r="K4" s="17">
        <v>94.255573029999994</v>
      </c>
      <c r="L4" s="17">
        <f t="shared" ref="L4:L14" si="3">LOG(K4,2)</f>
        <v>6.5585060177253638</v>
      </c>
      <c r="O4" s="20" t="s">
        <v>55</v>
      </c>
      <c r="P4" s="20">
        <f>AVERAGE(G2:G10)</f>
        <v>0.87844813666757837</v>
      </c>
      <c r="Q4" s="20">
        <f>AVERAGE(L3:L5)</f>
        <v>5.6537704644538342</v>
      </c>
      <c r="R4" s="20">
        <f>_xlfn.STDEV.P(G2:G4,G8:G10)</f>
        <v>0.27161499005800038</v>
      </c>
      <c r="S4" s="20">
        <f>_xlfn.STDEV.P(L3:L5)</f>
        <v>0.64629703996643184</v>
      </c>
      <c r="T4" s="22">
        <f>PEARSON(P4:P7,Q4:Q7)</f>
        <v>0.97951593633744538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27.963800821497834</v>
      </c>
      <c r="E5" s="4">
        <f t="shared" si="0"/>
        <v>2.5478307708643655</v>
      </c>
      <c r="F5" s="5">
        <f t="shared" si="1"/>
        <v>1.8042483291045297E-2</v>
      </c>
      <c r="G5" s="5">
        <f t="shared" si="2"/>
        <v>0.98757177981973465</v>
      </c>
      <c r="I5" s="17" t="s">
        <v>62</v>
      </c>
      <c r="J5" s="17">
        <f>AVERAGE(G8:G10)</f>
        <v>0.49157692516412377</v>
      </c>
      <c r="K5" s="17">
        <v>34.035656279999998</v>
      </c>
      <c r="L5" s="17">
        <f t="shared" si="3"/>
        <v>5.0889750231224591</v>
      </c>
      <c r="O5" s="20" t="s">
        <v>56</v>
      </c>
      <c r="P5" s="20">
        <f>AVERAGE(G11:G19)</f>
        <v>30.711458873331058</v>
      </c>
      <c r="Q5" s="20">
        <f>AVERAGE(L6:L8)</f>
        <v>10.613196575644704</v>
      </c>
      <c r="R5" s="20">
        <f>_xlfn.STDEV.P(G11:G19)</f>
        <v>8.0201565997422417</v>
      </c>
      <c r="S5" s="20">
        <f>_xlfn.STDEV.P(L6:L8)</f>
        <v>1.8805360572861034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27.384046199604335</v>
      </c>
      <c r="E6" s="4">
        <f t="shared" si="0"/>
        <v>1.9968407867122338</v>
      </c>
      <c r="F6" s="5">
        <f t="shared" si="1"/>
        <v>-0.53294750086108644</v>
      </c>
      <c r="G6" s="5">
        <f t="shared" si="2"/>
        <v>1.4468822334032294</v>
      </c>
      <c r="I6" s="17" t="s">
        <v>63</v>
      </c>
      <c r="J6" s="17">
        <f>AVERAGE(G11:G13)</f>
        <v>41.07737065727035</v>
      </c>
      <c r="K6" s="17">
        <v>5925.0948390000003</v>
      </c>
      <c r="L6" s="17">
        <f t="shared" si="3"/>
        <v>12.532622531105044</v>
      </c>
      <c r="O6" s="20" t="s">
        <v>57</v>
      </c>
      <c r="P6" s="20">
        <f>AVERAGE(G20:G28)</f>
        <v>29.004539307078062</v>
      </c>
      <c r="Q6" s="20">
        <f>AVERAGE(L9:L11)</f>
        <v>10.700316324499632</v>
      </c>
      <c r="R6" s="20">
        <f>_xlfn.STDEV.P(G20:G28)</f>
        <v>5.4522032488007719</v>
      </c>
      <c r="S6" s="20">
        <f>_xlfn.STDEV.P(L9:L11)</f>
        <v>1.4311708849190192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27.870814639042333</v>
      </c>
      <c r="E7" s="4">
        <f t="shared" si="0"/>
        <v>2.5658187373960644</v>
      </c>
      <c r="F7" s="5">
        <f t="shared" si="1"/>
        <v>3.6030449822744171E-2</v>
      </c>
      <c r="G7" s="5">
        <f t="shared" si="2"/>
        <v>0.97533487568887778</v>
      </c>
      <c r="I7" s="17" t="s">
        <v>64</v>
      </c>
      <c r="J7" s="17">
        <f>AVERAGE(G14:G16)</f>
        <v>25.60908403553897</v>
      </c>
      <c r="K7" s="17">
        <v>2431.590526</v>
      </c>
      <c r="L7" s="17">
        <f t="shared" si="3"/>
        <v>11.247684587519863</v>
      </c>
      <c r="O7" s="20" t="s">
        <v>58</v>
      </c>
      <c r="P7" s="20">
        <f>AVERAGE(G29:G37)</f>
        <v>34.223158857115926</v>
      </c>
      <c r="Q7" s="20">
        <f>AVERAGE(L12:L14)</f>
        <v>10.347862710551697</v>
      </c>
      <c r="R7" s="20">
        <f>_xlfn.STDEV.P(G29:G37)</f>
        <v>6.4622779543216557</v>
      </c>
      <c r="S7" s="20">
        <f>_xlfn.STDEV.P(L12:L14)</f>
        <v>1.2148553091647782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28.377031623485532</v>
      </c>
      <c r="E8" s="4">
        <f t="shared" si="0"/>
        <v>3.5745050388056647</v>
      </c>
      <c r="F8" s="5">
        <f t="shared" si="1"/>
        <v>1.0447167512323445</v>
      </c>
      <c r="G8" s="5">
        <f t="shared" si="2"/>
        <v>0.48474006963873234</v>
      </c>
      <c r="I8" s="17" t="s">
        <v>65</v>
      </c>
      <c r="J8" s="17">
        <f>AVERAGE(G17:G19)</f>
        <v>25.447921927183852</v>
      </c>
      <c r="K8" s="17">
        <v>266.73856389999997</v>
      </c>
      <c r="L8" s="17">
        <f t="shared" si="3"/>
        <v>8.0592826083092035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28.304813912696233</v>
      </c>
      <c r="E9" s="4">
        <f t="shared" si="0"/>
        <v>3.4589224172357333</v>
      </c>
      <c r="F9" s="5">
        <f t="shared" si="1"/>
        <v>0.92913412966241316</v>
      </c>
      <c r="G9" s="5">
        <f t="shared" si="2"/>
        <v>0.52517344352166062</v>
      </c>
      <c r="I9" s="17" t="s">
        <v>66</v>
      </c>
      <c r="J9" s="17">
        <f>AVERAGE(G20:G22)</f>
        <v>31.525792693013553</v>
      </c>
      <c r="K9" s="17">
        <v>424.48272789999999</v>
      </c>
      <c r="L9" s="17">
        <f t="shared" si="3"/>
        <v>8.7295620418334394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28.472726793615035</v>
      </c>
      <c r="E10" s="4">
        <f t="shared" si="0"/>
        <v>3.6350527340747654</v>
      </c>
      <c r="F10" s="5">
        <f t="shared" si="1"/>
        <v>1.1052644465014452</v>
      </c>
      <c r="G10" s="5">
        <f t="shared" si="2"/>
        <v>0.46481726233197829</v>
      </c>
      <c r="I10" s="17" t="s">
        <v>67</v>
      </c>
      <c r="J10" s="17">
        <f>AVERAGE(G23:G25)</f>
        <v>23.171072568842884</v>
      </c>
      <c r="K10" s="17">
        <v>2497.6497909999998</v>
      </c>
      <c r="L10" s="17">
        <f t="shared" si="3"/>
        <v>11.286355487705848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22.323054861403733</v>
      </c>
      <c r="E11" s="6">
        <f t="shared" si="0"/>
        <v>-2.6265554843128349</v>
      </c>
      <c r="F11" s="5">
        <f t="shared" si="1"/>
        <v>-5.1563437718861547</v>
      </c>
      <c r="G11" s="5">
        <f t="shared" si="2"/>
        <v>35.662693681463033</v>
      </c>
      <c r="I11" s="17" t="s">
        <v>68</v>
      </c>
      <c r="J11" s="17">
        <f>AVERAGE(G26:G28)</f>
        <v>32.316752659377762</v>
      </c>
      <c r="K11" s="17">
        <v>4344.6716809999998</v>
      </c>
      <c r="L11" s="17">
        <f t="shared" si="3"/>
        <v>12.085031443959609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22.093983918874734</v>
      </c>
      <c r="E12" s="6">
        <f t="shared" si="0"/>
        <v>-2.9663443016159654</v>
      </c>
      <c r="F12" s="5">
        <f t="shared" si="1"/>
        <v>-5.4961325891892852</v>
      </c>
      <c r="G12" s="5">
        <f t="shared" si="2"/>
        <v>45.1336825028554</v>
      </c>
      <c r="I12" s="17" t="s">
        <v>69</v>
      </c>
      <c r="J12" s="17">
        <f>AVERAGE(G29:G31)</f>
        <v>28.239450842651394</v>
      </c>
      <c r="K12" s="17">
        <v>774.54104310000002</v>
      </c>
      <c r="L12" s="17">
        <f t="shared" si="3"/>
        <v>9.597197879542259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22.129039611077133</v>
      </c>
      <c r="E13" s="6">
        <f t="shared" si="0"/>
        <v>-2.8774194996807338</v>
      </c>
      <c r="F13" s="5">
        <f t="shared" si="1"/>
        <v>-5.4072077872540536</v>
      </c>
      <c r="G13" s="5">
        <f t="shared" si="2"/>
        <v>42.435735787492618</v>
      </c>
      <c r="I13" s="17" t="s">
        <v>70</v>
      </c>
      <c r="J13" s="17">
        <f>AVERAGE(G32:G34)</f>
        <v>40.159661308646896</v>
      </c>
      <c r="K13" s="17">
        <v>4274.5221119999997</v>
      </c>
      <c r="L13" s="17">
        <f t="shared" si="3"/>
        <v>12.061547421576169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23.260131674734033</v>
      </c>
      <c r="E14" s="6">
        <f t="shared" si="0"/>
        <v>-1.8596921176917327</v>
      </c>
      <c r="F14" s="5">
        <f t="shared" si="1"/>
        <v>-4.3894804052650525</v>
      </c>
      <c r="G14" s="5">
        <f t="shared" si="2"/>
        <v>20.95874469246376</v>
      </c>
      <c r="I14" s="17" t="s">
        <v>71</v>
      </c>
      <c r="J14" s="17">
        <f>AVERAGE(G35:G37)</f>
        <v>34.270364420049482</v>
      </c>
      <c r="K14" s="17">
        <v>668.52737660000003</v>
      </c>
      <c r="L14" s="17">
        <f t="shared" si="3"/>
        <v>9.3848428305366607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22.802645428002734</v>
      </c>
      <c r="E15" s="6">
        <f t="shared" si="0"/>
        <v>-2.3971629748640666</v>
      </c>
      <c r="F15" s="5">
        <f t="shared" si="1"/>
        <v>-4.9269512624373863</v>
      </c>
      <c r="G15" s="5">
        <f t="shared" si="2"/>
        <v>30.420063562157228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22.990170129852935</v>
      </c>
      <c r="E16" s="6">
        <f t="shared" si="0"/>
        <v>-2.1397172468901324</v>
      </c>
      <c r="F16" s="5">
        <f t="shared" si="1"/>
        <v>-4.6695055344634522</v>
      </c>
      <c r="G16" s="5">
        <f t="shared" si="2"/>
        <v>25.448443851995915</v>
      </c>
      <c r="J16"/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23.0110380597235</v>
      </c>
      <c r="E17" s="6">
        <f t="shared" si="0"/>
        <v>-2.1211121793711669</v>
      </c>
      <c r="F17" s="5">
        <f t="shared" si="1"/>
        <v>-4.6509004669444867</v>
      </c>
      <c r="G17" s="5">
        <f t="shared" si="2"/>
        <v>25.122366519149132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23.082577628071601</v>
      </c>
      <c r="E18" s="6">
        <f t="shared" si="0"/>
        <v>-2.0811564530223983</v>
      </c>
      <c r="F18" s="5">
        <f t="shared" si="1"/>
        <v>-4.610944740595718</v>
      </c>
      <c r="G18" s="5">
        <f t="shared" si="2"/>
        <v>24.436143974259881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22.934124608788199</v>
      </c>
      <c r="E19" s="6">
        <f t="shared" si="0"/>
        <v>-2.2135788536490679</v>
      </c>
      <c r="F19" s="5">
        <f t="shared" si="1"/>
        <v>-4.7433671412223877</v>
      </c>
      <c r="G19" s="5">
        <f t="shared" si="2"/>
        <v>26.78525528814254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23.188441514948899</v>
      </c>
      <c r="E20" s="8">
        <f t="shared" si="0"/>
        <v>-2.3675253998999679</v>
      </c>
      <c r="F20" s="5">
        <f t="shared" si="1"/>
        <v>-4.8973136874732877</v>
      </c>
      <c r="G20" s="5">
        <f t="shared" si="2"/>
        <v>29.801513320519561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22.915922955581401</v>
      </c>
      <c r="E21" s="8">
        <f t="shared" si="0"/>
        <v>-2.5329702856110998</v>
      </c>
      <c r="F21" s="5">
        <f t="shared" si="1"/>
        <v>-5.0627585731844196</v>
      </c>
      <c r="G21" s="5">
        <f t="shared" si="2"/>
        <v>33.422750836246649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23.022110427919198</v>
      </c>
      <c r="E22" s="8">
        <f t="shared" si="0"/>
        <v>-2.4407485427536706</v>
      </c>
      <c r="F22" s="5">
        <f t="shared" si="1"/>
        <v>-4.9705368303269903</v>
      </c>
      <c r="G22" s="5">
        <f t="shared" si="2"/>
        <v>31.353113922274446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23.275197981828633</v>
      </c>
      <c r="E23" s="8">
        <f t="shared" si="0"/>
        <v>-1.6177155076008347</v>
      </c>
      <c r="F23" s="5">
        <f t="shared" si="1"/>
        <v>-4.1475037951741545</v>
      </c>
      <c r="G23" s="5">
        <f t="shared" si="2"/>
        <v>17.72242101523986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22.899489327856333</v>
      </c>
      <c r="E24" s="8">
        <f t="shared" si="0"/>
        <v>-1.9900213591034657</v>
      </c>
      <c r="F24" s="5">
        <f t="shared" si="1"/>
        <v>-4.5198096466767854</v>
      </c>
      <c r="G24" s="5">
        <f t="shared" si="2"/>
        <v>22.940256965235506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22.712217102241535</v>
      </c>
      <c r="E25" s="8">
        <f t="shared" si="0"/>
        <v>-2.3207381158838309</v>
      </c>
      <c r="F25" s="5">
        <f t="shared" si="1"/>
        <v>-4.8505264034571507</v>
      </c>
      <c r="G25" s="5">
        <f t="shared" si="2"/>
        <v>28.850539726053288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24.3126450590396</v>
      </c>
      <c r="E26" s="8">
        <f t="shared" si="0"/>
        <v>-2.6422992832544665</v>
      </c>
      <c r="F26" s="5">
        <f t="shared" si="1"/>
        <v>-5.1720875708277863</v>
      </c>
      <c r="G26" s="5">
        <f t="shared" si="2"/>
        <v>36.054003704497156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24.059605995359799</v>
      </c>
      <c r="E27" s="8">
        <f t="shared" si="0"/>
        <v>-2.5536960297256002</v>
      </c>
      <c r="F27" s="5">
        <f t="shared" si="1"/>
        <v>-5.0834843172989199</v>
      </c>
      <c r="G27" s="5">
        <f t="shared" si="2"/>
        <v>33.906367274516818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24.162349153034999</v>
      </c>
      <c r="E28" s="8">
        <f t="shared" si="0"/>
        <v>-2.2245587438760701</v>
      </c>
      <c r="F28" s="5">
        <f t="shared" si="1"/>
        <v>-4.7543470314493899</v>
      </c>
      <c r="G28" s="5">
        <f t="shared" si="2"/>
        <v>26.989886999119307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24.130489679619199</v>
      </c>
      <c r="E29" s="10">
        <f t="shared" si="0"/>
        <v>-2.183849576252868</v>
      </c>
      <c r="F29" s="5">
        <f t="shared" si="1"/>
        <v>-4.7136378638261878</v>
      </c>
      <c r="G29" s="5">
        <f t="shared" si="2"/>
        <v>26.238945997520595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23.942538798736901</v>
      </c>
      <c r="E30" s="10">
        <f t="shared" si="0"/>
        <v>-2.4968132878959999</v>
      </c>
      <c r="F30" s="5">
        <f t="shared" si="1"/>
        <v>-5.0266015754693196</v>
      </c>
      <c r="G30" s="5">
        <f t="shared" si="2"/>
        <v>32.595515248173555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24.2566175834469</v>
      </c>
      <c r="E31" s="10">
        <f t="shared" si="0"/>
        <v>-2.164194330038967</v>
      </c>
      <c r="F31" s="5">
        <f t="shared" si="1"/>
        <v>-4.6939826176122867</v>
      </c>
      <c r="G31" s="5">
        <f t="shared" si="2"/>
        <v>25.883891282260031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22.616494811983934</v>
      </c>
      <c r="E32" s="10">
        <f t="shared" si="0"/>
        <v>-2.9045276873984349</v>
      </c>
      <c r="F32" s="5">
        <f t="shared" si="1"/>
        <v>-5.4343159749717547</v>
      </c>
      <c r="G32" s="5">
        <f t="shared" si="2"/>
        <v>43.240640110349531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22.843910278181433</v>
      </c>
      <c r="E33" s="10">
        <f t="shared" si="0"/>
        <v>-2.7584134585904678</v>
      </c>
      <c r="F33" s="5">
        <f t="shared" si="1"/>
        <v>-5.2882017461637876</v>
      </c>
      <c r="G33" s="5">
        <f t="shared" si="2"/>
        <v>39.075752368158668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22.772437326070435</v>
      </c>
      <c r="E34" s="10">
        <f t="shared" si="0"/>
        <v>-2.724298948820433</v>
      </c>
      <c r="F34" s="5">
        <f t="shared" si="1"/>
        <v>-5.2540872363937527</v>
      </c>
      <c r="G34" s="5">
        <f t="shared" si="2"/>
        <v>38.162591447432511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23.943192230992899</v>
      </c>
      <c r="E35" s="10">
        <f t="shared" si="0"/>
        <v>-2.1514910856532019</v>
      </c>
      <c r="F35" s="5">
        <f t="shared" si="1"/>
        <v>-4.6812793732265217</v>
      </c>
      <c r="G35" s="5">
        <f t="shared" si="2"/>
        <v>25.6569784506136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23.1548213833739</v>
      </c>
      <c r="E36" s="10">
        <f t="shared" si="0"/>
        <v>-2.8138404986720005</v>
      </c>
      <c r="F36" s="5">
        <f t="shared" si="1"/>
        <v>-5.3436287862453202</v>
      </c>
      <c r="G36" s="5">
        <f t="shared" si="2"/>
        <v>40.606218794035861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23.334658905693502</v>
      </c>
      <c r="E37" s="10">
        <f t="shared" si="0"/>
        <v>-2.661928163002699</v>
      </c>
      <c r="F37" s="5">
        <f t="shared" si="1"/>
        <v>-5.1917164505760187</v>
      </c>
      <c r="G37" s="5">
        <f t="shared" si="2"/>
        <v>36.547896015498992</v>
      </c>
    </row>
    <row r="38" spans="1:20" x14ac:dyDescent="0.25">
      <c r="C38" s="1"/>
    </row>
    <row r="39" spans="1:20" x14ac:dyDescent="0.25">
      <c r="C39" s="1"/>
      <c r="E39" s="12">
        <f>AVERAGE(E2:E4)</f>
        <v>2.5297882875733215</v>
      </c>
      <c r="F39" s="13">
        <v>2.5297882875733202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FEB5-6CA4-4480-8463-763AE6C0F461}">
  <dimension ref="A1:T46"/>
  <sheetViews>
    <sheetView topLeftCell="F10" workbookViewId="0">
      <selection activeCell="L23" sqref="L23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130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28.8683932416887</v>
      </c>
      <c r="E2" s="4">
        <f>D2-C2</f>
        <v>2.4023217424693328</v>
      </c>
      <c r="F2" s="5">
        <f>E2-2.35392710224919</f>
        <v>4.8394640220142726E-2</v>
      </c>
      <c r="G2" s="5">
        <f>2^(-F2)</f>
        <v>0.96701177339920963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29.050386576640499</v>
      </c>
      <c r="E3" s="4">
        <f t="shared" ref="E3:E37" si="0">D3-C3</f>
        <v>2.4431123902585981</v>
      </c>
      <c r="F3" s="5">
        <f t="shared" ref="F3:F37" si="1">E3-2.35392710224919</f>
        <v>8.9185288009407948E-2</v>
      </c>
      <c r="G3" s="5">
        <f t="shared" ref="G3:G37" si="2">2^(-F3)</f>
        <v>0.94005346193997363</v>
      </c>
      <c r="I3" s="17" t="s">
        <v>3</v>
      </c>
      <c r="J3" s="17">
        <f>AVERAGE(G2:G4)</f>
        <v>1.0023744974621334</v>
      </c>
      <c r="K3" s="17">
        <v>89.751226680000002</v>
      </c>
      <c r="L3" s="17">
        <f>LOG(K3,2)</f>
        <v>6.4878597520744039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28.956072154383399</v>
      </c>
      <c r="E4" s="4">
        <f t="shared" si="0"/>
        <v>2.2163471740196314</v>
      </c>
      <c r="F4" s="5">
        <f t="shared" si="1"/>
        <v>-0.13757992822955867</v>
      </c>
      <c r="G4" s="5">
        <f t="shared" si="2"/>
        <v>1.1000582570472166</v>
      </c>
      <c r="I4" s="17" t="s">
        <v>61</v>
      </c>
      <c r="J4" s="17">
        <f>AVERAGE(G5:G7)</f>
        <v>0.67053737739682273</v>
      </c>
      <c r="K4" s="17">
        <v>53.715541620000003</v>
      </c>
      <c r="L4" s="17">
        <f t="shared" ref="L4:L14" si="3">LOG(K4,2)</f>
        <v>5.7472676612007474</v>
      </c>
      <c r="O4" s="20" t="s">
        <v>55</v>
      </c>
      <c r="P4" s="20">
        <f>AVERAGE(G2:G10)</f>
        <v>0.86305079107434013</v>
      </c>
      <c r="Q4" s="20">
        <f>AVERAGE(L3:L5)</f>
        <v>6.0478433968620804</v>
      </c>
      <c r="R4" s="20">
        <f>_xlfn.STDEV.P(G2:G4,G8:G10)</f>
        <v>6.7915666030116589E-2</v>
      </c>
      <c r="S4" s="20">
        <f>_xlfn.STDEV.P(L3:L5)</f>
        <v>0.31801669353638967</v>
      </c>
      <c r="T4" s="22">
        <f>PEARSON(P4:P7,Q4:Q7)</f>
        <v>0.97471869049765891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28.421256118587301</v>
      </c>
      <c r="E5" s="4">
        <f t="shared" si="0"/>
        <v>3.0052860679538327</v>
      </c>
      <c r="F5" s="5">
        <f t="shared" si="1"/>
        <v>0.65135896570464258</v>
      </c>
      <c r="G5" s="5">
        <f t="shared" si="2"/>
        <v>0.63668030166533851</v>
      </c>
      <c r="I5" s="17" t="s">
        <v>62</v>
      </c>
      <c r="J5" s="17">
        <f>AVERAGE(G8:G10)</f>
        <v>0.91624049836406363</v>
      </c>
      <c r="K5" s="17">
        <v>60.062922839999999</v>
      </c>
      <c r="L5" s="17">
        <f t="shared" si="3"/>
        <v>5.9084027773110872</v>
      </c>
      <c r="O5" s="20" t="s">
        <v>56</v>
      </c>
      <c r="P5" s="20">
        <f>AVERAGE(G11:G19)</f>
        <v>1.6529242083270672</v>
      </c>
      <c r="Q5" s="20">
        <f>AVERAGE(L6:L8)</f>
        <v>6.9730273981967512</v>
      </c>
      <c r="R5" s="20">
        <f>_xlfn.STDEV.P(G11:G19)</f>
        <v>0.54045173491973797</v>
      </c>
      <c r="S5" s="20">
        <f>_xlfn.STDEV.P(L6:L8)</f>
        <v>0.32820450322115807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28.311857945992902</v>
      </c>
      <c r="E6" s="4">
        <f t="shared" si="0"/>
        <v>2.9246525331008009</v>
      </c>
      <c r="F6" s="5">
        <f t="shared" si="1"/>
        <v>0.57072543085161076</v>
      </c>
      <c r="G6" s="5">
        <f t="shared" si="2"/>
        <v>0.67327815861150897</v>
      </c>
      <c r="I6" s="17" t="s">
        <v>63</v>
      </c>
      <c r="J6" s="17">
        <f>AVERAGE(G11:G13)</f>
        <v>1.153365347498098</v>
      </c>
      <c r="K6" s="17">
        <v>122.6644443</v>
      </c>
      <c r="L6" s="17">
        <f t="shared" si="3"/>
        <v>6.9385733176205342</v>
      </c>
      <c r="O6" s="20" t="s">
        <v>57</v>
      </c>
      <c r="P6" s="20">
        <f>AVERAGE(G20:G28)</f>
        <v>2.1861964556262947</v>
      </c>
      <c r="Q6" s="20">
        <f>AVERAGE(L9:L11)</f>
        <v>7.1646419493263922</v>
      </c>
      <c r="R6" s="20">
        <f>_xlfn.STDEV.P(G20:G28)</f>
        <v>1.0311677687447645</v>
      </c>
      <c r="S6" s="20">
        <f>_xlfn.STDEV.P(L9:L11)</f>
        <v>0.11967576534344894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28.170091990050899</v>
      </c>
      <c r="E7" s="4">
        <f t="shared" si="0"/>
        <v>2.8650960884046306</v>
      </c>
      <c r="F7" s="5">
        <f t="shared" si="1"/>
        <v>0.51116898615544049</v>
      </c>
      <c r="G7" s="5">
        <f t="shared" si="2"/>
        <v>0.70165367191362094</v>
      </c>
      <c r="I7" s="17" t="s">
        <v>64</v>
      </c>
      <c r="J7" s="17">
        <f>AVERAGE(G14:G16)</f>
        <v>2.3977310412629169</v>
      </c>
      <c r="K7" s="17">
        <v>167.85971720000001</v>
      </c>
      <c r="L7" s="17">
        <f t="shared" si="3"/>
        <v>7.3911122451329359</v>
      </c>
      <c r="O7" s="20" t="s">
        <v>58</v>
      </c>
      <c r="P7" s="20">
        <f>AVERAGE(G29:G37)</f>
        <v>0.83909456324428955</v>
      </c>
      <c r="Q7" s="20">
        <f>AVERAGE(L12:L14)</f>
        <v>6.1735839070693102</v>
      </c>
      <c r="R7" s="20">
        <f>_xlfn.STDEV.P(G29:G37)</f>
        <v>0.21903376348588943</v>
      </c>
      <c r="S7" s="20">
        <f>_xlfn.STDEV.P(L12:L14)</f>
        <v>0.31640462305819528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27.292634148223801</v>
      </c>
      <c r="E8" s="4">
        <f t="shared" si="0"/>
        <v>2.4901075635439334</v>
      </c>
      <c r="F8" s="5">
        <f t="shared" si="1"/>
        <v>0.13618046129474326</v>
      </c>
      <c r="G8" s="5">
        <f t="shared" si="2"/>
        <v>0.90992499786747294</v>
      </c>
      <c r="I8" s="17" t="s">
        <v>65</v>
      </c>
      <c r="J8" s="17">
        <f>AVERAGE(G17:G19)</f>
        <v>1.4076762362201878</v>
      </c>
      <c r="K8" s="17">
        <v>96.295510419999999</v>
      </c>
      <c r="L8" s="17">
        <f t="shared" si="3"/>
        <v>6.5893966318367836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27.369055473475601</v>
      </c>
      <c r="E9" s="4">
        <f t="shared" si="0"/>
        <v>2.5231639780151021</v>
      </c>
      <c r="F9" s="5">
        <f t="shared" si="1"/>
        <v>0.16923687576591195</v>
      </c>
      <c r="G9" s="5">
        <f t="shared" si="2"/>
        <v>0.8893129654594466</v>
      </c>
      <c r="I9" s="17" t="s">
        <v>66</v>
      </c>
      <c r="J9" s="17">
        <f>AVERAGE(G20:G22)</f>
        <v>1.8952021199042193</v>
      </c>
      <c r="K9" s="17">
        <v>141.49424260000001</v>
      </c>
      <c r="L9" s="17">
        <f t="shared" si="3"/>
        <v>7.1445995407724121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27.266386278784001</v>
      </c>
      <c r="E10" s="4">
        <f t="shared" si="0"/>
        <v>2.4287122192437316</v>
      </c>
      <c r="F10" s="5">
        <f t="shared" si="1"/>
        <v>7.478511699454149E-2</v>
      </c>
      <c r="G10" s="5">
        <f t="shared" si="2"/>
        <v>0.94948353176527167</v>
      </c>
      <c r="I10" s="17" t="s">
        <v>67</v>
      </c>
      <c r="J10" s="17">
        <f>AVERAGE(G23:G25)</f>
        <v>1.1820787671588402</v>
      </c>
      <c r="K10" s="17">
        <v>130.61006190000001</v>
      </c>
      <c r="L10" s="17">
        <f t="shared" si="3"/>
        <v>7.0291222328617344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27.0874025422698</v>
      </c>
      <c r="E11" s="6">
        <f t="shared" si="0"/>
        <v>2.1377921965532316</v>
      </c>
      <c r="F11" s="5">
        <f t="shared" si="1"/>
        <v>-0.2161349056959585</v>
      </c>
      <c r="G11" s="5">
        <f t="shared" si="2"/>
        <v>1.1616173491080268</v>
      </c>
      <c r="I11" s="17" t="s">
        <v>68</v>
      </c>
      <c r="J11" s="17">
        <f>AVERAGE(G26:G28)</f>
        <v>3.4813084798158234</v>
      </c>
      <c r="K11" s="17">
        <v>159.8089142</v>
      </c>
      <c r="L11" s="17">
        <f t="shared" si="3"/>
        <v>7.3202040743450318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27.279037780408899</v>
      </c>
      <c r="E12" s="6">
        <f t="shared" si="0"/>
        <v>2.2187095599181994</v>
      </c>
      <c r="F12" s="5">
        <f t="shared" si="1"/>
        <v>-0.1352175423309907</v>
      </c>
      <c r="G12" s="5">
        <f t="shared" si="2"/>
        <v>1.0982584064277925</v>
      </c>
      <c r="I12" s="17" t="s">
        <v>69</v>
      </c>
      <c r="J12" s="17">
        <f>AVERAGE(G29:G31)</f>
        <v>0.88430608776324571</v>
      </c>
      <c r="K12" s="17">
        <v>98.427424720000005</v>
      </c>
      <c r="L12" s="17">
        <f t="shared" si="3"/>
        <v>6.6209884429212265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27.0970869923934</v>
      </c>
      <c r="E13" s="6">
        <f t="shared" si="0"/>
        <v>2.0906278816355339</v>
      </c>
      <c r="F13" s="5">
        <f t="shared" si="1"/>
        <v>-0.26329922061365618</v>
      </c>
      <c r="G13" s="5">
        <f t="shared" si="2"/>
        <v>1.2002202869584746</v>
      </c>
      <c r="I13" s="17" t="s">
        <v>70</v>
      </c>
      <c r="J13" s="17">
        <f>AVERAGE(G32:G34)</f>
        <v>0.56261000201467637</v>
      </c>
      <c r="K13" s="17">
        <v>61.545425229999999</v>
      </c>
      <c r="L13" s="17">
        <f t="shared" si="3"/>
        <v>5.9435797177501364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26.240241609380899</v>
      </c>
      <c r="E14" s="6">
        <f t="shared" si="0"/>
        <v>1.1204178169551327</v>
      </c>
      <c r="F14" s="5">
        <f t="shared" si="1"/>
        <v>-1.2335092852940575</v>
      </c>
      <c r="G14" s="5">
        <f t="shared" si="2"/>
        <v>2.3513825711223508</v>
      </c>
      <c r="I14" s="17" t="s">
        <v>71</v>
      </c>
      <c r="J14" s="17">
        <f>AVERAGE(G35:G37)</f>
        <v>1.0703675999549465</v>
      </c>
      <c r="K14" s="17">
        <v>62.085461170000002</v>
      </c>
      <c r="L14" s="17">
        <f t="shared" si="3"/>
        <v>5.9561835605365667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26.320988909524299</v>
      </c>
      <c r="E15" s="6">
        <f t="shared" si="0"/>
        <v>1.1211805066574989</v>
      </c>
      <c r="F15" s="5">
        <f t="shared" si="1"/>
        <v>-1.2327465955916912</v>
      </c>
      <c r="G15" s="5">
        <f t="shared" si="2"/>
        <v>2.3501398266292086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26.166701049996401</v>
      </c>
      <c r="E16" s="6">
        <f t="shared" si="0"/>
        <v>1.0368136732533344</v>
      </c>
      <c r="F16" s="5">
        <f t="shared" si="1"/>
        <v>-1.3171134289958557</v>
      </c>
      <c r="G16" s="5">
        <f t="shared" si="2"/>
        <v>2.4916707260371909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26.898336841076599</v>
      </c>
      <c r="E17" s="6">
        <f t="shared" si="0"/>
        <v>1.7661866019819321</v>
      </c>
      <c r="F17" s="5">
        <f t="shared" si="1"/>
        <v>-0.58774050026725799</v>
      </c>
      <c r="G17" s="5">
        <f t="shared" si="2"/>
        <v>1.5028911264585805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27.1179096324142</v>
      </c>
      <c r="E18" s="6">
        <f t="shared" si="0"/>
        <v>1.9541755513202013</v>
      </c>
      <c r="F18" s="5">
        <f t="shared" si="1"/>
        <v>-0.39975155092898884</v>
      </c>
      <c r="G18" s="5">
        <f t="shared" si="2"/>
        <v>1.319280695541112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27.015320988968298</v>
      </c>
      <c r="E19" s="6">
        <f t="shared" si="0"/>
        <v>1.8676175265310313</v>
      </c>
      <c r="F19" s="5">
        <f t="shared" si="1"/>
        <v>-0.4863095757181588</v>
      </c>
      <c r="G19" s="5">
        <f t="shared" si="2"/>
        <v>1.4008568866608708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26.9125641130302</v>
      </c>
      <c r="E20" s="8">
        <f t="shared" si="0"/>
        <v>1.3565971981813334</v>
      </c>
      <c r="F20" s="5">
        <f t="shared" si="1"/>
        <v>-0.99732990406785671</v>
      </c>
      <c r="G20" s="5">
        <f t="shared" si="2"/>
        <v>1.9963018843010425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27.022788570821401</v>
      </c>
      <c r="E21" s="8">
        <f t="shared" si="0"/>
        <v>1.5738953296289004</v>
      </c>
      <c r="F21" s="5">
        <f t="shared" si="1"/>
        <v>-0.78003177262028967</v>
      </c>
      <c r="G21" s="5">
        <f t="shared" si="2"/>
        <v>1.7171686898405869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26.837027185290498</v>
      </c>
      <c r="E22" s="8">
        <f t="shared" si="0"/>
        <v>1.3741682146176295</v>
      </c>
      <c r="F22" s="5">
        <f t="shared" si="1"/>
        <v>-0.9797588876315606</v>
      </c>
      <c r="G22" s="5">
        <f t="shared" si="2"/>
        <v>1.972135785571028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27.007229027786899</v>
      </c>
      <c r="E23" s="8">
        <f t="shared" si="0"/>
        <v>2.114315538357431</v>
      </c>
      <c r="F23" s="5">
        <f t="shared" si="1"/>
        <v>-0.23961156389175908</v>
      </c>
      <c r="G23" s="5">
        <f t="shared" si="2"/>
        <v>1.1806747297603795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27.104893843328099</v>
      </c>
      <c r="E24" s="8">
        <f t="shared" si="0"/>
        <v>2.2153831563683006</v>
      </c>
      <c r="F24" s="5">
        <f t="shared" si="1"/>
        <v>-0.13854394588088947</v>
      </c>
      <c r="G24" s="5">
        <f t="shared" si="2"/>
        <v>1.100793568346059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27.048009545006501</v>
      </c>
      <c r="E25" s="8">
        <f t="shared" si="0"/>
        <v>2.0150543268811347</v>
      </c>
      <c r="F25" s="5">
        <f t="shared" si="1"/>
        <v>-0.33887277536805538</v>
      </c>
      <c r="G25" s="5">
        <f t="shared" si="2"/>
        <v>1.2647680033700823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27.189657231955199</v>
      </c>
      <c r="E26" s="8">
        <f t="shared" si="0"/>
        <v>0.23471288966113235</v>
      </c>
      <c r="F26" s="5">
        <f t="shared" si="1"/>
        <v>-2.1192142125880578</v>
      </c>
      <c r="G26" s="5">
        <f t="shared" si="2"/>
        <v>4.344572463218638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27.266984396533601</v>
      </c>
      <c r="E27" s="8">
        <f t="shared" si="0"/>
        <v>0.65368237144820185</v>
      </c>
      <c r="F27" s="5">
        <f t="shared" si="1"/>
        <v>-1.7002447308009883</v>
      </c>
      <c r="G27" s="5">
        <f t="shared" si="2"/>
        <v>3.2495607761759269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27.229978273876899</v>
      </c>
      <c r="E28" s="8">
        <f t="shared" si="0"/>
        <v>0.84307037696583009</v>
      </c>
      <c r="F28" s="5">
        <f t="shared" si="1"/>
        <v>-1.51085672528336</v>
      </c>
      <c r="G28" s="5">
        <f t="shared" si="2"/>
        <v>2.8497922000529061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28.925698731868302</v>
      </c>
      <c r="E29" s="10">
        <f t="shared" si="0"/>
        <v>2.6113594759962346</v>
      </c>
      <c r="F29" s="5">
        <f t="shared" si="1"/>
        <v>0.25743237374704453</v>
      </c>
      <c r="G29" s="5">
        <f t="shared" si="2"/>
        <v>0.83657548457124653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29.037113433189901</v>
      </c>
      <c r="E30" s="10">
        <f t="shared" si="0"/>
        <v>2.5977613465570002</v>
      </c>
      <c r="F30" s="5">
        <f t="shared" si="1"/>
        <v>0.24383424430781009</v>
      </c>
      <c r="G30" s="5">
        <f t="shared" si="2"/>
        <v>0.84449790882496822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28.815941067672799</v>
      </c>
      <c r="E31" s="10">
        <f t="shared" si="0"/>
        <v>2.3951291541869324</v>
      </c>
      <c r="F31" s="5">
        <f t="shared" si="1"/>
        <v>4.120205193774229E-2</v>
      </c>
      <c r="G31" s="5">
        <f t="shared" si="2"/>
        <v>0.97184486989352259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28.7826521776026</v>
      </c>
      <c r="E32" s="10">
        <f t="shared" si="0"/>
        <v>3.2616296782202312</v>
      </c>
      <c r="F32" s="5">
        <f t="shared" si="1"/>
        <v>0.90770257597104109</v>
      </c>
      <c r="G32" s="5">
        <f t="shared" si="2"/>
        <v>0.53303324610964398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28.621228916529599</v>
      </c>
      <c r="E33" s="10">
        <f t="shared" si="0"/>
        <v>3.0189051797576987</v>
      </c>
      <c r="F33" s="5">
        <f t="shared" si="1"/>
        <v>0.66497807750850857</v>
      </c>
      <c r="G33" s="5">
        <f t="shared" si="2"/>
        <v>0.63069828812695228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28.782753569727898</v>
      </c>
      <c r="E34" s="10">
        <f t="shared" si="0"/>
        <v>3.2860172948370305</v>
      </c>
      <c r="F34" s="5">
        <f t="shared" si="1"/>
        <v>0.93209019258784043</v>
      </c>
      <c r="G34" s="5">
        <f t="shared" si="2"/>
        <v>0.52409847180743296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28.212681879657101</v>
      </c>
      <c r="E35" s="10">
        <f t="shared" si="0"/>
        <v>2.1179985630109996</v>
      </c>
      <c r="F35" s="5">
        <f t="shared" si="1"/>
        <v>-0.23592853923819046</v>
      </c>
      <c r="G35" s="5">
        <f t="shared" si="2"/>
        <v>1.177664455102224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28.306982006093602</v>
      </c>
      <c r="E36" s="10">
        <f t="shared" si="0"/>
        <v>2.3383201240477014</v>
      </c>
      <c r="F36" s="5">
        <f t="shared" si="1"/>
        <v>-1.5606978201488708E-2</v>
      </c>
      <c r="G36" s="5">
        <f t="shared" si="2"/>
        <v>1.0108766583454099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28.318326294033799</v>
      </c>
      <c r="E37" s="10">
        <f t="shared" si="0"/>
        <v>2.3217392253375984</v>
      </c>
      <c r="F37" s="5">
        <f t="shared" si="1"/>
        <v>-3.2187876911591751E-2</v>
      </c>
      <c r="G37" s="5">
        <f t="shared" si="2"/>
        <v>1.022561686417206</v>
      </c>
    </row>
    <row r="38" spans="1:20" x14ac:dyDescent="0.25">
      <c r="C38" s="1"/>
    </row>
    <row r="39" spans="1:20" x14ac:dyDescent="0.25">
      <c r="C39" s="1"/>
      <c r="E39" s="12">
        <f>AVERAGE(E2:E4)</f>
        <v>2.3539271022491874</v>
      </c>
      <c r="F39" s="13">
        <v>2.3539271022491901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94EA-3C18-491C-9E32-B691E0187C04}">
  <dimension ref="A1:T46"/>
  <sheetViews>
    <sheetView topLeftCell="F4" workbookViewId="0">
      <selection activeCell="V9" sqref="V9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129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28.434815506062669</v>
      </c>
      <c r="E2" s="4">
        <f>D2-C2</f>
        <v>1.968744006843302</v>
      </c>
      <c r="F2" s="5">
        <f>E2-1.72904408320376</f>
        <v>0.23969992363954207</v>
      </c>
      <c r="G2" s="5">
        <f>2^(-F2)</f>
        <v>0.84692145123526619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28.097102276869567</v>
      </c>
      <c r="E3" s="4">
        <f t="shared" ref="E3:E37" si="0">D3-C3</f>
        <v>1.4898280904876664</v>
      </c>
      <c r="F3" s="5">
        <f t="shared" ref="F3:F37" si="1">E3-1.72904408320376</f>
        <v>-0.23921599271609351</v>
      </c>
      <c r="G3" s="5">
        <f t="shared" ref="G3:G37" si="2">2^(-F3)</f>
        <v>1.1803510460609152</v>
      </c>
      <c r="I3" s="17" t="s">
        <v>3</v>
      </c>
      <c r="J3" s="17">
        <f>AVERAGE(G2:G4)</f>
        <v>1.0092026629720314</v>
      </c>
      <c r="K3" s="17">
        <v>249.87557430000001</v>
      </c>
      <c r="L3" s="17">
        <f>LOG(K3,2)</f>
        <v>7.9650660725577742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28.468285132644066</v>
      </c>
      <c r="E4" s="4">
        <f t="shared" si="0"/>
        <v>1.7285601522802985</v>
      </c>
      <c r="F4" s="5">
        <f t="shared" si="1"/>
        <v>-4.8393092346143973E-4</v>
      </c>
      <c r="G4" s="5">
        <f t="shared" si="2"/>
        <v>1.0003354916199128</v>
      </c>
      <c r="I4" s="17" t="s">
        <v>61</v>
      </c>
      <c r="J4" s="17">
        <f>AVERAGE(G5:G7)</f>
        <v>0.82682518624026169</v>
      </c>
      <c r="K4" s="17">
        <v>275.67221360000002</v>
      </c>
      <c r="L4" s="17">
        <f t="shared" ref="L4:L14" si="3">LOG(K4,2)</f>
        <v>8.1068100479036858</v>
      </c>
      <c r="O4" s="20" t="s">
        <v>55</v>
      </c>
      <c r="P4" s="20">
        <f>AVERAGE(G2:G10)</f>
        <v>0.94473005436867452</v>
      </c>
      <c r="Q4" s="20">
        <f>AVERAGE(L3:L5)</f>
        <v>7.9033376409363569</v>
      </c>
      <c r="R4" s="20">
        <f>_xlfn.STDEV.P(G2:G4,G8:G10)</f>
        <v>0.11280118696448151</v>
      </c>
      <c r="S4" s="20">
        <f>_xlfn.STDEV.P(L3:L5)</f>
        <v>0.19625060887862558</v>
      </c>
      <c r="T4" s="22">
        <f>PEARSON(P4:P7,Q4:Q7)</f>
        <v>0.90806967756924872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27.386292346805067</v>
      </c>
      <c r="E5" s="4">
        <f t="shared" si="0"/>
        <v>1.9703222961715987</v>
      </c>
      <c r="F5" s="5">
        <f t="shared" si="1"/>
        <v>0.2412782129678388</v>
      </c>
      <c r="G5" s="5">
        <f t="shared" si="2"/>
        <v>0.84599543696470614</v>
      </c>
      <c r="I5" s="17" t="s">
        <v>62</v>
      </c>
      <c r="J5" s="17">
        <f>AVERAGE(G8:G10)</f>
        <v>0.99816231389373045</v>
      </c>
      <c r="K5" s="17">
        <v>199.2086941</v>
      </c>
      <c r="L5" s="17">
        <f t="shared" si="3"/>
        <v>7.6381368023476082</v>
      </c>
      <c r="O5" s="20" t="s">
        <v>56</v>
      </c>
      <c r="P5" s="20">
        <f>AVERAGE(G11:G19)</f>
        <v>2.3544921646812242</v>
      </c>
      <c r="Q5" s="20">
        <f>AVERAGE(L6:L8)</f>
        <v>9.3163305498638582</v>
      </c>
      <c r="R5" s="20">
        <f>_xlfn.STDEV.P(G11:G19)</f>
        <v>0.63626277524625463</v>
      </c>
      <c r="S5" s="20">
        <f>_xlfn.STDEV.P(L6:L8)</f>
        <v>0.75874868771883131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27.225001609119769</v>
      </c>
      <c r="E6" s="4">
        <f t="shared" si="0"/>
        <v>1.8377961962276679</v>
      </c>
      <c r="F6" s="5">
        <f t="shared" si="1"/>
        <v>0.10875211302390797</v>
      </c>
      <c r="G6" s="5">
        <f t="shared" si="2"/>
        <v>0.92738987887747848</v>
      </c>
      <c r="I6" s="17" t="s">
        <v>63</v>
      </c>
      <c r="J6" s="17">
        <f>AVERAGE(G11:G13)</f>
        <v>3.2008981324238448</v>
      </c>
      <c r="K6" s="17">
        <v>1245.747922</v>
      </c>
      <c r="L6" s="17">
        <f t="shared" si="3"/>
        <v>10.282796452163128</v>
      </c>
      <c r="O6" s="20" t="s">
        <v>57</v>
      </c>
      <c r="P6" s="20">
        <f>AVERAGE(G20:G28)</f>
        <v>2.6656810580275914</v>
      </c>
      <c r="Q6" s="20">
        <f>AVERAGE(L9:L11)</f>
        <v>9.2493207659742573</v>
      </c>
      <c r="R6" s="20">
        <f>_xlfn.STDEV.P(G20:G28)</f>
        <v>0.71154319573412284</v>
      </c>
      <c r="S6" s="20">
        <f>_xlfn.STDEV.P(L9:L11)</f>
        <v>0.44845795376359809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27.534073728005268</v>
      </c>
      <c r="E7" s="4">
        <f t="shared" si="0"/>
        <v>2.2290778263589992</v>
      </c>
      <c r="F7" s="5">
        <f t="shared" si="1"/>
        <v>0.5000337431552393</v>
      </c>
      <c r="G7" s="5">
        <f t="shared" si="2"/>
        <v>0.70709024287860045</v>
      </c>
      <c r="I7" s="17" t="s">
        <v>64</v>
      </c>
      <c r="J7" s="17">
        <f>AVERAGE(G14:G16)</f>
        <v>2.1265667368605468</v>
      </c>
      <c r="K7" s="17">
        <v>603.34483260000002</v>
      </c>
      <c r="L7" s="17">
        <f t="shared" si="3"/>
        <v>9.2368389781171967</v>
      </c>
      <c r="O7" s="20" t="s">
        <v>58</v>
      </c>
      <c r="P7" s="20">
        <f>AVERAGE(G29:G37)</f>
        <v>1.4241099965031156</v>
      </c>
      <c r="Q7" s="20">
        <f>AVERAGE(L12:L14)</f>
        <v>8.8470369340964421</v>
      </c>
      <c r="R7" s="20">
        <f>_xlfn.STDEV.P(G29:G37)</f>
        <v>0.16988696096695668</v>
      </c>
      <c r="S7" s="20">
        <f>_xlfn.STDEV.P(L12:L14)</f>
        <v>8.1877390011395518E-2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26.644208121288369</v>
      </c>
      <c r="E8" s="4">
        <f t="shared" si="0"/>
        <v>1.8416815366085011</v>
      </c>
      <c r="F8" s="5">
        <f t="shared" si="1"/>
        <v>0.11263745340474118</v>
      </c>
      <c r="G8" s="5">
        <f t="shared" si="2"/>
        <v>0.92489567348420354</v>
      </c>
      <c r="I8" s="17" t="s">
        <v>65</v>
      </c>
      <c r="J8" s="17">
        <f>AVERAGE(G17:G19)</f>
        <v>1.7360116247592814</v>
      </c>
      <c r="K8" s="17">
        <v>344.73792730000002</v>
      </c>
      <c r="L8" s="17">
        <f t="shared" si="3"/>
        <v>8.4293562193112486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26.419770374768067</v>
      </c>
      <c r="E9" s="4">
        <f t="shared" si="0"/>
        <v>1.5738788793075678</v>
      </c>
      <c r="F9" s="5">
        <f t="shared" si="1"/>
        <v>-0.15516520389619215</v>
      </c>
      <c r="G9" s="5">
        <f t="shared" si="2"/>
        <v>1.1135491241230415</v>
      </c>
      <c r="I9" s="17" t="s">
        <v>66</v>
      </c>
      <c r="J9" s="17">
        <f>AVERAGE(G20:G22)</f>
        <v>1.9997705844061844</v>
      </c>
      <c r="K9" s="17">
        <v>393.8091508</v>
      </c>
      <c r="L9" s="17">
        <f t="shared" si="3"/>
        <v>8.6213528247836084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26.631572021406168</v>
      </c>
      <c r="E10" s="4">
        <f t="shared" si="0"/>
        <v>1.7938979618658983</v>
      </c>
      <c r="F10" s="5">
        <f t="shared" si="1"/>
        <v>6.4853878662138431E-2</v>
      </c>
      <c r="G10" s="5">
        <f t="shared" si="2"/>
        <v>0.95604214407394628</v>
      </c>
      <c r="I10" s="17" t="s">
        <v>67</v>
      </c>
      <c r="J10" s="17">
        <f>AVERAGE(G23:G25)</f>
        <v>2.5396815514150135</v>
      </c>
      <c r="K10" s="17">
        <v>717.2847663</v>
      </c>
      <c r="L10" s="17">
        <f t="shared" si="3"/>
        <v>9.4864021809011678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24.986854604514367</v>
      </c>
      <c r="E11" s="6">
        <f t="shared" si="0"/>
        <v>3.724425879779858E-2</v>
      </c>
      <c r="F11" s="5">
        <f t="shared" si="1"/>
        <v>-1.6917998244059613</v>
      </c>
      <c r="G11" s="5">
        <f t="shared" si="2"/>
        <v>3.2305948305959937</v>
      </c>
      <c r="I11" s="17" t="s">
        <v>68</v>
      </c>
      <c r="J11" s="17">
        <f>AVERAGE(G26:G28)</f>
        <v>3.4575910382615764</v>
      </c>
      <c r="K11" s="17">
        <v>797.97917819999998</v>
      </c>
      <c r="L11" s="17">
        <f t="shared" si="3"/>
        <v>9.6402072922379958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25.028483577780399</v>
      </c>
      <c r="E12" s="6">
        <f t="shared" si="0"/>
        <v>-3.1844642710300519E-2</v>
      </c>
      <c r="F12" s="5">
        <f t="shared" si="1"/>
        <v>-1.7608887259140604</v>
      </c>
      <c r="G12" s="5">
        <f t="shared" si="2"/>
        <v>3.389068333171172</v>
      </c>
      <c r="I12" s="17" t="s">
        <v>69</v>
      </c>
      <c r="J12" s="17">
        <f>AVERAGE(G29:G31)</f>
        <v>1.5832702923162651</v>
      </c>
      <c r="K12" s="17">
        <v>425.90558549999997</v>
      </c>
      <c r="L12" s="17">
        <f t="shared" si="3"/>
        <v>8.7343898398797197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25.158724110627769</v>
      </c>
      <c r="E13" s="6">
        <f t="shared" si="0"/>
        <v>0.15226499986990305</v>
      </c>
      <c r="F13" s="5">
        <f t="shared" si="1"/>
        <v>-1.5767790833338569</v>
      </c>
      <c r="G13" s="5">
        <f t="shared" si="2"/>
        <v>2.9830312335043692</v>
      </c>
      <c r="I13" s="17" t="s">
        <v>70</v>
      </c>
      <c r="J13" s="17">
        <f>AVERAGE(G32:G34)</f>
        <v>1.4636654769575255</v>
      </c>
      <c r="K13" s="17">
        <v>486.59351830000003</v>
      </c>
      <c r="L13" s="17">
        <f t="shared" si="3"/>
        <v>8.9265732926677401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25.855968106974967</v>
      </c>
      <c r="E14" s="6">
        <f t="shared" si="0"/>
        <v>0.73614431454920037</v>
      </c>
      <c r="F14" s="5">
        <f t="shared" si="1"/>
        <v>-0.99289976865455953</v>
      </c>
      <c r="G14" s="5">
        <f t="shared" si="2"/>
        <v>1.9901811708518602</v>
      </c>
      <c r="I14" s="17" t="s">
        <v>71</v>
      </c>
      <c r="J14" s="17">
        <f>AVERAGE(G35:G37)</f>
        <v>1.2253942202355559</v>
      </c>
      <c r="K14" s="17">
        <v>471.18430360000002</v>
      </c>
      <c r="L14" s="17">
        <f t="shared" si="3"/>
        <v>8.8801476697418682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25.690083582375667</v>
      </c>
      <c r="E15" s="6">
        <f t="shared" si="0"/>
        <v>0.4902751795088669</v>
      </c>
      <c r="F15" s="5">
        <f t="shared" si="1"/>
        <v>-1.238768903694893</v>
      </c>
      <c r="G15" s="5">
        <f t="shared" si="2"/>
        <v>2.3599706274432637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25.837772705852267</v>
      </c>
      <c r="E16" s="6">
        <f t="shared" si="0"/>
        <v>0.70788532910919955</v>
      </c>
      <c r="F16" s="5">
        <f t="shared" si="1"/>
        <v>-1.0211587540945604</v>
      </c>
      <c r="G16" s="5">
        <f t="shared" si="2"/>
        <v>2.0295484122865166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26.104343310865566</v>
      </c>
      <c r="E17" s="6">
        <f t="shared" si="0"/>
        <v>0.97219307177089931</v>
      </c>
      <c r="F17" s="5">
        <f t="shared" si="1"/>
        <v>-0.7568510114328606</v>
      </c>
      <c r="G17" s="5">
        <f t="shared" si="2"/>
        <v>1.6897982526497337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25.995475519046167</v>
      </c>
      <c r="E18" s="6">
        <f t="shared" si="0"/>
        <v>0.83174143795216793</v>
      </c>
      <c r="F18" s="5">
        <f t="shared" si="1"/>
        <v>-0.89730264525159198</v>
      </c>
      <c r="G18" s="5">
        <f t="shared" si="2"/>
        <v>1.8625803265026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26.149344337044969</v>
      </c>
      <c r="E19" s="6">
        <f t="shared" si="0"/>
        <v>1.0016408746077019</v>
      </c>
      <c r="F19" s="5">
        <f t="shared" si="1"/>
        <v>-0.727403208596058</v>
      </c>
      <c r="G19" s="5">
        <f t="shared" si="2"/>
        <v>1.6556562951255112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26.317467300139199</v>
      </c>
      <c r="E20" s="8">
        <f t="shared" si="0"/>
        <v>0.76150038529033282</v>
      </c>
      <c r="F20" s="5">
        <f t="shared" si="1"/>
        <v>-0.96754369791342709</v>
      </c>
      <c r="G20" s="5">
        <f t="shared" si="2"/>
        <v>1.955508352083104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26.11561995648</v>
      </c>
      <c r="E21" s="8">
        <f t="shared" si="0"/>
        <v>0.66672671528749916</v>
      </c>
      <c r="F21" s="5">
        <f t="shared" si="1"/>
        <v>-1.0623173679162607</v>
      </c>
      <c r="G21" s="5">
        <f t="shared" si="2"/>
        <v>2.0882831904438719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26.224350607187599</v>
      </c>
      <c r="E22" s="8">
        <f t="shared" si="0"/>
        <v>0.76149163651473017</v>
      </c>
      <c r="F22" s="5">
        <f t="shared" si="1"/>
        <v>-0.96755244668902973</v>
      </c>
      <c r="G22" s="5">
        <f t="shared" si="2"/>
        <v>1.955520210691577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25.332408914142867</v>
      </c>
      <c r="E23" s="8">
        <f t="shared" si="0"/>
        <v>0.43949542471339953</v>
      </c>
      <c r="F23" s="5">
        <f t="shared" si="1"/>
        <v>-1.2895486584903604</v>
      </c>
      <c r="G23" s="5">
        <f t="shared" si="2"/>
        <v>2.4445156785621096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25.282945740111867</v>
      </c>
      <c r="E24" s="8">
        <f t="shared" si="0"/>
        <v>0.39343505315206784</v>
      </c>
      <c r="F24" s="5">
        <f t="shared" si="1"/>
        <v>-1.3356090300516921</v>
      </c>
      <c r="G24" s="5">
        <f t="shared" si="2"/>
        <v>2.5238200170288541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25.355621026807366</v>
      </c>
      <c r="E25" s="8">
        <f t="shared" si="0"/>
        <v>0.32266580868200023</v>
      </c>
      <c r="F25" s="5">
        <f t="shared" si="1"/>
        <v>-1.4063782745217597</v>
      </c>
      <c r="G25" s="5">
        <f t="shared" si="2"/>
        <v>2.6507089586540764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26.554858958572499</v>
      </c>
      <c r="E26" s="8">
        <f t="shared" si="0"/>
        <v>-0.40008538372156721</v>
      </c>
      <c r="F26" s="5">
        <f t="shared" si="1"/>
        <v>-2.1291294669253271</v>
      </c>
      <c r="G26" s="5">
        <f t="shared" si="2"/>
        <v>4.3745343814400277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26.7758433739649</v>
      </c>
      <c r="E27" s="8">
        <f t="shared" si="0"/>
        <v>0.16254134887950045</v>
      </c>
      <c r="F27" s="5">
        <f t="shared" si="1"/>
        <v>-1.5665027343242595</v>
      </c>
      <c r="G27" s="5">
        <f t="shared" si="2"/>
        <v>2.9618585317144941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26.513599530381299</v>
      </c>
      <c r="E28" s="8">
        <f t="shared" si="0"/>
        <v>0.12669163347023016</v>
      </c>
      <c r="F28" s="5">
        <f t="shared" si="1"/>
        <v>-1.6023524497335297</v>
      </c>
      <c r="G28" s="5">
        <f t="shared" si="2"/>
        <v>3.0363802016302084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27.443810950882266</v>
      </c>
      <c r="E29" s="10">
        <f t="shared" si="0"/>
        <v>1.1294716950101993</v>
      </c>
      <c r="F29" s="5">
        <f t="shared" si="1"/>
        <v>-0.59957238819356062</v>
      </c>
      <c r="G29" s="5">
        <f t="shared" si="2"/>
        <v>1.5152673778483754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27.377560084391369</v>
      </c>
      <c r="E30" s="10">
        <f t="shared" si="0"/>
        <v>0.93820799775846808</v>
      </c>
      <c r="F30" s="5">
        <f t="shared" si="1"/>
        <v>-0.79083608544529183</v>
      </c>
      <c r="G30" s="5">
        <f t="shared" si="2"/>
        <v>1.7300768040199017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27.560603827123067</v>
      </c>
      <c r="E31" s="10">
        <f t="shared" si="0"/>
        <v>1.1397919136372003</v>
      </c>
      <c r="F31" s="5">
        <f t="shared" si="1"/>
        <v>-0.58925216956655957</v>
      </c>
      <c r="G31" s="5">
        <f t="shared" si="2"/>
        <v>1.5044666950805186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26.735188340282267</v>
      </c>
      <c r="E32" s="10">
        <f t="shared" si="0"/>
        <v>1.2141658408998985</v>
      </c>
      <c r="F32" s="5">
        <f t="shared" si="1"/>
        <v>-0.51487824230386137</v>
      </c>
      <c r="G32" s="5">
        <f t="shared" si="2"/>
        <v>1.4288735434352544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26.658715038859569</v>
      </c>
      <c r="E33" s="10">
        <f t="shared" si="0"/>
        <v>1.0563913020876683</v>
      </c>
      <c r="F33" s="5">
        <f t="shared" si="1"/>
        <v>-0.67265278111609161</v>
      </c>
      <c r="G33" s="5">
        <f t="shared" si="2"/>
        <v>1.5940012725838002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26.773583878347669</v>
      </c>
      <c r="E34" s="10">
        <f t="shared" si="0"/>
        <v>1.276847603456801</v>
      </c>
      <c r="F34" s="5">
        <f t="shared" si="1"/>
        <v>-0.45219647974695887</v>
      </c>
      <c r="G34" s="5">
        <f t="shared" si="2"/>
        <v>1.3681216148535218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27.503315997497868</v>
      </c>
      <c r="E35" s="10">
        <f t="shared" si="0"/>
        <v>1.4086326808517668</v>
      </c>
      <c r="F35" s="5">
        <f t="shared" si="1"/>
        <v>-0.32041140235199306</v>
      </c>
      <c r="G35" s="5">
        <f t="shared" si="2"/>
        <v>1.248686576572849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27.411047056463168</v>
      </c>
      <c r="E36" s="10">
        <f t="shared" si="0"/>
        <v>1.442385174417268</v>
      </c>
      <c r="F36" s="5">
        <f t="shared" si="1"/>
        <v>-0.28665890878649192</v>
      </c>
      <c r="G36" s="5">
        <f t="shared" si="2"/>
        <v>1.2198120803826984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27.453388135861466</v>
      </c>
      <c r="E37" s="10">
        <f t="shared" si="0"/>
        <v>1.4568010671652658</v>
      </c>
      <c r="F37" s="5">
        <f t="shared" si="1"/>
        <v>-0.2722430160384941</v>
      </c>
      <c r="G37" s="5">
        <f t="shared" si="2"/>
        <v>1.2076840037511203</v>
      </c>
    </row>
    <row r="38" spans="1:20" x14ac:dyDescent="0.25">
      <c r="C38" s="1"/>
    </row>
    <row r="39" spans="1:20" x14ac:dyDescent="0.25">
      <c r="C39" s="1"/>
      <c r="E39" s="12">
        <f>AVERAGE(E2:E4)</f>
        <v>1.7290440832037557</v>
      </c>
      <c r="F39" s="13">
        <v>1.7290440832037599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F313-2EF6-422A-AADB-439E83A6F021}">
  <dimension ref="A1:T46"/>
  <sheetViews>
    <sheetView topLeftCell="F4" workbookViewId="0">
      <selection activeCell="Z22" sqref="Z22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128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31.392347614231369</v>
      </c>
      <c r="E2" s="4">
        <f>D2-C2</f>
        <v>4.9262761150120014</v>
      </c>
      <c r="F2" s="5">
        <f>E2-5.17799019306472</f>
        <v>-0.25171407805271873</v>
      </c>
      <c r="G2" s="5">
        <f>2^(-F2)</f>
        <v>1.1906208616049081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31.915318171332167</v>
      </c>
      <c r="E3" s="4">
        <f t="shared" ref="E3:E37" si="0">D3-C3</f>
        <v>5.3080439849502667</v>
      </c>
      <c r="F3" s="5">
        <f t="shared" ref="F3:F37" si="1">E3-5.17799019306472</f>
        <v>0.13005379188554667</v>
      </c>
      <c r="G3" s="5">
        <f t="shared" ref="G3:G37" si="2">2^(-F3)</f>
        <v>0.91379737802496586</v>
      </c>
      <c r="I3" s="17" t="s">
        <v>3</v>
      </c>
      <c r="J3" s="17">
        <f>AVERAGE(G2:G4)</f>
        <v>1.0078491755172632</v>
      </c>
      <c r="K3" s="17">
        <v>150.94524490000001</v>
      </c>
      <c r="L3" s="17">
        <f>LOG(K3,2)</f>
        <v>7.2378814993440983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32.039375459595668</v>
      </c>
      <c r="E4" s="4">
        <f t="shared" si="0"/>
        <v>5.2996504792319001</v>
      </c>
      <c r="F4" s="5">
        <f t="shared" si="1"/>
        <v>0.12166028616718005</v>
      </c>
      <c r="G4" s="5">
        <f t="shared" si="2"/>
        <v>0.91912928692191531</v>
      </c>
      <c r="I4" s="17" t="s">
        <v>61</v>
      </c>
      <c r="J4" s="17">
        <f>AVERAGE(G5:G7)</f>
        <v>0.75328408291342297</v>
      </c>
      <c r="K4" s="17">
        <v>126.6875982</v>
      </c>
      <c r="L4" s="17">
        <f t="shared" ref="L4:L14" si="3">LOG(K4,2)</f>
        <v>6.9851314917508507</v>
      </c>
      <c r="O4" s="20" t="s">
        <v>55</v>
      </c>
      <c r="P4" s="20">
        <f>AVERAGE(G2:G10)</f>
        <v>1.0398247941324361</v>
      </c>
      <c r="Q4" s="20">
        <f>AVERAGE(L3:L5)</f>
        <v>7.047796136714525</v>
      </c>
      <c r="R4" s="20">
        <f>_xlfn.STDEV.P(G2:G4,G8:G10)</f>
        <v>0.22340379892006779</v>
      </c>
      <c r="S4" s="20">
        <f>_xlfn.STDEV.P(L3:L5)</f>
        <v>0.13698581691174216</v>
      </c>
      <c r="T4" s="22">
        <f>PEARSON(P4:P7,Q4:Q7)</f>
        <v>0.82261813570615605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31.093612293210168</v>
      </c>
      <c r="E5" s="4">
        <f t="shared" si="0"/>
        <v>5.6776422425766988</v>
      </c>
      <c r="F5" s="5">
        <f t="shared" si="1"/>
        <v>0.49965204951197872</v>
      </c>
      <c r="G5" s="5">
        <f t="shared" si="2"/>
        <v>0.70727734240347806</v>
      </c>
      <c r="I5" s="17" t="s">
        <v>62</v>
      </c>
      <c r="J5" s="17">
        <f>AVERAGE(G8:G10)</f>
        <v>1.3583411239666223</v>
      </c>
      <c r="K5" s="17">
        <v>121.1268944</v>
      </c>
      <c r="L5" s="17">
        <f t="shared" si="3"/>
        <v>6.9203754190486277</v>
      </c>
      <c r="O5" s="20" t="s">
        <v>56</v>
      </c>
      <c r="P5" s="20">
        <f>AVERAGE(G11:G19)</f>
        <v>11.868989368453626</v>
      </c>
      <c r="Q5" s="20">
        <f>AVERAGE(L6:L8)</f>
        <v>8.0907243925098147</v>
      </c>
      <c r="R5" s="20">
        <f>_xlfn.STDEV.P(G11:G19)</f>
        <v>3.9962054874922028</v>
      </c>
      <c r="S5" s="20">
        <f>_xlfn.STDEV.P(L6:L8)</f>
        <v>0.67554346254582809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30.725939332522568</v>
      </c>
      <c r="E6" s="4">
        <f t="shared" si="0"/>
        <v>5.3387339196304673</v>
      </c>
      <c r="F6" s="5">
        <f t="shared" si="1"/>
        <v>0.1607437265657472</v>
      </c>
      <c r="G6" s="5">
        <f t="shared" si="2"/>
        <v>0.89456379369571337</v>
      </c>
      <c r="I6" s="17" t="s">
        <v>63</v>
      </c>
      <c r="J6" s="17">
        <f>AVERAGE(G11:G13)</f>
        <v>17.166182515327069</v>
      </c>
      <c r="K6" s="17">
        <v>503.72857870000001</v>
      </c>
      <c r="L6" s="17">
        <f t="shared" si="3"/>
        <v>8.9765027734195346</v>
      </c>
      <c r="O6" s="20" t="s">
        <v>57</v>
      </c>
      <c r="P6" s="20">
        <f>AVERAGE(G20:G28)</f>
        <v>6.6315857702769234</v>
      </c>
      <c r="Q6" s="20">
        <f>AVERAGE(L9:L11)</f>
        <v>7.7229814873518734</v>
      </c>
      <c r="R6" s="20">
        <f>_xlfn.STDEV.P(G20:G28)</f>
        <v>2.0848039941422938</v>
      </c>
      <c r="S6" s="20">
        <f>_xlfn.STDEV.P(L9:L11)</f>
        <v>0.38671057924443064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31.086802240870668</v>
      </c>
      <c r="E7" s="4">
        <f t="shared" si="0"/>
        <v>5.7818063392243992</v>
      </c>
      <c r="F7" s="5">
        <f t="shared" si="1"/>
        <v>0.60381614615967916</v>
      </c>
      <c r="G7" s="5">
        <f t="shared" si="2"/>
        <v>0.65801111264107748</v>
      </c>
      <c r="I7" s="17" t="s">
        <v>64</v>
      </c>
      <c r="J7" s="17">
        <f>AVERAGE(G14:G16)</f>
        <v>7.5902482662643322</v>
      </c>
      <c r="K7" s="17">
        <v>248.62241130000001</v>
      </c>
      <c r="L7" s="17">
        <f t="shared" si="3"/>
        <v>7.9578125393190309</v>
      </c>
      <c r="O7" s="20" t="s">
        <v>58</v>
      </c>
      <c r="P7" s="20">
        <f>AVERAGE(G29:G37)</f>
        <v>5.3905589020335096</v>
      </c>
      <c r="Q7" s="20">
        <f>AVERAGE(L12:L14)</f>
        <v>8.0493199583290416</v>
      </c>
      <c r="R7" s="20">
        <f>_xlfn.STDEV.P(G29:G37)</f>
        <v>1.6097984544834709</v>
      </c>
      <c r="S7" s="20">
        <f>_xlfn.STDEV.P(L12:L14)</f>
        <v>0.29230356230032939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29.333512026343069</v>
      </c>
      <c r="E8" s="4">
        <f t="shared" si="0"/>
        <v>4.5309854416632014</v>
      </c>
      <c r="F8" s="5">
        <f t="shared" si="1"/>
        <v>-0.6470047514015187</v>
      </c>
      <c r="G8" s="5">
        <f t="shared" si="2"/>
        <v>1.5659137497171416</v>
      </c>
      <c r="I8" s="17" t="s">
        <v>65</v>
      </c>
      <c r="J8" s="17">
        <f>AVERAGE(G17:G19)</f>
        <v>10.850537323769474</v>
      </c>
      <c r="K8" s="17">
        <v>161.77645749999999</v>
      </c>
      <c r="L8" s="17">
        <f t="shared" si="3"/>
        <v>7.3378578647908794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29.679814845274066</v>
      </c>
      <c r="E9" s="4">
        <f t="shared" si="0"/>
        <v>4.833923349813567</v>
      </c>
      <c r="F9" s="5">
        <f t="shared" si="1"/>
        <v>-0.34406684325115311</v>
      </c>
      <c r="G9" s="5">
        <f t="shared" si="2"/>
        <v>1.2693296955087852</v>
      </c>
      <c r="I9" s="17" t="s">
        <v>66</v>
      </c>
      <c r="J9" s="17">
        <f>AVERAGE(G20:G22)</f>
        <v>3.9404591901043382</v>
      </c>
      <c r="K9" s="17">
        <v>146.44159379999999</v>
      </c>
      <c r="L9" s="17">
        <f t="shared" si="3"/>
        <v>7.1941815702154495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29.70558020205257</v>
      </c>
      <c r="E10" s="4">
        <f t="shared" si="0"/>
        <v>4.8679061425123002</v>
      </c>
      <c r="F10" s="5">
        <f t="shared" si="1"/>
        <v>-0.31008405055241983</v>
      </c>
      <c r="G10" s="5">
        <f t="shared" si="2"/>
        <v>1.2397799266739407</v>
      </c>
      <c r="I10" s="17" t="s">
        <v>67</v>
      </c>
      <c r="J10" s="17">
        <f>AVERAGE(G23:G25)</f>
        <v>7.9699693760938928</v>
      </c>
      <c r="K10" s="17">
        <v>233.38519260000001</v>
      </c>
      <c r="L10" s="17">
        <f t="shared" si="3"/>
        <v>7.866569220227781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26.038820013761068</v>
      </c>
      <c r="E11" s="6">
        <f t="shared" si="0"/>
        <v>1.0892096680445</v>
      </c>
      <c r="F11" s="5">
        <f t="shared" si="1"/>
        <v>-4.08878052502022</v>
      </c>
      <c r="G11" s="5">
        <f t="shared" si="2"/>
        <v>17.015534022339729</v>
      </c>
      <c r="I11" s="17" t="s">
        <v>68</v>
      </c>
      <c r="J11" s="17">
        <f>AVERAGE(G26:G28)</f>
        <v>7.9843287446325393</v>
      </c>
      <c r="K11" s="17">
        <v>275.93672520000001</v>
      </c>
      <c r="L11" s="17">
        <f t="shared" si="3"/>
        <v>8.1081936716123888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26.170913609048668</v>
      </c>
      <c r="E12" s="6">
        <f t="shared" si="0"/>
        <v>1.1105853885579684</v>
      </c>
      <c r="F12" s="5">
        <f t="shared" si="1"/>
        <v>-4.0674048045067517</v>
      </c>
      <c r="G12" s="5">
        <f t="shared" si="2"/>
        <v>16.76528152898905</v>
      </c>
      <c r="I12" s="17" t="s">
        <v>69</v>
      </c>
      <c r="J12" s="17">
        <f>AVERAGE(G29:G31)</f>
        <v>3.4015265003499775</v>
      </c>
      <c r="K12" s="17">
        <v>222.61155869999999</v>
      </c>
      <c r="L12" s="17">
        <f t="shared" si="3"/>
        <v>7.7983846937135128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26.037327269234268</v>
      </c>
      <c r="E13" s="6">
        <f t="shared" si="0"/>
        <v>1.0308681584764017</v>
      </c>
      <c r="F13" s="5">
        <f t="shared" si="1"/>
        <v>-4.1471220345883184</v>
      </c>
      <c r="G13" s="5">
        <f t="shared" si="2"/>
        <v>17.717731994652432</v>
      </c>
      <c r="I13" s="17" t="s">
        <v>70</v>
      </c>
      <c r="J13" s="17">
        <f>AVERAGE(G32:G34)</f>
        <v>7.2287477273070477</v>
      </c>
      <c r="K13" s="17">
        <v>351.96290060000001</v>
      </c>
      <c r="L13" s="17">
        <f t="shared" si="3"/>
        <v>8.4592795563044572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27.262499805693569</v>
      </c>
      <c r="E14" s="6">
        <f t="shared" si="0"/>
        <v>2.1426760132678027</v>
      </c>
      <c r="F14" s="5">
        <f t="shared" si="1"/>
        <v>-3.0353141797969174</v>
      </c>
      <c r="G14" s="5">
        <f t="shared" si="2"/>
        <v>8.1982397438311985</v>
      </c>
      <c r="I14" s="17" t="s">
        <v>71</v>
      </c>
      <c r="J14" s="17">
        <f>AVERAGE(G35:G37)</f>
        <v>5.5414024784435023</v>
      </c>
      <c r="K14" s="17">
        <v>237.25515519999999</v>
      </c>
      <c r="L14" s="17">
        <f t="shared" si="3"/>
        <v>7.8902956249691503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27.606653657244866</v>
      </c>
      <c r="E15" s="6">
        <f t="shared" si="0"/>
        <v>2.4068452543780658</v>
      </c>
      <c r="F15" s="5">
        <f t="shared" si="1"/>
        <v>-2.7711449386866542</v>
      </c>
      <c r="G15" s="5">
        <f t="shared" si="2"/>
        <v>6.8264945663194254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27.354424114929767</v>
      </c>
      <c r="E16" s="6">
        <f t="shared" si="0"/>
        <v>2.2245367381866998</v>
      </c>
      <c r="F16" s="5">
        <f t="shared" si="1"/>
        <v>-2.9534534548780202</v>
      </c>
      <c r="G16" s="5">
        <f t="shared" si="2"/>
        <v>7.7460104886423737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26.893942656292499</v>
      </c>
      <c r="E17" s="6">
        <f t="shared" si="0"/>
        <v>1.7617924171978316</v>
      </c>
      <c r="F17" s="5">
        <f t="shared" si="1"/>
        <v>-3.4161977758668884</v>
      </c>
      <c r="G17" s="5">
        <f t="shared" si="2"/>
        <v>10.675248703310334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26.888138195460201</v>
      </c>
      <c r="E18" s="6">
        <f t="shared" si="0"/>
        <v>1.7244041143662017</v>
      </c>
      <c r="F18" s="5">
        <f t="shared" si="1"/>
        <v>-3.4535860786985184</v>
      </c>
      <c r="G18" s="5">
        <f t="shared" si="2"/>
        <v>10.955520158197238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26.876681321263899</v>
      </c>
      <c r="E19" s="6">
        <f t="shared" si="0"/>
        <v>1.7289778588266316</v>
      </c>
      <c r="F19" s="5">
        <f t="shared" si="1"/>
        <v>-3.4490123342380885</v>
      </c>
      <c r="G19" s="5">
        <f t="shared" si="2"/>
        <v>10.920843109800852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28.627128990321467</v>
      </c>
      <c r="E20" s="8">
        <f t="shared" si="0"/>
        <v>3.0711620754725999</v>
      </c>
      <c r="F20" s="5">
        <f t="shared" si="1"/>
        <v>-2.1068281175921202</v>
      </c>
      <c r="G20" s="5">
        <f t="shared" si="2"/>
        <v>4.3074322875516389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28.756691994883369</v>
      </c>
      <c r="E21" s="8">
        <f t="shared" si="0"/>
        <v>3.307798753690868</v>
      </c>
      <c r="F21" s="5">
        <f t="shared" si="1"/>
        <v>-1.8701914393738521</v>
      </c>
      <c r="G21" s="5">
        <f t="shared" si="2"/>
        <v>3.6558108789786004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28.692945761072867</v>
      </c>
      <c r="E22" s="8">
        <f t="shared" si="0"/>
        <v>3.2300867903999979</v>
      </c>
      <c r="F22" s="5">
        <f t="shared" si="1"/>
        <v>-1.9479034026647222</v>
      </c>
      <c r="G22" s="5">
        <f t="shared" si="2"/>
        <v>3.8581344037827758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27.122000972607267</v>
      </c>
      <c r="E23" s="8">
        <f t="shared" si="0"/>
        <v>2.2290874831777998</v>
      </c>
      <c r="F23" s="5">
        <f t="shared" si="1"/>
        <v>-2.9489027098869203</v>
      </c>
      <c r="G23" s="5">
        <f t="shared" si="2"/>
        <v>7.7216154637173009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27.202825621750968</v>
      </c>
      <c r="E24" s="8">
        <f t="shared" si="0"/>
        <v>2.313314934791169</v>
      </c>
      <c r="F24" s="5">
        <f t="shared" si="1"/>
        <v>-2.8646752582735511</v>
      </c>
      <c r="G24" s="5">
        <f t="shared" si="2"/>
        <v>7.2837189641311824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27.056398866117267</v>
      </c>
      <c r="E25" s="8">
        <f t="shared" si="0"/>
        <v>2.0234436479919005</v>
      </c>
      <c r="F25" s="5">
        <f t="shared" si="1"/>
        <v>-3.1545465450728196</v>
      </c>
      <c r="G25" s="5">
        <f t="shared" si="2"/>
        <v>8.9045737004331951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28.845910272864401</v>
      </c>
      <c r="E26" s="8">
        <f t="shared" si="0"/>
        <v>1.890965930570335</v>
      </c>
      <c r="F26" s="5">
        <f t="shared" si="1"/>
        <v>-3.2870242624943851</v>
      </c>
      <c r="G26" s="5">
        <f t="shared" si="2"/>
        <v>9.7609682356814051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28.907143915362798</v>
      </c>
      <c r="E27" s="8">
        <f t="shared" si="0"/>
        <v>2.2938418902773989</v>
      </c>
      <c r="F27" s="5">
        <f t="shared" si="1"/>
        <v>-2.8841483027873211</v>
      </c>
      <c r="G27" s="5">
        <f t="shared" si="2"/>
        <v>7.382698811614234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28.797387528921</v>
      </c>
      <c r="E28" s="8">
        <f t="shared" si="0"/>
        <v>2.4104796320099311</v>
      </c>
      <c r="F28" s="5">
        <f t="shared" si="1"/>
        <v>-2.767510561054789</v>
      </c>
      <c r="G28" s="5">
        <f t="shared" si="2"/>
        <v>6.8093191866019787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29.891769019601668</v>
      </c>
      <c r="E29" s="10">
        <f t="shared" si="0"/>
        <v>3.5774297637296009</v>
      </c>
      <c r="F29" s="5">
        <f t="shared" si="1"/>
        <v>-1.6005604293351192</v>
      </c>
      <c r="G29" s="5">
        <f t="shared" si="2"/>
        <v>3.0326109523297391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29.830339142511466</v>
      </c>
      <c r="E30" s="10">
        <f t="shared" si="0"/>
        <v>3.3909870558785649</v>
      </c>
      <c r="F30" s="5">
        <f t="shared" si="1"/>
        <v>-1.7870031371861552</v>
      </c>
      <c r="G30" s="5">
        <f t="shared" si="2"/>
        <v>3.4509728824125259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29.703113396334167</v>
      </c>
      <c r="E31" s="10">
        <f t="shared" si="0"/>
        <v>3.2823014828483004</v>
      </c>
      <c r="F31" s="5">
        <f t="shared" si="1"/>
        <v>-1.8956887102164197</v>
      </c>
      <c r="G31" s="5">
        <f t="shared" si="2"/>
        <v>3.720995666307668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27.873631828144667</v>
      </c>
      <c r="E32" s="10">
        <f t="shared" si="0"/>
        <v>2.3526093287622984</v>
      </c>
      <c r="F32" s="5">
        <f t="shared" si="1"/>
        <v>-2.8253808643024216</v>
      </c>
      <c r="G32" s="5">
        <f t="shared" si="2"/>
        <v>7.0880111054620452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27.863512425220968</v>
      </c>
      <c r="E33" s="10">
        <f t="shared" si="0"/>
        <v>2.2611886884490673</v>
      </c>
      <c r="F33" s="5">
        <f t="shared" si="1"/>
        <v>-2.9168015046156528</v>
      </c>
      <c r="G33" s="5">
        <f t="shared" si="2"/>
        <v>7.5517002695916124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27.857813107772468</v>
      </c>
      <c r="E34" s="10">
        <f t="shared" si="0"/>
        <v>2.3610768328816008</v>
      </c>
      <c r="F34" s="5">
        <f t="shared" si="1"/>
        <v>-2.8169133601831193</v>
      </c>
      <c r="G34" s="5">
        <f t="shared" si="2"/>
        <v>7.0465318068674865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28.645189737852501</v>
      </c>
      <c r="E35" s="10">
        <f t="shared" si="0"/>
        <v>2.5505064212063999</v>
      </c>
      <c r="F35" s="5">
        <f t="shared" si="1"/>
        <v>-2.6274837718583202</v>
      </c>
      <c r="G35" s="5">
        <f t="shared" si="2"/>
        <v>6.1794728497030968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28.669175332628999</v>
      </c>
      <c r="E36" s="10">
        <f t="shared" si="0"/>
        <v>2.7005134505830988</v>
      </c>
      <c r="F36" s="5">
        <f t="shared" si="1"/>
        <v>-2.4774767424816213</v>
      </c>
      <c r="G36" s="5">
        <f t="shared" si="2"/>
        <v>5.569225628965909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28.8890244314269</v>
      </c>
      <c r="E37" s="10">
        <f t="shared" si="0"/>
        <v>2.8924373627306998</v>
      </c>
      <c r="F37" s="5">
        <f t="shared" si="1"/>
        <v>-2.2855528303340202</v>
      </c>
      <c r="G37" s="5">
        <f t="shared" si="2"/>
        <v>4.8755089566615029</v>
      </c>
    </row>
    <row r="38" spans="1:20" x14ac:dyDescent="0.25">
      <c r="C38" s="1"/>
    </row>
    <row r="39" spans="1:20" x14ac:dyDescent="0.25">
      <c r="C39" s="1"/>
      <c r="E39" s="12">
        <f>AVERAGE(E2:E4)</f>
        <v>5.1779901930647227</v>
      </c>
      <c r="F39" s="13">
        <v>5.1779901930647201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0BB1-27FF-4A7C-8F7C-3838269C39E3}">
  <dimension ref="A1:T46"/>
  <sheetViews>
    <sheetView topLeftCell="F7" workbookViewId="0">
      <selection activeCell="Z27" sqref="Z27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127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32.447887367234671</v>
      </c>
      <c r="E2" s="4">
        <f>D2-C2</f>
        <v>5.9818158680153033</v>
      </c>
      <c r="F2" s="5">
        <f>E2-5.54364498507869</f>
        <v>0.4381708829366131</v>
      </c>
      <c r="G2" s="5">
        <f>2^(-F2)</f>
        <v>0.73806977549408359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31.981018918712063</v>
      </c>
      <c r="E3" s="4">
        <f t="shared" ref="E3:E37" si="0">D3-C3</f>
        <v>5.373744732330163</v>
      </c>
      <c r="F3" s="5">
        <f t="shared" ref="F3:F37" si="1">E3-5.54364498507869</f>
        <v>-0.16990025274852716</v>
      </c>
      <c r="G3" s="5">
        <f t="shared" ref="G3:G37" si="2">2^(-F3)</f>
        <v>1.1249807013672948</v>
      </c>
      <c r="I3" s="17" t="s">
        <v>3</v>
      </c>
      <c r="J3" s="17">
        <f>AVERAGE(G2:G4)</f>
        <v>1.0224712530864795</v>
      </c>
      <c r="K3" s="17">
        <v>25.497507580000001</v>
      </c>
      <c r="L3" s="17">
        <f>LOG(K3,2)</f>
        <v>4.6722843232375499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32.015099335254369</v>
      </c>
      <c r="E4" s="4">
        <f t="shared" si="0"/>
        <v>5.2753743548906016</v>
      </c>
      <c r="F4" s="5">
        <f t="shared" si="1"/>
        <v>-0.26827063018808861</v>
      </c>
      <c r="G4" s="5">
        <f t="shared" si="2"/>
        <v>1.2043632823980603</v>
      </c>
      <c r="I4" s="17" t="s">
        <v>61</v>
      </c>
      <c r="J4" s="17">
        <f>AVERAGE(G5:G7)</f>
        <v>0.78049123848785884</v>
      </c>
      <c r="K4" s="17">
        <v>26.351020420000001</v>
      </c>
      <c r="L4" s="17">
        <f t="shared" ref="L4:L14" si="3">LOG(K4,2)</f>
        <v>4.7197869249232607</v>
      </c>
      <c r="O4" s="20" t="s">
        <v>55</v>
      </c>
      <c r="P4" s="20">
        <f>AVERAGE(G2:G10)</f>
        <v>0.92805768050413029</v>
      </c>
      <c r="Q4" s="20">
        <f>AVERAGE(L3:L5)</f>
        <v>4.6595153102749114</v>
      </c>
      <c r="R4" s="20">
        <f>_xlfn.STDEV.P(G2:G4,G8:G10)</f>
        <v>0.14588741590595988</v>
      </c>
      <c r="S4" s="20">
        <f>_xlfn.STDEV.P(L3:L5)</f>
        <v>5.5168374111037789E-2</v>
      </c>
      <c r="T4" s="22">
        <f>PEARSON(P4:P7,Q4:Q7)</f>
        <v>0.90937583417217716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31.490599830830966</v>
      </c>
      <c r="E5" s="4">
        <f t="shared" si="0"/>
        <v>6.0746297801974976</v>
      </c>
      <c r="F5" s="5">
        <f t="shared" si="1"/>
        <v>0.53098479511880736</v>
      </c>
      <c r="G5" s="5">
        <f t="shared" si="2"/>
        <v>0.69208215199372802</v>
      </c>
      <c r="I5" s="17" t="s">
        <v>62</v>
      </c>
      <c r="J5" s="17">
        <f>AVERAGE(G8:G10)</f>
        <v>0.98121054993805312</v>
      </c>
      <c r="K5" s="17">
        <v>24.025169139999999</v>
      </c>
      <c r="L5" s="17">
        <f t="shared" si="3"/>
        <v>4.5864746826639227</v>
      </c>
      <c r="O5" s="20" t="s">
        <v>56</v>
      </c>
      <c r="P5" s="20">
        <f>AVERAGE(G11:G19)</f>
        <v>9.1481069014395988</v>
      </c>
      <c r="Q5" s="20">
        <f>AVERAGE(L6:L8)</f>
        <v>8.9069893496525676</v>
      </c>
      <c r="R5" s="20">
        <f>_xlfn.STDEV.P(G11:G19)</f>
        <v>1.3201927114395058</v>
      </c>
      <c r="S5" s="20">
        <f>_xlfn.STDEV.P(L6:L8)</f>
        <v>0.72937171593630412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31.566638658492067</v>
      </c>
      <c r="E6" s="4">
        <f t="shared" si="0"/>
        <v>6.1794332455999665</v>
      </c>
      <c r="F6" s="5">
        <f t="shared" si="1"/>
        <v>0.63578826052127635</v>
      </c>
      <c r="G6" s="5">
        <f t="shared" si="2"/>
        <v>0.64358907411418631</v>
      </c>
      <c r="I6" s="17" t="s">
        <v>63</v>
      </c>
      <c r="J6" s="17">
        <f>AVERAGE(G11:G13)</f>
        <v>9.9898434876644941</v>
      </c>
      <c r="K6" s="17">
        <v>702.80693919999999</v>
      </c>
      <c r="L6" s="17">
        <f t="shared" si="3"/>
        <v>9.4569846257140764</v>
      </c>
      <c r="O6" s="20" t="s">
        <v>57</v>
      </c>
      <c r="P6" s="20">
        <f>AVERAGE(G20:G28)</f>
        <v>12.347934055725515</v>
      </c>
      <c r="Q6" s="20">
        <f>AVERAGE(L9:L11)</f>
        <v>8.3837206296590878</v>
      </c>
      <c r="R6" s="20">
        <f>_xlfn.STDEV.P(G20:G28)</f>
        <v>2.3647720032852173</v>
      </c>
      <c r="S6" s="20">
        <f>_xlfn.STDEV.P(L9:L11)</f>
        <v>1.0092405320667781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30.840293857528867</v>
      </c>
      <c r="E7" s="4">
        <f t="shared" si="0"/>
        <v>5.5352979558825979</v>
      </c>
      <c r="F7" s="5">
        <f t="shared" si="1"/>
        <v>-8.3470291960923149E-3</v>
      </c>
      <c r="G7" s="5">
        <f t="shared" si="2"/>
        <v>1.0058024893556623</v>
      </c>
      <c r="I7" s="17" t="s">
        <v>64</v>
      </c>
      <c r="J7" s="17">
        <f>AVERAGE(G14:G16)</f>
        <v>10.093252999632174</v>
      </c>
      <c r="K7" s="17">
        <v>669.8552866</v>
      </c>
      <c r="L7" s="17">
        <f t="shared" si="3"/>
        <v>9.3877056437709587</v>
      </c>
      <c r="O7" s="20" t="s">
        <v>58</v>
      </c>
      <c r="P7" s="20">
        <f>AVERAGE(G29:G37)</f>
        <v>6.8284823546949456</v>
      </c>
      <c r="Q7" s="20">
        <f>AVERAGE(L12:L14)</f>
        <v>7.760807777892393</v>
      </c>
      <c r="R7" s="20">
        <f>_xlfn.STDEV.P(G29:G37)</f>
        <v>1.7823910968909051</v>
      </c>
      <c r="S7" s="20">
        <f>_xlfn.STDEV.P(L12:L14)</f>
        <v>1.0316442782276662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30.403835184552367</v>
      </c>
      <c r="E8" s="4">
        <f t="shared" si="0"/>
        <v>5.6013085998724996</v>
      </c>
      <c r="F8" s="5">
        <f t="shared" si="1"/>
        <v>5.7663614793809437E-2</v>
      </c>
      <c r="G8" s="5">
        <f t="shared" si="2"/>
        <v>0.96081886664728888</v>
      </c>
      <c r="I8" s="17" t="s">
        <v>65</v>
      </c>
      <c r="J8" s="17">
        <f>AVERAGE(G17:G19)</f>
        <v>7.3612242170221291</v>
      </c>
      <c r="K8" s="17">
        <v>234.96104539999999</v>
      </c>
      <c r="L8" s="17">
        <f t="shared" si="3"/>
        <v>7.8762777794726695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30.408855485197165</v>
      </c>
      <c r="E9" s="4">
        <f t="shared" si="0"/>
        <v>5.5629639897366658</v>
      </c>
      <c r="F9" s="5">
        <f t="shared" si="1"/>
        <v>1.9319004657975647E-2</v>
      </c>
      <c r="G9" s="5">
        <f t="shared" si="2"/>
        <v>0.98669834580783111</v>
      </c>
      <c r="I9" s="17" t="s">
        <v>66</v>
      </c>
      <c r="J9" s="17">
        <f>AVERAGE(G20:G22)</f>
        <v>10.399977019569212</v>
      </c>
      <c r="K9" s="17">
        <v>142.48371280000001</v>
      </c>
      <c r="L9" s="17">
        <f t="shared" si="3"/>
        <v>7.1546532051531084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30.386935645479568</v>
      </c>
      <c r="E10" s="4">
        <f t="shared" si="0"/>
        <v>5.5492615859392984</v>
      </c>
      <c r="F10" s="5">
        <f t="shared" si="1"/>
        <v>5.6166008606082229E-3</v>
      </c>
      <c r="G10" s="5">
        <f t="shared" si="2"/>
        <v>0.99611443735903904</v>
      </c>
      <c r="I10" s="17" t="s">
        <v>67</v>
      </c>
      <c r="J10" s="17">
        <f>AVERAGE(G23:G25)</f>
        <v>12.400982395774401</v>
      </c>
      <c r="K10" s="17">
        <v>330.80745189999999</v>
      </c>
      <c r="L10" s="17">
        <f t="shared" si="3"/>
        <v>8.3698479233712337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27.219012182441467</v>
      </c>
      <c r="E11" s="6">
        <f t="shared" si="0"/>
        <v>2.2694018367248994</v>
      </c>
      <c r="F11" s="5">
        <f t="shared" si="1"/>
        <v>-3.2742431483537908</v>
      </c>
      <c r="G11" s="5">
        <f t="shared" si="2"/>
        <v>9.6748758495837723</v>
      </c>
      <c r="I11" s="17" t="s">
        <v>68</v>
      </c>
      <c r="J11" s="17">
        <f>AVERAGE(G26:G28)</f>
        <v>14.242842751832933</v>
      </c>
      <c r="K11" s="17">
        <v>790.52142890000005</v>
      </c>
      <c r="L11" s="17">
        <f t="shared" si="3"/>
        <v>9.6266607604529213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27.336374053885667</v>
      </c>
      <c r="E12" s="6">
        <f t="shared" si="0"/>
        <v>2.2760458333949671</v>
      </c>
      <c r="F12" s="5">
        <f t="shared" si="1"/>
        <v>-3.2675991516837231</v>
      </c>
      <c r="G12" s="5">
        <f t="shared" si="2"/>
        <v>9.6304228951309305</v>
      </c>
      <c r="I12" s="17" t="s">
        <v>69</v>
      </c>
      <c r="J12" s="17">
        <f>AVERAGE(G29:G31)</f>
        <v>5.1463026752216532</v>
      </c>
      <c r="K12" s="17">
        <v>129.70342880000001</v>
      </c>
      <c r="L12" s="17">
        <f t="shared" si="3"/>
        <v>7.0190728085113747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27.135395967399567</v>
      </c>
      <c r="E13" s="6">
        <f t="shared" si="0"/>
        <v>2.1289368566417011</v>
      </c>
      <c r="F13" s="5">
        <f t="shared" si="1"/>
        <v>-3.4147081284369891</v>
      </c>
      <c r="G13" s="5">
        <f t="shared" si="2"/>
        <v>10.66423171827878</v>
      </c>
      <c r="I13" s="17" t="s">
        <v>70</v>
      </c>
      <c r="J13" s="17">
        <f>AVERAGE(G32:G34)</f>
        <v>9.0768031164712273</v>
      </c>
      <c r="K13" s="17">
        <v>596.22130700000002</v>
      </c>
      <c r="L13" s="17">
        <f t="shared" si="3"/>
        <v>9.2197041232285386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27.255710457732668</v>
      </c>
      <c r="E14" s="6">
        <f t="shared" si="0"/>
        <v>2.1358866653069022</v>
      </c>
      <c r="F14" s="5">
        <f t="shared" si="1"/>
        <v>-3.407758319771788</v>
      </c>
      <c r="G14" s="5">
        <f t="shared" si="2"/>
        <v>10.612983089257423</v>
      </c>
      <c r="I14" s="17" t="s">
        <v>71</v>
      </c>
      <c r="J14" s="17">
        <f>AVERAGE(G35:G37)</f>
        <v>6.262341272391958</v>
      </c>
      <c r="K14" s="17">
        <v>131.93160499999999</v>
      </c>
      <c r="L14" s="17">
        <f t="shared" si="3"/>
        <v>7.0436464019372647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27.487532653211865</v>
      </c>
      <c r="E15" s="6">
        <f t="shared" si="0"/>
        <v>2.2877242503450645</v>
      </c>
      <c r="F15" s="5">
        <f t="shared" si="1"/>
        <v>-3.2559207347336256</v>
      </c>
      <c r="G15" s="5">
        <f t="shared" si="2"/>
        <v>9.552780628567513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27.335251256480568</v>
      </c>
      <c r="E16" s="6">
        <f t="shared" si="0"/>
        <v>2.2053638797375008</v>
      </c>
      <c r="F16" s="5">
        <f t="shared" si="1"/>
        <v>-3.3382811053411894</v>
      </c>
      <c r="G16" s="5">
        <f t="shared" si="2"/>
        <v>10.113995281071585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27.783258273667499</v>
      </c>
      <c r="E17" s="6">
        <f t="shared" si="0"/>
        <v>2.6511080345728324</v>
      </c>
      <c r="F17" s="5">
        <f t="shared" si="1"/>
        <v>-2.8925369505058578</v>
      </c>
      <c r="G17" s="5">
        <f t="shared" si="2"/>
        <v>7.4257510560902462</v>
      </c>
      <c r="I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27.8651630236294</v>
      </c>
      <c r="E18" s="6">
        <f t="shared" si="0"/>
        <v>2.7014289425354008</v>
      </c>
      <c r="F18" s="5">
        <f t="shared" si="1"/>
        <v>-2.8422160425432894</v>
      </c>
      <c r="G18" s="5">
        <f t="shared" si="2"/>
        <v>7.1712073992957075</v>
      </c>
      <c r="I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27.787015766708102</v>
      </c>
      <c r="E19" s="6">
        <f t="shared" si="0"/>
        <v>2.6393123042708346</v>
      </c>
      <c r="F19" s="5">
        <f t="shared" si="1"/>
        <v>-2.9043326808078556</v>
      </c>
      <c r="G19" s="5">
        <f t="shared" si="2"/>
        <v>7.4867141956804346</v>
      </c>
      <c r="I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27.681747590584667</v>
      </c>
      <c r="E20" s="8">
        <f t="shared" si="0"/>
        <v>2.1257806757358004</v>
      </c>
      <c r="F20" s="5">
        <f t="shared" si="1"/>
        <v>-3.4178643093428898</v>
      </c>
      <c r="G20" s="5">
        <f t="shared" si="2"/>
        <v>10.6875873738183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27.808222770398565</v>
      </c>
      <c r="E21" s="8">
        <f t="shared" si="0"/>
        <v>2.3593295292060645</v>
      </c>
      <c r="F21" s="5">
        <f t="shared" si="1"/>
        <v>-3.1843154558726257</v>
      </c>
      <c r="G21" s="5">
        <f t="shared" si="2"/>
        <v>9.0902215447449564</v>
      </c>
      <c r="I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27.492745143908266</v>
      </c>
      <c r="E22" s="8">
        <f t="shared" si="0"/>
        <v>2.029886173235397</v>
      </c>
      <c r="F22" s="5">
        <f t="shared" si="1"/>
        <v>-3.5137588118432932</v>
      </c>
      <c r="G22" s="5">
        <f t="shared" si="2"/>
        <v>11.42212214014438</v>
      </c>
      <c r="I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26.969634328630566</v>
      </c>
      <c r="E23" s="8">
        <f t="shared" si="0"/>
        <v>2.0767208392010978</v>
      </c>
      <c r="F23" s="5">
        <f t="shared" si="1"/>
        <v>-3.4669241458775923</v>
      </c>
      <c r="G23" s="5">
        <f t="shared" si="2"/>
        <v>11.05727626668722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26.895884952199467</v>
      </c>
      <c r="E24" s="8">
        <f t="shared" si="0"/>
        <v>2.0063742652396677</v>
      </c>
      <c r="F24" s="5">
        <f t="shared" si="1"/>
        <v>-3.5372707198390225</v>
      </c>
      <c r="G24" s="5">
        <f t="shared" si="2"/>
        <v>11.609796021334985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26.715054199904365</v>
      </c>
      <c r="E25" s="8">
        <f t="shared" si="0"/>
        <v>1.6820989817789993</v>
      </c>
      <c r="F25" s="5">
        <f t="shared" si="1"/>
        <v>-3.8615460032996909</v>
      </c>
      <c r="G25" s="5">
        <f t="shared" si="2"/>
        <v>14.535874899301001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28.360215811830166</v>
      </c>
      <c r="E26" s="8">
        <f t="shared" si="0"/>
        <v>1.4052714695360997</v>
      </c>
      <c r="F26" s="5">
        <f t="shared" si="1"/>
        <v>-4.1383735155425905</v>
      </c>
      <c r="G26" s="5">
        <f t="shared" si="2"/>
        <v>17.610616570250102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28.415868358349666</v>
      </c>
      <c r="E27" s="8">
        <f t="shared" si="0"/>
        <v>1.8025663332642665</v>
      </c>
      <c r="F27" s="5">
        <f t="shared" si="1"/>
        <v>-3.7410786518144237</v>
      </c>
      <c r="G27" s="5">
        <f t="shared" si="2"/>
        <v>13.371400295298757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28.376392434373667</v>
      </c>
      <c r="E28" s="8">
        <f t="shared" si="0"/>
        <v>1.989484537462598</v>
      </c>
      <c r="F28" s="5">
        <f t="shared" si="1"/>
        <v>-3.5541604476160922</v>
      </c>
      <c r="G28" s="5">
        <f t="shared" si="2"/>
        <v>11.746511389949941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29.742816286371401</v>
      </c>
      <c r="E29" s="10">
        <f t="shared" si="0"/>
        <v>3.4284770304993337</v>
      </c>
      <c r="F29" s="5">
        <f t="shared" si="1"/>
        <v>-2.1151679545793565</v>
      </c>
      <c r="G29" s="5">
        <f t="shared" si="2"/>
        <v>4.3324045193366763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29.418560894260899</v>
      </c>
      <c r="E30" s="10">
        <f t="shared" si="0"/>
        <v>2.9792088076279981</v>
      </c>
      <c r="F30" s="5">
        <f t="shared" si="1"/>
        <v>-2.5644361774506921</v>
      </c>
      <c r="G30" s="5">
        <f t="shared" si="2"/>
        <v>5.9152378392155756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29.588370577889599</v>
      </c>
      <c r="E31" s="10">
        <f t="shared" si="0"/>
        <v>3.1675586644037317</v>
      </c>
      <c r="F31" s="5">
        <f t="shared" si="1"/>
        <v>-2.3760863206749585</v>
      </c>
      <c r="G31" s="5">
        <f t="shared" si="2"/>
        <v>5.1912656671127078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28.092366913168068</v>
      </c>
      <c r="E32" s="10">
        <f t="shared" si="0"/>
        <v>2.5713444137856989</v>
      </c>
      <c r="F32" s="5">
        <f t="shared" si="1"/>
        <v>-2.9723005712929913</v>
      </c>
      <c r="G32" s="5">
        <f t="shared" si="2"/>
        <v>7.8478668873191975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27.850847749390766</v>
      </c>
      <c r="E33" s="10">
        <f t="shared" si="0"/>
        <v>2.2485240126188657</v>
      </c>
      <c r="F33" s="5">
        <f t="shared" si="1"/>
        <v>-3.2951209724598245</v>
      </c>
      <c r="G33" s="5">
        <f t="shared" si="2"/>
        <v>9.8159028638561594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27.782369010945168</v>
      </c>
      <c r="E34" s="10">
        <f t="shared" si="0"/>
        <v>2.2856327360542998</v>
      </c>
      <c r="F34" s="5">
        <f t="shared" si="1"/>
        <v>-3.2580122490243903</v>
      </c>
      <c r="G34" s="5">
        <f t="shared" si="2"/>
        <v>9.5666395982383214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28.9673596145727</v>
      </c>
      <c r="E35" s="10">
        <f t="shared" si="0"/>
        <v>2.8726762979265992</v>
      </c>
      <c r="F35" s="5">
        <f t="shared" si="1"/>
        <v>-2.670968687152091</v>
      </c>
      <c r="G35" s="5">
        <f t="shared" si="2"/>
        <v>6.3685665627360928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28.986786955194901</v>
      </c>
      <c r="E36" s="10">
        <f t="shared" si="0"/>
        <v>3.018125073149001</v>
      </c>
      <c r="F36" s="5">
        <f t="shared" si="1"/>
        <v>-2.5255199119296892</v>
      </c>
      <c r="G36" s="5">
        <f t="shared" si="2"/>
        <v>5.7578089194037618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28.804569440409701</v>
      </c>
      <c r="E37" s="10">
        <f t="shared" si="0"/>
        <v>2.8079823717135</v>
      </c>
      <c r="F37" s="5">
        <f t="shared" si="1"/>
        <v>-2.7356626133651902</v>
      </c>
      <c r="G37" s="5">
        <f t="shared" si="2"/>
        <v>6.6606483350360195</v>
      </c>
    </row>
    <row r="38" spans="1:20" x14ac:dyDescent="0.25">
      <c r="C38" s="1"/>
    </row>
    <row r="39" spans="1:20" x14ac:dyDescent="0.25">
      <c r="C39" s="1"/>
      <c r="E39" s="12">
        <f>AVERAGE(E2:E4)</f>
        <v>5.5436449850786893</v>
      </c>
      <c r="F39" s="13">
        <v>5.5436449850786902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02E8-E626-4B41-BE68-245E2DEB5805}">
  <dimension ref="A1:T47"/>
  <sheetViews>
    <sheetView topLeftCell="F7" workbookViewId="0">
      <selection activeCell="L23" sqref="L23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126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32.98499704766737</v>
      </c>
      <c r="E2" s="4">
        <f>D2-C2</f>
        <v>6.5189255484480029</v>
      </c>
      <c r="F2" s="5">
        <f>E2-5.70468389754512</f>
        <v>0.8142416509028827</v>
      </c>
      <c r="G2" s="5">
        <f>2^(-F2)</f>
        <v>0.56870734768079667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31.724412386752466</v>
      </c>
      <c r="E3" s="4">
        <f t="shared" ref="E3:E37" si="0">D3-C3</f>
        <v>5.1171382003705652</v>
      </c>
      <c r="F3" s="5">
        <f t="shared" ref="F3:F37" si="1">E3-5.70468389754512</f>
        <v>-0.58754569717455496</v>
      </c>
      <c r="G3" s="5">
        <f t="shared" ref="G3:G37" si="2">2^(-F3)</f>
        <v>1.5026882089561218</v>
      </c>
      <c r="I3" s="17" t="s">
        <v>3</v>
      </c>
      <c r="J3" s="17">
        <f>AVERAGE(G2:G4)</f>
        <v>1.0805158546578131</v>
      </c>
      <c r="K3" s="17">
        <v>7.1393021230000002</v>
      </c>
      <c r="L3" s="17">
        <f>LOG(K3,2)</f>
        <v>2.8357830556416754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32.217712924180567</v>
      </c>
      <c r="E4" s="4">
        <f t="shared" si="0"/>
        <v>5.4779879438167995</v>
      </c>
      <c r="F4" s="5">
        <f t="shared" si="1"/>
        <v>-0.22669595372832063</v>
      </c>
      <c r="G4" s="5">
        <f t="shared" si="2"/>
        <v>1.1701520073365204</v>
      </c>
      <c r="I4" s="17" t="s">
        <v>61</v>
      </c>
      <c r="J4" s="17">
        <f>AVERAGE(G5:G7)</f>
        <v>0.91583368181381664</v>
      </c>
      <c r="K4" s="17">
        <v>7.0945054970000001</v>
      </c>
      <c r="L4" s="17">
        <f t="shared" ref="L4:L14" si="3">LOG(K4,2)</f>
        <v>2.8267021286989893</v>
      </c>
      <c r="O4" s="20" t="s">
        <v>55</v>
      </c>
      <c r="P4" s="20">
        <f>AVERAGE(G2:G10)</f>
        <v>1.2359234040937714</v>
      </c>
      <c r="Q4" s="20">
        <f>AVERAGE(L3:L5)</f>
        <v>3.0829866223348623</v>
      </c>
      <c r="R4" s="20">
        <f>_xlfn.STDEV.P(G2:G4,G8:G10)</f>
        <v>0.42271213116522538</v>
      </c>
      <c r="S4" s="20">
        <f>_xlfn.STDEV.P(L3:L5)</f>
        <v>0.35603912329871357</v>
      </c>
      <c r="T4" s="22">
        <f>PEARSON(P4:P7,Q4:Q7)</f>
        <v>0.83958135169109183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31.273991055556067</v>
      </c>
      <c r="E5" s="4">
        <f t="shared" si="0"/>
        <v>5.8580210049225983</v>
      </c>
      <c r="F5" s="5">
        <f t="shared" si="1"/>
        <v>0.15333710737747808</v>
      </c>
      <c r="G5" s="5">
        <f t="shared" si="2"/>
        <v>0.89916818343986249</v>
      </c>
      <c r="I5" s="17" t="s">
        <v>62</v>
      </c>
      <c r="J5" s="17">
        <f>AVERAGE(G8:G10)</f>
        <v>1.7114206758096848</v>
      </c>
      <c r="K5" s="17">
        <v>12.01258457</v>
      </c>
      <c r="L5" s="17">
        <f t="shared" si="3"/>
        <v>3.5864746826639222</v>
      </c>
      <c r="O5" s="20" t="s">
        <v>56</v>
      </c>
      <c r="P5" s="20">
        <f>AVERAGE(G11:G19)</f>
        <v>9.8384118504579625</v>
      </c>
      <c r="Q5" s="20">
        <f>AVERAGE(L6:L8)</f>
        <v>6.7133157826504091</v>
      </c>
      <c r="R5" s="20">
        <f>_xlfn.STDEV.P(G11:G19)</f>
        <v>3.8352670550828765</v>
      </c>
      <c r="S5" s="20">
        <f>_xlfn.STDEV.P(L6:L8)</f>
        <v>0.66388578312129276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31.481991708724166</v>
      </c>
      <c r="E6" s="4">
        <f t="shared" si="0"/>
        <v>6.0947862958320655</v>
      </c>
      <c r="F6" s="5">
        <f t="shared" si="1"/>
        <v>0.39010239828694537</v>
      </c>
      <c r="G6" s="5">
        <f t="shared" si="2"/>
        <v>0.76307544168850439</v>
      </c>
      <c r="I6" s="17" t="s">
        <v>63</v>
      </c>
      <c r="J6" s="17">
        <f>AVERAGE(G11:G13)</f>
        <v>9.3176628369386396</v>
      </c>
      <c r="K6" s="17">
        <v>137.74613830000001</v>
      </c>
      <c r="L6" s="17">
        <f t="shared" si="3"/>
        <v>7.1058680633186455</v>
      </c>
      <c r="O6" s="20" t="s">
        <v>57</v>
      </c>
      <c r="P6" s="20">
        <f>AVERAGE(G20:G28)</f>
        <v>16.279647303706462</v>
      </c>
      <c r="Q6" s="20">
        <f>AVERAGE(L9:L11)</f>
        <v>6.5980675471122643</v>
      </c>
      <c r="R6" s="20">
        <f>_xlfn.STDEV.P(G20:G28)</f>
        <v>12.760580357249372</v>
      </c>
      <c r="S6" s="20">
        <f>_xlfn.STDEV.P(L9:L11)</f>
        <v>0.91190299157553878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30.891642512318366</v>
      </c>
      <c r="E7" s="4">
        <f t="shared" si="0"/>
        <v>5.5866466106720978</v>
      </c>
      <c r="F7" s="5">
        <f t="shared" si="1"/>
        <v>-0.1180372868730224</v>
      </c>
      <c r="G7" s="5">
        <f t="shared" si="2"/>
        <v>1.0852574203130829</v>
      </c>
      <c r="I7" s="17" t="s">
        <v>64</v>
      </c>
      <c r="J7" s="17">
        <f>AVERAGE(G14:G16)</f>
        <v>14.600262728926543</v>
      </c>
      <c r="K7" s="17">
        <v>152.815686</v>
      </c>
      <c r="L7" s="17">
        <f t="shared" si="3"/>
        <v>7.2556488283900107</v>
      </c>
      <c r="O7" s="20" t="s">
        <v>58</v>
      </c>
      <c r="P7" s="20">
        <f>AVERAGE(G29:G37)</f>
        <v>2.5522060240530053</v>
      </c>
      <c r="Q7" s="20">
        <f>AVERAGE(L12:L14)</f>
        <v>5.0438286137627992</v>
      </c>
      <c r="R7" s="20">
        <f>_xlfn.STDEV.P(G29:G37)</f>
        <v>2.3498666342154273</v>
      </c>
      <c r="S7" s="20">
        <f>_xlfn.STDEV.P(L12:L14)</f>
        <v>1.2957173776744011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29.673918928479868</v>
      </c>
      <c r="E8" s="4">
        <f t="shared" si="0"/>
        <v>4.8713923438000002</v>
      </c>
      <c r="F8" s="5">
        <f t="shared" si="1"/>
        <v>-0.83329155374511998</v>
      </c>
      <c r="G8" s="5">
        <f t="shared" si="2"/>
        <v>1.7817458372364186</v>
      </c>
      <c r="I8" s="17" t="s">
        <v>65</v>
      </c>
      <c r="J8" s="17">
        <f>AVERAGE(G17:G19)</f>
        <v>5.5973099855087058</v>
      </c>
      <c r="K8" s="17">
        <v>54.888440940000002</v>
      </c>
      <c r="L8" s="17">
        <f t="shared" si="3"/>
        <v>5.778430456242571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29.722918122159967</v>
      </c>
      <c r="E9" s="4">
        <f t="shared" si="0"/>
        <v>4.8770266266994682</v>
      </c>
      <c r="F9" s="5">
        <f t="shared" si="1"/>
        <v>-0.82765727084565199</v>
      </c>
      <c r="G9" s="5">
        <f t="shared" si="2"/>
        <v>1.7748009996279588</v>
      </c>
      <c r="I9" s="17" t="s">
        <v>66</v>
      </c>
      <c r="J9" s="17">
        <f>AVERAGE(G20:G22)</f>
        <v>7.1559355458303626</v>
      </c>
      <c r="K9" s="17">
        <v>49.4735114</v>
      </c>
      <c r="L9" s="17">
        <f t="shared" si="3"/>
        <v>5.6285843938095317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29.884521163803068</v>
      </c>
      <c r="E10" s="4">
        <f t="shared" si="0"/>
        <v>5.0468471042627989</v>
      </c>
      <c r="F10" s="5">
        <f t="shared" si="1"/>
        <v>-0.65783679328232125</v>
      </c>
      <c r="G10" s="5">
        <f t="shared" si="2"/>
        <v>1.5777151905646771</v>
      </c>
      <c r="I10" s="17" t="s">
        <v>67</v>
      </c>
      <c r="J10" s="17">
        <f>AVERAGE(G23:G25)</f>
        <v>7.9351636914956716</v>
      </c>
      <c r="K10" s="17">
        <v>81.363645140000003</v>
      </c>
      <c r="L10" s="17">
        <f t="shared" si="3"/>
        <v>6.3463124091319436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27.611854998645168</v>
      </c>
      <c r="E11" s="6">
        <f t="shared" si="0"/>
        <v>2.6622446529285995</v>
      </c>
      <c r="F11" s="5">
        <f t="shared" si="1"/>
        <v>-3.0424392446165207</v>
      </c>
      <c r="G11" s="5">
        <f t="shared" si="2"/>
        <v>8.2388286890566604</v>
      </c>
      <c r="I11" s="17" t="s">
        <v>68</v>
      </c>
      <c r="J11" s="17">
        <f>AVERAGE(G26:G28)</f>
        <v>33.747842673793365</v>
      </c>
      <c r="K11" s="17">
        <v>225.86326539999999</v>
      </c>
      <c r="L11" s="17">
        <f t="shared" si="3"/>
        <v>7.8193058383953167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27.387335753501265</v>
      </c>
      <c r="E12" s="6">
        <f t="shared" si="0"/>
        <v>2.3270075330105655</v>
      </c>
      <c r="F12" s="5">
        <f t="shared" si="1"/>
        <v>-3.3776763645345547</v>
      </c>
      <c r="G12" s="5">
        <f t="shared" si="2"/>
        <v>10.393980587506478</v>
      </c>
      <c r="I12" s="17" t="s">
        <v>69</v>
      </c>
      <c r="J12" s="17">
        <f>AVERAGE(G29:G31)</f>
        <v>1.9410542049366659</v>
      </c>
      <c r="K12" s="17">
        <v>18.397649479999998</v>
      </c>
      <c r="L12" s="17">
        <f t="shared" si="3"/>
        <v>4.2014495513781256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27.490785309015568</v>
      </c>
      <c r="E13" s="6">
        <f t="shared" si="0"/>
        <v>2.4843261982577012</v>
      </c>
      <c r="F13" s="5">
        <f t="shared" si="1"/>
        <v>-3.220357699287419</v>
      </c>
      <c r="G13" s="5">
        <f t="shared" si="2"/>
        <v>9.3201792342527856</v>
      </c>
      <c r="I13" s="17" t="s">
        <v>70</v>
      </c>
      <c r="J13" s="17">
        <f>AVERAGE(G32:G34)</f>
        <v>5.6801607255648703</v>
      </c>
      <c r="K13" s="17">
        <v>117.3209669</v>
      </c>
      <c r="L13" s="17">
        <f t="shared" si="3"/>
        <v>6.8743170559931999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27.090881534877568</v>
      </c>
      <c r="E14" s="6">
        <f t="shared" si="0"/>
        <v>1.9710577424518014</v>
      </c>
      <c r="F14" s="5">
        <f t="shared" si="1"/>
        <v>-3.7336261550933187</v>
      </c>
      <c r="G14" s="5">
        <f t="shared" si="2"/>
        <v>13.302506055025553</v>
      </c>
      <c r="I14" s="17" t="s">
        <v>71</v>
      </c>
      <c r="J14" s="17">
        <f>AVERAGE(G35:G37)</f>
        <v>3.5403141657479036E-2</v>
      </c>
      <c r="K14" s="17">
        <v>16.630034240000001</v>
      </c>
      <c r="L14" s="17">
        <f t="shared" si="3"/>
        <v>4.0557192339170749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26.843581718491865</v>
      </c>
      <c r="E15" s="6">
        <f t="shared" si="0"/>
        <v>1.6437733156250651</v>
      </c>
      <c r="F15" s="5">
        <f t="shared" si="1"/>
        <v>-4.0609105819200551</v>
      </c>
      <c r="G15" s="5">
        <f t="shared" si="2"/>
        <v>16.689983021107892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27.047107558266966</v>
      </c>
      <c r="E16" s="6">
        <f t="shared" si="0"/>
        <v>1.9172201815238985</v>
      </c>
      <c r="F16" s="5">
        <f t="shared" si="1"/>
        <v>-3.7874637160212217</v>
      </c>
      <c r="G16" s="5">
        <f t="shared" si="2"/>
        <v>13.808299110646185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28.477987816717366</v>
      </c>
      <c r="E17" s="6">
        <f t="shared" si="0"/>
        <v>3.3458375776226994</v>
      </c>
      <c r="F17" s="5">
        <f t="shared" si="1"/>
        <v>-2.3588463199224208</v>
      </c>
      <c r="G17" s="5">
        <f t="shared" si="2"/>
        <v>5.1295999620170143</v>
      </c>
      <c r="I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28.238950507085466</v>
      </c>
      <c r="E18" s="6">
        <f t="shared" si="0"/>
        <v>3.0752164259914672</v>
      </c>
      <c r="F18" s="5">
        <f t="shared" si="1"/>
        <v>-2.629467471553653</v>
      </c>
      <c r="G18" s="5">
        <f t="shared" si="2"/>
        <v>6.1879754434081127</v>
      </c>
      <c r="I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28.399698484915866</v>
      </c>
      <c r="E19" s="6">
        <f t="shared" si="0"/>
        <v>3.2519950224785994</v>
      </c>
      <c r="F19" s="5">
        <f t="shared" si="1"/>
        <v>-2.4526888750665208</v>
      </c>
      <c r="G19" s="5">
        <f t="shared" si="2"/>
        <v>5.4743545511009906</v>
      </c>
      <c r="I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28.438716542172266</v>
      </c>
      <c r="E20" s="8">
        <f t="shared" si="0"/>
        <v>2.882749627323399</v>
      </c>
      <c r="F20" s="5">
        <f t="shared" si="1"/>
        <v>-2.8219342702217212</v>
      </c>
      <c r="G20" s="5">
        <f t="shared" si="2"/>
        <v>7.0710980790392215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28.297313803081465</v>
      </c>
      <c r="E21" s="8">
        <f t="shared" si="0"/>
        <v>2.8484205618889646</v>
      </c>
      <c r="F21" s="5">
        <f t="shared" si="1"/>
        <v>-2.8562633356561555</v>
      </c>
      <c r="G21" s="5">
        <f t="shared" si="2"/>
        <v>7.2413733529790365</v>
      </c>
      <c r="I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28.328523513852268</v>
      </c>
      <c r="E22" s="8">
        <f t="shared" si="0"/>
        <v>2.865664543179399</v>
      </c>
      <c r="F22" s="5">
        <f t="shared" si="1"/>
        <v>-2.8390193543657212</v>
      </c>
      <c r="G22" s="5">
        <f t="shared" si="2"/>
        <v>7.155335205472829</v>
      </c>
      <c r="I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27.717253710620266</v>
      </c>
      <c r="E23" s="8">
        <f t="shared" si="0"/>
        <v>2.8243402211907984</v>
      </c>
      <c r="F23" s="5">
        <f t="shared" si="1"/>
        <v>-2.8803436763543218</v>
      </c>
      <c r="G23" s="5">
        <f t="shared" si="2"/>
        <v>7.3632550581638903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27.639939248194967</v>
      </c>
      <c r="E24" s="8">
        <f t="shared" si="0"/>
        <v>2.750428561235168</v>
      </c>
      <c r="F24" s="5">
        <f t="shared" si="1"/>
        <v>-2.9542553363099522</v>
      </c>
      <c r="G24" s="5">
        <f t="shared" si="2"/>
        <v>7.7503170872908012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27.617964397344167</v>
      </c>
      <c r="E25" s="8">
        <f t="shared" si="0"/>
        <v>2.585009179218801</v>
      </c>
      <c r="F25" s="5">
        <f t="shared" si="1"/>
        <v>-3.1196747183263192</v>
      </c>
      <c r="G25" s="5">
        <f t="shared" si="2"/>
        <v>8.6919189290323224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27.288127881780966</v>
      </c>
      <c r="E26" s="8">
        <f t="shared" si="0"/>
        <v>0.3331835394868996</v>
      </c>
      <c r="F26" s="5">
        <f t="shared" si="1"/>
        <v>-5.3715003580582206</v>
      </c>
      <c r="G26" s="5">
        <f t="shared" si="2"/>
        <v>41.398321170208284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27.359688791192966</v>
      </c>
      <c r="E27" s="8">
        <f t="shared" si="0"/>
        <v>0.74638676610756605</v>
      </c>
      <c r="F27" s="5">
        <f t="shared" si="1"/>
        <v>-4.9582971314375541</v>
      </c>
      <c r="G27" s="5">
        <f t="shared" si="2"/>
        <v>31.088242002348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27.245752284870267</v>
      </c>
      <c r="E28" s="8">
        <f t="shared" si="0"/>
        <v>0.85884438795919849</v>
      </c>
      <c r="F28" s="5">
        <f t="shared" si="1"/>
        <v>-4.8458395095859217</v>
      </c>
      <c r="G28" s="5">
        <f t="shared" si="2"/>
        <v>28.756964848823792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30.822149323219765</v>
      </c>
      <c r="E29" s="10">
        <f t="shared" si="0"/>
        <v>4.5078100673476982</v>
      </c>
      <c r="F29" s="5">
        <f t="shared" si="1"/>
        <v>-1.196873830197422</v>
      </c>
      <c r="G29" s="5">
        <f t="shared" si="2"/>
        <v>2.2924238804950505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31.306422400087367</v>
      </c>
      <c r="E30" s="10">
        <f t="shared" si="0"/>
        <v>4.8670703134544659</v>
      </c>
      <c r="F30" s="5">
        <f t="shared" si="1"/>
        <v>-0.83761358409065423</v>
      </c>
      <c r="G30" s="5">
        <f t="shared" si="2"/>
        <v>1.7870916004541113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31.323387703104967</v>
      </c>
      <c r="E31" s="10">
        <f t="shared" si="0"/>
        <v>4.9025757896190996</v>
      </c>
      <c r="F31" s="5">
        <f t="shared" si="1"/>
        <v>-0.80210810792602061</v>
      </c>
      <c r="G31" s="5">
        <f t="shared" si="2"/>
        <v>1.7436471338608353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28.756798451515568</v>
      </c>
      <c r="E32" s="10">
        <f t="shared" si="0"/>
        <v>3.2357759521331992</v>
      </c>
      <c r="F32" s="5">
        <f t="shared" si="1"/>
        <v>-2.4689079454119209</v>
      </c>
      <c r="G32" s="5">
        <f t="shared" si="2"/>
        <v>5.5362455996188986</v>
      </c>
      <c r="J32"/>
    </row>
    <row r="33" spans="1:10" x14ac:dyDescent="0.25">
      <c r="A33" s="10" t="s">
        <v>36</v>
      </c>
      <c r="B33" s="10" t="s">
        <v>23</v>
      </c>
      <c r="C33" s="10">
        <v>25.602323736771901</v>
      </c>
      <c r="D33" s="10">
        <v>28.793979334934768</v>
      </c>
      <c r="E33" s="10">
        <f t="shared" si="0"/>
        <v>3.1916555981628676</v>
      </c>
      <c r="F33" s="5">
        <f t="shared" si="1"/>
        <v>-2.5130282993822526</v>
      </c>
      <c r="G33" s="5">
        <f t="shared" si="2"/>
        <v>5.708169991163941</v>
      </c>
      <c r="J33"/>
    </row>
    <row r="34" spans="1:10" x14ac:dyDescent="0.25">
      <c r="A34" s="10" t="s">
        <v>48</v>
      </c>
      <c r="B34" s="10" t="s">
        <v>23</v>
      </c>
      <c r="C34" s="10">
        <v>25.496736274890868</v>
      </c>
      <c r="D34" s="10">
        <v>28.666346003591368</v>
      </c>
      <c r="E34" s="10">
        <f t="shared" si="0"/>
        <v>3.1696097287005003</v>
      </c>
      <c r="F34" s="5">
        <f t="shared" si="1"/>
        <v>-2.5350741688446199</v>
      </c>
      <c r="G34" s="5">
        <f t="shared" si="2"/>
        <v>5.7960665859117713</v>
      </c>
      <c r="J34"/>
    </row>
    <row r="35" spans="1:10" x14ac:dyDescent="0.25">
      <c r="A35" s="10" t="s">
        <v>24</v>
      </c>
      <c r="B35" s="10" t="s">
        <v>25</v>
      </c>
      <c r="C35" s="10">
        <v>26.094683316646101</v>
      </c>
      <c r="D35" s="10">
        <v>36.76987919100177</v>
      </c>
      <c r="E35" s="10">
        <f t="shared" si="0"/>
        <v>10.675195874355669</v>
      </c>
      <c r="F35" s="5">
        <f t="shared" si="1"/>
        <v>4.970511976810549</v>
      </c>
      <c r="G35" s="5">
        <f t="shared" si="2"/>
        <v>3.1895308063253844E-2</v>
      </c>
    </row>
    <row r="36" spans="1:10" x14ac:dyDescent="0.25">
      <c r="A36" s="10" t="s">
        <v>37</v>
      </c>
      <c r="B36" s="10" t="s">
        <v>25</v>
      </c>
      <c r="C36" s="10">
        <v>25.9686618820459</v>
      </c>
      <c r="D36" s="10">
        <v>36.66116461906617</v>
      </c>
      <c r="E36" s="10">
        <f t="shared" si="0"/>
        <v>10.69250273702027</v>
      </c>
      <c r="F36" s="5">
        <f t="shared" si="1"/>
        <v>4.9878188394751497</v>
      </c>
      <c r="G36" s="5">
        <f t="shared" si="2"/>
        <v>3.1514971330536594E-2</v>
      </c>
    </row>
    <row r="37" spans="1:10" x14ac:dyDescent="0.25">
      <c r="A37" s="10" t="s">
        <v>49</v>
      </c>
      <c r="B37" s="10" t="s">
        <v>25</v>
      </c>
      <c r="C37" s="10">
        <v>25.996587068696201</v>
      </c>
      <c r="D37" s="10">
        <v>36.247545160365171</v>
      </c>
      <c r="E37" s="10">
        <f t="shared" si="0"/>
        <v>10.25095809166897</v>
      </c>
      <c r="F37" s="5">
        <f t="shared" si="1"/>
        <v>4.5462741941238498</v>
      </c>
      <c r="G37" s="5">
        <f t="shared" si="2"/>
        <v>4.2799145578646669E-2</v>
      </c>
    </row>
    <row r="38" spans="1:10" x14ac:dyDescent="0.25">
      <c r="C38" s="1"/>
    </row>
    <row r="39" spans="1:10" x14ac:dyDescent="0.25">
      <c r="C39" s="1"/>
      <c r="E39" s="12">
        <f>AVERAGE(E2:E4)</f>
        <v>5.7046838975451228</v>
      </c>
      <c r="F39" s="13">
        <v>5.7046838975451202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topLeftCell="F10" workbookViewId="0">
      <selection activeCell="U42" sqref="U42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90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25.560789108276367</v>
      </c>
      <c r="D2" s="4">
        <v>26.965984344482422</v>
      </c>
      <c r="E2" s="4">
        <f>D2-C2</f>
        <v>1.4051952362060547</v>
      </c>
      <c r="F2" s="5">
        <f>E2-1.29841868082682</f>
        <v>0.10677655537923458</v>
      </c>
      <c r="G2" s="5">
        <f>2^(-F2)</f>
        <v>0.9286606721421945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25.738161087036133</v>
      </c>
      <c r="D3" s="4">
        <v>26.944700241088867</v>
      </c>
      <c r="E3" s="4">
        <f t="shared" ref="E3:E37" si="0">D3-C3</f>
        <v>1.2065391540527344</v>
      </c>
      <c r="F3" s="5">
        <f t="shared" ref="F3:F37" si="1">E3-1.29841868082682</f>
        <v>-9.1879526774085729E-2</v>
      </c>
      <c r="G3" s="5">
        <f t="shared" ref="G3:G37" si="2">2^(-F3)</f>
        <v>1.0657577355308785</v>
      </c>
      <c r="I3" s="17" t="s">
        <v>3</v>
      </c>
      <c r="J3" s="17">
        <f>AVERAGE(G2:G4)</f>
        <v>1.0015992454788358</v>
      </c>
      <c r="K3" s="17">
        <v>78.239199999999997</v>
      </c>
      <c r="L3" s="17">
        <f>LOG(K3,2)</f>
        <v>6.2898197136190568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25.64947509765625</v>
      </c>
      <c r="D4" s="4">
        <v>26.93299674987793</v>
      </c>
      <c r="E4" s="4">
        <f t="shared" si="0"/>
        <v>1.2835216522216797</v>
      </c>
      <c r="F4" s="5">
        <f t="shared" si="1"/>
        <v>-1.4897028605140417E-2</v>
      </c>
      <c r="G4" s="5">
        <f t="shared" si="2"/>
        <v>1.0103793287634346</v>
      </c>
      <c r="I4" s="17" t="s">
        <v>61</v>
      </c>
      <c r="J4" s="17">
        <f>AVERAGE(G5:G7)</f>
        <v>0.46824539488622446</v>
      </c>
      <c r="K4" s="17">
        <v>75.934399999999997</v>
      </c>
      <c r="L4" s="17">
        <f t="shared" ref="L4:L14" si="3">LOG(K4,2)</f>
        <v>6.2466817020860077</v>
      </c>
      <c r="O4" s="20" t="s">
        <v>55</v>
      </c>
      <c r="P4" s="20">
        <f>AVERAGE(G2:G10)</f>
        <v>0.80108908145325497</v>
      </c>
      <c r="Q4" s="20">
        <f>AVERAGE(L3:L5)</f>
        <v>6.3178164068716347</v>
      </c>
      <c r="R4" s="20">
        <f>_xlfn.STDEV.P(G2:G4,G8:G10)</f>
        <v>5.2577772494948688E-2</v>
      </c>
      <c r="S4" s="20">
        <f>_xlfn.STDEV.P(L3:L5)</f>
        <v>7.2274926807355797E-2</v>
      </c>
      <c r="T4" s="22">
        <f>PEARSON(P4:P7,Q4:Q7)</f>
        <v>0.93766742713089757</v>
      </c>
    </row>
    <row r="5" spans="1:20" ht="13.5" x14ac:dyDescent="0.2">
      <c r="A5" s="4" t="s">
        <v>4</v>
      </c>
      <c r="B5" s="4" t="s">
        <v>5</v>
      </c>
      <c r="C5" s="4">
        <v>25.427194595336914</v>
      </c>
      <c r="D5" s="4">
        <v>27.84465217590332</v>
      </c>
      <c r="E5" s="4">
        <f t="shared" si="0"/>
        <v>2.4174575805664063</v>
      </c>
      <c r="F5" s="5">
        <f t="shared" si="1"/>
        <v>1.1190388997395861</v>
      </c>
      <c r="G5" s="5">
        <f t="shared" si="2"/>
        <v>0.46040043454552781</v>
      </c>
      <c r="I5" s="17" t="s">
        <v>62</v>
      </c>
      <c r="J5" s="17">
        <f>AVERAGE(G8:G10)</f>
        <v>0.93342260399470423</v>
      </c>
      <c r="K5" s="17">
        <v>85.446399999999997</v>
      </c>
      <c r="L5" s="17">
        <f t="shared" si="3"/>
        <v>6.4169478049098378</v>
      </c>
      <c r="O5" s="20" t="s">
        <v>56</v>
      </c>
      <c r="P5" s="20">
        <f>AVERAGE(G11:G19)</f>
        <v>1.0685914263444072</v>
      </c>
      <c r="Q5" s="20">
        <f>AVERAGE(L6:L8)</f>
        <v>7.0745998101777472</v>
      </c>
      <c r="R5" s="20">
        <f>_xlfn.STDEV.P(G11:G19)</f>
        <v>0.13901820851387348</v>
      </c>
      <c r="S5" s="20">
        <f>_xlfn.STDEV.P(L6:L8)</f>
        <v>0.43180298687790131</v>
      </c>
      <c r="T5" s="20"/>
    </row>
    <row r="6" spans="1:20" ht="13.5" x14ac:dyDescent="0.2">
      <c r="A6" s="4" t="s">
        <v>27</v>
      </c>
      <c r="B6" s="4" t="s">
        <v>5</v>
      </c>
      <c r="C6" s="4">
        <v>25.475061416625977</v>
      </c>
      <c r="D6" s="4">
        <v>27.91569709777832</v>
      </c>
      <c r="E6" s="4">
        <f t="shared" si="0"/>
        <v>2.4406356811523438</v>
      </c>
      <c r="F6" s="5">
        <f t="shared" si="1"/>
        <v>1.1422170003255236</v>
      </c>
      <c r="G6" s="5">
        <f t="shared" si="2"/>
        <v>0.45306281739656395</v>
      </c>
      <c r="I6" s="17" t="s">
        <v>63</v>
      </c>
      <c r="J6" s="17">
        <f>AVERAGE(G11:G13)</f>
        <v>1.2528957497438862</v>
      </c>
      <c r="K6" s="17">
        <v>198.41460000000001</v>
      </c>
      <c r="L6" s="17">
        <f t="shared" si="3"/>
        <v>7.63237437765991</v>
      </c>
      <c r="O6" s="20" t="s">
        <v>57</v>
      </c>
      <c r="P6" s="20">
        <f>AVERAGE(G20:G28)</f>
        <v>1.3930223392472589</v>
      </c>
      <c r="Q6" s="20">
        <f>AVERAGE(L9:L11)</f>
        <v>7.3312036452724856</v>
      </c>
      <c r="R6" s="20">
        <f>_xlfn.STDEV.P(G20:G28)</f>
        <v>0.1348648875603328</v>
      </c>
      <c r="S6" s="20">
        <f>_xlfn.STDEV.P(L9:L11)</f>
        <v>0.19299715199631032</v>
      </c>
      <c r="T6" s="20"/>
    </row>
    <row r="7" spans="1:20" ht="13.5" x14ac:dyDescent="0.2">
      <c r="A7" s="4" t="s">
        <v>39</v>
      </c>
      <c r="B7" s="4" t="s">
        <v>5</v>
      </c>
      <c r="C7" s="4">
        <v>25.451128005981445</v>
      </c>
      <c r="D7" s="4">
        <v>27.77495002746582</v>
      </c>
      <c r="E7" s="4">
        <f t="shared" si="0"/>
        <v>2.323822021484375</v>
      </c>
      <c r="F7" s="5">
        <f t="shared" si="1"/>
        <v>1.0254033406575549</v>
      </c>
      <c r="G7" s="5">
        <f t="shared" si="2"/>
        <v>0.49127293271658168</v>
      </c>
      <c r="I7" s="17" t="s">
        <v>64</v>
      </c>
      <c r="J7" s="17">
        <f>AVERAGE(G14:G16)</f>
        <v>1.0118680210338151</v>
      </c>
      <c r="K7" s="17">
        <v>128.97919999999999</v>
      </c>
      <c r="L7" s="17">
        <f t="shared" si="3"/>
        <v>7.0109946160715895</v>
      </c>
      <c r="O7" s="20" t="s">
        <v>58</v>
      </c>
      <c r="P7" s="20">
        <f>AVERAGE(G29:G37)</f>
        <v>1.0903258669966782</v>
      </c>
      <c r="Q7" s="20">
        <f>AVERAGE(L12:L14)</f>
        <v>7.0212737524417621</v>
      </c>
      <c r="R7" s="20">
        <f>_xlfn.STDEV.P(G29:G37)</f>
        <v>8.6317517861540474E-2</v>
      </c>
      <c r="S7" s="20">
        <f>_xlfn.STDEV.P(L12:L14)</f>
        <v>6.6002265387567136E-2</v>
      </c>
      <c r="T7" s="20"/>
    </row>
    <row r="8" spans="1:20" ht="13.5" x14ac:dyDescent="0.2">
      <c r="A8" s="4" t="s">
        <v>6</v>
      </c>
      <c r="B8" s="4" t="s">
        <v>7</v>
      </c>
      <c r="C8" s="4">
        <v>24.929122924804688</v>
      </c>
      <c r="D8" s="4">
        <v>26.323093414306641</v>
      </c>
      <c r="E8" s="4">
        <f t="shared" si="0"/>
        <v>1.3939704895019531</v>
      </c>
      <c r="F8" s="5">
        <f t="shared" si="1"/>
        <v>9.5551808675133021E-2</v>
      </c>
      <c r="G8" s="5">
        <f t="shared" si="2"/>
        <v>0.9359142061698138</v>
      </c>
      <c r="I8" s="17" t="s">
        <v>65</v>
      </c>
      <c r="J8" s="17">
        <f>AVERAGE(G17:G19)</f>
        <v>0.94101050825552013</v>
      </c>
      <c r="K8" s="17">
        <v>95.698899999999995</v>
      </c>
      <c r="L8" s="17">
        <f t="shared" si="3"/>
        <v>6.5804304368017403</v>
      </c>
    </row>
    <row r="9" spans="1:20" ht="13.5" x14ac:dyDescent="0.2">
      <c r="A9" s="4" t="s">
        <v>28</v>
      </c>
      <c r="B9" s="4" t="s">
        <v>7</v>
      </c>
      <c r="C9" s="4">
        <v>24.927230834960938</v>
      </c>
      <c r="D9" s="4">
        <v>26.337491989135742</v>
      </c>
      <c r="E9" s="4">
        <f t="shared" si="0"/>
        <v>1.4102611541748047</v>
      </c>
      <c r="F9" s="5">
        <f t="shared" si="1"/>
        <v>0.11184247334798458</v>
      </c>
      <c r="G9" s="5">
        <f t="shared" si="2"/>
        <v>0.92540546676226276</v>
      </c>
      <c r="I9" s="17" t="s">
        <v>66</v>
      </c>
      <c r="J9" s="17">
        <f>AVERAGE(G20:G22)</f>
        <v>1.3592655254610955</v>
      </c>
      <c r="K9" s="17">
        <v>133.6523</v>
      </c>
      <c r="L9" s="17">
        <f t="shared" si="3"/>
        <v>7.0623408546661741</v>
      </c>
    </row>
    <row r="10" spans="1:20" ht="13.5" x14ac:dyDescent="0.2">
      <c r="A10" s="4" t="s">
        <v>40</v>
      </c>
      <c r="B10" s="4" t="s">
        <v>7</v>
      </c>
      <c r="C10" s="4">
        <v>24.928176879882813</v>
      </c>
      <c r="D10" s="4">
        <v>26.317478179931641</v>
      </c>
      <c r="E10" s="4">
        <f t="shared" si="0"/>
        <v>1.3893013000488281</v>
      </c>
      <c r="F10" s="5">
        <f t="shared" si="1"/>
        <v>9.0882619222008021E-2</v>
      </c>
      <c r="G10" s="5">
        <f t="shared" si="2"/>
        <v>0.93894813905203611</v>
      </c>
      <c r="I10" s="17" t="s">
        <v>67</v>
      </c>
      <c r="J10" s="17">
        <f>AVERAGE(G23:G25)</f>
        <v>1.5629410285897898</v>
      </c>
      <c r="K10" s="17">
        <v>171.8416</v>
      </c>
      <c r="L10" s="17">
        <f t="shared" si="3"/>
        <v>7.4249355210628707</v>
      </c>
    </row>
    <row r="11" spans="1:20" ht="13.5" x14ac:dyDescent="0.2">
      <c r="A11" s="6" t="s">
        <v>8</v>
      </c>
      <c r="B11" s="6" t="s">
        <v>9</v>
      </c>
      <c r="C11" s="6">
        <v>24.75330924987793</v>
      </c>
      <c r="D11" s="6">
        <v>25.77642822265625</v>
      </c>
      <c r="E11" s="6">
        <f t="shared" si="0"/>
        <v>1.0231189727783203</v>
      </c>
      <c r="F11" s="5">
        <f t="shared" si="1"/>
        <v>-0.27529970804849979</v>
      </c>
      <c r="G11" s="5">
        <f t="shared" si="2"/>
        <v>1.2102454816672894</v>
      </c>
      <c r="I11" s="17" t="s">
        <v>68</v>
      </c>
      <c r="J11" s="17">
        <f>AVERAGE(G26:G28)</f>
        <v>1.2568604636908922</v>
      </c>
      <c r="K11" s="17">
        <v>181.8159</v>
      </c>
      <c r="L11" s="17">
        <f t="shared" si="3"/>
        <v>7.5063345600884119</v>
      </c>
    </row>
    <row r="12" spans="1:20" ht="13.5" x14ac:dyDescent="0.2">
      <c r="A12" s="6" t="s">
        <v>29</v>
      </c>
      <c r="B12" s="6" t="s">
        <v>9</v>
      </c>
      <c r="C12" s="6">
        <v>24.874305725097656</v>
      </c>
      <c r="D12" s="6">
        <v>25.873769760131836</v>
      </c>
      <c r="E12" s="6">
        <f t="shared" si="0"/>
        <v>0.99946403503417969</v>
      </c>
      <c r="F12" s="5">
        <f t="shared" si="1"/>
        <v>-0.29895464579264042</v>
      </c>
      <c r="G12" s="5">
        <f t="shared" si="2"/>
        <v>1.2302526685166586</v>
      </c>
      <c r="I12" s="17" t="s">
        <v>69</v>
      </c>
      <c r="J12" s="17">
        <f>AVERAGE(G29:G31)</f>
        <v>1.0881132958439299</v>
      </c>
      <c r="K12" s="17">
        <v>121.8253</v>
      </c>
      <c r="L12" s="17">
        <f t="shared" si="3"/>
        <v>6.9286699650074315</v>
      </c>
    </row>
    <row r="13" spans="1:20" ht="13.5" x14ac:dyDescent="0.2">
      <c r="A13" s="6" t="s">
        <v>41</v>
      </c>
      <c r="B13" s="6" t="s">
        <v>9</v>
      </c>
      <c r="C13" s="6">
        <v>24.813807487487793</v>
      </c>
      <c r="D13" s="6">
        <v>25.713668823242188</v>
      </c>
      <c r="E13" s="6">
        <f t="shared" si="0"/>
        <v>0.89986133575439453</v>
      </c>
      <c r="F13" s="5">
        <f t="shared" si="1"/>
        <v>-0.39855734507242557</v>
      </c>
      <c r="G13" s="5">
        <f t="shared" si="2"/>
        <v>1.318189099047711</v>
      </c>
      <c r="I13" s="17" t="s">
        <v>70</v>
      </c>
      <c r="J13" s="17">
        <f>AVERAGE(G32:G34)</f>
        <v>1.005385271268872</v>
      </c>
      <c r="K13" s="17">
        <v>133.1985</v>
      </c>
      <c r="L13" s="17">
        <f t="shared" si="3"/>
        <v>7.0574340255266446</v>
      </c>
    </row>
    <row r="14" spans="1:20" ht="13.5" x14ac:dyDescent="0.2">
      <c r="A14" s="6" t="s">
        <v>10</v>
      </c>
      <c r="B14" s="6" t="s">
        <v>11</v>
      </c>
      <c r="C14" s="6">
        <v>25.06355094909668</v>
      </c>
      <c r="D14" s="6">
        <v>26.345067977905273</v>
      </c>
      <c r="E14" s="6">
        <f t="shared" si="0"/>
        <v>1.2815170288085938</v>
      </c>
      <c r="F14" s="5">
        <f t="shared" si="1"/>
        <v>-1.6901652018226354E-2</v>
      </c>
      <c r="G14" s="5">
        <f t="shared" si="2"/>
        <v>1.0117842257234013</v>
      </c>
      <c r="I14" s="17" t="s">
        <v>71</v>
      </c>
      <c r="J14" s="17">
        <f>AVERAGE(G35:G37)</f>
        <v>1.1774790338772332</v>
      </c>
      <c r="K14" s="17">
        <v>135.08439999999999</v>
      </c>
      <c r="L14" s="17">
        <f t="shared" si="3"/>
        <v>7.077717266791212</v>
      </c>
    </row>
    <row r="15" spans="1:20" ht="13.5" x14ac:dyDescent="0.2">
      <c r="A15" s="6" t="s">
        <v>30</v>
      </c>
      <c r="B15" s="6" t="s">
        <v>11</v>
      </c>
      <c r="C15" s="6">
        <v>25.099052429199219</v>
      </c>
      <c r="D15" s="6">
        <v>26.346189498901367</v>
      </c>
      <c r="E15" s="6">
        <f t="shared" si="0"/>
        <v>1.2471370697021484</v>
      </c>
      <c r="F15" s="5">
        <f t="shared" si="1"/>
        <v>-5.1281611124671667E-2</v>
      </c>
      <c r="G15" s="5">
        <f t="shared" si="2"/>
        <v>1.0361850050169537</v>
      </c>
    </row>
    <row r="16" spans="1:20" ht="13.5" x14ac:dyDescent="0.2">
      <c r="A16" s="6" t="s">
        <v>42</v>
      </c>
      <c r="B16" s="6" t="s">
        <v>11</v>
      </c>
      <c r="C16" s="6">
        <v>25.081301689147949</v>
      </c>
      <c r="D16" s="6">
        <v>26.397670745849609</v>
      </c>
      <c r="E16" s="6">
        <f t="shared" si="0"/>
        <v>1.3163690567016602</v>
      </c>
      <c r="F16" s="5">
        <f t="shared" si="1"/>
        <v>1.7950375874840052E-2</v>
      </c>
      <c r="G16" s="5">
        <f t="shared" si="2"/>
        <v>0.98763483236108995</v>
      </c>
    </row>
    <row r="17" spans="1:12" ht="13.5" x14ac:dyDescent="0.2">
      <c r="A17" s="6" t="s">
        <v>12</v>
      </c>
      <c r="B17" s="6" t="s">
        <v>13</v>
      </c>
      <c r="C17" s="6">
        <v>25.317636489868164</v>
      </c>
      <c r="D17" s="6">
        <v>26.802160263061523</v>
      </c>
      <c r="E17" s="6">
        <f t="shared" si="0"/>
        <v>1.4845237731933594</v>
      </c>
      <c r="F17" s="5">
        <f t="shared" si="1"/>
        <v>0.18610509236653927</v>
      </c>
      <c r="G17" s="5">
        <f t="shared" si="2"/>
        <v>0.8789755300663884</v>
      </c>
    </row>
    <row r="18" spans="1:12" ht="13.5" x14ac:dyDescent="0.2">
      <c r="A18" s="6" t="s">
        <v>31</v>
      </c>
      <c r="B18" s="6" t="s">
        <v>13</v>
      </c>
      <c r="C18" s="6">
        <v>25.347209930419922</v>
      </c>
      <c r="D18" s="6">
        <v>26.687582015991211</v>
      </c>
      <c r="E18" s="6">
        <f t="shared" si="0"/>
        <v>1.3403720855712891</v>
      </c>
      <c r="F18" s="5">
        <f t="shared" si="1"/>
        <v>4.1953404744468958E-2</v>
      </c>
      <c r="G18" s="5">
        <f t="shared" si="2"/>
        <v>0.97133886672580005</v>
      </c>
    </row>
    <row r="19" spans="1:12" ht="13.5" x14ac:dyDescent="0.2">
      <c r="A19" s="6" t="s">
        <v>43</v>
      </c>
      <c r="B19" s="6" t="s">
        <v>13</v>
      </c>
      <c r="C19" s="6">
        <v>25.332423210144043</v>
      </c>
      <c r="D19" s="6">
        <v>26.670749664306641</v>
      </c>
      <c r="E19" s="6">
        <f t="shared" si="0"/>
        <v>1.3383264541625977</v>
      </c>
      <c r="F19" s="5">
        <f t="shared" si="1"/>
        <v>3.9907773335777552E-2</v>
      </c>
      <c r="G19" s="5">
        <f t="shared" si="2"/>
        <v>0.97271712797437182</v>
      </c>
    </row>
    <row r="20" spans="1:12" ht="13.5" x14ac:dyDescent="0.2">
      <c r="A20" s="8" t="s">
        <v>14</v>
      </c>
      <c r="B20" s="8" t="s">
        <v>15</v>
      </c>
      <c r="C20" s="8">
        <v>25.599584579467773</v>
      </c>
      <c r="D20" s="8">
        <v>26.511484146118164</v>
      </c>
      <c r="E20" s="8">
        <f t="shared" si="0"/>
        <v>0.91189956665039063</v>
      </c>
      <c r="F20" s="5">
        <f t="shared" si="1"/>
        <v>-0.38651911417642948</v>
      </c>
      <c r="G20" s="5">
        <f t="shared" si="2"/>
        <v>1.3072355420751123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25.546915054321289</v>
      </c>
      <c r="D21" s="8">
        <v>26.391054153442383</v>
      </c>
      <c r="E21" s="8">
        <f t="shared" si="0"/>
        <v>0.84413909912109375</v>
      </c>
      <c r="F21" s="5">
        <f t="shared" si="1"/>
        <v>-0.45427958170572635</v>
      </c>
      <c r="G21" s="5">
        <f t="shared" si="2"/>
        <v>1.3700984673636329</v>
      </c>
    </row>
    <row r="22" spans="1:12" ht="13.5" x14ac:dyDescent="0.2">
      <c r="A22" s="8" t="s">
        <v>44</v>
      </c>
      <c r="B22" s="8" t="s">
        <v>15</v>
      </c>
      <c r="C22" s="8">
        <v>25.573249816894531</v>
      </c>
      <c r="D22" s="8">
        <v>26.385765075683594</v>
      </c>
      <c r="E22" s="8">
        <f t="shared" si="0"/>
        <v>0.8125152587890625</v>
      </c>
      <c r="F22" s="5">
        <f t="shared" si="1"/>
        <v>-0.4859034220377576</v>
      </c>
      <c r="G22" s="5">
        <f t="shared" si="2"/>
        <v>1.4004625669445414</v>
      </c>
    </row>
    <row r="23" spans="1:12" ht="13.5" x14ac:dyDescent="0.2">
      <c r="A23" s="8" t="s">
        <v>16</v>
      </c>
      <c r="B23" s="8" t="s">
        <v>17</v>
      </c>
      <c r="C23" s="8">
        <v>24.984169006347656</v>
      </c>
      <c r="D23" s="8">
        <v>25.689437866210938</v>
      </c>
      <c r="E23" s="8">
        <f t="shared" si="0"/>
        <v>0.70526885986328125</v>
      </c>
      <c r="F23" s="5">
        <f t="shared" si="1"/>
        <v>-0.59314982096353885</v>
      </c>
      <c r="G23" s="5">
        <f t="shared" si="2"/>
        <v>1.5085367270420713</v>
      </c>
      <c r="J23"/>
    </row>
    <row r="24" spans="1:12" ht="13.5" x14ac:dyDescent="0.2">
      <c r="A24" s="8" t="s">
        <v>33</v>
      </c>
      <c r="B24" s="8" t="s">
        <v>17</v>
      </c>
      <c r="C24" s="8">
        <v>25.131235122680664</v>
      </c>
      <c r="D24" s="8">
        <v>25.761625289916992</v>
      </c>
      <c r="E24" s="8">
        <f t="shared" si="0"/>
        <v>0.63039016723632813</v>
      </c>
      <c r="F24" s="5">
        <f t="shared" si="1"/>
        <v>-0.66802851359049198</v>
      </c>
      <c r="G24" s="5">
        <f t="shared" si="2"/>
        <v>1.5889002030879935</v>
      </c>
      <c r="J24"/>
    </row>
    <row r="25" spans="1:12" ht="13.5" x14ac:dyDescent="0.2">
      <c r="A25" s="8" t="s">
        <v>45</v>
      </c>
      <c r="B25" s="8" t="s">
        <v>17</v>
      </c>
      <c r="C25" s="8">
        <v>25.05770206451416</v>
      </c>
      <c r="D25" s="8">
        <v>25.685836791992188</v>
      </c>
      <c r="E25" s="8">
        <f t="shared" si="0"/>
        <v>0.62813472747802734</v>
      </c>
      <c r="F25" s="5">
        <f t="shared" si="1"/>
        <v>-0.67028395334879276</v>
      </c>
      <c r="G25" s="5">
        <f t="shared" si="2"/>
        <v>1.5913861556393052</v>
      </c>
      <c r="J25"/>
    </row>
    <row r="26" spans="1:12" ht="13.5" x14ac:dyDescent="0.2">
      <c r="A26" s="8" t="s">
        <v>18</v>
      </c>
      <c r="B26" s="8" t="s">
        <v>19</v>
      </c>
      <c r="C26" s="8">
        <v>25.910120010375977</v>
      </c>
      <c r="D26" s="8">
        <v>26.965423583984375</v>
      </c>
      <c r="E26" s="8">
        <f t="shared" si="0"/>
        <v>1.0553035736083984</v>
      </c>
      <c r="F26" s="5">
        <f t="shared" si="1"/>
        <v>-0.24311510721842167</v>
      </c>
      <c r="G26" s="5">
        <f t="shared" si="2"/>
        <v>1.1835454486313823</v>
      </c>
      <c r="J26"/>
    </row>
    <row r="27" spans="1:12" ht="13.5" x14ac:dyDescent="0.2">
      <c r="A27" s="8" t="s">
        <v>34</v>
      </c>
      <c r="B27" s="8" t="s">
        <v>19</v>
      </c>
      <c r="C27" s="8">
        <v>26.00927734375</v>
      </c>
      <c r="D27" s="8">
        <v>26.961729049682617</v>
      </c>
      <c r="E27" s="8">
        <f t="shared" si="0"/>
        <v>0.95245170593261719</v>
      </c>
      <c r="F27" s="5">
        <f t="shared" si="1"/>
        <v>-0.34596697489420292</v>
      </c>
      <c r="G27" s="5">
        <f t="shared" si="2"/>
        <v>1.2710025941231202</v>
      </c>
      <c r="J27"/>
    </row>
    <row r="28" spans="1:12" ht="13.5" x14ac:dyDescent="0.2">
      <c r="A28" s="8" t="s">
        <v>46</v>
      </c>
      <c r="B28" s="8" t="s">
        <v>19</v>
      </c>
      <c r="C28" s="8">
        <v>25.959698677062988</v>
      </c>
      <c r="D28" s="8">
        <v>26.861921310424805</v>
      </c>
      <c r="E28" s="8">
        <f t="shared" si="0"/>
        <v>0.90222263336181641</v>
      </c>
      <c r="F28" s="5">
        <f t="shared" si="1"/>
        <v>-0.3961960474650037</v>
      </c>
      <c r="G28" s="5">
        <f t="shared" si="2"/>
        <v>1.3160333483181739</v>
      </c>
      <c r="J28"/>
    </row>
    <row r="29" spans="1:12" ht="13.5" x14ac:dyDescent="0.2">
      <c r="A29" s="10" t="s">
        <v>20</v>
      </c>
      <c r="B29" s="10" t="s">
        <v>21</v>
      </c>
      <c r="C29" s="10">
        <v>25.444719314575195</v>
      </c>
      <c r="D29" s="10">
        <v>26.716989517211914</v>
      </c>
      <c r="E29" s="10">
        <f t="shared" si="0"/>
        <v>1.2722702026367188</v>
      </c>
      <c r="F29" s="5">
        <f t="shared" si="1"/>
        <v>-2.6148478190101354E-2</v>
      </c>
      <c r="G29" s="5">
        <f t="shared" si="2"/>
        <v>1.0182899939664842</v>
      </c>
      <c r="J29"/>
    </row>
    <row r="30" spans="1:12" ht="13.5" x14ac:dyDescent="0.2">
      <c r="A30" s="10" t="s">
        <v>35</v>
      </c>
      <c r="B30" s="10" t="s">
        <v>21</v>
      </c>
      <c r="C30" s="10">
        <v>25.535469055175781</v>
      </c>
      <c r="D30" s="10">
        <v>26.684076309204102</v>
      </c>
      <c r="E30" s="10">
        <f t="shared" si="0"/>
        <v>1.1486072540283203</v>
      </c>
      <c r="F30" s="5">
        <f t="shared" si="1"/>
        <v>-0.14981142679849979</v>
      </c>
      <c r="G30" s="5">
        <f t="shared" si="2"/>
        <v>1.1094244508486342</v>
      </c>
      <c r="J30"/>
    </row>
    <row r="31" spans="1:12" ht="13.5" x14ac:dyDescent="0.2">
      <c r="A31" s="10" t="s">
        <v>47</v>
      </c>
      <c r="B31" s="10" t="s">
        <v>21</v>
      </c>
      <c r="C31" s="10">
        <v>25.490094184875488</v>
      </c>
      <c r="D31" s="10">
        <v>26.603755950927734</v>
      </c>
      <c r="E31" s="10">
        <f t="shared" si="0"/>
        <v>1.1136617660522461</v>
      </c>
      <c r="F31" s="5">
        <f t="shared" si="1"/>
        <v>-0.18475691477457401</v>
      </c>
      <c r="G31" s="5">
        <f t="shared" si="2"/>
        <v>1.136625442716672</v>
      </c>
      <c r="J31"/>
    </row>
    <row r="32" spans="1:12" ht="13.5" x14ac:dyDescent="0.2">
      <c r="A32" s="10" t="s">
        <v>22</v>
      </c>
      <c r="B32" s="10" t="s">
        <v>23</v>
      </c>
      <c r="C32" s="10">
        <v>25.425172805786133</v>
      </c>
      <c r="D32" s="10">
        <v>26.718400955200195</v>
      </c>
      <c r="E32" s="10">
        <f t="shared" si="0"/>
        <v>1.2932281494140625</v>
      </c>
      <c r="F32" s="5">
        <f t="shared" si="1"/>
        <v>-5.1905314127576041E-3</v>
      </c>
      <c r="G32" s="5">
        <f t="shared" si="2"/>
        <v>1.0036042820735009</v>
      </c>
      <c r="J32"/>
    </row>
    <row r="33" spans="1:10" x14ac:dyDescent="0.25">
      <c r="A33" s="10" t="s">
        <v>36</v>
      </c>
      <c r="B33" s="10" t="s">
        <v>23</v>
      </c>
      <c r="C33" s="10">
        <v>25.313215255737305</v>
      </c>
      <c r="D33" s="10">
        <v>26.653762817382813</v>
      </c>
      <c r="E33" s="10">
        <f t="shared" si="0"/>
        <v>1.3405475616455078</v>
      </c>
      <c r="F33" s="5">
        <f t="shared" si="1"/>
        <v>4.2128880818687708E-2</v>
      </c>
      <c r="G33" s="5">
        <f t="shared" si="2"/>
        <v>0.9712207292394448</v>
      </c>
      <c r="J33"/>
    </row>
    <row r="34" spans="1:10" x14ac:dyDescent="0.25">
      <c r="A34" s="10" t="s">
        <v>48</v>
      </c>
      <c r="B34" s="10" t="s">
        <v>23</v>
      </c>
      <c r="C34" s="10">
        <v>25.369194030761719</v>
      </c>
      <c r="D34" s="10">
        <v>26.609184265136719</v>
      </c>
      <c r="E34" s="10">
        <f t="shared" si="0"/>
        <v>1.239990234375</v>
      </c>
      <c r="F34" s="5">
        <f t="shared" si="1"/>
        <v>-5.8428446451820104E-2</v>
      </c>
      <c r="G34" s="5">
        <f t="shared" si="2"/>
        <v>1.04133080249367</v>
      </c>
      <c r="J34"/>
    </row>
    <row r="35" spans="1:10" x14ac:dyDescent="0.25">
      <c r="A35" s="10" t="s">
        <v>24</v>
      </c>
      <c r="B35" s="10" t="s">
        <v>25</v>
      </c>
      <c r="C35" s="10">
        <v>25.528030395507813</v>
      </c>
      <c r="D35" s="10">
        <v>26.556867599487305</v>
      </c>
      <c r="E35" s="10">
        <f t="shared" si="0"/>
        <v>1.0288372039794922</v>
      </c>
      <c r="F35" s="5">
        <f t="shared" si="1"/>
        <v>-0.26958147684732792</v>
      </c>
      <c r="G35" s="5">
        <f t="shared" si="2"/>
        <v>1.2054580758124405</v>
      </c>
    </row>
    <row r="36" spans="1:10" x14ac:dyDescent="0.25">
      <c r="A36" s="10" t="s">
        <v>37</v>
      </c>
      <c r="B36" s="10" t="s">
        <v>25</v>
      </c>
      <c r="C36" s="10">
        <v>25.504301071166992</v>
      </c>
      <c r="D36" s="10">
        <v>26.680570602416992</v>
      </c>
      <c r="E36" s="10">
        <f t="shared" si="0"/>
        <v>1.17626953125</v>
      </c>
      <c r="F36" s="5">
        <f t="shared" si="1"/>
        <v>-0.1221491495768201</v>
      </c>
      <c r="G36" s="5">
        <f t="shared" si="2"/>
        <v>1.0883549528290206</v>
      </c>
    </row>
    <row r="37" spans="1:10" x14ac:dyDescent="0.25">
      <c r="A37" s="10" t="s">
        <v>49</v>
      </c>
      <c r="B37" s="10" t="s">
        <v>25</v>
      </c>
      <c r="C37" s="10">
        <v>25.516165733337402</v>
      </c>
      <c r="D37" s="10">
        <v>26.50584602355957</v>
      </c>
      <c r="E37" s="10">
        <f t="shared" si="0"/>
        <v>0.98968029022216797</v>
      </c>
      <c r="F37" s="5">
        <f t="shared" si="1"/>
        <v>-0.30873839060465214</v>
      </c>
      <c r="G37" s="5">
        <f t="shared" si="2"/>
        <v>1.2386240729902387</v>
      </c>
    </row>
    <row r="38" spans="1:10" x14ac:dyDescent="0.25">
      <c r="C38" s="1"/>
    </row>
    <row r="39" spans="1:10" x14ac:dyDescent="0.25">
      <c r="C39" s="1"/>
      <c r="E39" s="12">
        <f>AVERAGE(E2:E4)</f>
        <v>1.298418680826823</v>
      </c>
      <c r="F39" s="13">
        <v>1.2984186808268201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topLeftCell="F7" workbookViewId="0">
      <selection activeCell="Y23" sqref="Y23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91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25.560789108276367</v>
      </c>
      <c r="D2" s="4">
        <v>24.10685920715332</v>
      </c>
      <c r="E2" s="4">
        <f>D2-C2</f>
        <v>-1.4539299011230469</v>
      </c>
      <c r="F2" s="5">
        <f>E2--1.51191902160644</f>
        <v>5.7989120483393108E-2</v>
      </c>
      <c r="G2" s="5">
        <f>2^(-F2)</f>
        <v>0.96060210792873413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25.738161087036133</v>
      </c>
      <c r="D3" s="4">
        <v>24.150077819824219</v>
      </c>
      <c r="E3" s="4">
        <f t="shared" ref="E3:E37" si="0">D3-C3</f>
        <v>-1.5880832672119141</v>
      </c>
      <c r="F3" s="5">
        <f t="shared" ref="F3:F37" si="1">E3--1.51191902160644</f>
        <v>-7.6164245605474079E-2</v>
      </c>
      <c r="G3" s="5">
        <f t="shared" ref="G3:G37" si="2">2^(-F3)</f>
        <v>1.0542114346130309</v>
      </c>
      <c r="I3" s="17" t="s">
        <v>3</v>
      </c>
      <c r="J3" s="17">
        <f>AVERAGE(G2:G4)</f>
        <v>1.0007648429595297</v>
      </c>
      <c r="K3" s="17">
        <v>129.96369999999999</v>
      </c>
      <c r="L3" s="17">
        <f>LOG(K3,2)</f>
        <v>7.0219649119286114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25.64947509765625</v>
      </c>
      <c r="D4" s="4">
        <v>24.155731201171875</v>
      </c>
      <c r="E4" s="4">
        <f t="shared" si="0"/>
        <v>-1.493743896484375</v>
      </c>
      <c r="F4" s="5">
        <f t="shared" si="1"/>
        <v>1.8175125122064983E-2</v>
      </c>
      <c r="G4" s="5">
        <f t="shared" si="2"/>
        <v>0.98748098633682435</v>
      </c>
      <c r="I4" s="17" t="s">
        <v>61</v>
      </c>
      <c r="J4" s="17">
        <f>AVERAGE(G5:G7)</f>
        <v>0.509903553524374</v>
      </c>
      <c r="K4" s="17">
        <v>103.8886</v>
      </c>
      <c r="L4" s="17">
        <f t="shared" ref="L4:L14" si="3">LOG(K4,2)</f>
        <v>6.6988935415548019</v>
      </c>
      <c r="O4" s="20" t="s">
        <v>55</v>
      </c>
      <c r="P4" s="20">
        <f>AVERAGE(G2:G10)</f>
        <v>0.7760855456368817</v>
      </c>
      <c r="Q4" s="20">
        <f>AVERAGE(L3:L5)</f>
        <v>6.8388885514907072</v>
      </c>
      <c r="R4" s="20">
        <f>_xlfn.STDEV.P(G2:G10)</f>
        <v>0.20422784623028628</v>
      </c>
      <c r="S4" s="20">
        <f>_xlfn.STDEV.P(L3:L5)</f>
        <v>0.13536562749238293</v>
      </c>
      <c r="T4" s="22">
        <f>PEARSON(P4:P7,Q4:Q7)</f>
        <v>0.89374823287684779</v>
      </c>
    </row>
    <row r="5" spans="1:20" ht="13.5" x14ac:dyDescent="0.2">
      <c r="A5" s="4" t="s">
        <v>4</v>
      </c>
      <c r="B5" s="4" t="s">
        <v>5</v>
      </c>
      <c r="C5" s="4">
        <v>25.427194595336914</v>
      </c>
      <c r="D5" s="4">
        <v>24.917060852050781</v>
      </c>
      <c r="E5" s="4">
        <f t="shared" si="0"/>
        <v>-0.51013374328613281</v>
      </c>
      <c r="F5" s="5">
        <f t="shared" si="1"/>
        <v>1.0017852783203072</v>
      </c>
      <c r="G5" s="5">
        <f t="shared" si="2"/>
        <v>0.49938165235222509</v>
      </c>
      <c r="I5" s="17" t="s">
        <v>62</v>
      </c>
      <c r="J5" s="17">
        <f>AVERAGE(G8:G10)</f>
        <v>0.81758824042674094</v>
      </c>
      <c r="K5" s="17">
        <v>111.1071</v>
      </c>
      <c r="L5" s="17">
        <f t="shared" si="3"/>
        <v>6.7958072009887083</v>
      </c>
      <c r="O5" s="20" t="s">
        <v>56</v>
      </c>
      <c r="P5" s="20">
        <f>AVERAGE(G14:G19)</f>
        <v>0.99377960512665331</v>
      </c>
      <c r="Q5" s="20">
        <f>AVERAGE(L6:L8)</f>
        <v>7.1708702679685237</v>
      </c>
      <c r="R5" s="20">
        <f>_xlfn.STDEV.P(G14:G19)</f>
        <v>0.2371769545945677</v>
      </c>
      <c r="S5" s="20">
        <f>_xlfn.STDEV.P(L6:L8)</f>
        <v>0.18693417872981621</v>
      </c>
      <c r="T5" s="20"/>
    </row>
    <row r="6" spans="1:20" ht="13.5" x14ac:dyDescent="0.2">
      <c r="A6" s="4" t="s">
        <v>27</v>
      </c>
      <c r="B6" s="4" t="s">
        <v>5</v>
      </c>
      <c r="C6" s="4">
        <v>25.475061416625977</v>
      </c>
      <c r="D6" s="4">
        <v>24.930562973022461</v>
      </c>
      <c r="E6" s="4">
        <f t="shared" si="0"/>
        <v>-0.54449844360351563</v>
      </c>
      <c r="F6" s="5">
        <f t="shared" si="1"/>
        <v>0.96742057800292436</v>
      </c>
      <c r="G6" s="5">
        <f t="shared" si="2"/>
        <v>0.51141962282854758</v>
      </c>
      <c r="I6" s="17" t="s">
        <v>63</v>
      </c>
      <c r="J6" s="17">
        <f>AVERAGE(G11:G13)</f>
        <v>0.43652200451046047</v>
      </c>
      <c r="K6" s="17">
        <v>123.57989999999999</v>
      </c>
      <c r="L6" s="17">
        <f t="shared" si="3"/>
        <v>6.949300300909905</v>
      </c>
      <c r="O6" s="20" t="s">
        <v>57</v>
      </c>
      <c r="P6" s="20">
        <f>AVERAGE(G20:G28)</f>
        <v>1.3836195726536764</v>
      </c>
      <c r="Q6" s="20">
        <f>AVERAGE(L9:L11)</f>
        <v>7.7616628706077222</v>
      </c>
      <c r="R6" s="20">
        <f>_xlfn.STDEV.P(G20:G28)</f>
        <v>0.12795975632564133</v>
      </c>
      <c r="S6" s="20">
        <f>_xlfn.STDEV.P(L9:L11)</f>
        <v>0.11215554161246602</v>
      </c>
      <c r="T6" s="20"/>
    </row>
    <row r="7" spans="1:20" ht="13.5" x14ac:dyDescent="0.2">
      <c r="A7" s="4" t="s">
        <v>39</v>
      </c>
      <c r="B7" s="4" t="s">
        <v>5</v>
      </c>
      <c r="C7" s="4">
        <v>25.451128005981445</v>
      </c>
      <c r="D7" s="4">
        <v>24.885654449462891</v>
      </c>
      <c r="E7" s="4">
        <f t="shared" si="0"/>
        <v>-0.56547355651855469</v>
      </c>
      <c r="F7" s="5">
        <f t="shared" si="1"/>
        <v>0.9464454650878853</v>
      </c>
      <c r="G7" s="5">
        <f t="shared" si="2"/>
        <v>0.51890938539234954</v>
      </c>
      <c r="I7" s="17" t="s">
        <v>64</v>
      </c>
      <c r="J7" s="17">
        <f>AVERAGE(G14:G16)</f>
        <v>0.75719713431765634</v>
      </c>
      <c r="K7" s="17">
        <v>142.69280000000001</v>
      </c>
      <c r="L7" s="17">
        <f t="shared" si="3"/>
        <v>7.1567687308508123</v>
      </c>
      <c r="O7" s="20" t="s">
        <v>58</v>
      </c>
      <c r="P7" s="20">
        <f>AVERAGE(G29:G37)</f>
        <v>1.0170476957634897</v>
      </c>
      <c r="Q7" s="20">
        <f>AVERAGE(L12:L14)</f>
        <v>7.5774997154743318</v>
      </c>
      <c r="R7" s="20">
        <f>_xlfn.STDEV.P(G29:G37)</f>
        <v>0.22232142408368033</v>
      </c>
      <c r="S7" s="20">
        <f>_xlfn.STDEV.P(L12:L14)</f>
        <v>0.22923130862749874</v>
      </c>
      <c r="T7" s="20"/>
    </row>
    <row r="8" spans="1:20" ht="13.5" x14ac:dyDescent="0.2">
      <c r="A8" s="4" t="s">
        <v>6</v>
      </c>
      <c r="B8" s="4" t="s">
        <v>7</v>
      </c>
      <c r="C8" s="4">
        <v>24.929122924804688</v>
      </c>
      <c r="D8" s="4">
        <v>23.65875244140625</v>
      </c>
      <c r="E8" s="4">
        <f t="shared" si="0"/>
        <v>-1.2703704833984375</v>
      </c>
      <c r="F8" s="5">
        <f t="shared" si="1"/>
        <v>0.24154853820800248</v>
      </c>
      <c r="G8" s="5">
        <f t="shared" si="2"/>
        <v>0.84583693326936493</v>
      </c>
      <c r="I8" s="17" t="s">
        <v>65</v>
      </c>
      <c r="J8" s="17">
        <f>AVERAGE(G17:G19)</f>
        <v>1.2303620759356504</v>
      </c>
      <c r="K8" s="17">
        <v>169.66460000000001</v>
      </c>
      <c r="L8" s="17">
        <f t="shared" si="3"/>
        <v>7.4065417721448519</v>
      </c>
    </row>
    <row r="9" spans="1:20" ht="13.5" x14ac:dyDescent="0.2">
      <c r="A9" s="4" t="s">
        <v>28</v>
      </c>
      <c r="B9" s="4" t="s">
        <v>7</v>
      </c>
      <c r="C9" s="4">
        <v>24.927230834960938</v>
      </c>
      <c r="D9" s="4">
        <v>23.747932434082031</v>
      </c>
      <c r="E9" s="4">
        <f t="shared" si="0"/>
        <v>-1.1792984008789063</v>
      </c>
      <c r="F9" s="5">
        <f t="shared" si="1"/>
        <v>0.33262062072753373</v>
      </c>
      <c r="G9" s="5">
        <f t="shared" si="2"/>
        <v>0.79409272260521002</v>
      </c>
      <c r="I9" s="17" t="s">
        <v>66</v>
      </c>
      <c r="J9" s="17">
        <f>AVERAGE(G20:G22)</f>
        <v>1.4166985509254797</v>
      </c>
      <c r="K9" s="17">
        <v>223.52719999999999</v>
      </c>
      <c r="L9" s="17">
        <f t="shared" si="3"/>
        <v>7.8043065868095738</v>
      </c>
    </row>
    <row r="10" spans="1:20" ht="13.5" x14ac:dyDescent="0.2">
      <c r="A10" s="4" t="s">
        <v>40</v>
      </c>
      <c r="B10" s="4" t="s">
        <v>7</v>
      </c>
      <c r="C10" s="4">
        <v>24.928176879882813</v>
      </c>
      <c r="D10" s="4">
        <v>23.71522331237793</v>
      </c>
      <c r="E10" s="4">
        <f t="shared" si="0"/>
        <v>-1.2129535675048828</v>
      </c>
      <c r="F10" s="5">
        <f t="shared" si="1"/>
        <v>0.29896545410155717</v>
      </c>
      <c r="G10" s="5">
        <f t="shared" si="2"/>
        <v>0.81283506540564776</v>
      </c>
      <c r="I10" s="17" t="s">
        <v>67</v>
      </c>
      <c r="J10" s="17">
        <f>AVERAGE(G23:G25)</f>
        <v>1.4985470269032277</v>
      </c>
      <c r="K10" s="17">
        <v>234.37020000000001</v>
      </c>
      <c r="L10" s="17">
        <f t="shared" si="3"/>
        <v>7.87264533357361</v>
      </c>
    </row>
    <row r="11" spans="1:20" ht="13.5" x14ac:dyDescent="0.2">
      <c r="A11" s="6" t="s">
        <v>8</v>
      </c>
      <c r="B11" s="6" t="s">
        <v>9</v>
      </c>
      <c r="C11" s="6">
        <v>24.75330924987793</v>
      </c>
      <c r="D11" s="6">
        <v>24.531475067138672</v>
      </c>
      <c r="E11" s="6">
        <f t="shared" si="0"/>
        <v>-0.22183418273925781</v>
      </c>
      <c r="F11" s="5">
        <f t="shared" si="1"/>
        <v>1.2900848388671822</v>
      </c>
      <c r="G11" s="5">
        <f t="shared" si="2"/>
        <v>0.40892698128471205</v>
      </c>
      <c r="I11" s="17" t="s">
        <v>68</v>
      </c>
      <c r="J11" s="17">
        <f>AVERAGE(G26:G28)</f>
        <v>1.2356131401323218</v>
      </c>
      <c r="K11" s="17">
        <v>195.09549999999999</v>
      </c>
      <c r="L11" s="17">
        <f t="shared" si="3"/>
        <v>7.6080366914399837</v>
      </c>
    </row>
    <row r="12" spans="1:20" ht="13.5" x14ac:dyDescent="0.2">
      <c r="A12" s="6" t="s">
        <v>29</v>
      </c>
      <c r="B12" s="6" t="s">
        <v>9</v>
      </c>
      <c r="C12" s="6">
        <v>24.874305725097656</v>
      </c>
      <c r="D12" s="6">
        <v>24.508275985717773</v>
      </c>
      <c r="E12" s="6">
        <f t="shared" si="0"/>
        <v>-0.36602973937988281</v>
      </c>
      <c r="F12" s="5">
        <f t="shared" si="1"/>
        <v>1.1458892822265572</v>
      </c>
      <c r="G12" s="5">
        <f t="shared" si="2"/>
        <v>0.45191104337597826</v>
      </c>
      <c r="I12" s="17" t="s">
        <v>69</v>
      </c>
      <c r="J12" s="17">
        <f>AVERAGE(G29:G31)</f>
        <v>0.98404074073974801</v>
      </c>
      <c r="K12" s="17">
        <v>182.4956</v>
      </c>
      <c r="L12" s="17">
        <f t="shared" si="3"/>
        <v>7.5117178705635261</v>
      </c>
    </row>
    <row r="13" spans="1:20" ht="13.5" x14ac:dyDescent="0.2">
      <c r="A13" s="6" t="s">
        <v>41</v>
      </c>
      <c r="B13" s="6" t="s">
        <v>9</v>
      </c>
      <c r="C13" s="6">
        <v>24.813807487487793</v>
      </c>
      <c r="D13" s="6">
        <v>24.457975387573242</v>
      </c>
      <c r="E13" s="6">
        <f t="shared" si="0"/>
        <v>-0.35583209991455078</v>
      </c>
      <c r="F13" s="5">
        <f t="shared" si="1"/>
        <v>1.1560869216918892</v>
      </c>
      <c r="G13" s="5">
        <f t="shared" si="2"/>
        <v>0.44872798887069093</v>
      </c>
      <c r="I13" s="17" t="s">
        <v>70</v>
      </c>
      <c r="J13" s="17">
        <f>AVERAGE(G32:G34)</f>
        <v>0.77036525469362582</v>
      </c>
      <c r="K13" s="17">
        <v>161.5102</v>
      </c>
      <c r="L13" s="17">
        <f t="shared" si="3"/>
        <v>7.3354814693981787</v>
      </c>
    </row>
    <row r="14" spans="1:20" ht="13.5" x14ac:dyDescent="0.2">
      <c r="A14" s="6" t="s">
        <v>10</v>
      </c>
      <c r="B14" s="6" t="s">
        <v>11</v>
      </c>
      <c r="C14" s="6">
        <v>25.06355094909668</v>
      </c>
      <c r="D14" s="6">
        <v>23.955944061279297</v>
      </c>
      <c r="E14" s="6">
        <f t="shared" si="0"/>
        <v>-1.1076068878173828</v>
      </c>
      <c r="F14" s="5">
        <f t="shared" si="1"/>
        <v>0.40431213378905717</v>
      </c>
      <c r="G14" s="5">
        <f t="shared" si="2"/>
        <v>0.75559646965820426</v>
      </c>
      <c r="I14" s="17" t="s">
        <v>71</v>
      </c>
      <c r="J14" s="17">
        <f>AVERAGE(G35:G37)</f>
        <v>1.2967370918570953</v>
      </c>
      <c r="K14" s="17">
        <v>236.435</v>
      </c>
      <c r="L14" s="17">
        <f t="shared" si="3"/>
        <v>7.8852998064612905</v>
      </c>
    </row>
    <row r="15" spans="1:20" ht="13.5" x14ac:dyDescent="0.2">
      <c r="A15" s="6" t="s">
        <v>30</v>
      </c>
      <c r="B15" s="6" t="s">
        <v>11</v>
      </c>
      <c r="C15" s="6">
        <v>25.099052429199219</v>
      </c>
      <c r="D15" s="6">
        <v>24.019346237182617</v>
      </c>
      <c r="E15" s="6">
        <f t="shared" si="0"/>
        <v>-1.0797061920166016</v>
      </c>
      <c r="F15" s="5">
        <f t="shared" si="1"/>
        <v>0.43221282958983842</v>
      </c>
      <c r="G15" s="5">
        <f t="shared" si="2"/>
        <v>0.7411241645469876</v>
      </c>
    </row>
    <row r="16" spans="1:20" ht="13.5" x14ac:dyDescent="0.2">
      <c r="A16" s="6" t="s">
        <v>42</v>
      </c>
      <c r="B16" s="6" t="s">
        <v>11</v>
      </c>
      <c r="C16" s="6">
        <v>25.081301689147949</v>
      </c>
      <c r="D16" s="6">
        <v>23.937355041503906</v>
      </c>
      <c r="E16" s="6">
        <f t="shared" si="0"/>
        <v>-1.143946647644043</v>
      </c>
      <c r="F16" s="5">
        <f t="shared" si="1"/>
        <v>0.36797237396239701</v>
      </c>
      <c r="G16" s="5">
        <f t="shared" si="2"/>
        <v>0.77487076874777749</v>
      </c>
    </row>
    <row r="17" spans="1:12" ht="13.5" x14ac:dyDescent="0.2">
      <c r="A17" s="6" t="s">
        <v>12</v>
      </c>
      <c r="B17" s="6" t="s">
        <v>13</v>
      </c>
      <c r="C17" s="6">
        <v>25.317636489868164</v>
      </c>
      <c r="D17" s="6">
        <v>23.537515640258789</v>
      </c>
      <c r="E17" s="6">
        <f t="shared" si="0"/>
        <v>-1.780120849609375</v>
      </c>
      <c r="F17" s="5">
        <f t="shared" si="1"/>
        <v>-0.26820182800293502</v>
      </c>
      <c r="G17" s="5">
        <f t="shared" si="2"/>
        <v>1.2043058476337025</v>
      </c>
    </row>
    <row r="18" spans="1:12" ht="13.5" x14ac:dyDescent="0.2">
      <c r="A18" s="6" t="s">
        <v>31</v>
      </c>
      <c r="B18" s="6" t="s">
        <v>13</v>
      </c>
      <c r="C18" s="6">
        <v>25.347209930419922</v>
      </c>
      <c r="D18" s="6">
        <v>23.529165267944336</v>
      </c>
      <c r="E18" s="6">
        <f t="shared" si="0"/>
        <v>-1.8180446624755859</v>
      </c>
      <c r="F18" s="5">
        <f t="shared" si="1"/>
        <v>-0.30612564086914595</v>
      </c>
      <c r="G18" s="5">
        <f t="shared" si="2"/>
        <v>1.2363829298721818</v>
      </c>
    </row>
    <row r="19" spans="1:12" ht="13.5" x14ac:dyDescent="0.2">
      <c r="A19" s="6" t="s">
        <v>43</v>
      </c>
      <c r="B19" s="6" t="s">
        <v>13</v>
      </c>
      <c r="C19" s="6">
        <v>25.332423210144043</v>
      </c>
      <c r="D19" s="6">
        <v>23.498117446899414</v>
      </c>
      <c r="E19" s="6">
        <f t="shared" si="0"/>
        <v>-1.8343057632446289</v>
      </c>
      <c r="F19" s="5">
        <f t="shared" si="1"/>
        <v>-0.32238674163818892</v>
      </c>
      <c r="G19" s="5">
        <f t="shared" si="2"/>
        <v>1.2503974503010666</v>
      </c>
    </row>
    <row r="20" spans="1:12" ht="13.5" x14ac:dyDescent="0.2">
      <c r="A20" s="8" t="s">
        <v>14</v>
      </c>
      <c r="B20" s="8" t="s">
        <v>15</v>
      </c>
      <c r="C20" s="8">
        <v>25.599584579467773</v>
      </c>
      <c r="D20" s="8">
        <v>23.551931381225586</v>
      </c>
      <c r="E20" s="8">
        <f t="shared" si="0"/>
        <v>-2.0476531982421875</v>
      </c>
      <c r="F20" s="5">
        <f t="shared" si="1"/>
        <v>-0.53573417663574752</v>
      </c>
      <c r="G20" s="5">
        <f t="shared" si="2"/>
        <v>1.4496796979489206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25.546915054321289</v>
      </c>
      <c r="D21" s="8">
        <v>23.537145614624023</v>
      </c>
      <c r="E21" s="8">
        <f t="shared" si="0"/>
        <v>-2.0097694396972656</v>
      </c>
      <c r="F21" s="5">
        <f t="shared" si="1"/>
        <v>-0.49785041809082564</v>
      </c>
      <c r="G21" s="5">
        <f t="shared" si="2"/>
        <v>1.4121079862207511</v>
      </c>
    </row>
    <row r="22" spans="1:12" ht="13.5" x14ac:dyDescent="0.2">
      <c r="A22" s="8" t="s">
        <v>44</v>
      </c>
      <c r="B22" s="8" t="s">
        <v>15</v>
      </c>
      <c r="C22" s="8">
        <v>25.573249816894531</v>
      </c>
      <c r="D22" s="8">
        <v>23.588003158569336</v>
      </c>
      <c r="E22" s="8">
        <f t="shared" si="0"/>
        <v>-1.9852466583251953</v>
      </c>
      <c r="F22" s="5">
        <f t="shared" si="1"/>
        <v>-0.47332763671875533</v>
      </c>
      <c r="G22" s="5">
        <f t="shared" si="2"/>
        <v>1.388307968606767</v>
      </c>
    </row>
    <row r="23" spans="1:12" ht="13.5" x14ac:dyDescent="0.2">
      <c r="A23" s="8" t="s">
        <v>16</v>
      </c>
      <c r="B23" s="8" t="s">
        <v>17</v>
      </c>
      <c r="C23" s="8">
        <v>24.984169006347656</v>
      </c>
      <c r="D23" s="8">
        <v>22.97816276550293</v>
      </c>
      <c r="E23" s="8">
        <f t="shared" si="0"/>
        <v>-2.0060062408447266</v>
      </c>
      <c r="F23" s="5">
        <f t="shared" si="1"/>
        <v>-0.49408721923828658</v>
      </c>
      <c r="G23" s="5">
        <f t="shared" si="2"/>
        <v>1.4084293720192194</v>
      </c>
      <c r="J23"/>
    </row>
    <row r="24" spans="1:12" ht="13.5" x14ac:dyDescent="0.2">
      <c r="A24" s="8" t="s">
        <v>33</v>
      </c>
      <c r="B24" s="8" t="s">
        <v>17</v>
      </c>
      <c r="C24" s="8">
        <v>25.131235122680664</v>
      </c>
      <c r="D24" s="8">
        <v>22.975618362426758</v>
      </c>
      <c r="E24" s="8">
        <f t="shared" si="0"/>
        <v>-2.1556167602539063</v>
      </c>
      <c r="F24" s="5">
        <f t="shared" si="1"/>
        <v>-0.64369773864746627</v>
      </c>
      <c r="G24" s="5">
        <f t="shared" si="2"/>
        <v>1.5623284001233948</v>
      </c>
      <c r="J24"/>
    </row>
    <row r="25" spans="1:12" ht="13.5" x14ac:dyDescent="0.2">
      <c r="A25" s="8" t="s">
        <v>45</v>
      </c>
      <c r="B25" s="8" t="s">
        <v>17</v>
      </c>
      <c r="C25" s="8">
        <v>25.05770206451416</v>
      </c>
      <c r="D25" s="8">
        <v>22.937084197998047</v>
      </c>
      <c r="E25" s="8">
        <f t="shared" si="0"/>
        <v>-2.1206178665161133</v>
      </c>
      <c r="F25" s="5">
        <f t="shared" si="1"/>
        <v>-0.6086988449096733</v>
      </c>
      <c r="G25" s="5">
        <f t="shared" si="2"/>
        <v>1.5248833085670694</v>
      </c>
      <c r="J25"/>
    </row>
    <row r="26" spans="1:12" ht="13.5" x14ac:dyDescent="0.2">
      <c r="A26" s="8" t="s">
        <v>18</v>
      </c>
      <c r="B26" s="8" t="s">
        <v>19</v>
      </c>
      <c r="C26" s="8">
        <v>25.910120010375977</v>
      </c>
      <c r="D26" s="8">
        <v>24.210132598876953</v>
      </c>
      <c r="E26" s="8">
        <f t="shared" si="0"/>
        <v>-1.6999874114990234</v>
      </c>
      <c r="F26" s="5">
        <f t="shared" si="1"/>
        <v>-0.18806838989258345</v>
      </c>
      <c r="G26" s="5">
        <f t="shared" si="2"/>
        <v>1.1392373806484959</v>
      </c>
      <c r="J26"/>
    </row>
    <row r="27" spans="1:12" ht="13.5" x14ac:dyDescent="0.2">
      <c r="A27" s="8" t="s">
        <v>34</v>
      </c>
      <c r="B27" s="8" t="s">
        <v>19</v>
      </c>
      <c r="C27" s="8">
        <v>26.00927734375</v>
      </c>
      <c r="D27" s="8">
        <v>24.218704223632813</v>
      </c>
      <c r="E27" s="8">
        <f t="shared" si="0"/>
        <v>-1.7905731201171875</v>
      </c>
      <c r="F27" s="5">
        <f t="shared" si="1"/>
        <v>-0.27865409851074752</v>
      </c>
      <c r="G27" s="5">
        <f t="shared" si="2"/>
        <v>1.21306268069221</v>
      </c>
      <c r="J27"/>
    </row>
    <row r="28" spans="1:12" ht="13.5" x14ac:dyDescent="0.2">
      <c r="A28" s="8" t="s">
        <v>46</v>
      </c>
      <c r="B28" s="8" t="s">
        <v>19</v>
      </c>
      <c r="C28" s="8">
        <v>25.959698677062988</v>
      </c>
      <c r="D28" s="8">
        <v>24.009977340698242</v>
      </c>
      <c r="E28" s="8">
        <f t="shared" si="0"/>
        <v>-1.9497213363647461</v>
      </c>
      <c r="F28" s="5">
        <f t="shared" si="1"/>
        <v>-0.43780231475830611</v>
      </c>
      <c r="G28" s="5">
        <f t="shared" si="2"/>
        <v>1.3545393590562596</v>
      </c>
      <c r="J28"/>
    </row>
    <row r="29" spans="1:12" ht="13.5" x14ac:dyDescent="0.2">
      <c r="A29" s="10" t="s">
        <v>20</v>
      </c>
      <c r="B29" s="10" t="s">
        <v>21</v>
      </c>
      <c r="C29" s="10">
        <v>25.444719314575195</v>
      </c>
      <c r="D29" s="10">
        <v>24.106096267700195</v>
      </c>
      <c r="E29" s="10">
        <f t="shared" si="0"/>
        <v>-1.338623046875</v>
      </c>
      <c r="F29" s="5">
        <f t="shared" si="1"/>
        <v>0.17329597473143998</v>
      </c>
      <c r="G29" s="5">
        <f t="shared" si="2"/>
        <v>0.88681435293202338</v>
      </c>
      <c r="J29"/>
    </row>
    <row r="30" spans="1:12" x14ac:dyDescent="0.25">
      <c r="A30" s="10" t="s">
        <v>35</v>
      </c>
      <c r="B30" s="10" t="s">
        <v>21</v>
      </c>
      <c r="C30" s="10">
        <v>25.535469055175781</v>
      </c>
      <c r="D30" s="10">
        <v>24.041048049926758</v>
      </c>
      <c r="E30" s="10">
        <f t="shared" si="0"/>
        <v>-1.4944210052490234</v>
      </c>
      <c r="F30" s="5">
        <f t="shared" si="1"/>
        <v>1.7498016357416546E-2</v>
      </c>
      <c r="G30" s="5">
        <f t="shared" si="2"/>
        <v>0.98794455552013716</v>
      </c>
      <c r="J30"/>
    </row>
    <row r="31" spans="1:12" x14ac:dyDescent="0.25">
      <c r="A31" s="10" t="s">
        <v>47</v>
      </c>
      <c r="B31" s="10" t="s">
        <v>21</v>
      </c>
      <c r="C31" s="10">
        <v>25.490094184875488</v>
      </c>
      <c r="D31" s="10">
        <v>23.870670318603516</v>
      </c>
      <c r="E31" s="10">
        <f t="shared" si="0"/>
        <v>-1.6194238662719727</v>
      </c>
      <c r="F31" s="5">
        <f t="shared" si="1"/>
        <v>-0.10750484466553267</v>
      </c>
      <c r="G31" s="5">
        <f t="shared" si="2"/>
        <v>1.0773633137670835</v>
      </c>
      <c r="J31"/>
    </row>
    <row r="32" spans="1:12" x14ac:dyDescent="0.25">
      <c r="A32" s="10" t="s">
        <v>22</v>
      </c>
      <c r="B32" s="10" t="s">
        <v>23</v>
      </c>
      <c r="C32" s="10">
        <v>25.425172805786133</v>
      </c>
      <c r="D32" s="10">
        <v>24.270673751831055</v>
      </c>
      <c r="E32" s="10">
        <f t="shared" si="0"/>
        <v>-1.1544990539550781</v>
      </c>
      <c r="F32" s="5">
        <f t="shared" si="1"/>
        <v>0.35741996765136186</v>
      </c>
      <c r="G32" s="5">
        <f t="shared" si="2"/>
        <v>0.78055923921123282</v>
      </c>
      <c r="J32"/>
    </row>
    <row r="33" spans="1:10" x14ac:dyDescent="0.25">
      <c r="A33" s="10" t="s">
        <v>36</v>
      </c>
      <c r="B33" s="10" t="s">
        <v>23</v>
      </c>
      <c r="C33" s="10">
        <v>25.313215255737305</v>
      </c>
      <c r="D33" s="10">
        <v>24.227621078491211</v>
      </c>
      <c r="E33" s="10">
        <f t="shared" si="0"/>
        <v>-1.0855941772460938</v>
      </c>
      <c r="F33" s="5">
        <f t="shared" si="1"/>
        <v>0.42632484436034623</v>
      </c>
      <c r="G33" s="5">
        <f t="shared" si="2"/>
        <v>0.74415505108107483</v>
      </c>
      <c r="J33"/>
    </row>
    <row r="34" spans="1:10" x14ac:dyDescent="0.25">
      <c r="A34" s="10" t="s">
        <v>48</v>
      </c>
      <c r="B34" s="10" t="s">
        <v>23</v>
      </c>
      <c r="C34" s="10">
        <v>25.369194030761719</v>
      </c>
      <c r="D34" s="10">
        <v>24.203973770141602</v>
      </c>
      <c r="E34" s="10">
        <f t="shared" si="0"/>
        <v>-1.1652202606201172</v>
      </c>
      <c r="F34" s="5">
        <f t="shared" si="1"/>
        <v>0.3466987609863228</v>
      </c>
      <c r="G34" s="5">
        <f t="shared" si="2"/>
        <v>0.78638147378857015</v>
      </c>
      <c r="J34"/>
    </row>
    <row r="35" spans="1:10" x14ac:dyDescent="0.25">
      <c r="A35" s="10" t="s">
        <v>24</v>
      </c>
      <c r="B35" s="10" t="s">
        <v>25</v>
      </c>
      <c r="C35" s="10">
        <v>25.528030395507813</v>
      </c>
      <c r="D35" s="10">
        <v>23.638284683227539</v>
      </c>
      <c r="E35" s="10">
        <f t="shared" si="0"/>
        <v>-1.8897457122802734</v>
      </c>
      <c r="F35" s="5">
        <f t="shared" si="1"/>
        <v>-0.37782669067383345</v>
      </c>
      <c r="G35" s="5">
        <f t="shared" si="2"/>
        <v>1.2993829596717237</v>
      </c>
    </row>
    <row r="36" spans="1:10" x14ac:dyDescent="0.25">
      <c r="A36" s="10" t="s">
        <v>37</v>
      </c>
      <c r="B36" s="10" t="s">
        <v>25</v>
      </c>
      <c r="C36" s="10">
        <v>25.504301071166992</v>
      </c>
      <c r="D36" s="10">
        <v>23.676347732543945</v>
      </c>
      <c r="E36" s="10">
        <f t="shared" si="0"/>
        <v>-1.8279533386230469</v>
      </c>
      <c r="F36" s="5">
        <f t="shared" si="1"/>
        <v>-0.31603431701660689</v>
      </c>
      <c r="G36" s="5">
        <f t="shared" si="2"/>
        <v>1.2449038472382392</v>
      </c>
    </row>
    <row r="37" spans="1:10" x14ac:dyDescent="0.25">
      <c r="A37" s="10" t="s">
        <v>49</v>
      </c>
      <c r="B37" s="10" t="s">
        <v>25</v>
      </c>
      <c r="C37" s="10">
        <v>25.516165733337402</v>
      </c>
      <c r="D37" s="10">
        <v>23.575649261474609</v>
      </c>
      <c r="E37" s="10">
        <f t="shared" si="0"/>
        <v>-1.940516471862793</v>
      </c>
      <c r="F37" s="5">
        <f t="shared" si="1"/>
        <v>-0.42859745025635299</v>
      </c>
      <c r="G37" s="5">
        <f t="shared" si="2"/>
        <v>1.345924468661323</v>
      </c>
    </row>
    <row r="38" spans="1:10" x14ac:dyDescent="0.25">
      <c r="C38" s="1"/>
    </row>
    <row r="39" spans="1:10" x14ac:dyDescent="0.25">
      <c r="C39" s="1"/>
      <c r="E39" s="12">
        <f>AVERAGE(E2:E4)</f>
        <v>-1.5119190216064453</v>
      </c>
      <c r="F39" s="13">
        <v>-1.51191902160644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7"/>
  <sheetViews>
    <sheetView topLeftCell="F7" workbookViewId="0">
      <selection activeCell="L19" sqref="L19"/>
    </sheetView>
  </sheetViews>
  <sheetFormatPr defaultRowHeight="14" x14ac:dyDescent="0.25"/>
  <cols>
    <col min="8" max="13" width="8.90625" style="14"/>
  </cols>
  <sheetData>
    <row r="1" spans="1:20" ht="18" x14ac:dyDescent="0.4">
      <c r="A1" s="1" t="s">
        <v>0</v>
      </c>
      <c r="B1" s="1" t="s">
        <v>1</v>
      </c>
      <c r="C1" s="1" t="s">
        <v>98</v>
      </c>
      <c r="D1" s="19" t="s">
        <v>99</v>
      </c>
      <c r="E1" s="19" t="s">
        <v>52</v>
      </c>
      <c r="F1" t="s">
        <v>100</v>
      </c>
      <c r="G1" s="26" t="s">
        <v>101</v>
      </c>
      <c r="H1" s="26"/>
      <c r="I1" s="27" t="s">
        <v>102</v>
      </c>
      <c r="J1" s="27"/>
      <c r="K1" s="27"/>
      <c r="L1" s="27"/>
      <c r="M1"/>
      <c r="O1" s="28" t="s">
        <v>103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25.309183120727539</v>
      </c>
      <c r="D2" s="4">
        <v>27.396646499633789</v>
      </c>
      <c r="E2" s="4">
        <f>D2-C2</f>
        <v>2.08746337890625</v>
      </c>
      <c r="F2" s="5">
        <f>E2-2.02751763661702</f>
        <v>5.9945742289229997E-2</v>
      </c>
      <c r="G2" s="5">
        <f>2^(-F2)</f>
        <v>0.95930019656431442</v>
      </c>
      <c r="I2" s="16"/>
      <c r="J2" s="16" t="s">
        <v>104</v>
      </c>
      <c r="K2" s="16" t="s">
        <v>105</v>
      </c>
      <c r="L2" s="16" t="s">
        <v>106</v>
      </c>
      <c r="M2"/>
      <c r="O2" s="21"/>
      <c r="P2" s="20" t="s">
        <v>107</v>
      </c>
      <c r="Q2" s="20" t="s">
        <v>107</v>
      </c>
      <c r="R2" s="20" t="s">
        <v>108</v>
      </c>
      <c r="S2" s="20" t="s">
        <v>108</v>
      </c>
      <c r="T2" s="20"/>
    </row>
    <row r="3" spans="1:20" ht="16.75" x14ac:dyDescent="0.25">
      <c r="A3" s="4" t="s">
        <v>26</v>
      </c>
      <c r="B3" s="4" t="s">
        <v>3</v>
      </c>
      <c r="C3" s="4">
        <v>25.347164154052734</v>
      </c>
      <c r="D3" s="4">
        <v>27.412307739257813</v>
      </c>
      <c r="E3" s="4">
        <f t="shared" ref="E3:E37" si="0">D3-C3</f>
        <v>2.0651435852050781</v>
      </c>
      <c r="F3" s="5">
        <f t="shared" ref="F3:F37" si="1">E3-2.02751763661702</f>
        <v>3.7625948588058122E-2</v>
      </c>
      <c r="G3" s="5">
        <f t="shared" ref="G3:G37" si="2">2^(-F3)</f>
        <v>0.97425683398205321</v>
      </c>
      <c r="I3" s="17" t="s">
        <v>3</v>
      </c>
      <c r="J3" s="17">
        <f>AVERAGE(G2:G4)</f>
        <v>1.0011760091589663</v>
      </c>
      <c r="K3" s="17">
        <v>38.340499999999999</v>
      </c>
      <c r="L3" s="17">
        <f>LOG(K3,2)</f>
        <v>5.2607972462600632</v>
      </c>
      <c r="M3"/>
      <c r="O3" s="20"/>
      <c r="P3" s="20" t="s">
        <v>109</v>
      </c>
      <c r="Q3" s="20" t="s">
        <v>110</v>
      </c>
      <c r="R3" s="20" t="s">
        <v>109</v>
      </c>
      <c r="S3" s="20" t="s">
        <v>110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25.328173637390137</v>
      </c>
      <c r="D4" s="4">
        <v>27.258119583129883</v>
      </c>
      <c r="E4" s="4">
        <f t="shared" si="0"/>
        <v>1.9299459457397461</v>
      </c>
      <c r="F4" s="5">
        <f t="shared" si="1"/>
        <v>-9.7571690877273909E-2</v>
      </c>
      <c r="G4" s="5">
        <f t="shared" si="2"/>
        <v>1.0699709969305315</v>
      </c>
      <c r="I4" s="17" t="s">
        <v>111</v>
      </c>
      <c r="J4" s="17">
        <f>AVERAGE(G5:G7)</f>
        <v>0.69332753949938741</v>
      </c>
      <c r="K4" s="17">
        <v>33.329000000000001</v>
      </c>
      <c r="L4" s="17">
        <f t="shared" ref="L4:L14" si="3">LOG(K4,2)</f>
        <v>5.058706126506423</v>
      </c>
      <c r="M4"/>
      <c r="O4" s="20" t="s">
        <v>112</v>
      </c>
      <c r="P4" s="20">
        <f>AVERAGE(G2:G10)</f>
        <v>0.91102576177698835</v>
      </c>
      <c r="Q4" s="20">
        <f>AVERAGE(L3:L5)</f>
        <v>5.2116512242504731</v>
      </c>
      <c r="R4" s="20">
        <f>_xlfn.STDEV.P(G2:G10)</f>
        <v>0.15860842186431626</v>
      </c>
      <c r="S4" s="20">
        <f>_xlfn.STDEV.P(L3:L5)</f>
        <v>0.11042611787470107</v>
      </c>
      <c r="T4" s="22">
        <f>PEARSON(P4:P7,Q4:Q7)</f>
        <v>0.88136371755310405</v>
      </c>
    </row>
    <row r="5" spans="1:20" ht="14.4" x14ac:dyDescent="0.25">
      <c r="A5" s="4" t="s">
        <v>4</v>
      </c>
      <c r="B5" s="4" t="s">
        <v>5</v>
      </c>
      <c r="C5" s="4">
        <v>24.766609191894531</v>
      </c>
      <c r="D5" s="4">
        <v>27.290946960449219</v>
      </c>
      <c r="E5" s="4">
        <f t="shared" si="0"/>
        <v>2.5243377685546875</v>
      </c>
      <c r="F5" s="5">
        <f t="shared" si="1"/>
        <v>0.4968201319376675</v>
      </c>
      <c r="G5" s="5">
        <f t="shared" si="2"/>
        <v>0.70866704583910844</v>
      </c>
      <c r="I5" s="17" t="s">
        <v>113</v>
      </c>
      <c r="J5" s="17">
        <f>AVERAGE(G8:G10)</f>
        <v>1.0385737366726111</v>
      </c>
      <c r="K5" s="17">
        <v>39.820799999999998</v>
      </c>
      <c r="L5" s="17">
        <f t="shared" si="3"/>
        <v>5.3154502999849322</v>
      </c>
      <c r="M5"/>
      <c r="O5" s="20" t="s">
        <v>114</v>
      </c>
      <c r="P5" s="20">
        <f>AVERAGE(G11:G19)</f>
        <v>2.8613766550069473</v>
      </c>
      <c r="Q5" s="20">
        <f>AVERAGE(L6:L8)</f>
        <v>6.9375484212940632</v>
      </c>
      <c r="R5" s="20">
        <f>_xlfn.STDEV.P(G11:G19)</f>
        <v>0.82788255086824403</v>
      </c>
      <c r="S5" s="20">
        <f>_xlfn.STDEV.P(L6:L8)</f>
        <v>0.87178853541751944</v>
      </c>
      <c r="T5" s="20"/>
    </row>
    <row r="6" spans="1:20" ht="14.4" x14ac:dyDescent="0.25">
      <c r="A6" s="4" t="s">
        <v>27</v>
      </c>
      <c r="B6" s="4" t="s">
        <v>5</v>
      </c>
      <c r="C6" s="4">
        <v>24.872869491577148</v>
      </c>
      <c r="D6" s="4">
        <v>27.479516983032227</v>
      </c>
      <c r="E6" s="4">
        <f t="shared" si="0"/>
        <v>2.6066474914550781</v>
      </c>
      <c r="F6" s="5">
        <f t="shared" si="1"/>
        <v>0.57912985483805812</v>
      </c>
      <c r="G6" s="5">
        <f t="shared" si="2"/>
        <v>0.66936737701417315</v>
      </c>
      <c r="I6" s="17" t="s">
        <v>115</v>
      </c>
      <c r="J6" s="17">
        <f>AVERAGE(G11:G13)</f>
        <v>3.9823644420724844</v>
      </c>
      <c r="K6" s="17">
        <v>264.37110000000001</v>
      </c>
      <c r="L6" s="17">
        <f t="shared" si="3"/>
        <v>8.0464206655405128</v>
      </c>
      <c r="M6"/>
      <c r="O6" s="20" t="s">
        <v>116</v>
      </c>
      <c r="P6" s="20">
        <f>AVERAGE(G20:G28)</f>
        <v>3.1980947758940559</v>
      </c>
      <c r="Q6" s="20">
        <f>AVERAGE(L9:L11)</f>
        <v>6.6621732094382091</v>
      </c>
      <c r="R6" s="20">
        <f>_xlfn.STDEV.P(G20:G22,G27:G28)</f>
        <v>6.6502961399114477E-2</v>
      </c>
      <c r="S6" s="20">
        <f>_xlfn.STDEV.P(L9:L11)</f>
        <v>0.27132749672808359</v>
      </c>
      <c r="T6" s="20"/>
    </row>
    <row r="7" spans="1:20" ht="14.4" x14ac:dyDescent="0.25">
      <c r="A7" s="4" t="s">
        <v>39</v>
      </c>
      <c r="B7" s="4" t="s">
        <v>5</v>
      </c>
      <c r="C7" s="4">
        <v>24.81973934173584</v>
      </c>
      <c r="D7" s="4">
        <v>27.357820510864258</v>
      </c>
      <c r="E7" s="4">
        <f t="shared" si="0"/>
        <v>2.538081169128418</v>
      </c>
      <c r="F7" s="5">
        <f t="shared" si="1"/>
        <v>0.51056353251139797</v>
      </c>
      <c r="G7" s="5">
        <f t="shared" si="2"/>
        <v>0.70194819564488076</v>
      </c>
      <c r="I7" s="17" t="s">
        <v>117</v>
      </c>
      <c r="J7" s="17">
        <f>AVERAGE(G14:G16)</f>
        <v>2.5527658721987456</v>
      </c>
      <c r="K7" s="17">
        <v>115.3464</v>
      </c>
      <c r="L7" s="17">
        <f t="shared" si="3"/>
        <v>6.849829167500042</v>
      </c>
      <c r="M7"/>
      <c r="O7" s="20" t="s">
        <v>118</v>
      </c>
      <c r="P7" s="20">
        <f>AVERAGE(G29:G37)</f>
        <v>1.3084749161345637</v>
      </c>
      <c r="Q7" s="20">
        <f>AVERAGE(L12:L14)</f>
        <v>6.18343094118487</v>
      </c>
      <c r="R7" s="20">
        <f>_xlfn.STDEV.P(G29:G37)</f>
        <v>0.21111195446918021</v>
      </c>
      <c r="S7" s="20">
        <f>_xlfn.STDEV.P(L12:L14)</f>
        <v>0.29353412447301741</v>
      </c>
      <c r="T7" s="20"/>
    </row>
    <row r="8" spans="1:20" ht="14.4" x14ac:dyDescent="0.25">
      <c r="A8" s="4" t="s">
        <v>6</v>
      </c>
      <c r="B8" s="4" t="s">
        <v>7</v>
      </c>
      <c r="C8" s="4">
        <v>24.617387771606445</v>
      </c>
      <c r="D8" s="4">
        <v>26.531129837036133</v>
      </c>
      <c r="E8" s="4">
        <f t="shared" si="0"/>
        <v>1.9137420654296875</v>
      </c>
      <c r="F8" s="5">
        <f t="shared" si="1"/>
        <v>-0.1137755711873325</v>
      </c>
      <c r="G8" s="5">
        <f t="shared" si="2"/>
        <v>1.0820563043745066</v>
      </c>
      <c r="I8" s="17" t="s">
        <v>119</v>
      </c>
      <c r="J8" s="17">
        <f>AVERAGE(G17:G19)</f>
        <v>2.0489996507496113</v>
      </c>
      <c r="K8" s="17">
        <v>60.396599999999999</v>
      </c>
      <c r="L8" s="17">
        <f t="shared" si="3"/>
        <v>5.916395430841634</v>
      </c>
      <c r="M8"/>
    </row>
    <row r="9" spans="1:20" ht="14.4" x14ac:dyDescent="0.25">
      <c r="A9" s="4" t="s">
        <v>28</v>
      </c>
      <c r="B9" s="4" t="s">
        <v>7</v>
      </c>
      <c r="C9" s="4">
        <v>24.572505950927734</v>
      </c>
      <c r="D9" s="4">
        <v>26.565237045288086</v>
      </c>
      <c r="E9" s="4">
        <f t="shared" si="0"/>
        <v>1.9927310943603516</v>
      </c>
      <c r="F9" s="5">
        <f t="shared" si="1"/>
        <v>-3.478654225666844E-2</v>
      </c>
      <c r="G9" s="5">
        <f t="shared" si="2"/>
        <v>1.0244052432444035</v>
      </c>
      <c r="I9" s="17" t="s">
        <v>120</v>
      </c>
      <c r="J9" s="17">
        <f>AVERAGE(G20:G22)</f>
        <v>2.5757825580313956</v>
      </c>
      <c r="K9" s="17">
        <v>94.870500000000007</v>
      </c>
      <c r="L9" s="17">
        <f t="shared" si="3"/>
        <v>6.5678876455693285</v>
      </c>
      <c r="M9"/>
    </row>
    <row r="10" spans="1:20" ht="14.4" x14ac:dyDescent="0.25">
      <c r="A10" s="4" t="s">
        <v>40</v>
      </c>
      <c r="B10" s="4" t="s">
        <v>7</v>
      </c>
      <c r="C10" s="4">
        <v>24.59494686126709</v>
      </c>
      <c r="D10" s="4">
        <v>26.609167098999023</v>
      </c>
      <c r="E10" s="4">
        <f t="shared" si="0"/>
        <v>2.0142202377319336</v>
      </c>
      <c r="F10" s="5">
        <f t="shared" si="1"/>
        <v>-1.3297398885086409E-2</v>
      </c>
      <c r="G10" s="5">
        <f t="shared" si="2"/>
        <v>1.0092596623989227</v>
      </c>
      <c r="I10" s="17" t="s">
        <v>121</v>
      </c>
      <c r="J10" s="17">
        <f>AVERAGE(G23:G25)</f>
        <v>4.8084799855312852</v>
      </c>
      <c r="K10" s="17">
        <v>130.81960000000001</v>
      </c>
      <c r="L10" s="17">
        <f t="shared" si="3"/>
        <v>7.0314348980756529</v>
      </c>
      <c r="M10"/>
    </row>
    <row r="11" spans="1:20" ht="14.4" x14ac:dyDescent="0.25">
      <c r="A11" s="6" t="s">
        <v>8</v>
      </c>
      <c r="B11" s="6" t="s">
        <v>9</v>
      </c>
      <c r="C11" s="6">
        <v>24.141691207885742</v>
      </c>
      <c r="D11" s="6">
        <v>24.253063201904297</v>
      </c>
      <c r="E11" s="6">
        <f t="shared" si="0"/>
        <v>0.11137199401855469</v>
      </c>
      <c r="F11" s="5">
        <f t="shared" si="1"/>
        <v>-1.9161456425984653</v>
      </c>
      <c r="G11" s="7">
        <f t="shared" si="2"/>
        <v>3.7741339898060229</v>
      </c>
      <c r="I11" s="17" t="s">
        <v>122</v>
      </c>
      <c r="J11" s="17">
        <f>AVERAGE(G26:G28)</f>
        <v>2.5211778930508171</v>
      </c>
      <c r="K11" s="17">
        <v>83.702399999999997</v>
      </c>
      <c r="L11" s="17">
        <f t="shared" si="3"/>
        <v>6.3871970846696478</v>
      </c>
      <c r="M11"/>
    </row>
    <row r="12" spans="1:20" ht="14.4" x14ac:dyDescent="0.25">
      <c r="A12" s="6" t="s">
        <v>29</v>
      </c>
      <c r="B12" s="6" t="s">
        <v>9</v>
      </c>
      <c r="C12" s="6">
        <v>24.288389205932617</v>
      </c>
      <c r="D12" s="6">
        <v>24.249786376953125</v>
      </c>
      <c r="E12" s="6">
        <f t="shared" si="0"/>
        <v>-3.8602828979492188E-2</v>
      </c>
      <c r="F12" s="5">
        <f t="shared" si="1"/>
        <v>-2.0661204655965122</v>
      </c>
      <c r="G12" s="7">
        <f t="shared" si="2"/>
        <v>4.1875907787573361</v>
      </c>
      <c r="I12" s="17" t="s">
        <v>123</v>
      </c>
      <c r="J12" s="17">
        <f>AVERAGE(G29:G31)</f>
        <v>1.5379555396254891</v>
      </c>
      <c r="K12" s="17">
        <v>92.624600000000001</v>
      </c>
      <c r="L12" s="17">
        <f t="shared" si="3"/>
        <v>6.5333235020303961</v>
      </c>
      <c r="M12"/>
    </row>
    <row r="13" spans="1:20" ht="14.4" x14ac:dyDescent="0.25">
      <c r="A13" s="6" t="s">
        <v>41</v>
      </c>
      <c r="B13" s="6" t="s">
        <v>9</v>
      </c>
      <c r="C13" s="6">
        <v>24.21504020690918</v>
      </c>
      <c r="D13" s="6">
        <v>24.247844696044922</v>
      </c>
      <c r="E13" s="6">
        <f t="shared" si="0"/>
        <v>3.2804489135742188E-2</v>
      </c>
      <c r="F13" s="5">
        <f t="shared" si="1"/>
        <v>-1.9947131474812778</v>
      </c>
      <c r="G13" s="7">
        <f t="shared" si="2"/>
        <v>3.9853685576540947</v>
      </c>
      <c r="I13" s="17" t="s">
        <v>124</v>
      </c>
      <c r="J13" s="17">
        <f>AVERAGE(G32:G34)</f>
        <v>1.3200889266031377</v>
      </c>
      <c r="K13" s="17">
        <v>73.615600000000001</v>
      </c>
      <c r="L13" s="17">
        <f t="shared" si="3"/>
        <v>6.2019396173900798</v>
      </c>
      <c r="M13"/>
    </row>
    <row r="14" spans="1:20" ht="14.4" x14ac:dyDescent="0.25">
      <c r="A14" s="6" t="s">
        <v>10</v>
      </c>
      <c r="B14" s="6" t="s">
        <v>11</v>
      </c>
      <c r="C14" s="6">
        <v>24.622793197631836</v>
      </c>
      <c r="D14" s="6">
        <v>25.31593132019043</v>
      </c>
      <c r="E14" s="6">
        <f t="shared" si="0"/>
        <v>0.69313812255859375</v>
      </c>
      <c r="F14" s="5">
        <f t="shared" si="1"/>
        <v>-1.3343795140584263</v>
      </c>
      <c r="G14" s="7">
        <f t="shared" si="2"/>
        <v>2.5216700441749853</v>
      </c>
      <c r="I14" s="17" t="s">
        <v>125</v>
      </c>
      <c r="J14" s="17">
        <f>AVERAGE(G35:G37)</f>
        <v>1.0673802821750646</v>
      </c>
      <c r="K14" s="17">
        <v>56.298699999999997</v>
      </c>
      <c r="L14" s="17">
        <f t="shared" si="3"/>
        <v>5.8150297041341332</v>
      </c>
      <c r="M14"/>
    </row>
    <row r="15" spans="1:20" ht="14.4" x14ac:dyDescent="0.25">
      <c r="A15" s="6" t="s">
        <v>30</v>
      </c>
      <c r="B15" s="6" t="s">
        <v>11</v>
      </c>
      <c r="C15" s="6">
        <v>24.605800628662109</v>
      </c>
      <c r="D15" s="6">
        <v>25.310405731201172</v>
      </c>
      <c r="E15" s="6">
        <f t="shared" si="0"/>
        <v>0.7046051025390625</v>
      </c>
      <c r="F15" s="5">
        <f t="shared" si="1"/>
        <v>-1.3229125340779575</v>
      </c>
      <c r="G15" s="7">
        <f t="shared" si="2"/>
        <v>2.501706485276983</v>
      </c>
    </row>
    <row r="16" spans="1:20" ht="14.4" x14ac:dyDescent="0.25">
      <c r="A16" s="6" t="s">
        <v>42</v>
      </c>
      <c r="B16" s="6" t="s">
        <v>11</v>
      </c>
      <c r="C16" s="6">
        <v>24.614296913146973</v>
      </c>
      <c r="D16" s="6">
        <v>25.244054794311523</v>
      </c>
      <c r="E16" s="6">
        <f t="shared" si="0"/>
        <v>0.62975788116455078</v>
      </c>
      <c r="F16" s="5">
        <f t="shared" si="1"/>
        <v>-1.3977597554524692</v>
      </c>
      <c r="G16" s="7">
        <f t="shared" si="2"/>
        <v>2.634921087144269</v>
      </c>
    </row>
    <row r="17" spans="1:13" ht="14.4" x14ac:dyDescent="0.25">
      <c r="A17" s="6" t="s">
        <v>12</v>
      </c>
      <c r="B17" s="6" t="s">
        <v>13</v>
      </c>
      <c r="C17" s="6">
        <v>24.686813354492188</v>
      </c>
      <c r="D17" s="6">
        <v>25.743480682373047</v>
      </c>
      <c r="E17" s="6">
        <f t="shared" si="0"/>
        <v>1.0566673278808594</v>
      </c>
      <c r="F17" s="5">
        <f t="shared" si="1"/>
        <v>-0.97085030873616063</v>
      </c>
      <c r="G17" s="7">
        <f t="shared" si="2"/>
        <v>1.959995454772711</v>
      </c>
    </row>
    <row r="18" spans="1:13" ht="14.4" x14ac:dyDescent="0.25">
      <c r="A18" s="6" t="s">
        <v>31</v>
      </c>
      <c r="B18" s="6" t="s">
        <v>13</v>
      </c>
      <c r="C18" s="6">
        <v>24.911649703979492</v>
      </c>
      <c r="D18" s="6">
        <v>25.797634124755859</v>
      </c>
      <c r="E18" s="6">
        <f t="shared" si="0"/>
        <v>0.88598442077636719</v>
      </c>
      <c r="F18" s="5">
        <f t="shared" si="1"/>
        <v>-1.1415332158406528</v>
      </c>
      <c r="G18" s="7">
        <f t="shared" si="2"/>
        <v>2.2061535633372804</v>
      </c>
    </row>
    <row r="19" spans="1:13" ht="14.4" x14ac:dyDescent="0.25">
      <c r="A19" s="6" t="s">
        <v>43</v>
      </c>
      <c r="B19" s="6" t="s">
        <v>13</v>
      </c>
      <c r="C19" s="6">
        <v>24.79923152923584</v>
      </c>
      <c r="D19" s="6">
        <v>25.840629577636719</v>
      </c>
      <c r="E19" s="6">
        <f t="shared" si="0"/>
        <v>1.0413980484008789</v>
      </c>
      <c r="F19" s="5">
        <f t="shared" si="1"/>
        <v>-0.9861195882161411</v>
      </c>
      <c r="G19" s="7">
        <f t="shared" si="2"/>
        <v>1.9808499341388419</v>
      </c>
    </row>
    <row r="20" spans="1:13" ht="14.4" x14ac:dyDescent="0.25">
      <c r="A20" s="8" t="s">
        <v>14</v>
      </c>
      <c r="B20" s="8" t="s">
        <v>15</v>
      </c>
      <c r="C20" s="8">
        <v>24.974811553955078</v>
      </c>
      <c r="D20" s="8">
        <v>25.667217254638672</v>
      </c>
      <c r="E20" s="8">
        <f t="shared" si="0"/>
        <v>0.69240570068359375</v>
      </c>
      <c r="F20" s="5">
        <f t="shared" si="1"/>
        <v>-1.3351119359334263</v>
      </c>
      <c r="G20" s="9">
        <f t="shared" si="2"/>
        <v>2.5229505609502549</v>
      </c>
      <c r="I20"/>
      <c r="J20"/>
      <c r="K20"/>
      <c r="L20"/>
      <c r="M20"/>
    </row>
    <row r="21" spans="1:13" ht="14.4" x14ac:dyDescent="0.25">
      <c r="A21" s="8" t="s">
        <v>32</v>
      </c>
      <c r="B21" s="8" t="s">
        <v>15</v>
      </c>
      <c r="C21" s="8">
        <v>25.111669540405273</v>
      </c>
      <c r="D21" s="8">
        <v>25.723091125488281</v>
      </c>
      <c r="E21" s="8">
        <f t="shared" si="0"/>
        <v>0.61142158508300781</v>
      </c>
      <c r="F21" s="5">
        <f t="shared" si="1"/>
        <v>-1.4160960515340122</v>
      </c>
      <c r="G21" s="9">
        <f t="shared" si="2"/>
        <v>2.6686240046898457</v>
      </c>
    </row>
    <row r="22" spans="1:13" ht="14.4" x14ac:dyDescent="0.25">
      <c r="A22" s="8" t="s">
        <v>44</v>
      </c>
      <c r="B22" s="8" t="s">
        <v>15</v>
      </c>
      <c r="C22" s="8">
        <v>25.043240547180176</v>
      </c>
      <c r="D22" s="8">
        <v>25.72833251953125</v>
      </c>
      <c r="E22" s="8">
        <f t="shared" si="0"/>
        <v>0.68509197235107422</v>
      </c>
      <c r="F22" s="5">
        <f t="shared" si="1"/>
        <v>-1.3424256642659458</v>
      </c>
      <c r="G22" s="9">
        <f t="shared" si="2"/>
        <v>2.535773108454086</v>
      </c>
    </row>
    <row r="23" spans="1:13" ht="14.4" x14ac:dyDescent="0.25">
      <c r="A23" s="8" t="s">
        <v>16</v>
      </c>
      <c r="B23" s="8" t="s">
        <v>17</v>
      </c>
      <c r="C23" s="8">
        <v>24.418298721313477</v>
      </c>
      <c r="D23" s="8">
        <v>24.867767333984375</v>
      </c>
      <c r="E23" s="8">
        <f t="shared" si="0"/>
        <v>0.44946861267089844</v>
      </c>
      <c r="F23" s="5">
        <f t="shared" si="1"/>
        <v>-1.5780490239461216</v>
      </c>
      <c r="G23" s="9"/>
      <c r="J23"/>
    </row>
    <row r="24" spans="1:13" ht="14.4" x14ac:dyDescent="0.25">
      <c r="A24" s="8" t="s">
        <v>33</v>
      </c>
      <c r="B24" s="8" t="s">
        <v>17</v>
      </c>
      <c r="C24" s="8">
        <v>25.406757354736328</v>
      </c>
      <c r="D24" s="8">
        <v>24.979698181152344</v>
      </c>
      <c r="E24" s="8">
        <f t="shared" si="0"/>
        <v>-0.42705917358398438</v>
      </c>
      <c r="F24" s="5">
        <f t="shared" si="1"/>
        <v>-2.4545768102010044</v>
      </c>
      <c r="G24" s="9">
        <f t="shared" si="2"/>
        <v>5.4815230734700862</v>
      </c>
      <c r="J24"/>
    </row>
    <row r="25" spans="1:13" ht="14.4" x14ac:dyDescent="0.25">
      <c r="A25" s="8" t="s">
        <v>45</v>
      </c>
      <c r="B25" s="8" t="s">
        <v>17</v>
      </c>
      <c r="C25" s="8">
        <v>24.912528038024902</v>
      </c>
      <c r="D25" s="8">
        <v>24.892005920410156</v>
      </c>
      <c r="E25" s="8">
        <f t="shared" si="0"/>
        <v>-2.0522117614746094E-2</v>
      </c>
      <c r="F25" s="5">
        <f t="shared" si="1"/>
        <v>-2.0480397542317661</v>
      </c>
      <c r="G25" s="9">
        <f t="shared" si="2"/>
        <v>4.1354368975924851</v>
      </c>
      <c r="J25"/>
    </row>
    <row r="26" spans="1:13" ht="14.4" x14ac:dyDescent="0.25">
      <c r="A26" s="8" t="s">
        <v>18</v>
      </c>
      <c r="B26" s="8" t="s">
        <v>19</v>
      </c>
      <c r="C26" s="8">
        <v>25.66077995300293</v>
      </c>
      <c r="D26" s="8">
        <v>26.831512451171875</v>
      </c>
      <c r="E26" s="8">
        <f t="shared" si="0"/>
        <v>1.1707324981689453</v>
      </c>
      <c r="F26" s="5">
        <f t="shared" si="1"/>
        <v>-0.85678513844807469</v>
      </c>
      <c r="G26" s="9"/>
      <c r="J26"/>
    </row>
    <row r="27" spans="1:13" ht="14.4" x14ac:dyDescent="0.25">
      <c r="A27" s="8" t="s">
        <v>34</v>
      </c>
      <c r="B27" s="8" t="s">
        <v>19</v>
      </c>
      <c r="C27" s="8">
        <v>26.138006210327148</v>
      </c>
      <c r="D27" s="8">
        <v>26.86181640625</v>
      </c>
      <c r="E27" s="8">
        <f t="shared" si="0"/>
        <v>0.72381019592285156</v>
      </c>
      <c r="F27" s="5">
        <f t="shared" si="1"/>
        <v>-1.3037074406941684</v>
      </c>
      <c r="G27" s="9">
        <f t="shared" si="2"/>
        <v>2.4686245589016105</v>
      </c>
      <c r="J27"/>
    </row>
    <row r="28" spans="1:13" ht="14.4" x14ac:dyDescent="0.25">
      <c r="A28" s="8" t="s">
        <v>46</v>
      </c>
      <c r="B28" s="8" t="s">
        <v>19</v>
      </c>
      <c r="C28" s="8">
        <v>25.899393081665039</v>
      </c>
      <c r="D28" s="8">
        <v>26.56304931640625</v>
      </c>
      <c r="E28" s="8">
        <f t="shared" si="0"/>
        <v>0.66365623474121094</v>
      </c>
      <c r="F28" s="5">
        <f t="shared" si="1"/>
        <v>-1.3638614018758091</v>
      </c>
      <c r="G28" s="9">
        <f t="shared" si="2"/>
        <v>2.5737312272000232</v>
      </c>
      <c r="J28"/>
    </row>
    <row r="29" spans="1:13" x14ac:dyDescent="0.25">
      <c r="A29" s="10" t="s">
        <v>20</v>
      </c>
      <c r="B29" s="10" t="s">
        <v>21</v>
      </c>
      <c r="C29" s="10">
        <v>25.620706558227539</v>
      </c>
      <c r="D29" s="10">
        <v>26.975910186767578</v>
      </c>
      <c r="E29" s="10">
        <f t="shared" si="0"/>
        <v>1.3552036285400391</v>
      </c>
      <c r="F29" s="5">
        <f t="shared" si="1"/>
        <v>-0.67231400807698094</v>
      </c>
      <c r="G29" s="11">
        <f t="shared" si="2"/>
        <v>1.5936270138227409</v>
      </c>
      <c r="J29"/>
    </row>
    <row r="30" spans="1:13" x14ac:dyDescent="0.25">
      <c r="A30" s="10" t="s">
        <v>35</v>
      </c>
      <c r="B30" s="10" t="s">
        <v>21</v>
      </c>
      <c r="C30" s="10">
        <v>25.696262359619141</v>
      </c>
      <c r="D30" s="10">
        <v>27.159074783325195</v>
      </c>
      <c r="E30" s="10">
        <f t="shared" si="0"/>
        <v>1.4628124237060547</v>
      </c>
      <c r="F30" s="5">
        <f t="shared" si="1"/>
        <v>-0.56470521291096532</v>
      </c>
      <c r="G30" s="11">
        <f t="shared" si="2"/>
        <v>1.4790852556378533</v>
      </c>
      <c r="J30"/>
    </row>
    <row r="31" spans="1:13" x14ac:dyDescent="0.25">
      <c r="A31" s="10" t="s">
        <v>47</v>
      </c>
      <c r="B31" s="10" t="s">
        <v>21</v>
      </c>
      <c r="C31" s="10">
        <v>25.65848445892334</v>
      </c>
      <c r="D31" s="10">
        <v>27.061990737915039</v>
      </c>
      <c r="E31" s="10">
        <f t="shared" si="0"/>
        <v>1.4035062789916992</v>
      </c>
      <c r="F31" s="5">
        <f t="shared" si="1"/>
        <v>-0.62401135762532078</v>
      </c>
      <c r="G31" s="11">
        <f t="shared" si="2"/>
        <v>1.541154349415873</v>
      </c>
      <c r="J31"/>
    </row>
    <row r="32" spans="1:13" x14ac:dyDescent="0.25">
      <c r="A32" s="10" t="s">
        <v>22</v>
      </c>
      <c r="B32" s="10" t="s">
        <v>23</v>
      </c>
      <c r="C32" s="10">
        <v>24.9564208984375</v>
      </c>
      <c r="D32" s="10">
        <v>26.534053802490234</v>
      </c>
      <c r="E32" s="10">
        <f t="shared" si="0"/>
        <v>1.5776329040527344</v>
      </c>
      <c r="F32" s="5">
        <f t="shared" si="1"/>
        <v>-0.44988473256428563</v>
      </c>
      <c r="G32" s="11">
        <f t="shared" si="2"/>
        <v>1.3659311181888143</v>
      </c>
      <c r="J32"/>
    </row>
    <row r="33" spans="1:10" customFormat="1" x14ac:dyDescent="0.25">
      <c r="A33" s="10" t="s">
        <v>36</v>
      </c>
      <c r="B33" s="10" t="s">
        <v>23</v>
      </c>
      <c r="C33" s="10">
        <v>24.758975982666016</v>
      </c>
      <c r="D33" s="10">
        <v>26.59259033203125</v>
      </c>
      <c r="E33" s="10">
        <f t="shared" si="0"/>
        <v>1.8336143493652344</v>
      </c>
      <c r="F33" s="5">
        <f t="shared" si="1"/>
        <v>-0.19390328725178563</v>
      </c>
      <c r="G33" s="11">
        <f t="shared" si="2"/>
        <v>1.143854291024319</v>
      </c>
      <c r="H33" s="14"/>
      <c r="I33" s="14"/>
    </row>
    <row r="34" spans="1:10" customFormat="1" x14ac:dyDescent="0.25">
      <c r="A34" s="10" t="s">
        <v>48</v>
      </c>
      <c r="B34" s="10" t="s">
        <v>23</v>
      </c>
      <c r="C34" s="10">
        <v>24.857698440551758</v>
      </c>
      <c r="D34" s="10">
        <v>26.348684310913086</v>
      </c>
      <c r="E34" s="10">
        <f t="shared" si="0"/>
        <v>1.4909858703613281</v>
      </c>
      <c r="F34" s="5">
        <f t="shared" si="1"/>
        <v>-0.53653176625569188</v>
      </c>
      <c r="G34" s="11">
        <f t="shared" si="2"/>
        <v>1.4504813705962798</v>
      </c>
      <c r="H34" s="14"/>
      <c r="I34" s="14"/>
    </row>
    <row r="35" spans="1:10" customFormat="1" x14ac:dyDescent="0.25">
      <c r="A35" s="10" t="s">
        <v>24</v>
      </c>
      <c r="B35" s="10" t="s">
        <v>25</v>
      </c>
      <c r="C35" s="10">
        <v>24.83464241027832</v>
      </c>
      <c r="D35" s="10">
        <v>26.758220672607422</v>
      </c>
      <c r="E35" s="10">
        <f t="shared" si="0"/>
        <v>1.9235782623291016</v>
      </c>
      <c r="F35" s="5">
        <f t="shared" si="1"/>
        <v>-0.10393937428791844</v>
      </c>
      <c r="G35" s="11">
        <f t="shared" si="2"/>
        <v>1.0747040101128249</v>
      </c>
      <c r="H35" s="14"/>
      <c r="I35" s="14"/>
      <c r="J35" s="14"/>
    </row>
    <row r="36" spans="1:10" customFormat="1" x14ac:dyDescent="0.25">
      <c r="A36" s="10" t="s">
        <v>37</v>
      </c>
      <c r="B36" s="10" t="s">
        <v>25</v>
      </c>
      <c r="C36" s="10">
        <v>24.916536331176758</v>
      </c>
      <c r="D36" s="10">
        <v>26.755477905273438</v>
      </c>
      <c r="E36" s="10">
        <f t="shared" si="0"/>
        <v>1.8389415740966797</v>
      </c>
      <c r="F36" s="5">
        <f t="shared" si="1"/>
        <v>-0.18857606252034032</v>
      </c>
      <c r="G36" s="11">
        <f t="shared" si="2"/>
        <v>1.1396383395415648</v>
      </c>
      <c r="H36" s="14"/>
      <c r="I36" s="14"/>
      <c r="J36" s="14"/>
    </row>
    <row r="37" spans="1:10" customFormat="1" x14ac:dyDescent="0.25">
      <c r="A37" s="10" t="s">
        <v>49</v>
      </c>
      <c r="B37" s="10" t="s">
        <v>25</v>
      </c>
      <c r="C37" s="10">
        <v>24.875589370727539</v>
      </c>
      <c r="D37" s="10">
        <v>26.920818328857422</v>
      </c>
      <c r="E37" s="10">
        <f t="shared" si="0"/>
        <v>2.0452289581298828</v>
      </c>
      <c r="F37" s="5">
        <f t="shared" si="1"/>
        <v>1.771132151286281E-2</v>
      </c>
      <c r="G37" s="11">
        <f t="shared" si="2"/>
        <v>0.98779849687080401</v>
      </c>
      <c r="H37" s="14"/>
      <c r="I37" s="14"/>
      <c r="J37" s="14"/>
    </row>
    <row r="38" spans="1:10" customFormat="1" x14ac:dyDescent="0.25">
      <c r="C38" s="1"/>
      <c r="H38" s="14"/>
      <c r="I38" s="14"/>
      <c r="J38" s="14"/>
    </row>
    <row r="39" spans="1:10" customFormat="1" x14ac:dyDescent="0.25">
      <c r="C39" s="1"/>
      <c r="E39" s="12">
        <f>AVERAGE(E2:E4)</f>
        <v>2.0275176366170249</v>
      </c>
      <c r="F39" s="13">
        <v>2.02751763661702</v>
      </c>
      <c r="H39" s="14"/>
      <c r="I39" s="14"/>
      <c r="J39" s="14"/>
    </row>
    <row r="40" spans="1:10" customFormat="1" x14ac:dyDescent="0.25">
      <c r="C40" s="1"/>
      <c r="H40" s="14"/>
      <c r="I40" s="14"/>
      <c r="J40" s="14"/>
    </row>
    <row r="41" spans="1:10" customFormat="1" x14ac:dyDescent="0.25">
      <c r="C41" s="1"/>
      <c r="H41" s="14"/>
      <c r="I41" s="14"/>
      <c r="J41" s="14"/>
    </row>
    <row r="42" spans="1:10" customFormat="1" x14ac:dyDescent="0.25">
      <c r="C42" s="1"/>
      <c r="H42" s="14"/>
      <c r="I42" s="14"/>
      <c r="J42" s="14"/>
    </row>
    <row r="43" spans="1:10" customFormat="1" x14ac:dyDescent="0.25">
      <c r="C43" s="1"/>
      <c r="H43" s="14"/>
      <c r="I43" s="14"/>
      <c r="J43" s="14"/>
    </row>
    <row r="44" spans="1:10" customFormat="1" x14ac:dyDescent="0.25">
      <c r="C44" s="1"/>
      <c r="H44" s="14"/>
      <c r="I44" s="14"/>
      <c r="J44" s="14"/>
    </row>
    <row r="45" spans="1:10" customFormat="1" x14ac:dyDescent="0.25">
      <c r="C45" s="1"/>
      <c r="H45" s="14"/>
      <c r="I45" s="14"/>
      <c r="J45" s="14"/>
    </row>
    <row r="46" spans="1:10" customFormat="1" x14ac:dyDescent="0.25">
      <c r="C46" s="1"/>
      <c r="H46" s="14"/>
      <c r="I46" s="14"/>
      <c r="J46" s="14"/>
    </row>
    <row r="47" spans="1:10" customFormat="1" x14ac:dyDescent="0.25">
      <c r="C47" s="1"/>
      <c r="H47" s="14"/>
      <c r="I47" s="14"/>
      <c r="J47" s="14"/>
    </row>
  </sheetData>
  <mergeCells count="2">
    <mergeCell ref="I1:L1"/>
    <mergeCell ref="O1:T1"/>
  </mergeCells>
  <phoneticPr fontId="2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topLeftCell="F7" workbookViewId="0">
      <selection activeCell="Z20" sqref="Z20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80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25.915205001831055</v>
      </c>
      <c r="D2" s="4">
        <v>33.197109222412109</v>
      </c>
      <c r="E2" s="4">
        <f>D2-C2</f>
        <v>7.2819042205810547</v>
      </c>
      <c r="F2" s="5">
        <f>E2-7.16639486948649</f>
        <v>0.11550935109456439</v>
      </c>
      <c r="G2" s="5">
        <f>2^(-F2)</f>
        <v>0.9230563632757659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25.807697296142578</v>
      </c>
      <c r="D3" s="4">
        <v>32.974208831787109</v>
      </c>
      <c r="E3" s="4">
        <f t="shared" ref="E3:E37" si="0">D3-C3</f>
        <v>7.1665115356445313</v>
      </c>
      <c r="F3" s="5">
        <f t="shared" ref="F3:F37" si="1">E3-7.16639486948649</f>
        <v>1.166661580409567E-4</v>
      </c>
      <c r="G3" s="5">
        <f t="shared" ref="G3:G37" si="2">2^(-F3)</f>
        <v>0.99991913645112018</v>
      </c>
      <c r="I3" s="17" t="s">
        <v>3</v>
      </c>
      <c r="J3" s="17">
        <f>AVERAGE(G2:G4)</f>
        <v>1.0021401913408223</v>
      </c>
      <c r="K3" s="17">
        <v>0.36280000000000001</v>
      </c>
      <c r="L3" s="17">
        <f>LOG(K3,2)</f>
        <v>-1.462753639020927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25.861451148986816</v>
      </c>
      <c r="D4" s="4">
        <v>32.912220001220703</v>
      </c>
      <c r="E4" s="4">
        <f t="shared" si="0"/>
        <v>7.0507688522338867</v>
      </c>
      <c r="F4" s="5">
        <f t="shared" si="1"/>
        <v>-0.11562601725260357</v>
      </c>
      <c r="G4" s="5">
        <f t="shared" si="2"/>
        <v>1.0834450742955808</v>
      </c>
      <c r="I4" s="17" t="s">
        <v>61</v>
      </c>
      <c r="J4" s="17">
        <f>AVERAGE(G5:G7)</f>
        <v>1.613353813812149</v>
      </c>
      <c r="K4" s="17">
        <v>0.27410000000000001</v>
      </c>
      <c r="L4" s="17">
        <f t="shared" ref="L4:L14" si="3">LOG(K4,2)</f>
        <v>-1.867225766723674</v>
      </c>
      <c r="O4" s="20" t="s">
        <v>55</v>
      </c>
      <c r="P4" s="20">
        <f>AVERAGE(G2:G10)</f>
        <v>1.1576276636005884</v>
      </c>
      <c r="Q4" s="20">
        <f>AVERAGE(L3:L5)</f>
        <v>-1.6123840059406966</v>
      </c>
      <c r="R4" s="20">
        <f>_xlfn.STDEV.P(G2:G10)</f>
        <v>1.046539259487228</v>
      </c>
      <c r="S4" s="20">
        <f>_xlfn.STDEV.P(L3:L5)</f>
        <v>0.18111047010241355</v>
      </c>
      <c r="T4" s="22">
        <f>PEARSON(P4:P7,Q4:Q7)</f>
        <v>0.7627981450824074</v>
      </c>
    </row>
    <row r="5" spans="1:20" ht="13.5" x14ac:dyDescent="0.2">
      <c r="A5" s="4" t="s">
        <v>4</v>
      </c>
      <c r="B5" s="4" t="s">
        <v>5</v>
      </c>
      <c r="C5" s="4">
        <v>25.461219787597656</v>
      </c>
      <c r="D5" s="4">
        <v>33.918643951416016</v>
      </c>
      <c r="E5" s="4">
        <f t="shared" si="0"/>
        <v>8.4574241638183594</v>
      </c>
      <c r="F5" s="5">
        <f t="shared" si="1"/>
        <v>1.2910292943318691</v>
      </c>
      <c r="G5" s="5">
        <f t="shared" si="2"/>
        <v>0.40865936621559207</v>
      </c>
      <c r="I5" s="17" t="s">
        <v>62</v>
      </c>
      <c r="J5" s="17">
        <f>AVERAGE(G8:G10)</f>
        <v>0.85738898564879318</v>
      </c>
      <c r="K5" s="17">
        <v>0.3518</v>
      </c>
      <c r="L5" s="17">
        <f t="shared" si="3"/>
        <v>-1.5071726120774886</v>
      </c>
      <c r="O5" s="20" t="s">
        <v>56</v>
      </c>
      <c r="P5" s="20">
        <f>AVERAGE(G11:G19)</f>
        <v>4.8050348840535158</v>
      </c>
      <c r="Q5" s="20">
        <f>AVERAGE(L6:L8)</f>
        <v>2.1566949250558376</v>
      </c>
      <c r="R5" s="20">
        <f>_xlfn.STDEV.P(G11,G13:G19)</f>
        <v>1.9969559977137483</v>
      </c>
      <c r="S5" s="20">
        <f>_xlfn.STDEV.P(L6:L8)</f>
        <v>0.98073541850164314</v>
      </c>
      <c r="T5" s="20"/>
    </row>
    <row r="6" spans="1:20" ht="13.5" x14ac:dyDescent="0.2">
      <c r="A6" s="4" t="s">
        <v>27</v>
      </c>
      <c r="B6" s="4" t="s">
        <v>5</v>
      </c>
      <c r="C6" s="4">
        <v>25.370147705078125</v>
      </c>
      <c r="D6" s="4">
        <v>30.522953033447266</v>
      </c>
      <c r="E6" s="4">
        <f t="shared" si="0"/>
        <v>5.1528053283691406</v>
      </c>
      <c r="F6" s="5">
        <f t="shared" si="1"/>
        <v>-2.0135895411173497</v>
      </c>
      <c r="G6" s="5">
        <f t="shared" si="2"/>
        <v>4.0378562228659982</v>
      </c>
      <c r="I6" s="17" t="s">
        <v>63</v>
      </c>
      <c r="J6" s="17">
        <f>AVERAGE(G11:G13)</f>
        <v>7.9563344600705079</v>
      </c>
      <c r="K6" s="17">
        <v>10.1198</v>
      </c>
      <c r="L6" s="17">
        <f t="shared" si="3"/>
        <v>3.3391088728781435</v>
      </c>
      <c r="O6" s="20" t="s">
        <v>57</v>
      </c>
      <c r="P6" s="20">
        <f>AVERAGE(G20:G28)</f>
        <v>3.0531957643327927</v>
      </c>
      <c r="Q6" s="20">
        <f>AVERAGE(L9:L11)</f>
        <v>1.0706957212680874</v>
      </c>
      <c r="R6" s="20">
        <f>_xlfn.STDEV.P(G20:G28)</f>
        <v>0.68541271509494073</v>
      </c>
      <c r="S6" s="20">
        <f>_xlfn.STDEV.P(L9:L11)</f>
        <v>0.77145701427979385</v>
      </c>
      <c r="T6" s="20"/>
    </row>
    <row r="7" spans="1:20" ht="13.5" x14ac:dyDescent="0.2">
      <c r="A7" s="4" t="s">
        <v>39</v>
      </c>
      <c r="B7" s="4" t="s">
        <v>5</v>
      </c>
      <c r="C7" s="4">
        <v>25.415683746337891</v>
      </c>
      <c r="D7" s="4">
        <v>33.927474975585938</v>
      </c>
      <c r="E7" s="4">
        <f t="shared" si="0"/>
        <v>8.5117912292480469</v>
      </c>
      <c r="F7" s="5">
        <f t="shared" si="1"/>
        <v>1.3453963597615566</v>
      </c>
      <c r="G7" s="5">
        <f t="shared" si="2"/>
        <v>0.39354585235485645</v>
      </c>
      <c r="I7" s="17" t="s">
        <v>64</v>
      </c>
      <c r="J7" s="17">
        <f>AVERAGE(G14:G16)</f>
        <v>4.1883470004393883</v>
      </c>
      <c r="K7" s="17">
        <v>4.5735999999999999</v>
      </c>
      <c r="L7" s="17">
        <f t="shared" si="3"/>
        <v>2.1933301953843043</v>
      </c>
      <c r="O7" s="20" t="s">
        <v>58</v>
      </c>
      <c r="P7" s="20">
        <f>AVERAGE(G29:G37)</f>
        <v>1.365502369607424</v>
      </c>
      <c r="Q7" s="20">
        <f>AVERAGE(L12:L14)</f>
        <v>1.075574022669239</v>
      </c>
      <c r="R7" s="20">
        <f>_xlfn.STDEV.P(G29:G37)</f>
        <v>0.43548316975370749</v>
      </c>
      <c r="S7" s="20">
        <f>_xlfn.STDEV.P(L12:L14)</f>
        <v>0.66929459869460606</v>
      </c>
      <c r="T7" s="20"/>
    </row>
    <row r="8" spans="1:20" ht="13.5" x14ac:dyDescent="0.2">
      <c r="A8" s="4" t="s">
        <v>6</v>
      </c>
      <c r="B8" s="4" t="s">
        <v>7</v>
      </c>
      <c r="C8" s="4">
        <v>24.984226226806641</v>
      </c>
      <c r="D8" s="4">
        <v>32.068973541259766</v>
      </c>
      <c r="E8" s="4">
        <f t="shared" si="0"/>
        <v>7.084747314453125</v>
      </c>
      <c r="F8" s="5">
        <f t="shared" si="1"/>
        <v>-8.1647555033365293E-2</v>
      </c>
      <c r="G8" s="5">
        <f t="shared" si="2"/>
        <v>1.0582258427056841</v>
      </c>
      <c r="I8" s="17" t="s">
        <v>65</v>
      </c>
      <c r="J8" s="17">
        <f>AVERAGE(G17:G19)</f>
        <v>2.2704231916506501</v>
      </c>
      <c r="K8" s="17">
        <v>1.9154</v>
      </c>
      <c r="L8" s="17">
        <f t="shared" si="3"/>
        <v>0.93764570690506388</v>
      </c>
    </row>
    <row r="9" spans="1:20" ht="13.5" x14ac:dyDescent="0.2">
      <c r="A9" s="4" t="s">
        <v>28</v>
      </c>
      <c r="B9" s="4" t="s">
        <v>7</v>
      </c>
      <c r="C9" s="4">
        <v>24.895900726318359</v>
      </c>
      <c r="D9" s="4">
        <v>32.438053131103516</v>
      </c>
      <c r="E9" s="4">
        <f t="shared" si="0"/>
        <v>7.5421524047851563</v>
      </c>
      <c r="F9" s="5">
        <f t="shared" si="1"/>
        <v>0.37575753529866596</v>
      </c>
      <c r="G9" s="5">
        <f t="shared" si="2"/>
        <v>0.77070062429173414</v>
      </c>
      <c r="I9" s="17" t="s">
        <v>66</v>
      </c>
      <c r="J9" s="17">
        <f>AVERAGE(G20:G22)</f>
        <v>2.376620375676731</v>
      </c>
      <c r="K9" s="17">
        <v>1.0029999999999999</v>
      </c>
      <c r="L9" s="17">
        <f t="shared" si="3"/>
        <v>4.3216059500934684E-3</v>
      </c>
    </row>
    <row r="10" spans="1:20" ht="13.5" x14ac:dyDescent="0.2">
      <c r="A10" s="4" t="s">
        <v>40</v>
      </c>
      <c r="B10" s="4" t="s">
        <v>7</v>
      </c>
      <c r="C10" s="4">
        <v>24.9400634765625</v>
      </c>
      <c r="D10" s="4">
        <v>32.534557342529297</v>
      </c>
      <c r="E10" s="4">
        <f t="shared" si="0"/>
        <v>7.5944938659667969</v>
      </c>
      <c r="F10" s="5">
        <f t="shared" si="1"/>
        <v>0.42809899648030658</v>
      </c>
      <c r="G10" s="5">
        <f t="shared" si="2"/>
        <v>0.74324048994896164</v>
      </c>
      <c r="I10" s="17" t="s">
        <v>67</v>
      </c>
      <c r="J10" s="17">
        <f>AVERAGE(G23:G25)</f>
        <v>3.7739177764513259</v>
      </c>
      <c r="K10" s="17">
        <v>2.6467999999999998</v>
      </c>
      <c r="L10" s="17">
        <f t="shared" si="3"/>
        <v>1.4042491846673379</v>
      </c>
    </row>
    <row r="11" spans="1:20" ht="13.5" x14ac:dyDescent="0.2">
      <c r="A11" s="6" t="s">
        <v>8</v>
      </c>
      <c r="B11" s="6" t="s">
        <v>9</v>
      </c>
      <c r="C11" s="6">
        <v>24.787092208862305</v>
      </c>
      <c r="D11" s="6">
        <v>29.172574996948242</v>
      </c>
      <c r="E11" s="6">
        <f t="shared" si="0"/>
        <v>4.3854827880859375</v>
      </c>
      <c r="F11" s="5">
        <f t="shared" si="1"/>
        <v>-2.7809120814005528</v>
      </c>
      <c r="G11" s="7">
        <f t="shared" si="2"/>
        <v>6.8728671906505863</v>
      </c>
      <c r="I11" s="17" t="s">
        <v>68</v>
      </c>
      <c r="J11" s="17">
        <f>AVERAGE(G26:G28)</f>
        <v>3.7076978412576187</v>
      </c>
      <c r="K11" s="17">
        <v>3.4906999999999999</v>
      </c>
      <c r="L11" s="17">
        <f t="shared" si="3"/>
        <v>1.8035163731868311</v>
      </c>
    </row>
    <row r="12" spans="1:20" ht="13.5" x14ac:dyDescent="0.2">
      <c r="A12" s="6" t="s">
        <v>29</v>
      </c>
      <c r="B12" s="6" t="s">
        <v>9</v>
      </c>
      <c r="C12" s="6">
        <v>25.3387451171875</v>
      </c>
      <c r="D12" s="6">
        <v>29.295038223266602</v>
      </c>
      <c r="E12" s="6">
        <f t="shared" si="0"/>
        <v>3.9562931060791016</v>
      </c>
      <c r="F12" s="5">
        <f t="shared" si="1"/>
        <v>-3.2101017634073887</v>
      </c>
      <c r="G12" s="7">
        <f t="shared" si="2"/>
        <v>9.2541582089535765</v>
      </c>
      <c r="I12" s="17" t="s">
        <v>69</v>
      </c>
      <c r="J12" s="17">
        <f>AVERAGE(G29:G31)</f>
        <v>1.336461676280833</v>
      </c>
      <c r="K12" s="17">
        <v>1.7234</v>
      </c>
      <c r="L12" s="17">
        <f t="shared" si="3"/>
        <v>0.78525758899261211</v>
      </c>
    </row>
    <row r="13" spans="1:20" ht="13.5" x14ac:dyDescent="0.2">
      <c r="A13" s="6" t="s">
        <v>41</v>
      </c>
      <c r="B13" s="6" t="s">
        <v>9</v>
      </c>
      <c r="C13" s="6">
        <v>25.062918663024902</v>
      </c>
      <c r="D13" s="6">
        <v>29.276611328125</v>
      </c>
      <c r="E13" s="6">
        <f t="shared" si="0"/>
        <v>4.2136926651000977</v>
      </c>
      <c r="F13" s="5">
        <f t="shared" si="1"/>
        <v>-2.9527022043863926</v>
      </c>
      <c r="G13" s="7">
        <f t="shared" si="2"/>
        <v>7.7419779806073583</v>
      </c>
      <c r="I13" s="17" t="s">
        <v>70</v>
      </c>
      <c r="J13" s="17">
        <f>AVERAGE(G32:G34)</f>
        <v>1.8838941508010094</v>
      </c>
      <c r="K13" s="17">
        <v>4.0026000000000002</v>
      </c>
      <c r="L13" s="17">
        <f t="shared" si="3"/>
        <v>2.0009374471392527</v>
      </c>
    </row>
    <row r="14" spans="1:20" ht="13.5" x14ac:dyDescent="0.2">
      <c r="A14" s="6" t="s">
        <v>10</v>
      </c>
      <c r="B14" s="6" t="s">
        <v>11</v>
      </c>
      <c r="C14" s="6">
        <v>25.208908081054688</v>
      </c>
      <c r="D14" s="6">
        <v>30.613237380981445</v>
      </c>
      <c r="E14" s="6">
        <f t="shared" si="0"/>
        <v>5.4043292999267578</v>
      </c>
      <c r="F14" s="5">
        <f t="shared" si="1"/>
        <v>-1.7620655695597325</v>
      </c>
      <c r="G14" s="7">
        <f t="shared" si="2"/>
        <v>3.3918340116991397</v>
      </c>
      <c r="I14" s="17" t="s">
        <v>71</v>
      </c>
      <c r="J14" s="17">
        <f>AVERAGE(G35:G37)</f>
        <v>0.87615128174042967</v>
      </c>
      <c r="K14" s="17">
        <v>1.3571</v>
      </c>
      <c r="L14" s="17">
        <f t="shared" si="3"/>
        <v>0.44052703187585196</v>
      </c>
    </row>
    <row r="15" spans="1:20" ht="13.5" x14ac:dyDescent="0.2">
      <c r="A15" s="6" t="s">
        <v>30</v>
      </c>
      <c r="B15" s="6" t="s">
        <v>11</v>
      </c>
      <c r="C15" s="6">
        <v>25.723611831665039</v>
      </c>
      <c r="D15" s="6">
        <v>30.647623062133789</v>
      </c>
      <c r="E15" s="6">
        <f t="shared" si="0"/>
        <v>4.92401123046875</v>
      </c>
      <c r="F15" s="5">
        <f t="shared" si="1"/>
        <v>-2.2423836390177403</v>
      </c>
      <c r="G15" s="7">
        <f t="shared" si="2"/>
        <v>4.7317821011620937</v>
      </c>
    </row>
    <row r="16" spans="1:20" ht="13.5" x14ac:dyDescent="0.2">
      <c r="A16" s="6" t="s">
        <v>42</v>
      </c>
      <c r="B16" s="6" t="s">
        <v>11</v>
      </c>
      <c r="C16" s="6">
        <v>25.466259956359863</v>
      </c>
      <c r="D16" s="6">
        <v>30.481632232666016</v>
      </c>
      <c r="E16" s="6">
        <f t="shared" si="0"/>
        <v>5.0153722763061523</v>
      </c>
      <c r="F16" s="5">
        <f t="shared" si="1"/>
        <v>-2.1510225931803379</v>
      </c>
      <c r="G16" s="7">
        <f t="shared" si="2"/>
        <v>4.4414248884569298</v>
      </c>
    </row>
    <row r="17" spans="1:12" ht="13.5" x14ac:dyDescent="0.2">
      <c r="A17" s="6" t="s">
        <v>12</v>
      </c>
      <c r="B17" s="6" t="s">
        <v>13</v>
      </c>
      <c r="C17" s="6">
        <v>25.219146728515625</v>
      </c>
      <c r="D17" s="6">
        <v>31.078639984130859</v>
      </c>
      <c r="E17" s="6">
        <f t="shared" si="0"/>
        <v>5.8594932556152344</v>
      </c>
      <c r="F17" s="5">
        <f t="shared" si="1"/>
        <v>-1.3069016138712559</v>
      </c>
      <c r="G17" s="7">
        <f t="shared" si="2"/>
        <v>2.4740962279870984</v>
      </c>
    </row>
    <row r="18" spans="1:12" ht="13.5" x14ac:dyDescent="0.2">
      <c r="A18" s="6" t="s">
        <v>31</v>
      </c>
      <c r="B18" s="6" t="s">
        <v>13</v>
      </c>
      <c r="C18" s="6">
        <v>25.317279815673828</v>
      </c>
      <c r="D18" s="6">
        <v>31.402975082397461</v>
      </c>
      <c r="E18" s="6">
        <f t="shared" si="0"/>
        <v>6.0856952667236328</v>
      </c>
      <c r="F18" s="5">
        <f t="shared" si="1"/>
        <v>-1.0806996027628575</v>
      </c>
      <c r="G18" s="7">
        <f t="shared" si="2"/>
        <v>2.115061484343594</v>
      </c>
    </row>
    <row r="19" spans="1:12" ht="13.5" x14ac:dyDescent="0.2">
      <c r="A19" s="6" t="s">
        <v>43</v>
      </c>
      <c r="B19" s="6" t="s">
        <v>13</v>
      </c>
      <c r="C19" s="6">
        <v>25.268213272094727</v>
      </c>
      <c r="D19" s="6">
        <v>31.282676696777344</v>
      </c>
      <c r="E19" s="6">
        <f t="shared" si="0"/>
        <v>6.0144634246826172</v>
      </c>
      <c r="F19" s="5">
        <f t="shared" si="1"/>
        <v>-1.1519314448038731</v>
      </c>
      <c r="G19" s="7">
        <f t="shared" si="2"/>
        <v>2.2221118626212584</v>
      </c>
    </row>
    <row r="20" spans="1:12" ht="13.5" x14ac:dyDescent="0.2">
      <c r="A20" s="8" t="s">
        <v>14</v>
      </c>
      <c r="B20" s="8" t="s">
        <v>15</v>
      </c>
      <c r="C20" s="8">
        <v>25.658123016357422</v>
      </c>
      <c r="D20" s="8">
        <v>31.558547973632813</v>
      </c>
      <c r="E20" s="8">
        <f t="shared" si="0"/>
        <v>5.9004249572753906</v>
      </c>
      <c r="F20" s="5">
        <f t="shared" si="1"/>
        <v>-1.2659699122110997</v>
      </c>
      <c r="G20" s="9">
        <f t="shared" si="2"/>
        <v>2.4048883426871615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25.698019027709961</v>
      </c>
      <c r="D21" s="8">
        <v>31.735115051269531</v>
      </c>
      <c r="E21" s="8">
        <f t="shared" si="0"/>
        <v>6.0370960235595703</v>
      </c>
      <c r="F21" s="5">
        <f t="shared" si="1"/>
        <v>-1.12929884592692</v>
      </c>
      <c r="G21" s="9">
        <f t="shared" si="2"/>
        <v>2.1875240009752561</v>
      </c>
    </row>
    <row r="22" spans="1:12" ht="13.5" x14ac:dyDescent="0.2">
      <c r="A22" s="8" t="s">
        <v>44</v>
      </c>
      <c r="B22" s="8" t="s">
        <v>15</v>
      </c>
      <c r="C22" s="8">
        <v>25.678071022033691</v>
      </c>
      <c r="D22" s="8">
        <v>31.501087188720703</v>
      </c>
      <c r="E22" s="8">
        <f t="shared" si="0"/>
        <v>5.8230161666870117</v>
      </c>
      <c r="F22" s="5">
        <f t="shared" si="1"/>
        <v>-1.3433787027994786</v>
      </c>
      <c r="G22" s="9">
        <f t="shared" si="2"/>
        <v>2.537448783367775</v>
      </c>
    </row>
    <row r="23" spans="1:12" ht="13.5" x14ac:dyDescent="0.2">
      <c r="A23" s="8" t="s">
        <v>16</v>
      </c>
      <c r="B23" s="8" t="s">
        <v>17</v>
      </c>
      <c r="C23" s="8">
        <v>24.97736930847168</v>
      </c>
      <c r="D23" s="8">
        <v>30.227701187133789</v>
      </c>
      <c r="E23" s="8">
        <f t="shared" si="0"/>
        <v>5.2503318786621094</v>
      </c>
      <c r="F23" s="5">
        <f t="shared" si="1"/>
        <v>-1.9160629908243809</v>
      </c>
      <c r="G23" s="9">
        <f t="shared" si="2"/>
        <v>3.7739177764513259</v>
      </c>
      <c r="J23"/>
    </row>
    <row r="24" spans="1:12" ht="13.5" x14ac:dyDescent="0.2">
      <c r="A24" s="8" t="s">
        <v>33</v>
      </c>
      <c r="B24" s="8" t="s">
        <v>17</v>
      </c>
      <c r="C24" s="8">
        <v>25.930261611938477</v>
      </c>
      <c r="D24" s="8">
        <v>30.24128532409668</v>
      </c>
      <c r="E24" s="8">
        <f t="shared" si="0"/>
        <v>4.3110237121582031</v>
      </c>
      <c r="F24" s="5">
        <f t="shared" si="1"/>
        <v>-2.8553711573282872</v>
      </c>
      <c r="G24" s="9"/>
      <c r="J24"/>
    </row>
    <row r="25" spans="1:12" ht="13.5" x14ac:dyDescent="0.2">
      <c r="A25" s="8" t="s">
        <v>45</v>
      </c>
      <c r="B25" s="8" t="s">
        <v>17</v>
      </c>
      <c r="C25" s="8">
        <v>25.453815460205078</v>
      </c>
      <c r="D25" s="8">
        <v>30.21150016784668</v>
      </c>
      <c r="E25" s="8">
        <f t="shared" si="0"/>
        <v>4.7576847076416016</v>
      </c>
      <c r="F25" s="5">
        <f t="shared" si="1"/>
        <v>-2.4087101618448887</v>
      </c>
      <c r="G25" s="9"/>
      <c r="J25"/>
    </row>
    <row r="26" spans="1:12" ht="13.5" x14ac:dyDescent="0.2">
      <c r="A26" s="8" t="s">
        <v>18</v>
      </c>
      <c r="B26" s="8" t="s">
        <v>19</v>
      </c>
      <c r="C26" s="8">
        <v>26.106513977050781</v>
      </c>
      <c r="D26" s="8">
        <v>31.35975456237793</v>
      </c>
      <c r="E26" s="8">
        <f t="shared" si="0"/>
        <v>5.2532405853271484</v>
      </c>
      <c r="F26" s="5">
        <f t="shared" si="1"/>
        <v>-1.9131542841593419</v>
      </c>
      <c r="G26" s="9">
        <f t="shared" si="2"/>
        <v>3.7663166126666829</v>
      </c>
      <c r="J26"/>
    </row>
    <row r="27" spans="1:12" ht="13.5" x14ac:dyDescent="0.2">
      <c r="A27" s="8" t="s">
        <v>34</v>
      </c>
      <c r="B27" s="8" t="s">
        <v>19</v>
      </c>
      <c r="C27" s="8">
        <v>26.196182250976563</v>
      </c>
      <c r="D27" s="8">
        <v>31.495044708251953</v>
      </c>
      <c r="E27" s="8">
        <f t="shared" si="0"/>
        <v>5.2988624572753906</v>
      </c>
      <c r="F27" s="5">
        <f t="shared" si="1"/>
        <v>-1.8675324122110997</v>
      </c>
      <c r="G27" s="9">
        <f t="shared" si="2"/>
        <v>3.6490790698485549</v>
      </c>
      <c r="J27"/>
    </row>
    <row r="28" spans="1:12" ht="13.5" x14ac:dyDescent="0.2">
      <c r="A28" s="8" t="s">
        <v>46</v>
      </c>
      <c r="B28" s="8" t="s">
        <v>19</v>
      </c>
      <c r="C28" s="8">
        <v>26.151348114013672</v>
      </c>
      <c r="D28" s="8">
        <v>29.048358917236328</v>
      </c>
      <c r="E28" s="8">
        <f t="shared" si="0"/>
        <v>2.8970108032226563</v>
      </c>
      <c r="F28" s="5">
        <f t="shared" si="1"/>
        <v>-4.269384066263834</v>
      </c>
      <c r="G28" s="9"/>
      <c r="J28"/>
    </row>
    <row r="29" spans="1:12" ht="13.5" x14ac:dyDescent="0.2">
      <c r="A29" s="10" t="s">
        <v>20</v>
      </c>
      <c r="B29" s="10" t="s">
        <v>21</v>
      </c>
      <c r="C29" s="10">
        <v>25.955718994140625</v>
      </c>
      <c r="D29" s="10">
        <v>32.462409973144531</v>
      </c>
      <c r="E29" s="10">
        <f t="shared" si="0"/>
        <v>6.5066909790039063</v>
      </c>
      <c r="F29" s="5">
        <f t="shared" si="1"/>
        <v>-0.65970389048258404</v>
      </c>
      <c r="G29" s="11">
        <f t="shared" si="2"/>
        <v>1.579758349033991</v>
      </c>
      <c r="J29"/>
    </row>
    <row r="30" spans="1:12" x14ac:dyDescent="0.25">
      <c r="A30" s="10" t="s">
        <v>35</v>
      </c>
      <c r="B30" s="10" t="s">
        <v>21</v>
      </c>
      <c r="C30" s="10">
        <v>26.086214065551758</v>
      </c>
      <c r="D30" s="10">
        <v>32.987560272216797</v>
      </c>
      <c r="E30" s="10">
        <f t="shared" si="0"/>
        <v>6.9013462066650391</v>
      </c>
      <c r="F30" s="5">
        <f t="shared" si="1"/>
        <v>-0.26504866282145123</v>
      </c>
      <c r="G30" s="11">
        <f t="shared" si="2"/>
        <v>1.201676581992186</v>
      </c>
      <c r="J30"/>
    </row>
    <row r="31" spans="1:12" x14ac:dyDescent="0.25">
      <c r="A31" s="10" t="s">
        <v>47</v>
      </c>
      <c r="B31" s="10" t="s">
        <v>21</v>
      </c>
      <c r="C31" s="10">
        <v>26.020966529846191</v>
      </c>
      <c r="D31" s="10">
        <v>32.891109466552734</v>
      </c>
      <c r="E31" s="10">
        <f t="shared" si="0"/>
        <v>6.870142936706543</v>
      </c>
      <c r="F31" s="5">
        <f t="shared" si="1"/>
        <v>-0.29625193277994732</v>
      </c>
      <c r="G31" s="11">
        <f t="shared" si="2"/>
        <v>1.2279500978163223</v>
      </c>
      <c r="J31"/>
    </row>
    <row r="32" spans="1:12" x14ac:dyDescent="0.25">
      <c r="A32" s="10" t="s">
        <v>22</v>
      </c>
      <c r="B32" s="10" t="s">
        <v>23</v>
      </c>
      <c r="C32" s="10">
        <v>25.365997314453125</v>
      </c>
      <c r="D32" s="10">
        <v>31.639312744140625</v>
      </c>
      <c r="E32" s="10">
        <f t="shared" si="0"/>
        <v>6.2733154296875</v>
      </c>
      <c r="F32" s="5">
        <f t="shared" si="1"/>
        <v>-0.89307943979899029</v>
      </c>
      <c r="G32" s="11">
        <f t="shared" si="2"/>
        <v>1.8571359621534462</v>
      </c>
      <c r="J32"/>
    </row>
    <row r="33" spans="1:10" x14ac:dyDescent="0.25">
      <c r="A33" s="10" t="s">
        <v>36</v>
      </c>
      <c r="B33" s="10" t="s">
        <v>23</v>
      </c>
      <c r="C33" s="10">
        <v>25.2484130859375</v>
      </c>
      <c r="D33" s="10">
        <v>31.563632965087891</v>
      </c>
      <c r="E33" s="10">
        <f t="shared" si="0"/>
        <v>6.3152198791503906</v>
      </c>
      <c r="F33" s="5">
        <f t="shared" si="1"/>
        <v>-0.85117499033609967</v>
      </c>
      <c r="G33" s="11">
        <f t="shared" si="2"/>
        <v>1.8039695542827261</v>
      </c>
      <c r="J33"/>
    </row>
    <row r="34" spans="1:10" x14ac:dyDescent="0.25">
      <c r="A34" s="10" t="s">
        <v>48</v>
      </c>
      <c r="B34" s="10" t="s">
        <v>23</v>
      </c>
      <c r="C34" s="10">
        <v>25.307205200195313</v>
      </c>
      <c r="D34" s="10">
        <v>31.480413436889648</v>
      </c>
      <c r="E34" s="10">
        <f t="shared" si="0"/>
        <v>6.1732082366943359</v>
      </c>
      <c r="F34" s="5">
        <f t="shared" si="1"/>
        <v>-0.99318663279215436</v>
      </c>
      <c r="G34" s="11">
        <f t="shared" si="2"/>
        <v>1.9905769359668564</v>
      </c>
      <c r="J34"/>
    </row>
    <row r="35" spans="1:10" x14ac:dyDescent="0.25">
      <c r="A35" s="10" t="s">
        <v>24</v>
      </c>
      <c r="B35" s="10" t="s">
        <v>25</v>
      </c>
      <c r="C35" s="10">
        <v>25.270511627197266</v>
      </c>
      <c r="D35" s="10">
        <v>32.352123260498047</v>
      </c>
      <c r="E35" s="10">
        <f t="shared" si="0"/>
        <v>7.0816116333007813</v>
      </c>
      <c r="F35" s="5">
        <f t="shared" si="1"/>
        <v>-8.4783236185709043E-2</v>
      </c>
      <c r="G35" s="11">
        <f t="shared" si="2"/>
        <v>1.0605283858271048</v>
      </c>
    </row>
    <row r="36" spans="1:10" x14ac:dyDescent="0.25">
      <c r="A36" s="10" t="s">
        <v>37</v>
      </c>
      <c r="B36" s="10" t="s">
        <v>25</v>
      </c>
      <c r="C36" s="10">
        <v>25.299520492553711</v>
      </c>
      <c r="D36" s="10">
        <v>32.639499664306641</v>
      </c>
      <c r="E36" s="10">
        <f t="shared" si="0"/>
        <v>7.3399791717529297</v>
      </c>
      <c r="F36" s="5">
        <f t="shared" si="1"/>
        <v>0.17358430226643939</v>
      </c>
      <c r="G36" s="11">
        <f t="shared" si="2"/>
        <v>0.88663713776161024</v>
      </c>
    </row>
    <row r="37" spans="1:10" x14ac:dyDescent="0.25">
      <c r="A37" s="10" t="s">
        <v>49</v>
      </c>
      <c r="B37" s="10" t="s">
        <v>25</v>
      </c>
      <c r="C37" s="10">
        <v>25.285016059875488</v>
      </c>
      <c r="D37" s="10">
        <v>33.005073547363281</v>
      </c>
      <c r="E37" s="10">
        <f t="shared" si="0"/>
        <v>7.720057487487793</v>
      </c>
      <c r="F37" s="5">
        <f t="shared" si="1"/>
        <v>0.55366261800130268</v>
      </c>
      <c r="G37" s="11">
        <f t="shared" si="2"/>
        <v>0.68128832163257402</v>
      </c>
    </row>
    <row r="38" spans="1:10" x14ac:dyDescent="0.25">
      <c r="C38" s="1"/>
    </row>
    <row r="39" spans="1:10" x14ac:dyDescent="0.25">
      <c r="C39" s="1"/>
      <c r="E39" s="12">
        <f>AVERAGE(E2:E4)</f>
        <v>7.1663948694864912</v>
      </c>
      <c r="F39" s="13">
        <v>7.1663948694864903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7"/>
  <sheetViews>
    <sheetView topLeftCell="F7" workbookViewId="0">
      <selection activeCell="J24" sqref="J24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81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25.915205001831055</v>
      </c>
      <c r="D2" s="4">
        <v>27.768186569213867</v>
      </c>
      <c r="E2" s="4">
        <f>D2-C2</f>
        <v>1.8529815673828125</v>
      </c>
      <c r="F2" s="5">
        <f>E2-2.00430647532145</f>
        <v>-0.1513249079386374</v>
      </c>
      <c r="G2" s="5">
        <f>2^(-F2)</f>
        <v>1.110588920110823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25.807697296142578</v>
      </c>
      <c r="D3" s="4">
        <v>27.911962509155273</v>
      </c>
      <c r="E3" s="4">
        <f t="shared" ref="E3:E37" si="0">D3-C3</f>
        <v>2.1042652130126953</v>
      </c>
      <c r="F3" s="5">
        <f t="shared" ref="F3:F37" si="1">E3-2.00430647532145</f>
        <v>9.9958737691245414E-2</v>
      </c>
      <c r="G3" s="5">
        <f t="shared" ref="G3:G37" si="2">2^(-F3)</f>
        <v>0.93305967745783891</v>
      </c>
      <c r="I3" s="17" t="s">
        <v>3</v>
      </c>
      <c r="J3" s="17">
        <f>AVERAGE(G2:G4)</f>
        <v>1.0028902197420826</v>
      </c>
      <c r="K3" s="17">
        <v>6.3869999999999996</v>
      </c>
      <c r="L3" s="17">
        <f>LOG(K3,2)</f>
        <v>2.6751384505113629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25.861451148986816</v>
      </c>
      <c r="D4" s="4">
        <v>27.917123794555664</v>
      </c>
      <c r="E4" s="4">
        <f t="shared" si="0"/>
        <v>2.0556726455688477</v>
      </c>
      <c r="F4" s="5">
        <f t="shared" si="1"/>
        <v>5.1366170247397758E-2</v>
      </c>
      <c r="G4" s="5">
        <f t="shared" si="2"/>
        <v>0.96502206165758608</v>
      </c>
      <c r="I4" s="17" t="s">
        <v>61</v>
      </c>
      <c r="J4" s="17">
        <f>AVERAGE(G5:G7)</f>
        <v>0.83535954099210485</v>
      </c>
      <c r="K4" s="17">
        <v>8.4873999999999992</v>
      </c>
      <c r="L4" s="17">
        <f t="shared" ref="L4:L14" si="3">LOG(K4,2)</f>
        <v>3.0853226713775181</v>
      </c>
      <c r="O4" s="20" t="s">
        <v>55</v>
      </c>
      <c r="P4" s="20">
        <f>AVERAGE(G2:G10)</f>
        <v>0.88163371025475901</v>
      </c>
      <c r="Q4" s="20">
        <f>AVERAGE(L3:L5)</f>
        <v>2.8219915443975214</v>
      </c>
      <c r="R4" s="20">
        <f>_xlfn.STDEV.P(G2:G10)</f>
        <v>0.11186020545551574</v>
      </c>
      <c r="S4" s="20">
        <f>_xlfn.STDEV.P(L3:L5)</f>
        <v>0.18661568870622974</v>
      </c>
      <c r="T4" s="22">
        <f>PEARSON(P4:P7,Q4:Q7)</f>
        <v>0.89351807326392008</v>
      </c>
    </row>
    <row r="5" spans="1:20" ht="13.5" x14ac:dyDescent="0.2">
      <c r="A5" s="4" t="s">
        <v>4</v>
      </c>
      <c r="B5" s="4" t="s">
        <v>5</v>
      </c>
      <c r="C5" s="4">
        <v>25.461219787597656</v>
      </c>
      <c r="D5" s="4">
        <v>27.612813949584961</v>
      </c>
      <c r="E5" s="4">
        <f t="shared" si="0"/>
        <v>2.1515941619873047</v>
      </c>
      <c r="F5" s="5">
        <f t="shared" si="1"/>
        <v>0.14728768666585479</v>
      </c>
      <c r="G5" s="5">
        <f t="shared" si="2"/>
        <v>0.90294643637052152</v>
      </c>
      <c r="I5" s="17" t="s">
        <v>62</v>
      </c>
      <c r="J5" s="17">
        <f>AVERAGE(G8:G10)</f>
        <v>0.80665137003008935</v>
      </c>
      <c r="K5" s="17">
        <v>6.5228999999999999</v>
      </c>
      <c r="L5" s="17">
        <f t="shared" si="3"/>
        <v>2.7055135113036832</v>
      </c>
      <c r="O5" s="20" t="s">
        <v>56</v>
      </c>
      <c r="P5" s="20">
        <f>AVERAGE(G11:G19)</f>
        <v>4.9471915528641572</v>
      </c>
      <c r="Q5" s="20">
        <f>AVERAGE(L6:L8)</f>
        <v>5.6960279774084439</v>
      </c>
      <c r="R5" s="20">
        <f>_xlfn.STDEV.P(G11:G16,G19)</f>
        <v>0.92762631027035991</v>
      </c>
      <c r="S5" s="20">
        <f>_xlfn.STDEV.P(L6:L8)</f>
        <v>0.60632096930877799</v>
      </c>
      <c r="T5" s="20"/>
    </row>
    <row r="6" spans="1:20" ht="13.5" x14ac:dyDescent="0.2">
      <c r="A6" s="4" t="s">
        <v>27</v>
      </c>
      <c r="B6" s="4" t="s">
        <v>5</v>
      </c>
      <c r="C6" s="4">
        <v>25.370147705078125</v>
      </c>
      <c r="D6" s="4">
        <v>27.824228286743164</v>
      </c>
      <c r="E6" s="4">
        <f t="shared" si="0"/>
        <v>2.4540805816650391</v>
      </c>
      <c r="F6" s="5">
        <f t="shared" si="1"/>
        <v>0.44977410634358916</v>
      </c>
      <c r="G6" s="5">
        <f t="shared" si="2"/>
        <v>0.73215747842325363</v>
      </c>
      <c r="I6" s="17" t="s">
        <v>63</v>
      </c>
      <c r="J6" s="17">
        <f>AVERAGE(G11:G13)</f>
        <v>6.0101994247763173</v>
      </c>
      <c r="K6" s="17">
        <v>80.926599999999993</v>
      </c>
      <c r="L6" s="17">
        <f t="shared" si="3"/>
        <v>6.3385420791308498</v>
      </c>
      <c r="O6" s="20" t="s">
        <v>57</v>
      </c>
      <c r="P6" s="20">
        <f>AVERAGE(G20:G28)</f>
        <v>4.2094256067393507</v>
      </c>
      <c r="Q6" s="20">
        <f>AVERAGE(L9:L11)</f>
        <v>5.0271837379101374</v>
      </c>
      <c r="R6" s="20">
        <f>_xlfn.STDEV.P(G20:G22,G26:G28)</f>
        <v>0.48742232271227393</v>
      </c>
      <c r="S6" s="20">
        <f>_xlfn.STDEV.P(L9:L11)</f>
        <v>0.78947824919393783</v>
      </c>
      <c r="T6" s="20"/>
    </row>
    <row r="7" spans="1:20" ht="13.5" x14ac:dyDescent="0.2">
      <c r="A7" s="4" t="s">
        <v>39</v>
      </c>
      <c r="B7" s="4" t="s">
        <v>5</v>
      </c>
      <c r="C7" s="4">
        <v>25.415683746337891</v>
      </c>
      <c r="D7" s="4">
        <v>27.619287490844727</v>
      </c>
      <c r="E7" s="4">
        <f t="shared" si="0"/>
        <v>2.2036037445068359</v>
      </c>
      <c r="F7" s="5">
        <f t="shared" si="1"/>
        <v>0.19929726918538604</v>
      </c>
      <c r="G7" s="5">
        <f t="shared" si="2"/>
        <v>0.87097470818253941</v>
      </c>
      <c r="I7" s="17" t="s">
        <v>64</v>
      </c>
      <c r="J7" s="17">
        <f>AVERAGE(G14:G16)</f>
        <v>5.4118860299281186</v>
      </c>
      <c r="K7" s="17">
        <v>58.3444</v>
      </c>
      <c r="L7" s="17">
        <f t="shared" si="3"/>
        <v>5.8665222850112553</v>
      </c>
      <c r="O7" s="20" t="s">
        <v>58</v>
      </c>
      <c r="P7" s="20">
        <f>AVERAGE(G29:G37)</f>
        <v>1.871354933839068</v>
      </c>
      <c r="Q7" s="20">
        <f>AVERAGE(L12:L14)</f>
        <v>4.6816926171431508</v>
      </c>
      <c r="R7" s="20">
        <f>_xlfn.STDEV.P(G29:G37)</f>
        <v>0.59392860371106704</v>
      </c>
      <c r="S7" s="20">
        <f>_xlfn.STDEV.P(L12:L14)</f>
        <v>0.61646230110472511</v>
      </c>
      <c r="T7" s="20"/>
    </row>
    <row r="8" spans="1:20" ht="13.5" x14ac:dyDescent="0.2">
      <c r="A8" s="4" t="s">
        <v>6</v>
      </c>
      <c r="B8" s="4" t="s">
        <v>7</v>
      </c>
      <c r="C8" s="4">
        <v>24.984226226806641</v>
      </c>
      <c r="D8" s="4">
        <v>27.328018188476563</v>
      </c>
      <c r="E8" s="4">
        <f t="shared" si="0"/>
        <v>2.3437919616699219</v>
      </c>
      <c r="F8" s="5">
        <f t="shared" si="1"/>
        <v>0.33948548634847198</v>
      </c>
      <c r="G8" s="5">
        <f t="shared" si="2"/>
        <v>0.79032311745694028</v>
      </c>
      <c r="I8" s="17" t="s">
        <v>65</v>
      </c>
      <c r="J8" s="17">
        <f>AVERAGE(G17:G19)</f>
        <v>3.419489203888034</v>
      </c>
      <c r="K8" s="17">
        <v>29.5077</v>
      </c>
      <c r="L8" s="17">
        <f t="shared" si="3"/>
        <v>4.8830195680832249</v>
      </c>
    </row>
    <row r="9" spans="1:20" ht="13.5" x14ac:dyDescent="0.2">
      <c r="A9" s="4" t="s">
        <v>28</v>
      </c>
      <c r="B9" s="4" t="s">
        <v>7</v>
      </c>
      <c r="C9" s="4">
        <v>24.895900726318359</v>
      </c>
      <c r="D9" s="4">
        <v>27.329465866088867</v>
      </c>
      <c r="E9" s="4">
        <f t="shared" si="0"/>
        <v>2.4335651397705078</v>
      </c>
      <c r="F9" s="5">
        <f t="shared" si="1"/>
        <v>0.42925866444905791</v>
      </c>
      <c r="G9" s="5">
        <f t="shared" si="2"/>
        <v>0.74264329799482443</v>
      </c>
      <c r="I9" s="17" t="s">
        <v>66</v>
      </c>
      <c r="J9" s="17">
        <f>AVERAGE(G20:G22)</f>
        <v>3.8063285783523013</v>
      </c>
      <c r="K9" s="17">
        <v>18.9087</v>
      </c>
      <c r="L9" s="17">
        <f t="shared" si="3"/>
        <v>4.2409782742499473</v>
      </c>
    </row>
    <row r="10" spans="1:20" ht="13.5" x14ac:dyDescent="0.2">
      <c r="A10" s="4" t="s">
        <v>40</v>
      </c>
      <c r="B10" s="4" t="s">
        <v>7</v>
      </c>
      <c r="C10" s="4">
        <v>24.9400634765625</v>
      </c>
      <c r="D10" s="4">
        <v>27.11738395690918</v>
      </c>
      <c r="E10" s="4">
        <f t="shared" si="0"/>
        <v>2.1773204803466797</v>
      </c>
      <c r="F10" s="5">
        <f t="shared" si="1"/>
        <v>0.17301400502522979</v>
      </c>
      <c r="G10" s="5">
        <f t="shared" si="2"/>
        <v>0.88698769463850369</v>
      </c>
      <c r="I10" s="17" t="s">
        <v>67</v>
      </c>
      <c r="J10" s="17">
        <f>AVERAGE(G23:G25)</f>
        <v>6.7597531977493466</v>
      </c>
      <c r="K10" s="17">
        <v>68.918400000000005</v>
      </c>
      <c r="L10" s="17">
        <f t="shared" si="3"/>
        <v>6.1068173034313622</v>
      </c>
    </row>
    <row r="11" spans="1:20" ht="13.5" x14ac:dyDescent="0.2">
      <c r="A11" s="6" t="s">
        <v>8</v>
      </c>
      <c r="B11" s="6" t="s">
        <v>9</v>
      </c>
      <c r="C11" s="6">
        <v>24.787092208862305</v>
      </c>
      <c r="D11" s="6">
        <v>24.496454238891602</v>
      </c>
      <c r="E11" s="6">
        <f t="shared" si="0"/>
        <v>-0.29063796997070313</v>
      </c>
      <c r="F11" s="5">
        <f t="shared" si="1"/>
        <v>-2.294944445292153</v>
      </c>
      <c r="G11" s="7">
        <f t="shared" si="2"/>
        <v>4.9073509351233415</v>
      </c>
      <c r="I11" s="17" t="s">
        <v>68</v>
      </c>
      <c r="J11" s="17">
        <f>AVERAGE(G26:G28)</f>
        <v>2.912304241119736</v>
      </c>
      <c r="K11" s="17">
        <v>26.607399999999998</v>
      </c>
      <c r="L11" s="17">
        <f t="shared" si="3"/>
        <v>4.7337556360491018</v>
      </c>
    </row>
    <row r="12" spans="1:20" ht="13.5" x14ac:dyDescent="0.2">
      <c r="A12" s="6" t="s">
        <v>29</v>
      </c>
      <c r="B12" s="6" t="s">
        <v>9</v>
      </c>
      <c r="C12" s="6">
        <v>25.3387451171875</v>
      </c>
      <c r="D12" s="6">
        <v>24.541893005371094</v>
      </c>
      <c r="E12" s="6">
        <f t="shared" si="0"/>
        <v>-0.79685211181640625</v>
      </c>
      <c r="F12" s="5">
        <f t="shared" si="1"/>
        <v>-2.8011585871378561</v>
      </c>
      <c r="G12" s="7">
        <f t="shared" si="2"/>
        <v>6.9699996668580697</v>
      </c>
      <c r="I12" s="17" t="s">
        <v>69</v>
      </c>
      <c r="J12" s="17">
        <f>AVERAGE(G29:G31)</f>
        <v>2.6352673095463404</v>
      </c>
      <c r="K12" s="17">
        <v>35.349800000000002</v>
      </c>
      <c r="L12" s="17">
        <f t="shared" si="3"/>
        <v>5.1436301475507662</v>
      </c>
    </row>
    <row r="13" spans="1:20" ht="13.5" x14ac:dyDescent="0.2">
      <c r="A13" s="6" t="s">
        <v>41</v>
      </c>
      <c r="B13" s="6" t="s">
        <v>9</v>
      </c>
      <c r="C13" s="6">
        <v>25.062918663024902</v>
      </c>
      <c r="D13" s="6">
        <v>24.445877075195313</v>
      </c>
      <c r="E13" s="6">
        <f t="shared" si="0"/>
        <v>-0.61704158782958984</v>
      </c>
      <c r="F13" s="5">
        <f t="shared" si="1"/>
        <v>-2.6213480631510397</v>
      </c>
      <c r="G13" s="7">
        <f t="shared" si="2"/>
        <v>6.153247672347538</v>
      </c>
      <c r="I13" s="17" t="s">
        <v>70</v>
      </c>
      <c r="J13" s="17">
        <f>AVERAGE(G32:G34)</f>
        <v>1.7045592951639543</v>
      </c>
      <c r="K13" s="17">
        <v>34.084299999999999</v>
      </c>
      <c r="L13" s="17">
        <f t="shared" si="3"/>
        <v>5.0910354491525176</v>
      </c>
    </row>
    <row r="14" spans="1:20" ht="13.5" x14ac:dyDescent="0.2">
      <c r="A14" s="6" t="s">
        <v>10</v>
      </c>
      <c r="B14" s="6" t="s">
        <v>11</v>
      </c>
      <c r="C14" s="6">
        <v>25.208908081054688</v>
      </c>
      <c r="D14" s="6">
        <v>25.097429275512695</v>
      </c>
      <c r="E14" s="6">
        <f t="shared" si="0"/>
        <v>-0.11147880554199219</v>
      </c>
      <c r="F14" s="5">
        <f t="shared" si="1"/>
        <v>-2.1157852808634421</v>
      </c>
      <c r="G14" s="7">
        <f t="shared" si="2"/>
        <v>4.3342587431310236</v>
      </c>
      <c r="I14" s="17" t="s">
        <v>71</v>
      </c>
      <c r="J14" s="17">
        <f>AVERAGE(G35:G37)</f>
        <v>1.2742381968069092</v>
      </c>
      <c r="K14" s="17">
        <v>14.0297</v>
      </c>
      <c r="L14" s="17">
        <f t="shared" si="3"/>
        <v>3.8104122547261685</v>
      </c>
    </row>
    <row r="15" spans="1:20" ht="13.5" x14ac:dyDescent="0.2">
      <c r="A15" s="6" t="s">
        <v>30</v>
      </c>
      <c r="B15" s="6" t="s">
        <v>11</v>
      </c>
      <c r="C15" s="6">
        <v>25.723611831665039</v>
      </c>
      <c r="D15" s="6">
        <v>25.071151733398438</v>
      </c>
      <c r="E15" s="6">
        <f t="shared" si="0"/>
        <v>-0.65246009826660156</v>
      </c>
      <c r="F15" s="5">
        <f t="shared" si="1"/>
        <v>-2.6567665735880515</v>
      </c>
      <c r="G15" s="7">
        <f t="shared" si="2"/>
        <v>6.3061809770127386</v>
      </c>
    </row>
    <row r="16" spans="1:20" ht="13.5" x14ac:dyDescent="0.2">
      <c r="A16" s="6" t="s">
        <v>42</v>
      </c>
      <c r="B16" s="6" t="s">
        <v>11</v>
      </c>
      <c r="C16" s="6">
        <v>25.466259956359863</v>
      </c>
      <c r="D16" s="6">
        <v>24.986371994018555</v>
      </c>
      <c r="E16" s="6">
        <f t="shared" si="0"/>
        <v>-0.47988796234130859</v>
      </c>
      <c r="F16" s="5">
        <f t="shared" si="1"/>
        <v>-2.4841944376627585</v>
      </c>
      <c r="G16" s="7">
        <f t="shared" si="2"/>
        <v>5.5952183696405937</v>
      </c>
    </row>
    <row r="17" spans="1:12" ht="13.5" x14ac:dyDescent="0.2">
      <c r="A17" s="6" t="s">
        <v>12</v>
      </c>
      <c r="B17" s="6" t="s">
        <v>13</v>
      </c>
      <c r="C17" s="6">
        <v>25.219146728515625</v>
      </c>
      <c r="D17" s="6">
        <v>25.766572952270508</v>
      </c>
      <c r="E17" s="6">
        <f t="shared" si="0"/>
        <v>0.54742622375488281</v>
      </c>
      <c r="F17" s="5">
        <f t="shared" si="1"/>
        <v>-1.4568802515665671</v>
      </c>
      <c r="G17" s="7">
        <f t="shared" si="2"/>
        <v>2.745140997321597</v>
      </c>
    </row>
    <row r="18" spans="1:12" ht="13.5" x14ac:dyDescent="0.2">
      <c r="A18" s="6" t="s">
        <v>31</v>
      </c>
      <c r="B18" s="6" t="s">
        <v>13</v>
      </c>
      <c r="C18" s="6">
        <v>25.317279815673828</v>
      </c>
      <c r="D18" s="6">
        <v>25.712896347045898</v>
      </c>
      <c r="E18" s="6">
        <f t="shared" si="0"/>
        <v>0.39561653137207031</v>
      </c>
      <c r="F18" s="5">
        <f t="shared" si="1"/>
        <v>-1.6086899439493796</v>
      </c>
      <c r="G18" s="7">
        <f t="shared" si="2"/>
        <v>3.0497478011217076</v>
      </c>
    </row>
    <row r="19" spans="1:12" ht="13.5" x14ac:dyDescent="0.2">
      <c r="A19" s="6" t="s">
        <v>43</v>
      </c>
      <c r="B19" s="6" t="s">
        <v>13</v>
      </c>
      <c r="C19" s="6">
        <v>25.268213272094727</v>
      </c>
      <c r="D19" s="6">
        <v>25.11431884765625</v>
      </c>
      <c r="E19" s="6">
        <f t="shared" si="0"/>
        <v>-0.15389442443847656</v>
      </c>
      <c r="F19" s="5">
        <f t="shared" si="1"/>
        <v>-2.1582008997599265</v>
      </c>
      <c r="G19" s="7">
        <f t="shared" si="2"/>
        <v>4.4635788132207983</v>
      </c>
    </row>
    <row r="20" spans="1:12" ht="13.5" x14ac:dyDescent="0.2">
      <c r="A20" s="8" t="s">
        <v>14</v>
      </c>
      <c r="B20" s="8" t="s">
        <v>15</v>
      </c>
      <c r="C20" s="8">
        <v>25.658123016357422</v>
      </c>
      <c r="D20" s="8">
        <v>25.719577789306641</v>
      </c>
      <c r="E20" s="8">
        <f t="shared" si="0"/>
        <v>6.145477294921875E-2</v>
      </c>
      <c r="F20" s="5">
        <f t="shared" si="1"/>
        <v>-1.9428517023722311</v>
      </c>
      <c r="G20" s="9">
        <f t="shared" si="2"/>
        <v>3.8446484938172278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25.698019027709961</v>
      </c>
      <c r="D21" s="8">
        <v>25.827968597412109</v>
      </c>
      <c r="E21" s="8">
        <f t="shared" si="0"/>
        <v>0.12994956970214844</v>
      </c>
      <c r="F21" s="5">
        <f t="shared" si="1"/>
        <v>-1.8743569056193015</v>
      </c>
      <c r="G21" s="9">
        <f t="shared" si="2"/>
        <v>3.6663814857544561</v>
      </c>
    </row>
    <row r="22" spans="1:12" ht="13.5" x14ac:dyDescent="0.2">
      <c r="A22" s="8" t="s">
        <v>44</v>
      </c>
      <c r="B22" s="8" t="s">
        <v>15</v>
      </c>
      <c r="C22" s="8">
        <v>25.678071022033691</v>
      </c>
      <c r="D22" s="8">
        <v>25.715963363647461</v>
      </c>
      <c r="E22" s="8">
        <f t="shared" si="0"/>
        <v>3.7892341613769531E-2</v>
      </c>
      <c r="F22" s="5">
        <f t="shared" si="1"/>
        <v>-1.9664141337076804</v>
      </c>
      <c r="G22" s="9">
        <f t="shared" si="2"/>
        <v>3.9079557554852187</v>
      </c>
    </row>
    <row r="23" spans="1:12" ht="13.5" x14ac:dyDescent="0.2">
      <c r="A23" s="8" t="s">
        <v>16</v>
      </c>
      <c r="B23" s="8" t="s">
        <v>17</v>
      </c>
      <c r="C23" s="8">
        <v>24.97736930847168</v>
      </c>
      <c r="D23" s="8">
        <v>24.472108840942383</v>
      </c>
      <c r="E23" s="8">
        <f t="shared" si="0"/>
        <v>-0.50526046752929688</v>
      </c>
      <c r="F23" s="5">
        <f t="shared" si="1"/>
        <v>-2.5095669428507468</v>
      </c>
      <c r="G23" s="9">
        <f t="shared" si="2"/>
        <v>5.6944911970567382</v>
      </c>
      <c r="J23"/>
    </row>
    <row r="24" spans="1:12" ht="13.5" x14ac:dyDescent="0.2">
      <c r="A24" s="8" t="s">
        <v>33</v>
      </c>
      <c r="B24" s="8" t="s">
        <v>17</v>
      </c>
      <c r="C24" s="8">
        <v>25.930261611938477</v>
      </c>
      <c r="D24" s="8">
        <v>23.59187126159668</v>
      </c>
      <c r="E24" s="8">
        <f t="shared" si="0"/>
        <v>-2.3383903503417969</v>
      </c>
      <c r="F24" s="5">
        <f t="shared" si="1"/>
        <v>-4.3426968256632463</v>
      </c>
      <c r="G24" s="9"/>
      <c r="J24"/>
    </row>
    <row r="25" spans="1:12" ht="13.5" x14ac:dyDescent="0.2">
      <c r="A25" s="8" t="s">
        <v>45</v>
      </c>
      <c r="B25" s="8" t="s">
        <v>17</v>
      </c>
      <c r="C25" s="8">
        <v>25.453815460205078</v>
      </c>
      <c r="D25" s="8">
        <v>24.490028381347656</v>
      </c>
      <c r="E25" s="8">
        <f t="shared" si="0"/>
        <v>-0.96378707885742188</v>
      </c>
      <c r="F25" s="5">
        <f t="shared" si="1"/>
        <v>-2.9680935541788718</v>
      </c>
      <c r="G25" s="9">
        <f t="shared" si="2"/>
        <v>7.8250151984419549</v>
      </c>
      <c r="J25"/>
    </row>
    <row r="26" spans="1:12" ht="13.5" x14ac:dyDescent="0.2">
      <c r="A26" s="8" t="s">
        <v>18</v>
      </c>
      <c r="B26" s="8" t="s">
        <v>19</v>
      </c>
      <c r="C26" s="8">
        <v>26.106513977050781</v>
      </c>
      <c r="D26" s="8">
        <v>26.757972717285156</v>
      </c>
      <c r="E26" s="8">
        <f t="shared" si="0"/>
        <v>0.651458740234375</v>
      </c>
      <c r="F26" s="5">
        <f t="shared" si="1"/>
        <v>-1.3528477350870749</v>
      </c>
      <c r="G26" s="9">
        <f t="shared" si="2"/>
        <v>2.5541579332406976</v>
      </c>
      <c r="J26"/>
    </row>
    <row r="27" spans="1:12" ht="13.5" x14ac:dyDescent="0.2">
      <c r="A27" s="8" t="s">
        <v>34</v>
      </c>
      <c r="B27" s="8" t="s">
        <v>19</v>
      </c>
      <c r="C27" s="8">
        <v>26.196182250976563</v>
      </c>
      <c r="D27" s="8">
        <v>26.554946899414063</v>
      </c>
      <c r="E27" s="8">
        <f t="shared" si="0"/>
        <v>0.3587646484375</v>
      </c>
      <c r="F27" s="5">
        <f t="shared" si="1"/>
        <v>-1.6455418268839499</v>
      </c>
      <c r="G27" s="9">
        <f t="shared" si="2"/>
        <v>3.1286533670268888</v>
      </c>
      <c r="J27"/>
    </row>
    <row r="28" spans="1:12" ht="13.5" x14ac:dyDescent="0.2">
      <c r="A28" s="8" t="s">
        <v>46</v>
      </c>
      <c r="B28" s="8" t="s">
        <v>19</v>
      </c>
      <c r="C28" s="8">
        <v>26.151348114013672</v>
      </c>
      <c r="D28" s="8">
        <v>26.544906616210938</v>
      </c>
      <c r="E28" s="8">
        <f t="shared" si="0"/>
        <v>0.39355850219726563</v>
      </c>
      <c r="F28" s="5">
        <f t="shared" si="1"/>
        <v>-1.6107479731241843</v>
      </c>
      <c r="G28" s="9">
        <f t="shared" si="2"/>
        <v>3.0541014230916219</v>
      </c>
      <c r="J28"/>
    </row>
    <row r="29" spans="1:12" ht="13.5" x14ac:dyDescent="0.2">
      <c r="A29" s="10" t="s">
        <v>20</v>
      </c>
      <c r="B29" s="10" t="s">
        <v>21</v>
      </c>
      <c r="C29" s="10">
        <v>25.955718994140625</v>
      </c>
      <c r="D29" s="10">
        <v>26.735506057739258</v>
      </c>
      <c r="E29" s="10">
        <f t="shared" si="0"/>
        <v>0.77978706359863281</v>
      </c>
      <c r="F29" s="5">
        <f t="shared" si="1"/>
        <v>-1.2245194117228171</v>
      </c>
      <c r="G29" s="11">
        <f t="shared" si="2"/>
        <v>2.3367759443689922</v>
      </c>
      <c r="J29"/>
    </row>
    <row r="30" spans="1:12" x14ac:dyDescent="0.25">
      <c r="A30" s="10" t="s">
        <v>35</v>
      </c>
      <c r="B30" s="10" t="s">
        <v>21</v>
      </c>
      <c r="C30" s="10">
        <v>26.086214065551758</v>
      </c>
      <c r="D30" s="10">
        <v>26.500337600708008</v>
      </c>
      <c r="E30" s="10">
        <f t="shared" si="0"/>
        <v>0.41412353515625</v>
      </c>
      <c r="F30" s="5">
        <f t="shared" si="1"/>
        <v>-1.5901829401651999</v>
      </c>
      <c r="G30" s="11">
        <f t="shared" si="2"/>
        <v>3.0108752630276783</v>
      </c>
      <c r="J30"/>
    </row>
    <row r="31" spans="1:12" x14ac:dyDescent="0.25">
      <c r="A31" s="10" t="s">
        <v>47</v>
      </c>
      <c r="B31" s="10" t="s">
        <v>21</v>
      </c>
      <c r="C31" s="10">
        <v>26.020966529846191</v>
      </c>
      <c r="D31" s="10">
        <v>26.670171737670898</v>
      </c>
      <c r="E31" s="10">
        <f t="shared" si="0"/>
        <v>0.64920520782470703</v>
      </c>
      <c r="F31" s="5">
        <f t="shared" si="1"/>
        <v>-1.3551012674967429</v>
      </c>
      <c r="G31" s="11">
        <f t="shared" si="2"/>
        <v>2.5581507212423507</v>
      </c>
      <c r="J31"/>
    </row>
    <row r="32" spans="1:12" x14ac:dyDescent="0.25">
      <c r="A32" s="10" t="s">
        <v>22</v>
      </c>
      <c r="B32" s="10" t="s">
        <v>23</v>
      </c>
      <c r="C32" s="10">
        <v>25.365997314453125</v>
      </c>
      <c r="D32" s="10">
        <v>26.563421249389648</v>
      </c>
      <c r="E32" s="10">
        <f t="shared" si="0"/>
        <v>1.1974239349365234</v>
      </c>
      <c r="F32" s="5">
        <f t="shared" si="1"/>
        <v>-0.80688254038492646</v>
      </c>
      <c r="G32" s="11">
        <f t="shared" si="2"/>
        <v>1.7494270912558922</v>
      </c>
      <c r="J32"/>
    </row>
    <row r="33" spans="1:10" x14ac:dyDescent="0.25">
      <c r="A33" s="10" t="s">
        <v>36</v>
      </c>
      <c r="B33" s="10" t="s">
        <v>23</v>
      </c>
      <c r="C33" s="10">
        <v>25.2484130859375</v>
      </c>
      <c r="D33" s="10">
        <v>26.609355926513672</v>
      </c>
      <c r="E33" s="10">
        <f t="shared" si="0"/>
        <v>1.3609428405761719</v>
      </c>
      <c r="F33" s="5">
        <f t="shared" si="1"/>
        <v>-0.64336363474527802</v>
      </c>
      <c r="G33" s="11">
        <f t="shared" si="2"/>
        <v>1.5619666330389046</v>
      </c>
      <c r="J33"/>
    </row>
    <row r="34" spans="1:10" x14ac:dyDescent="0.25">
      <c r="A34" s="10" t="s">
        <v>48</v>
      </c>
      <c r="B34" s="10" t="s">
        <v>23</v>
      </c>
      <c r="C34" s="10">
        <v>25.307205200195313</v>
      </c>
      <c r="D34" s="10">
        <v>26.461685180664063</v>
      </c>
      <c r="E34" s="10">
        <f t="shared" si="0"/>
        <v>1.15447998046875</v>
      </c>
      <c r="F34" s="5">
        <f t="shared" si="1"/>
        <v>-0.8498264948526999</v>
      </c>
      <c r="G34" s="11">
        <f t="shared" si="2"/>
        <v>1.8022841611970664</v>
      </c>
      <c r="J34"/>
    </row>
    <row r="35" spans="1:10" x14ac:dyDescent="0.25">
      <c r="A35" s="10" t="s">
        <v>24</v>
      </c>
      <c r="B35" s="10" t="s">
        <v>25</v>
      </c>
      <c r="C35" s="10">
        <v>25.270511627197266</v>
      </c>
      <c r="D35" s="10">
        <v>26.972177505493164</v>
      </c>
      <c r="E35" s="10">
        <f t="shared" si="0"/>
        <v>1.7016658782958984</v>
      </c>
      <c r="F35" s="5">
        <f t="shared" si="1"/>
        <v>-0.30264059702555146</v>
      </c>
      <c r="G35" s="11">
        <f t="shared" si="2"/>
        <v>1.2333998679965859</v>
      </c>
    </row>
    <row r="36" spans="1:10" x14ac:dyDescent="0.25">
      <c r="A36" s="10" t="s">
        <v>37</v>
      </c>
      <c r="B36" s="10" t="s">
        <v>25</v>
      </c>
      <c r="C36" s="10">
        <v>25.299520492553711</v>
      </c>
      <c r="D36" s="10">
        <v>26.947952270507813</v>
      </c>
      <c r="E36" s="10">
        <f t="shared" si="0"/>
        <v>1.6484317779541016</v>
      </c>
      <c r="F36" s="5">
        <f t="shared" si="1"/>
        <v>-0.35587469736734834</v>
      </c>
      <c r="G36" s="11">
        <f t="shared" si="2"/>
        <v>1.2797612576996007</v>
      </c>
    </row>
    <row r="37" spans="1:10" x14ac:dyDescent="0.25">
      <c r="A37" s="10" t="s">
        <v>49</v>
      </c>
      <c r="B37" s="10" t="s">
        <v>25</v>
      </c>
      <c r="C37" s="10">
        <v>25.285016059875488</v>
      </c>
      <c r="D37" s="10">
        <v>26.900247573852539</v>
      </c>
      <c r="E37" s="10">
        <f t="shared" si="0"/>
        <v>1.6152315139770508</v>
      </c>
      <c r="F37" s="5">
        <f t="shared" si="1"/>
        <v>-0.38907496134439912</v>
      </c>
      <c r="G37" s="11">
        <f t="shared" si="2"/>
        <v>1.3095534647245408</v>
      </c>
    </row>
    <row r="38" spans="1:10" x14ac:dyDescent="0.25">
      <c r="C38" s="1"/>
    </row>
    <row r="39" spans="1:10" x14ac:dyDescent="0.25">
      <c r="C39" s="1"/>
      <c r="E39" s="12">
        <f>AVERAGE(E2:E4)</f>
        <v>2.0043064753214517</v>
      </c>
      <c r="F39" s="13">
        <v>2.0043064753214499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0942F-35B6-4BEC-A895-FDBB535852E8}">
  <dimension ref="A1:T46"/>
  <sheetViews>
    <sheetView topLeftCell="F7" workbookViewId="0">
      <selection activeCell="Z21" sqref="Z21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138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32.052112989339641</v>
      </c>
      <c r="E2" s="4">
        <f>D2-C2</f>
        <v>5.5860414901202731</v>
      </c>
      <c r="F2" s="5">
        <f>E2-5.74339226017169</f>
        <v>-0.15735077005141651</v>
      </c>
      <c r="G2" s="5">
        <f>2^(-F2)</f>
        <v>1.1152373393008932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32.102406135561338</v>
      </c>
      <c r="E3" s="4">
        <f t="shared" ref="E3:E37" si="0">D3-C3</f>
        <v>5.4951319491794379</v>
      </c>
      <c r="F3" s="5">
        <f t="shared" ref="F3:F37" si="1">E3-5.74339226017169</f>
        <v>-0.24826031099225165</v>
      </c>
      <c r="G3" s="5">
        <f t="shared" ref="G3:G37" si="2">2^(-F3)</f>
        <v>1.1877739613452036</v>
      </c>
      <c r="I3" s="17" t="s">
        <v>3</v>
      </c>
      <c r="J3" s="17">
        <f>AVERAGE(G2:G4)</f>
        <v>1.0193092554693297</v>
      </c>
      <c r="K3" s="17">
        <v>54.054716069999998</v>
      </c>
      <c r="L3" s="17">
        <f>LOG(K3,2)</f>
        <v>5.7563485880366994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32.888728321579137</v>
      </c>
      <c r="E4" s="4">
        <f t="shared" si="0"/>
        <v>6.1490033412153693</v>
      </c>
      <c r="F4" s="5">
        <f t="shared" si="1"/>
        <v>0.40561108104367971</v>
      </c>
      <c r="G4" s="5">
        <f t="shared" si="2"/>
        <v>0.7549164657618922</v>
      </c>
      <c r="I4" s="17" t="s">
        <v>61</v>
      </c>
      <c r="J4" s="17">
        <f>AVERAGE(G5:G7)</f>
        <v>0.24552159796552231</v>
      </c>
      <c r="K4" s="17">
        <v>47.634536910000001</v>
      </c>
      <c r="L4" s="17">
        <f t="shared" ref="L4:L14" si="3">LOG(K4,2)</f>
        <v>5.5739360583666162</v>
      </c>
      <c r="O4" s="20" t="s">
        <v>55</v>
      </c>
      <c r="P4" s="20">
        <f>AVERAGE(G2:G10)</f>
        <v>0.48451852877824586</v>
      </c>
      <c r="Q4" s="20">
        <f>AVERAGE(L3:L5)</f>
        <v>5.3797172500201826</v>
      </c>
      <c r="R4" s="20">
        <f>_xlfn.STDEV.P(G2:G4,G8:G10)</f>
        <v>0.43643924419996682</v>
      </c>
      <c r="S4" s="20">
        <f>_xlfn.STDEV.P(L3:L5)</f>
        <v>0.41046396508269484</v>
      </c>
      <c r="T4" s="22">
        <f>PEARSON(P4:P7,Q4:Q7)</f>
        <v>0.89712353824027191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32.485588007750735</v>
      </c>
      <c r="E5" s="4">
        <f t="shared" si="0"/>
        <v>7.0696179571172664</v>
      </c>
      <c r="F5" s="5">
        <f t="shared" si="1"/>
        <v>1.3262256969455768</v>
      </c>
      <c r="G5" s="5">
        <f t="shared" si="2"/>
        <v>0.39881022467333788</v>
      </c>
      <c r="I5" s="17" t="s">
        <v>62</v>
      </c>
      <c r="J5" s="17">
        <f>AVERAGE(G8:G10)</f>
        <v>0.18872473289988542</v>
      </c>
      <c r="K5" s="17">
        <v>28.02936399</v>
      </c>
      <c r="L5" s="17">
        <f t="shared" si="3"/>
        <v>4.8088671036572315</v>
      </c>
      <c r="O5" s="20" t="s">
        <v>56</v>
      </c>
      <c r="P5" s="20">
        <f>AVERAGE(G11:G19)</f>
        <v>3.2606319732197884</v>
      </c>
      <c r="Q5" s="20">
        <f>AVERAGE(L6:L8)</f>
        <v>9.3946665635328639</v>
      </c>
      <c r="R5" s="20">
        <f>_xlfn.STDEV.P(G11:G19)</f>
        <v>0.87245150194287602</v>
      </c>
      <c r="S5" s="20">
        <f>_xlfn.STDEV.P(L6:L8)</f>
        <v>1.1416659783986223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33.686804087456302</v>
      </c>
      <c r="E6" s="4">
        <f t="shared" si="0"/>
        <v>8.2995986745642014</v>
      </c>
      <c r="F6" s="5">
        <f t="shared" si="1"/>
        <v>2.5562064143925118</v>
      </c>
      <c r="G6" s="5">
        <f t="shared" si="2"/>
        <v>0.17002202881443546</v>
      </c>
      <c r="I6" s="17" t="s">
        <v>63</v>
      </c>
      <c r="J6" s="17">
        <f>AVERAGE(G11:G13)</f>
        <v>4.0247666774114537</v>
      </c>
      <c r="K6" s="17">
        <v>1530.289215</v>
      </c>
      <c r="L6" s="17">
        <f t="shared" si="3"/>
        <v>10.579588623602922</v>
      </c>
      <c r="O6" s="20" t="s">
        <v>57</v>
      </c>
      <c r="P6" s="20">
        <f>AVERAGE(G20:G28)</f>
        <v>6.1775302265978498</v>
      </c>
      <c r="Q6" s="20">
        <f>AVERAGE(L9:L11)</f>
        <v>9.5908367526231775</v>
      </c>
      <c r="R6" s="20">
        <f>_xlfn.STDEV.P(G20:G28)</f>
        <v>1.5449388298422786</v>
      </c>
      <c r="S6" s="20">
        <f>_xlfn.STDEV.P(L9:L11)</f>
        <v>1.0180721701138638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33.624153655266937</v>
      </c>
      <c r="E7" s="4">
        <f t="shared" si="0"/>
        <v>8.3191577536206687</v>
      </c>
      <c r="F7" s="5">
        <f t="shared" si="1"/>
        <v>2.5757654934489791</v>
      </c>
      <c r="G7" s="5">
        <f t="shared" si="2"/>
        <v>0.16773254040879354</v>
      </c>
      <c r="I7" s="17" t="s">
        <v>64</v>
      </c>
      <c r="J7" s="17">
        <f>AVERAGE(G14:G16)</f>
        <v>3.1054626162128325</v>
      </c>
      <c r="K7" s="17">
        <v>862.26052849999996</v>
      </c>
      <c r="L7" s="17">
        <f t="shared" si="3"/>
        <v>9.7519800293750372</v>
      </c>
      <c r="O7" s="20" t="s">
        <v>58</v>
      </c>
      <c r="P7" s="20">
        <f>AVERAGE(G29:G37)</f>
        <v>6.1790224782451038</v>
      </c>
      <c r="Q7" s="20">
        <f>AVERAGE(L12:L14)</f>
        <v>9.850469408673975</v>
      </c>
      <c r="R7" s="20">
        <f>_xlfn.STDEV.P(G29:G37)</f>
        <v>0.83204199328511064</v>
      </c>
      <c r="S7" s="20">
        <f>_xlfn.STDEV.P(L12:L14)</f>
        <v>0.70338355914215811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32.944236632000838</v>
      </c>
      <c r="E8" s="4">
        <f t="shared" si="0"/>
        <v>8.14171004732097</v>
      </c>
      <c r="F8" s="5">
        <f t="shared" si="1"/>
        <v>2.3983177871492805</v>
      </c>
      <c r="G8" s="5">
        <f t="shared" si="2"/>
        <v>0.18968561934862621</v>
      </c>
      <c r="I8" s="17" t="s">
        <v>65</v>
      </c>
      <c r="J8" s="17">
        <f>AVERAGE(G17:G19)</f>
        <v>2.651666626035079</v>
      </c>
      <c r="K8" s="17">
        <v>231.10922500000001</v>
      </c>
      <c r="L8" s="17">
        <f t="shared" si="3"/>
        <v>7.8524310376206374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33.135628909277337</v>
      </c>
      <c r="E9" s="4">
        <f t="shared" si="0"/>
        <v>8.2897374138168374</v>
      </c>
      <c r="F9" s="5">
        <f t="shared" si="1"/>
        <v>2.5463451536451478</v>
      </c>
      <c r="G9" s="5">
        <f t="shared" si="2"/>
        <v>0.17118816215063182</v>
      </c>
      <c r="I9" s="17" t="s">
        <v>66</v>
      </c>
      <c r="J9" s="17">
        <f>AVERAGE(G20:G22)</f>
        <v>4.4938795875714428</v>
      </c>
      <c r="K9" s="17">
        <v>322.56729439999998</v>
      </c>
      <c r="L9" s="17">
        <f t="shared" si="3"/>
        <v>8.333456358587906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32.865257855383035</v>
      </c>
      <c r="E10" s="4">
        <f t="shared" si="0"/>
        <v>8.0275837958427658</v>
      </c>
      <c r="F10" s="5">
        <f t="shared" si="1"/>
        <v>2.2841915356710762</v>
      </c>
      <c r="G10" s="5">
        <f t="shared" si="2"/>
        <v>0.20530041720039824</v>
      </c>
      <c r="I10" s="17" t="s">
        <v>67</v>
      </c>
      <c r="J10" s="17">
        <f>AVERAGE(G23:G25)</f>
        <v>7.1835263557571549</v>
      </c>
      <c r="K10" s="17">
        <v>782.58979729999999</v>
      </c>
      <c r="L10" s="17">
        <f t="shared" si="3"/>
        <v>9.6121124915791842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28.594340713046932</v>
      </c>
      <c r="E11" s="6">
        <f t="shared" si="0"/>
        <v>3.6447303673303644</v>
      </c>
      <c r="F11" s="5">
        <f t="shared" si="1"/>
        <v>-2.0986618928413252</v>
      </c>
      <c r="G11" s="5">
        <f t="shared" si="2"/>
        <v>4.2831193917380963</v>
      </c>
      <c r="I11" s="17" t="s">
        <v>68</v>
      </c>
      <c r="J11" s="17">
        <f>AVERAGE(G26:G28)</f>
        <v>6.8551847364649525</v>
      </c>
      <c r="K11" s="17">
        <v>1816.4946580000001</v>
      </c>
      <c r="L11" s="17">
        <f t="shared" si="3"/>
        <v>10.826941407702444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28.495673822186735</v>
      </c>
      <c r="E12" s="6">
        <f t="shared" si="0"/>
        <v>3.4353456016960351</v>
      </c>
      <c r="F12" s="5">
        <f t="shared" si="1"/>
        <v>-2.3080466584756545</v>
      </c>
      <c r="G12" s="5">
        <f t="shared" si="2"/>
        <v>4.9521213182606294</v>
      </c>
      <c r="I12" s="17" t="s">
        <v>69</v>
      </c>
      <c r="J12" s="17">
        <f>AVERAGE(G29:G31)</f>
        <v>7.0353885237246443</v>
      </c>
      <c r="K12" s="17">
        <v>654.95632149999994</v>
      </c>
      <c r="L12" s="17">
        <f t="shared" si="3"/>
        <v>9.3552548874835946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29.244438376393134</v>
      </c>
      <c r="E13" s="6">
        <f t="shared" si="0"/>
        <v>4.2379792656352677</v>
      </c>
      <c r="F13" s="5">
        <f t="shared" si="1"/>
        <v>-1.5054129945364219</v>
      </c>
      <c r="G13" s="5">
        <f t="shared" si="2"/>
        <v>2.8390593222356344</v>
      </c>
      <c r="I13" s="17" t="s">
        <v>70</v>
      </c>
      <c r="J13" s="17">
        <f>AVERAGE(G32:G34)</f>
        <v>6.3737487452169637</v>
      </c>
      <c r="K13" s="17">
        <v>1839.631226</v>
      </c>
      <c r="L13" s="17">
        <f t="shared" si="3"/>
        <v>10.845200876084117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29.010022963212698</v>
      </c>
      <c r="E14" s="6">
        <f t="shared" si="0"/>
        <v>3.8901991707869321</v>
      </c>
      <c r="F14" s="5">
        <f t="shared" si="1"/>
        <v>-1.8531930893847575</v>
      </c>
      <c r="G14" s="5">
        <f t="shared" si="2"/>
        <v>3.6129895684701081</v>
      </c>
      <c r="I14" s="17" t="s">
        <v>71</v>
      </c>
      <c r="J14" s="17">
        <f>AVERAGE(G35:G37)</f>
        <v>5.1279301657937042</v>
      </c>
      <c r="K14" s="17">
        <v>653.00601129999995</v>
      </c>
      <c r="L14" s="17">
        <f t="shared" si="3"/>
        <v>9.3509524624542131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29.646735249943699</v>
      </c>
      <c r="E15" s="6">
        <f t="shared" si="0"/>
        <v>4.4469268470768988</v>
      </c>
      <c r="F15" s="5">
        <f t="shared" si="1"/>
        <v>-1.2964654130947908</v>
      </c>
      <c r="G15" s="5">
        <f t="shared" si="2"/>
        <v>2.4562636301244987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29.174112426321301</v>
      </c>
      <c r="E16" s="6">
        <f t="shared" si="0"/>
        <v>4.0442250495782339</v>
      </c>
      <c r="F16" s="5">
        <f t="shared" si="1"/>
        <v>-1.6991672105934557</v>
      </c>
      <c r="G16" s="5">
        <f t="shared" si="2"/>
        <v>3.2471346500438902</v>
      </c>
      <c r="J16"/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29.8877465405556</v>
      </c>
      <c r="E17" s="6">
        <f t="shared" si="0"/>
        <v>4.7555963014609333</v>
      </c>
      <c r="F17" s="5">
        <f t="shared" si="1"/>
        <v>-0.98779595871075632</v>
      </c>
      <c r="G17" s="5">
        <f t="shared" si="2"/>
        <v>1.9831529630400953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29.179649655546999</v>
      </c>
      <c r="E18" s="6">
        <f t="shared" si="0"/>
        <v>4.0159155744530004</v>
      </c>
      <c r="F18" s="5">
        <f t="shared" si="1"/>
        <v>-1.7274766857186892</v>
      </c>
      <c r="G18" s="5">
        <f t="shared" si="2"/>
        <v>3.3114812412204295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29.479471161249499</v>
      </c>
      <c r="E19" s="6">
        <f t="shared" si="0"/>
        <v>4.3317676988122322</v>
      </c>
      <c r="F19" s="5">
        <f t="shared" si="1"/>
        <v>-1.4116245613594574</v>
      </c>
      <c r="G19" s="5">
        <f t="shared" si="2"/>
        <v>2.6603656738447121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29.157078587901701</v>
      </c>
      <c r="E20" s="8">
        <f t="shared" si="0"/>
        <v>3.6011116730528343</v>
      </c>
      <c r="F20" s="5">
        <f t="shared" si="1"/>
        <v>-2.1422805871188553</v>
      </c>
      <c r="G20" s="5">
        <f t="shared" si="2"/>
        <v>4.4145934628861934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29.009209068633101</v>
      </c>
      <c r="E21" s="8">
        <f t="shared" si="0"/>
        <v>3.5603158274406006</v>
      </c>
      <c r="F21" s="5">
        <f t="shared" si="1"/>
        <v>-2.183076432731089</v>
      </c>
      <c r="G21" s="5">
        <f t="shared" si="2"/>
        <v>4.5412089915221232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29.028066825087699</v>
      </c>
      <c r="E22" s="8">
        <f t="shared" si="0"/>
        <v>3.5652078544148296</v>
      </c>
      <c r="F22" s="5">
        <f t="shared" si="1"/>
        <v>-2.17818440575686</v>
      </c>
      <c r="G22" s="5">
        <f t="shared" si="2"/>
        <v>4.52583630830601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27.839982530581935</v>
      </c>
      <c r="E23" s="8">
        <f t="shared" si="0"/>
        <v>2.9470690411524672</v>
      </c>
      <c r="F23" s="5">
        <f t="shared" si="1"/>
        <v>-2.7963232190192224</v>
      </c>
      <c r="G23" s="5">
        <f t="shared" si="2"/>
        <v>6.9466779687665676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27.850346525763033</v>
      </c>
      <c r="E24" s="8">
        <f t="shared" si="0"/>
        <v>2.9608358388032343</v>
      </c>
      <c r="F24" s="5">
        <f t="shared" si="1"/>
        <v>-2.7825564213684553</v>
      </c>
      <c r="G24" s="5">
        <f t="shared" si="2"/>
        <v>6.8807051417068692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27.827149501672899</v>
      </c>
      <c r="E25" s="8">
        <f t="shared" si="0"/>
        <v>2.7941942835475331</v>
      </c>
      <c r="F25" s="5">
        <f t="shared" si="1"/>
        <v>-2.9491979766241565</v>
      </c>
      <c r="G25" s="5">
        <f t="shared" si="2"/>
        <v>7.723195956798028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29.6843120002031</v>
      </c>
      <c r="E26" s="8">
        <f t="shared" si="0"/>
        <v>2.7293676579090338</v>
      </c>
      <c r="F26" s="5">
        <f t="shared" si="1"/>
        <v>-3.0140246022626558</v>
      </c>
      <c r="G26" s="5">
        <f t="shared" si="2"/>
        <v>8.0781481361701779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29.364445002859835</v>
      </c>
      <c r="E27" s="8">
        <f t="shared" si="0"/>
        <v>2.7511429777744354</v>
      </c>
      <c r="F27" s="5">
        <f t="shared" si="1"/>
        <v>-2.9922492823972542</v>
      </c>
      <c r="G27" s="5">
        <f t="shared" si="2"/>
        <v>7.9571361393139215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29.950703141974135</v>
      </c>
      <c r="E28" s="8">
        <f t="shared" si="0"/>
        <v>3.5637952450630657</v>
      </c>
      <c r="F28" s="5">
        <f t="shared" si="1"/>
        <v>-2.1795970151086239</v>
      </c>
      <c r="G28" s="5">
        <f t="shared" si="2"/>
        <v>4.5302699339107591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29.256805414020132</v>
      </c>
      <c r="E29" s="10">
        <f t="shared" si="0"/>
        <v>2.9424661581480649</v>
      </c>
      <c r="F29" s="5">
        <f t="shared" si="1"/>
        <v>-2.8009261020236247</v>
      </c>
      <c r="G29" s="5">
        <f t="shared" si="2"/>
        <v>6.9688765669878192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29.4154912740279</v>
      </c>
      <c r="E30" s="10">
        <f t="shared" si="0"/>
        <v>2.9761391873949989</v>
      </c>
      <c r="F30" s="5">
        <f t="shared" si="1"/>
        <v>-2.7672530727766906</v>
      </c>
      <c r="G30" s="5">
        <f t="shared" si="2"/>
        <v>6.8081039863218615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29.290551389494134</v>
      </c>
      <c r="E31" s="10">
        <f t="shared" si="0"/>
        <v>2.8697394760082666</v>
      </c>
      <c r="F31" s="5">
        <f t="shared" si="1"/>
        <v>-2.873652784163423</v>
      </c>
      <c r="G31" s="5">
        <f t="shared" si="2"/>
        <v>7.329185017864253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28.675385812564933</v>
      </c>
      <c r="E32" s="10">
        <f t="shared" si="0"/>
        <v>3.1543633131825644</v>
      </c>
      <c r="F32" s="5">
        <f t="shared" si="1"/>
        <v>-2.5890289469891252</v>
      </c>
      <c r="G32" s="5">
        <f t="shared" si="2"/>
        <v>6.0169357312943657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28.583438407170032</v>
      </c>
      <c r="E33" s="10">
        <f t="shared" si="0"/>
        <v>2.9811146703981315</v>
      </c>
      <c r="F33" s="5">
        <f t="shared" si="1"/>
        <v>-2.7622775897735581</v>
      </c>
      <c r="G33" s="5">
        <f t="shared" si="2"/>
        <v>6.7846650327415938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28.580284908731301</v>
      </c>
      <c r="E34" s="10">
        <f t="shared" si="0"/>
        <v>3.083548633840433</v>
      </c>
      <c r="F34" s="5">
        <f t="shared" si="1"/>
        <v>-2.6598436263312566</v>
      </c>
      <c r="G34" s="5">
        <f t="shared" si="2"/>
        <v>6.3196454716149288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29.571209361173999</v>
      </c>
      <c r="E35" s="10">
        <f t="shared" si="0"/>
        <v>3.4765260445278976</v>
      </c>
      <c r="F35" s="5">
        <f t="shared" si="1"/>
        <v>-2.266866215643792</v>
      </c>
      <c r="G35" s="5">
        <f t="shared" si="2"/>
        <v>4.8127657847076213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29.331247551684498</v>
      </c>
      <c r="E36" s="10">
        <f t="shared" si="0"/>
        <v>3.3625856696385981</v>
      </c>
      <c r="F36" s="5">
        <f t="shared" si="1"/>
        <v>-2.3808065905330915</v>
      </c>
      <c r="G36" s="5">
        <f t="shared" si="2"/>
        <v>5.2082784832689937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29.317007343684999</v>
      </c>
      <c r="E37" s="10">
        <f t="shared" si="0"/>
        <v>3.3204202749887983</v>
      </c>
      <c r="F37" s="5">
        <f t="shared" si="1"/>
        <v>-2.4229719851828913</v>
      </c>
      <c r="G37" s="5">
        <f t="shared" si="2"/>
        <v>5.3627462294044994</v>
      </c>
    </row>
    <row r="38" spans="1:20" x14ac:dyDescent="0.25">
      <c r="C38" s="1"/>
    </row>
    <row r="39" spans="1:20" x14ac:dyDescent="0.25">
      <c r="C39" s="1"/>
      <c r="E39" s="12">
        <f>AVERAGE(E2:E4)</f>
        <v>5.7433922601716931</v>
      </c>
      <c r="F39" s="13">
        <v>5.7433922601716896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7"/>
  <sheetViews>
    <sheetView topLeftCell="F7" workbookViewId="0">
      <selection activeCell="L22" sqref="L22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82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26.033048629760742</v>
      </c>
      <c r="D2" s="4">
        <v>27.759555816650391</v>
      </c>
      <c r="E2" s="4">
        <f>D2-C2</f>
        <v>1.7265071868896484</v>
      </c>
      <c r="F2" s="5">
        <f>E2-1.78671010335286</f>
        <v>-6.0202916463211631E-2</v>
      </c>
      <c r="G2" s="5">
        <f>2^(-F2)</f>
        <v>1.0426123949780006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5" customHeight="1" x14ac:dyDescent="0.25">
      <c r="A3" s="4" t="s">
        <v>26</v>
      </c>
      <c r="B3" s="4" t="s">
        <v>3</v>
      </c>
      <c r="C3" s="4">
        <v>25.915872573852539</v>
      </c>
      <c r="D3" s="4">
        <v>27.768144607543945</v>
      </c>
      <c r="E3" s="4">
        <f t="shared" ref="E3:E37" si="0">D3-C3</f>
        <v>1.8522720336914063</v>
      </c>
      <c r="F3" s="5">
        <f t="shared" ref="F3:F37" si="1">E3-1.78671010335286</f>
        <v>6.5561930338546182E-2</v>
      </c>
      <c r="G3" s="5">
        <f t="shared" ref="G3:G37" si="2">2^(-F3)</f>
        <v>0.95557304898573903</v>
      </c>
      <c r="I3" s="17" t="s">
        <v>3</v>
      </c>
      <c r="J3" s="17">
        <f>AVERAGE(G2:G4)</f>
        <v>1.000635645648176</v>
      </c>
      <c r="K3" s="17">
        <v>32.096499999999999</v>
      </c>
      <c r="L3" s="17">
        <f>LOG(K3,2)</f>
        <v>5.0043440804609931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3.5" customHeight="1" x14ac:dyDescent="0.25">
      <c r="A4" s="4" t="s">
        <v>38</v>
      </c>
      <c r="B4" s="4" t="s">
        <v>3</v>
      </c>
      <c r="C4" s="4">
        <v>25.974460601806641</v>
      </c>
      <c r="D4" s="4">
        <v>27.75581169128418</v>
      </c>
      <c r="E4" s="4">
        <f t="shared" si="0"/>
        <v>1.7813510894775391</v>
      </c>
      <c r="F4" s="5">
        <f t="shared" si="1"/>
        <v>-5.3590138753210059E-3</v>
      </c>
      <c r="G4" s="5">
        <f t="shared" si="2"/>
        <v>1.0037214929807885</v>
      </c>
      <c r="I4" s="17" t="s">
        <v>61</v>
      </c>
      <c r="J4" s="17">
        <f>AVERAGE(G5:G7)</f>
        <v>0.31893300766786065</v>
      </c>
      <c r="K4" s="17">
        <v>15.3041</v>
      </c>
      <c r="L4" s="17">
        <f t="shared" ref="L4:L14" si="3">LOG(K4,2)</f>
        <v>3.9358463005680262</v>
      </c>
      <c r="O4" s="20" t="s">
        <v>55</v>
      </c>
      <c r="P4" s="20">
        <f>AVERAGE(G2:G10)</f>
        <v>0.60288224189095629</v>
      </c>
      <c r="Q4" s="20">
        <f>AVERAGE(L3:L5)</f>
        <v>4.3602357665615559</v>
      </c>
      <c r="R4" s="20">
        <f>_xlfn.STDEV.P(G2:G10)</f>
        <v>0.29130618660140251</v>
      </c>
      <c r="S4" s="20">
        <f>_xlfn.STDEV.P(L3:L5)</f>
        <v>0.4630544644012346</v>
      </c>
      <c r="T4" s="22">
        <f>PEARSON(P4:P7,Q4:Q7)</f>
        <v>0.87394314078888635</v>
      </c>
    </row>
    <row r="5" spans="1:20" ht="13.5" customHeight="1" x14ac:dyDescent="0.25">
      <c r="A5" s="4" t="s">
        <v>4</v>
      </c>
      <c r="B5" s="4" t="s">
        <v>5</v>
      </c>
      <c r="C5" s="4">
        <v>25.579174041748047</v>
      </c>
      <c r="D5" s="4">
        <v>28.921825408935547</v>
      </c>
      <c r="E5" s="4">
        <f t="shared" si="0"/>
        <v>3.3426513671875</v>
      </c>
      <c r="F5" s="5">
        <f t="shared" si="1"/>
        <v>1.5559412638346399</v>
      </c>
      <c r="G5" s="5">
        <f t="shared" si="2"/>
        <v>0.3401065595124822</v>
      </c>
      <c r="I5" s="17" t="s">
        <v>62</v>
      </c>
      <c r="J5" s="17">
        <f>AVERAGE(G8:G10)</f>
        <v>0.48907807235683204</v>
      </c>
      <c r="K5" s="17">
        <v>17.636800000000001</v>
      </c>
      <c r="L5" s="17">
        <f t="shared" si="3"/>
        <v>4.1405169186556474</v>
      </c>
      <c r="O5" s="20" t="s">
        <v>56</v>
      </c>
      <c r="P5" s="20">
        <f>AVERAGE(G11:G19)</f>
        <v>3.149618434151606</v>
      </c>
      <c r="Q5" s="20">
        <f>AVERAGE(L6:L8)</f>
        <v>6.9210667368336267</v>
      </c>
      <c r="R5" s="20">
        <f>_xlfn.STDEV.P(G11:G16)</f>
        <v>0.92779208944078095</v>
      </c>
      <c r="S5" s="20">
        <f>_xlfn.STDEV.P(L6:L8)</f>
        <v>1.3103582709139103</v>
      </c>
      <c r="T5" s="20"/>
    </row>
    <row r="6" spans="1:20" ht="13.5" customHeight="1" x14ac:dyDescent="0.25">
      <c r="A6" s="4" t="s">
        <v>27</v>
      </c>
      <c r="B6" s="4" t="s">
        <v>5</v>
      </c>
      <c r="C6" s="4">
        <v>25.506305694580078</v>
      </c>
      <c r="D6" s="4">
        <v>28.879114151000977</v>
      </c>
      <c r="E6" s="4">
        <f t="shared" si="0"/>
        <v>3.3728084564208984</v>
      </c>
      <c r="F6" s="5">
        <f t="shared" si="1"/>
        <v>1.5860983530680384</v>
      </c>
      <c r="G6" s="5">
        <f t="shared" si="2"/>
        <v>0.33307099899922266</v>
      </c>
      <c r="I6" s="17" t="s">
        <v>63</v>
      </c>
      <c r="J6" s="17">
        <f>AVERAGE(G11:G13)</f>
        <v>5.0392565171871508</v>
      </c>
      <c r="K6" s="17">
        <v>332.04320000000001</v>
      </c>
      <c r="L6" s="17">
        <f t="shared" si="3"/>
        <v>8.3752271433085994</v>
      </c>
      <c r="O6" s="20" t="s">
        <v>57</v>
      </c>
      <c r="P6" s="20">
        <f>AVERAGE(G20:G28)</f>
        <v>2.9651407360076458</v>
      </c>
      <c r="Q6" s="20">
        <f>AVERAGE(L9:L11)</f>
        <v>6.6019278462666193</v>
      </c>
      <c r="R6" s="20">
        <f>_xlfn.STDEV.P(G20:G28)</f>
        <v>0.5362482544588425</v>
      </c>
      <c r="S6" s="20">
        <f>_xlfn.STDEV.P(L9:L11)</f>
        <v>0.46138649184085517</v>
      </c>
      <c r="T6" s="20"/>
    </row>
    <row r="7" spans="1:20" ht="13.5" customHeight="1" x14ac:dyDescent="0.25">
      <c r="A7" s="4" t="s">
        <v>39</v>
      </c>
      <c r="B7" s="4" t="s">
        <v>5</v>
      </c>
      <c r="C7" s="4">
        <v>25.542739868164063</v>
      </c>
      <c r="D7" s="4">
        <v>29.147411346435547</v>
      </c>
      <c r="E7" s="4">
        <f t="shared" si="0"/>
        <v>3.6046714782714844</v>
      </c>
      <c r="F7" s="5">
        <f t="shared" si="1"/>
        <v>1.8179613749186243</v>
      </c>
      <c r="G7" s="5">
        <f t="shared" si="2"/>
        <v>0.2836214644918772</v>
      </c>
      <c r="I7" s="17" t="s">
        <v>64</v>
      </c>
      <c r="J7" s="17">
        <f>AVERAGE(G14:G16)</f>
        <v>3.2135830385672279</v>
      </c>
      <c r="K7" s="17">
        <v>145.8947</v>
      </c>
      <c r="L7" s="17">
        <f t="shared" si="3"/>
        <v>7.1887836643766523</v>
      </c>
      <c r="O7" s="20" t="s">
        <v>58</v>
      </c>
      <c r="P7" s="20">
        <f>AVERAGE(G29:G37)</f>
        <v>1.3185172919684618</v>
      </c>
      <c r="Q7" s="20">
        <f>AVERAGE(L12:L14)</f>
        <v>6.2526794612038676</v>
      </c>
      <c r="R7" s="20">
        <f>_xlfn.STDEV.P(G29:G37)</f>
        <v>0.53110870320063841</v>
      </c>
      <c r="S7" s="20">
        <f>_xlfn.STDEV.P(L12:L14)</f>
        <v>0.67050796773288912</v>
      </c>
      <c r="T7" s="20"/>
    </row>
    <row r="8" spans="1:20" ht="14.4" x14ac:dyDescent="0.25">
      <c r="A8" s="4" t="s">
        <v>6</v>
      </c>
      <c r="B8" s="4" t="s">
        <v>7</v>
      </c>
      <c r="C8" s="4">
        <v>25.155721664428711</v>
      </c>
      <c r="D8" s="4">
        <v>27.941423416137695</v>
      </c>
      <c r="E8" s="4">
        <f t="shared" si="0"/>
        <v>2.7857017517089844</v>
      </c>
      <c r="F8" s="5">
        <f t="shared" si="1"/>
        <v>0.99899164835612431</v>
      </c>
      <c r="G8" s="5">
        <f t="shared" si="2"/>
        <v>0.50034959020585856</v>
      </c>
      <c r="I8" s="17" t="s">
        <v>65</v>
      </c>
      <c r="J8" s="17">
        <f>AVERAGE(G17:G19)</f>
        <v>1.1960157467004395</v>
      </c>
      <c r="K8" s="17">
        <v>36.737699999999997</v>
      </c>
      <c r="L8" s="17">
        <f t="shared" si="3"/>
        <v>5.1991894028156285</v>
      </c>
    </row>
    <row r="9" spans="1:20" ht="13.5" x14ac:dyDescent="0.2">
      <c r="A9" s="4" t="s">
        <v>28</v>
      </c>
      <c r="B9" s="4" t="s">
        <v>7</v>
      </c>
      <c r="C9" s="4">
        <v>25.362339019775391</v>
      </c>
      <c r="D9" s="4">
        <v>28.096065521240234</v>
      </c>
      <c r="E9" s="4">
        <f t="shared" si="0"/>
        <v>2.7337265014648438</v>
      </c>
      <c r="F9" s="5">
        <f t="shared" si="1"/>
        <v>0.94701639811198368</v>
      </c>
      <c r="G9" s="5">
        <f t="shared" si="2"/>
        <v>0.51870407250056072</v>
      </c>
      <c r="I9" s="17" t="s">
        <v>66</v>
      </c>
      <c r="J9" s="17">
        <f>AVERAGE(G20:G22)</f>
        <v>2.3444195941715025</v>
      </c>
      <c r="K9" s="17">
        <v>67.8279</v>
      </c>
      <c r="L9" s="17">
        <f t="shared" si="3"/>
        <v>6.0838069215253885</v>
      </c>
    </row>
    <row r="10" spans="1:20" ht="13.5" x14ac:dyDescent="0.2">
      <c r="A10" s="4" t="s">
        <v>40</v>
      </c>
      <c r="B10" s="4" t="s">
        <v>7</v>
      </c>
      <c r="C10" s="4">
        <v>25.259030342102051</v>
      </c>
      <c r="D10" s="4">
        <v>28.203588485717773</v>
      </c>
      <c r="E10" s="4">
        <f t="shared" si="0"/>
        <v>2.9445581436157227</v>
      </c>
      <c r="F10" s="5">
        <f t="shared" si="1"/>
        <v>1.1578480402628626</v>
      </c>
      <c r="G10" s="5">
        <f t="shared" si="2"/>
        <v>0.44818055436407678</v>
      </c>
      <c r="I10" s="17" t="s">
        <v>67</v>
      </c>
      <c r="J10" s="17">
        <f>AVERAGE(G23:G25)</f>
        <v>3.440551153185897</v>
      </c>
      <c r="K10" s="17">
        <v>147.4896</v>
      </c>
      <c r="L10" s="17">
        <f t="shared" si="3"/>
        <v>7.2044694184362834</v>
      </c>
    </row>
    <row r="11" spans="1:20" ht="13.5" x14ac:dyDescent="0.2">
      <c r="A11" s="6" t="s">
        <v>8</v>
      </c>
      <c r="B11" s="6" t="s">
        <v>9</v>
      </c>
      <c r="C11" s="6">
        <v>24.910358428955078</v>
      </c>
      <c r="D11" s="6">
        <v>24.398876190185547</v>
      </c>
      <c r="E11" s="6">
        <f t="shared" si="0"/>
        <v>-0.51148223876953125</v>
      </c>
      <c r="F11" s="5">
        <f t="shared" si="1"/>
        <v>-2.2981923421223911</v>
      </c>
      <c r="G11" s="5">
        <f t="shared" si="2"/>
        <v>4.9184111547690144</v>
      </c>
      <c r="I11" s="17" t="s">
        <v>68</v>
      </c>
      <c r="J11" s="17">
        <f>AVERAGE(G26:G28)</f>
        <v>3.1104514606655376</v>
      </c>
      <c r="K11" s="17">
        <v>91.614699999999999</v>
      </c>
      <c r="L11" s="17">
        <f t="shared" si="3"/>
        <v>6.5175071988381861</v>
      </c>
    </row>
    <row r="12" spans="1:20" ht="13.5" x14ac:dyDescent="0.2">
      <c r="A12" s="6" t="s">
        <v>29</v>
      </c>
      <c r="B12" s="6" t="s">
        <v>9</v>
      </c>
      <c r="C12" s="6">
        <v>24.868701934814453</v>
      </c>
      <c r="D12" s="6">
        <v>24.353158950805664</v>
      </c>
      <c r="E12" s="6">
        <f t="shared" si="0"/>
        <v>-0.51554298400878906</v>
      </c>
      <c r="F12" s="5">
        <f t="shared" si="1"/>
        <v>-2.3022530873616489</v>
      </c>
      <c r="G12" s="5">
        <f t="shared" si="2"/>
        <v>4.9322744790503696</v>
      </c>
      <c r="I12" s="17" t="s">
        <v>69</v>
      </c>
      <c r="J12" s="17">
        <f>AVERAGE(G29:G31)</f>
        <v>1.2207643559694674</v>
      </c>
      <c r="K12" s="17">
        <v>66.599900000000005</v>
      </c>
      <c r="L12" s="17">
        <f t="shared" si="3"/>
        <v>6.0574481059735037</v>
      </c>
    </row>
    <row r="13" spans="1:20" ht="13.5" x14ac:dyDescent="0.2">
      <c r="A13" s="6" t="s">
        <v>41</v>
      </c>
      <c r="B13" s="6" t="s">
        <v>9</v>
      </c>
      <c r="C13" s="6">
        <v>24.889530181884766</v>
      </c>
      <c r="D13" s="6">
        <v>24.27923583984375</v>
      </c>
      <c r="E13" s="6">
        <f t="shared" si="0"/>
        <v>-0.61029434204101563</v>
      </c>
      <c r="F13" s="5">
        <f t="shared" si="1"/>
        <v>-2.3970044453938755</v>
      </c>
      <c r="G13" s="5">
        <f t="shared" si="2"/>
        <v>5.2670839177420676</v>
      </c>
      <c r="I13" s="17" t="s">
        <v>70</v>
      </c>
      <c r="J13" s="17">
        <f>AVERAGE(G32:G34)</f>
        <v>1.9955913455137679</v>
      </c>
      <c r="K13" s="17">
        <v>142.40960000000001</v>
      </c>
      <c r="L13" s="17">
        <f t="shared" si="3"/>
        <v>7.1539025931405797</v>
      </c>
    </row>
    <row r="14" spans="1:20" ht="13.5" x14ac:dyDescent="0.2">
      <c r="A14" s="6" t="s">
        <v>10</v>
      </c>
      <c r="B14" s="6" t="s">
        <v>11</v>
      </c>
      <c r="C14" s="6">
        <v>25.230319976806641</v>
      </c>
      <c r="D14" s="6">
        <v>25.445323944091797</v>
      </c>
      <c r="E14" s="6">
        <f t="shared" si="0"/>
        <v>0.21500396728515625</v>
      </c>
      <c r="F14" s="5">
        <f t="shared" si="1"/>
        <v>-1.5717061360677038</v>
      </c>
      <c r="G14" s="5">
        <f t="shared" si="2"/>
        <v>2.9725604235172201</v>
      </c>
      <c r="I14" s="17" t="s">
        <v>71</v>
      </c>
      <c r="J14" s="17">
        <f>AVERAGE(G35:G37)</f>
        <v>0.73919617442214991</v>
      </c>
      <c r="K14" s="17">
        <v>46.743299999999998</v>
      </c>
      <c r="L14" s="17">
        <f t="shared" si="3"/>
        <v>5.5466876844975177</v>
      </c>
    </row>
    <row r="15" spans="1:20" ht="13.5" x14ac:dyDescent="0.2">
      <c r="A15" s="6" t="s">
        <v>30</v>
      </c>
      <c r="B15" s="6" t="s">
        <v>11</v>
      </c>
      <c r="C15" s="6">
        <v>25.293651580810547</v>
      </c>
      <c r="D15" s="6">
        <v>25.340480804443359</v>
      </c>
      <c r="E15" s="6">
        <f t="shared" si="0"/>
        <v>4.68292236328125E-2</v>
      </c>
      <c r="F15" s="5">
        <f t="shared" si="1"/>
        <v>-1.7398808797200476</v>
      </c>
      <c r="G15" s="5">
        <f t="shared" si="2"/>
        <v>3.3400758833223323</v>
      </c>
    </row>
    <row r="16" spans="1:20" ht="13.5" x14ac:dyDescent="0.2">
      <c r="A16" s="6" t="s">
        <v>42</v>
      </c>
      <c r="B16" s="6" t="s">
        <v>11</v>
      </c>
      <c r="C16" s="6">
        <v>25.261985778808594</v>
      </c>
      <c r="D16" s="6">
        <v>25.313991546630859</v>
      </c>
      <c r="E16" s="6">
        <f t="shared" si="0"/>
        <v>5.2005767822265625E-2</v>
      </c>
      <c r="F16" s="5">
        <f t="shared" si="1"/>
        <v>-1.7347043355305944</v>
      </c>
      <c r="G16" s="5">
        <f t="shared" si="2"/>
        <v>3.3281128088621319</v>
      </c>
    </row>
    <row r="17" spans="1:12" ht="13.5" x14ac:dyDescent="0.2">
      <c r="A17" s="6" t="s">
        <v>12</v>
      </c>
      <c r="B17" s="6" t="s">
        <v>13</v>
      </c>
      <c r="C17" s="6">
        <v>25.376903533935547</v>
      </c>
      <c r="D17" s="6">
        <v>26.947883605957031</v>
      </c>
      <c r="E17" s="6">
        <f t="shared" si="0"/>
        <v>1.5709800720214844</v>
      </c>
      <c r="F17" s="5">
        <f t="shared" si="1"/>
        <v>-0.21573003133137569</v>
      </c>
      <c r="G17" s="5">
        <f t="shared" si="2"/>
        <v>1.1612914014297129</v>
      </c>
    </row>
    <row r="18" spans="1:12" ht="13.5" x14ac:dyDescent="0.2">
      <c r="A18" s="6" t="s">
        <v>31</v>
      </c>
      <c r="B18" s="6" t="s">
        <v>13</v>
      </c>
      <c r="C18" s="6">
        <v>25.457950592041016</v>
      </c>
      <c r="D18" s="6">
        <v>26.990030288696289</v>
      </c>
      <c r="E18" s="6">
        <f t="shared" si="0"/>
        <v>1.5320796966552734</v>
      </c>
      <c r="F18" s="5">
        <f t="shared" si="1"/>
        <v>-0.25463040669758663</v>
      </c>
      <c r="G18" s="5">
        <f t="shared" si="2"/>
        <v>1.1930300703871481</v>
      </c>
    </row>
    <row r="19" spans="1:12" ht="13.5" x14ac:dyDescent="0.2">
      <c r="A19" s="6" t="s">
        <v>43</v>
      </c>
      <c r="B19" s="6" t="s">
        <v>13</v>
      </c>
      <c r="C19" s="6">
        <v>25.417427062988281</v>
      </c>
      <c r="D19" s="6">
        <v>26.901115417480469</v>
      </c>
      <c r="E19" s="6">
        <f t="shared" si="0"/>
        <v>1.4836883544921875</v>
      </c>
      <c r="F19" s="5">
        <f t="shared" si="1"/>
        <v>-0.30302174886067257</v>
      </c>
      <c r="G19" s="5">
        <f t="shared" si="2"/>
        <v>1.2337257682844576</v>
      </c>
    </row>
    <row r="20" spans="1:12" ht="13.5" x14ac:dyDescent="0.2">
      <c r="A20" s="8" t="s">
        <v>14</v>
      </c>
      <c r="B20" s="8" t="s">
        <v>15</v>
      </c>
      <c r="C20" s="8">
        <v>25.653923034667969</v>
      </c>
      <c r="D20" s="8">
        <v>26.341558456420898</v>
      </c>
      <c r="E20" s="8">
        <f t="shared" si="0"/>
        <v>0.68763542175292969</v>
      </c>
      <c r="F20" s="5">
        <f t="shared" si="1"/>
        <v>-1.0990746815999304</v>
      </c>
      <c r="G20" s="5">
        <f t="shared" si="2"/>
        <v>2.1421725338032975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25.779125213623047</v>
      </c>
      <c r="D21" s="8">
        <v>26.229801177978516</v>
      </c>
      <c r="E21" s="8">
        <f t="shared" si="0"/>
        <v>0.45067596435546875</v>
      </c>
      <c r="F21" s="5">
        <f t="shared" si="1"/>
        <v>-1.3360341389973913</v>
      </c>
      <c r="G21" s="5">
        <f t="shared" si="2"/>
        <v>2.5245638031537552</v>
      </c>
    </row>
    <row r="22" spans="1:12" ht="13.5" x14ac:dyDescent="0.2">
      <c r="A22" s="8" t="s">
        <v>44</v>
      </c>
      <c r="B22" s="8" t="s">
        <v>15</v>
      </c>
      <c r="C22" s="8">
        <v>25.716524124145508</v>
      </c>
      <c r="D22" s="8">
        <v>26.260465621948242</v>
      </c>
      <c r="E22" s="8">
        <f t="shared" si="0"/>
        <v>0.54394149780273438</v>
      </c>
      <c r="F22" s="5">
        <f t="shared" si="1"/>
        <v>-1.2427686055501257</v>
      </c>
      <c r="G22" s="5">
        <f t="shared" si="2"/>
        <v>2.3665224455574547</v>
      </c>
    </row>
    <row r="23" spans="1:12" ht="13.5" x14ac:dyDescent="0.2">
      <c r="A23" s="8" t="s">
        <v>16</v>
      </c>
      <c r="B23" s="8" t="s">
        <v>17</v>
      </c>
      <c r="C23" s="8">
        <v>25.052846908569336</v>
      </c>
      <c r="D23" s="8">
        <v>25.316585540771484</v>
      </c>
      <c r="E23" s="8">
        <f t="shared" si="0"/>
        <v>0.26373863220214844</v>
      </c>
      <c r="F23" s="5">
        <f t="shared" si="1"/>
        <v>-1.5229714711507116</v>
      </c>
      <c r="G23" s="5">
        <f t="shared" si="2"/>
        <v>2.8738235235527778</v>
      </c>
      <c r="J23"/>
    </row>
    <row r="24" spans="1:12" ht="13.5" x14ac:dyDescent="0.2">
      <c r="A24" s="8" t="s">
        <v>33</v>
      </c>
      <c r="B24" s="8" t="s">
        <v>17</v>
      </c>
      <c r="C24" s="8">
        <v>25.261150360107422</v>
      </c>
      <c r="D24" s="8">
        <v>25.119096755981445</v>
      </c>
      <c r="E24" s="8">
        <f t="shared" si="0"/>
        <v>-0.14205360412597656</v>
      </c>
      <c r="F24" s="5">
        <f t="shared" si="1"/>
        <v>-1.9287637074788366</v>
      </c>
      <c r="G24" s="5">
        <f t="shared" si="2"/>
        <v>3.807288004371014</v>
      </c>
      <c r="J24"/>
    </row>
    <row r="25" spans="1:12" ht="13.5" x14ac:dyDescent="0.2">
      <c r="A25" s="8" t="s">
        <v>45</v>
      </c>
      <c r="B25" s="8" t="s">
        <v>17</v>
      </c>
      <c r="C25" s="8">
        <v>25.156998634338379</v>
      </c>
      <c r="D25" s="8">
        <v>25.079555511474609</v>
      </c>
      <c r="E25" s="8">
        <f t="shared" si="0"/>
        <v>-7.7443122863769531E-2</v>
      </c>
      <c r="F25" s="5">
        <f t="shared" si="1"/>
        <v>-1.8641532262166296</v>
      </c>
      <c r="G25" s="5">
        <f t="shared" si="2"/>
        <v>3.6405419316339001</v>
      </c>
      <c r="J25"/>
    </row>
    <row r="26" spans="1:12" ht="13.5" x14ac:dyDescent="0.2">
      <c r="A26" s="8" t="s">
        <v>18</v>
      </c>
      <c r="B26" s="8" t="s">
        <v>19</v>
      </c>
      <c r="C26" s="8">
        <v>26.115200042724609</v>
      </c>
      <c r="D26" s="8">
        <v>26.363019943237305</v>
      </c>
      <c r="E26" s="8">
        <f t="shared" si="0"/>
        <v>0.24781990051269531</v>
      </c>
      <c r="F26" s="5">
        <f t="shared" si="1"/>
        <v>-1.5388902028401648</v>
      </c>
      <c r="G26" s="5">
        <f t="shared" si="2"/>
        <v>2.9057089500283415</v>
      </c>
      <c r="J26"/>
    </row>
    <row r="27" spans="1:12" ht="13.5" x14ac:dyDescent="0.2">
      <c r="A27" s="8" t="s">
        <v>34</v>
      </c>
      <c r="B27" s="8" t="s">
        <v>19</v>
      </c>
      <c r="C27" s="8">
        <v>26.282783508300781</v>
      </c>
      <c r="D27" s="8">
        <v>26.310897827148438</v>
      </c>
      <c r="E27" s="8">
        <f t="shared" si="0"/>
        <v>2.811431884765625E-2</v>
      </c>
      <c r="F27" s="5">
        <f t="shared" si="1"/>
        <v>-1.7585957845052038</v>
      </c>
      <c r="G27" s="5">
        <f t="shared" si="2"/>
        <v>3.3836862095643356</v>
      </c>
      <c r="J27"/>
    </row>
    <row r="28" spans="1:12" ht="13.5" x14ac:dyDescent="0.2">
      <c r="A28" s="8" t="s">
        <v>46</v>
      </c>
      <c r="B28" s="8" t="s">
        <v>19</v>
      </c>
      <c r="C28" s="8">
        <v>26.198991775512695</v>
      </c>
      <c r="D28" s="8">
        <v>26.380701065063477</v>
      </c>
      <c r="E28" s="8">
        <f t="shared" si="0"/>
        <v>0.18170928955078125</v>
      </c>
      <c r="F28" s="5">
        <f t="shared" si="1"/>
        <v>-1.6050008138020788</v>
      </c>
      <c r="G28" s="5">
        <f t="shared" si="2"/>
        <v>3.0419592224039356</v>
      </c>
      <c r="J28"/>
    </row>
    <row r="29" spans="1:12" ht="13.5" x14ac:dyDescent="0.2">
      <c r="A29" s="10" t="s">
        <v>20</v>
      </c>
      <c r="B29" s="10" t="s">
        <v>21</v>
      </c>
      <c r="C29" s="10">
        <v>26.008485794067383</v>
      </c>
      <c r="D29" s="10">
        <v>27.571809768676758</v>
      </c>
      <c r="E29" s="10">
        <f t="shared" si="0"/>
        <v>1.563323974609375</v>
      </c>
      <c r="F29" s="5">
        <f t="shared" si="1"/>
        <v>-0.22338612874348507</v>
      </c>
      <c r="G29" s="5">
        <f t="shared" si="2"/>
        <v>1.167470526547133</v>
      </c>
      <c r="J29"/>
    </row>
    <row r="30" spans="1:12" x14ac:dyDescent="0.25">
      <c r="A30" s="10" t="s">
        <v>35</v>
      </c>
      <c r="B30" s="10" t="s">
        <v>21</v>
      </c>
      <c r="C30" s="10">
        <v>25.963996887207031</v>
      </c>
      <c r="D30" s="10">
        <v>27.435115814208984</v>
      </c>
      <c r="E30" s="10">
        <f t="shared" si="0"/>
        <v>1.4711189270019531</v>
      </c>
      <c r="F30" s="5">
        <f t="shared" si="1"/>
        <v>-0.31559117635090694</v>
      </c>
      <c r="G30" s="5">
        <f t="shared" si="2"/>
        <v>1.2445215191736994</v>
      </c>
      <c r="J30"/>
    </row>
    <row r="31" spans="1:12" x14ac:dyDescent="0.25">
      <c r="A31" s="10" t="s">
        <v>47</v>
      </c>
      <c r="B31" s="10" t="s">
        <v>21</v>
      </c>
      <c r="C31" s="10">
        <v>25.986241340637207</v>
      </c>
      <c r="D31" s="10">
        <v>27.450675964355469</v>
      </c>
      <c r="E31" s="10">
        <f t="shared" si="0"/>
        <v>1.4644346237182617</v>
      </c>
      <c r="F31" s="5">
        <f t="shared" si="1"/>
        <v>-0.32227547963459835</v>
      </c>
      <c r="G31" s="5">
        <f t="shared" si="2"/>
        <v>1.2503010221875701</v>
      </c>
      <c r="J31"/>
    </row>
    <row r="32" spans="1:12" x14ac:dyDescent="0.25">
      <c r="A32" s="10" t="s">
        <v>22</v>
      </c>
      <c r="B32" s="10" t="s">
        <v>23</v>
      </c>
      <c r="C32" s="10">
        <v>25.435787200927734</v>
      </c>
      <c r="D32" s="10">
        <v>26.289104461669922</v>
      </c>
      <c r="E32" s="10">
        <f t="shared" si="0"/>
        <v>0.8533172607421875</v>
      </c>
      <c r="F32" s="5">
        <f t="shared" si="1"/>
        <v>-0.93339284261067257</v>
      </c>
      <c r="G32" s="5">
        <f t="shared" si="2"/>
        <v>1.9097619813719204</v>
      </c>
      <c r="J32"/>
    </row>
    <row r="33" spans="1:10" x14ac:dyDescent="0.25">
      <c r="A33" s="10" t="s">
        <v>36</v>
      </c>
      <c r="B33" s="10" t="s">
        <v>23</v>
      </c>
      <c r="C33" s="10">
        <v>25.329345703125</v>
      </c>
      <c r="D33" s="10">
        <v>26.259012222290039</v>
      </c>
      <c r="E33" s="10">
        <f t="shared" si="0"/>
        <v>0.92966651916503906</v>
      </c>
      <c r="F33" s="5">
        <f t="shared" si="1"/>
        <v>-0.85704358418782101</v>
      </c>
      <c r="G33" s="5">
        <f t="shared" si="2"/>
        <v>1.8113226857327676</v>
      </c>
      <c r="J33"/>
    </row>
    <row r="34" spans="1:10" x14ac:dyDescent="0.25">
      <c r="A34" s="10" t="s">
        <v>48</v>
      </c>
      <c r="B34" s="10" t="s">
        <v>23</v>
      </c>
      <c r="C34" s="10">
        <v>25.382566452026367</v>
      </c>
      <c r="D34" s="10">
        <v>25.989326477050781</v>
      </c>
      <c r="E34" s="10">
        <f t="shared" si="0"/>
        <v>0.60676002502441406</v>
      </c>
      <c r="F34" s="5">
        <f t="shared" si="1"/>
        <v>-1.179950078328446</v>
      </c>
      <c r="G34" s="5">
        <f t="shared" si="2"/>
        <v>2.265689369436616</v>
      </c>
      <c r="J34"/>
    </row>
    <row r="35" spans="1:10" x14ac:dyDescent="0.25">
      <c r="A35" s="10" t="s">
        <v>24</v>
      </c>
      <c r="B35" s="10" t="s">
        <v>25</v>
      </c>
      <c r="C35" s="10">
        <v>25.540760040283203</v>
      </c>
      <c r="D35" s="10">
        <v>27.648796081542969</v>
      </c>
      <c r="E35" s="10">
        <f t="shared" si="0"/>
        <v>2.1080360412597656</v>
      </c>
      <c r="F35" s="5">
        <f t="shared" si="1"/>
        <v>0.32132593790690556</v>
      </c>
      <c r="G35" s="5">
        <f t="shared" si="2"/>
        <v>0.80033397642386794</v>
      </c>
    </row>
    <row r="36" spans="1:10" x14ac:dyDescent="0.25">
      <c r="A36" s="10" t="s">
        <v>37</v>
      </c>
      <c r="B36" s="10" t="s">
        <v>25</v>
      </c>
      <c r="C36" s="10">
        <v>25.401336669921875</v>
      </c>
      <c r="D36" s="10">
        <v>27.599533081054688</v>
      </c>
      <c r="E36" s="10">
        <f t="shared" si="0"/>
        <v>2.1981964111328125</v>
      </c>
      <c r="F36" s="5">
        <f t="shared" si="1"/>
        <v>0.41148630777995243</v>
      </c>
      <c r="G36" s="5">
        <f t="shared" si="2"/>
        <v>0.7518483977620749</v>
      </c>
    </row>
    <row r="37" spans="1:10" x14ac:dyDescent="0.25">
      <c r="A37" s="10" t="s">
        <v>49</v>
      </c>
      <c r="B37" s="10" t="s">
        <v>25</v>
      </c>
      <c r="C37" s="10">
        <v>25.471048355102539</v>
      </c>
      <c r="D37" s="10">
        <v>27.845451354980469</v>
      </c>
      <c r="E37" s="10">
        <f t="shared" si="0"/>
        <v>2.3744029998779297</v>
      </c>
      <c r="F37" s="5">
        <f t="shared" si="1"/>
        <v>0.58769289652506962</v>
      </c>
      <c r="G37" s="5">
        <f t="shared" si="2"/>
        <v>0.66540614908050688</v>
      </c>
    </row>
    <row r="38" spans="1:10" x14ac:dyDescent="0.25">
      <c r="C38" s="1"/>
    </row>
    <row r="39" spans="1:10" x14ac:dyDescent="0.25">
      <c r="C39" s="1"/>
      <c r="E39" s="12">
        <f>AVERAGE(E2:E4)</f>
        <v>1.7867101033528645</v>
      </c>
      <c r="F39" s="13">
        <v>1.7867101033528601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7"/>
  <sheetViews>
    <sheetView topLeftCell="F10" workbookViewId="0">
      <selection activeCell="I28" sqref="I28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83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26.033048629760742</v>
      </c>
      <c r="D2" s="4">
        <v>27.533685684204102</v>
      </c>
      <c r="E2" s="4">
        <f>D2-C2</f>
        <v>1.5006370544433594</v>
      </c>
      <c r="F2" s="5">
        <f>E2-1.59348360697428</f>
        <v>-9.2846552530920556E-2</v>
      </c>
      <c r="G2" s="5">
        <f>2^(-F2)</f>
        <v>1.0664723430084833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25.915872573852539</v>
      </c>
      <c r="D3" s="4">
        <v>27.562801361083984</v>
      </c>
      <c r="E3" s="4">
        <f t="shared" ref="E3:E37" si="0">D3-C3</f>
        <v>1.6469287872314453</v>
      </c>
      <c r="F3" s="5">
        <f t="shared" ref="F3:F37" si="1">E3-1.59348360697428</f>
        <v>5.3445180257165381E-2</v>
      </c>
      <c r="G3" s="5">
        <f t="shared" ref="G3:G37" si="2">2^(-F3)</f>
        <v>0.9636324085633996</v>
      </c>
      <c r="I3" s="17" t="s">
        <v>3</v>
      </c>
      <c r="J3" s="17">
        <f>AVERAGE(G2:G4)</f>
        <v>1.0010544577904597</v>
      </c>
      <c r="K3" s="17">
        <v>8.2841000000000005</v>
      </c>
      <c r="L3" s="17">
        <f>LOG(K3,2)</f>
        <v>3.0503449688932061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25.974460601806641</v>
      </c>
      <c r="D4" s="4">
        <v>27.607345581054688</v>
      </c>
      <c r="E4" s="4">
        <f t="shared" si="0"/>
        <v>1.6328849792480469</v>
      </c>
      <c r="F4" s="5">
        <f t="shared" si="1"/>
        <v>3.9401372273766944E-2</v>
      </c>
      <c r="G4" s="5">
        <f t="shared" si="2"/>
        <v>0.97305862179949654</v>
      </c>
      <c r="I4" s="17" t="s">
        <v>61</v>
      </c>
      <c r="J4" s="17">
        <f>AVERAGE(G5:G7)</f>
        <v>0.33696247921580175</v>
      </c>
      <c r="K4" s="17">
        <v>4.4221000000000004</v>
      </c>
      <c r="L4" s="17">
        <f t="shared" ref="L4:L14" si="3">LOG(K4,2)</f>
        <v>2.1447316501819191</v>
      </c>
      <c r="O4" s="20" t="s">
        <v>55</v>
      </c>
      <c r="P4" s="20">
        <f>AVERAGE(G2:G10)</f>
        <v>0.67551776833755339</v>
      </c>
      <c r="Q4" s="20">
        <f>AVERAGE(L3:L5)</f>
        <v>2.596692975056814</v>
      </c>
      <c r="R4" s="20">
        <f>_xlfn.STDEV.P(G2:G10)</f>
        <v>0.27294286545439428</v>
      </c>
      <c r="S4" s="20">
        <f>_xlfn.STDEV.P(L3:L5)</f>
        <v>0.36971702199382139</v>
      </c>
      <c r="T4" s="22">
        <f>PEARSON(P4:P7,Q4:Q7)</f>
        <v>0.76104331138751946</v>
      </c>
    </row>
    <row r="5" spans="1:20" ht="13.5" x14ac:dyDescent="0.2">
      <c r="A5" s="4" t="s">
        <v>4</v>
      </c>
      <c r="B5" s="4" t="s">
        <v>5</v>
      </c>
      <c r="C5" s="4">
        <v>25.579174041748047</v>
      </c>
      <c r="D5" s="4">
        <v>28.683170318603516</v>
      </c>
      <c r="E5" s="4">
        <f t="shared" si="0"/>
        <v>3.1039962768554688</v>
      </c>
      <c r="F5" s="5">
        <f t="shared" si="1"/>
        <v>1.5105126698811888</v>
      </c>
      <c r="G5" s="5">
        <f t="shared" si="2"/>
        <v>0.35098647173371589</v>
      </c>
      <c r="I5" s="17" t="s">
        <v>62</v>
      </c>
      <c r="J5" s="17">
        <f>AVERAGE(G8:G10)</f>
        <v>0.68853636800639906</v>
      </c>
      <c r="K5" s="17">
        <v>6.0419</v>
      </c>
      <c r="L5" s="17">
        <f t="shared" si="3"/>
        <v>2.5950023060953162</v>
      </c>
      <c r="O5" s="20" t="s">
        <v>56</v>
      </c>
      <c r="P5" s="20">
        <f>AVERAGE(G11:G19)</f>
        <v>1.6186713545901614</v>
      </c>
      <c r="Q5" s="20">
        <f>AVERAGE(L6:L8)</f>
        <v>4.8461793799174471</v>
      </c>
      <c r="R5" s="20">
        <f>_xlfn.STDEV.P(G14:G19)</f>
        <v>0.23347684389016757</v>
      </c>
      <c r="S5" s="20">
        <f>_xlfn.STDEV.P(L6:L8)</f>
        <v>0.95006692479352484</v>
      </c>
      <c r="T5" s="20"/>
    </row>
    <row r="6" spans="1:20" ht="13.5" x14ac:dyDescent="0.2">
      <c r="A6" s="4" t="s">
        <v>27</v>
      </c>
      <c r="B6" s="4" t="s">
        <v>5</v>
      </c>
      <c r="C6" s="4">
        <v>25.506305694580078</v>
      </c>
      <c r="D6" s="4">
        <v>28.712350845336914</v>
      </c>
      <c r="E6" s="4">
        <f t="shared" si="0"/>
        <v>3.2060451507568359</v>
      </c>
      <c r="F6" s="5">
        <f t="shared" si="1"/>
        <v>1.612561543782556</v>
      </c>
      <c r="G6" s="5">
        <f t="shared" si="2"/>
        <v>0.32701720736689061</v>
      </c>
      <c r="I6" s="17" t="s">
        <v>63</v>
      </c>
      <c r="J6" s="17">
        <f>AVERAGE(G11:G13)</f>
        <v>2.3830443727899362</v>
      </c>
      <c r="K6" s="17">
        <v>66.818299999999994</v>
      </c>
      <c r="L6" s="17">
        <f t="shared" si="3"/>
        <v>6.0621713727896864</v>
      </c>
      <c r="O6" s="20" t="s">
        <v>57</v>
      </c>
      <c r="P6" s="20">
        <f>AVERAGE(G20:G28)</f>
        <v>1.8247039612882796</v>
      </c>
      <c r="Q6" s="20">
        <f>AVERAGE(L9:L11)</f>
        <v>4.3728170576290948</v>
      </c>
      <c r="R6" s="20">
        <f>_xlfn.STDEV.P(G20:G25)</f>
        <v>0.26374006784342147</v>
      </c>
      <c r="S6" s="20">
        <f>_xlfn.STDEV.P(L9:L11)</f>
        <v>0.61720518237526734</v>
      </c>
      <c r="T6" s="20"/>
    </row>
    <row r="7" spans="1:20" ht="13.5" x14ac:dyDescent="0.2">
      <c r="A7" s="4" t="s">
        <v>39</v>
      </c>
      <c r="B7" s="4" t="s">
        <v>5</v>
      </c>
      <c r="C7" s="4">
        <v>25.542739868164063</v>
      </c>
      <c r="D7" s="4">
        <v>28.723133087158203</v>
      </c>
      <c r="E7" s="4">
        <f t="shared" si="0"/>
        <v>3.1803932189941406</v>
      </c>
      <c r="F7" s="5">
        <f t="shared" si="1"/>
        <v>1.5869096120198607</v>
      </c>
      <c r="G7" s="5">
        <f t="shared" si="2"/>
        <v>0.33288375854679875</v>
      </c>
      <c r="I7" s="17" t="s">
        <v>64</v>
      </c>
      <c r="J7" s="17">
        <f>AVERAGE(G14:G16)</f>
        <v>1.4651959028155088</v>
      </c>
      <c r="K7" s="17">
        <v>26.595700000000001</v>
      </c>
      <c r="L7" s="17">
        <f t="shared" si="3"/>
        <v>4.733121104142108</v>
      </c>
      <c r="O7" s="20" t="s">
        <v>58</v>
      </c>
      <c r="P7" s="20">
        <f>AVERAGE(G29:G37)</f>
        <v>0.77540498825052717</v>
      </c>
      <c r="Q7" s="20">
        <f>AVERAGE(L12:L14)</f>
        <v>4.0799236327128581</v>
      </c>
      <c r="R7" s="20">
        <f>_xlfn.STDEV.P(G29:G37)</f>
        <v>0.16251672292275546</v>
      </c>
      <c r="S7" s="20">
        <f>_xlfn.STDEV.P(L12:L14)</f>
        <v>0.32471117088063395</v>
      </c>
      <c r="T7" s="20"/>
    </row>
    <row r="8" spans="1:20" ht="13.5" x14ac:dyDescent="0.2">
      <c r="A8" s="4" t="s">
        <v>6</v>
      </c>
      <c r="B8" s="4" t="s">
        <v>7</v>
      </c>
      <c r="C8" s="4">
        <v>25.155721664428711</v>
      </c>
      <c r="D8" s="4">
        <v>27.349575042724609</v>
      </c>
      <c r="E8" s="4">
        <f t="shared" si="0"/>
        <v>2.1938533782958984</v>
      </c>
      <c r="F8" s="5">
        <f t="shared" si="1"/>
        <v>0.60036977132161851</v>
      </c>
      <c r="G8" s="5">
        <f t="shared" si="2"/>
        <v>0.65958487819145539</v>
      </c>
      <c r="I8" s="17" t="s">
        <v>65</v>
      </c>
      <c r="J8" s="17">
        <f>AVERAGE(G17:G19)</f>
        <v>1.0077737881650393</v>
      </c>
      <c r="K8" s="17">
        <v>13.391500000000001</v>
      </c>
      <c r="L8" s="17">
        <f t="shared" si="3"/>
        <v>3.743245662820545</v>
      </c>
    </row>
    <row r="9" spans="1:20" ht="13.5" x14ac:dyDescent="0.2">
      <c r="A9" s="4" t="s">
        <v>28</v>
      </c>
      <c r="B9" s="4" t="s">
        <v>7</v>
      </c>
      <c r="C9" s="4">
        <v>25.362339019775391</v>
      </c>
      <c r="D9" s="4">
        <v>27.482509613037109</v>
      </c>
      <c r="E9" s="4">
        <f t="shared" si="0"/>
        <v>2.1201705932617188</v>
      </c>
      <c r="F9" s="5">
        <f t="shared" si="1"/>
        <v>0.52668698628743882</v>
      </c>
      <c r="G9" s="5">
        <f t="shared" si="2"/>
        <v>0.69414694846678482</v>
      </c>
      <c r="I9" s="17" t="s">
        <v>66</v>
      </c>
      <c r="J9" s="17">
        <f>AVERAGE(G20:G22)</f>
        <v>1.9117502956948005</v>
      </c>
      <c r="K9" s="17">
        <v>18.2683</v>
      </c>
      <c r="L9" s="17">
        <f t="shared" si="3"/>
        <v>4.1912704816890329</v>
      </c>
    </row>
    <row r="10" spans="1:20" ht="13.5" x14ac:dyDescent="0.2">
      <c r="A10" s="4" t="s">
        <v>40</v>
      </c>
      <c r="B10" s="4" t="s">
        <v>7</v>
      </c>
      <c r="C10" s="4">
        <v>25.259030342102051</v>
      </c>
      <c r="D10" s="4">
        <v>27.342813491821289</v>
      </c>
      <c r="E10" s="4">
        <f t="shared" si="0"/>
        <v>2.0837831497192383</v>
      </c>
      <c r="F10" s="5">
        <f t="shared" si="1"/>
        <v>0.49029954274495835</v>
      </c>
      <c r="G10" s="5">
        <f t="shared" si="2"/>
        <v>0.71187727736095652</v>
      </c>
      <c r="I10" s="17" t="s">
        <v>67</v>
      </c>
      <c r="J10" s="17">
        <f>AVERAGE(G23:G25)</f>
        <v>2.3123707007011962</v>
      </c>
      <c r="K10" s="17">
        <v>36.834299999999999</v>
      </c>
      <c r="L10" s="17">
        <f t="shared" si="3"/>
        <v>5.2029779207582285</v>
      </c>
    </row>
    <row r="11" spans="1:20" ht="13.5" x14ac:dyDescent="0.2">
      <c r="A11" s="6" t="s">
        <v>8</v>
      </c>
      <c r="B11" s="6" t="s">
        <v>9</v>
      </c>
      <c r="C11" s="6">
        <v>24.910358428955078</v>
      </c>
      <c r="D11" s="6">
        <v>25.249103546142578</v>
      </c>
      <c r="E11" s="6">
        <f t="shared" si="0"/>
        <v>0.3387451171875</v>
      </c>
      <c r="F11" s="5">
        <f t="shared" si="1"/>
        <v>-1.2547384897867799</v>
      </c>
      <c r="G11" s="5">
        <f t="shared" si="2"/>
        <v>2.3862389051037534</v>
      </c>
      <c r="I11" s="17" t="s">
        <v>68</v>
      </c>
      <c r="J11" s="17">
        <f>AVERAGE(G26:G28)</f>
        <v>1.2499908874688417</v>
      </c>
      <c r="K11" s="17">
        <v>13.2159</v>
      </c>
      <c r="L11" s="17">
        <f t="shared" si="3"/>
        <v>3.7242027704400229</v>
      </c>
    </row>
    <row r="12" spans="1:20" ht="13.5" x14ac:dyDescent="0.2">
      <c r="A12" s="6" t="s">
        <v>29</v>
      </c>
      <c r="B12" s="6" t="s">
        <v>9</v>
      </c>
      <c r="C12" s="6">
        <v>24.868701934814453</v>
      </c>
      <c r="D12" s="6">
        <v>25.239421844482422</v>
      </c>
      <c r="E12" s="6">
        <f t="shared" si="0"/>
        <v>0.37071990966796875</v>
      </c>
      <c r="F12" s="5">
        <f t="shared" si="1"/>
        <v>-1.2227636973063112</v>
      </c>
      <c r="G12" s="5">
        <f t="shared" si="2"/>
        <v>2.3339338913538366</v>
      </c>
      <c r="I12" s="17" t="s">
        <v>69</v>
      </c>
      <c r="J12" s="17">
        <f>AVERAGE(G29:G31)</f>
        <v>0.98131909231864045</v>
      </c>
      <c r="K12" s="17">
        <v>17.7454</v>
      </c>
      <c r="L12" s="17">
        <f t="shared" si="3"/>
        <v>4.1493731895179664</v>
      </c>
    </row>
    <row r="13" spans="1:20" ht="13.5" x14ac:dyDescent="0.2">
      <c r="A13" s="6" t="s">
        <v>41</v>
      </c>
      <c r="B13" s="6" t="s">
        <v>9</v>
      </c>
      <c r="C13" s="6">
        <v>24.889530181884766</v>
      </c>
      <c r="D13" s="6">
        <v>25.202674865722656</v>
      </c>
      <c r="E13" s="6">
        <f t="shared" si="0"/>
        <v>0.31314468383789063</v>
      </c>
      <c r="F13" s="5">
        <f t="shared" si="1"/>
        <v>-1.2803389231363893</v>
      </c>
      <c r="G13" s="5">
        <f t="shared" si="2"/>
        <v>2.42896032191222</v>
      </c>
      <c r="I13" s="17" t="s">
        <v>70</v>
      </c>
      <c r="J13" s="17">
        <f>AVERAGE(G32:G34)</f>
        <v>0.71136449740109997</v>
      </c>
      <c r="K13" s="17">
        <v>21.680299999999999</v>
      </c>
      <c r="L13" s="17">
        <f t="shared" si="3"/>
        <v>4.4383128149332878</v>
      </c>
    </row>
    <row r="14" spans="1:20" ht="13.5" x14ac:dyDescent="0.2">
      <c r="A14" s="6" t="s">
        <v>10</v>
      </c>
      <c r="B14" s="6" t="s">
        <v>11</v>
      </c>
      <c r="C14" s="6">
        <v>25.230319976806641</v>
      </c>
      <c r="D14" s="6">
        <v>26.335521697998047</v>
      </c>
      <c r="E14" s="6">
        <f t="shared" si="0"/>
        <v>1.1052017211914063</v>
      </c>
      <c r="F14" s="5">
        <f t="shared" si="1"/>
        <v>-0.48828188578287368</v>
      </c>
      <c r="G14" s="5">
        <f t="shared" si="2"/>
        <v>1.4027733094097903</v>
      </c>
      <c r="I14" s="17" t="s">
        <v>71</v>
      </c>
      <c r="J14" s="17">
        <f>AVERAGE(G35:G37)</f>
        <v>0.63353137503184087</v>
      </c>
      <c r="K14" s="17">
        <v>12.5715</v>
      </c>
      <c r="L14" s="17">
        <f t="shared" si="3"/>
        <v>3.65208489368732</v>
      </c>
    </row>
    <row r="15" spans="1:20" ht="13.5" x14ac:dyDescent="0.2">
      <c r="A15" s="6" t="s">
        <v>30</v>
      </c>
      <c r="B15" s="6" t="s">
        <v>11</v>
      </c>
      <c r="C15" s="6">
        <v>25.293651580810547</v>
      </c>
      <c r="D15" s="6">
        <v>26.304843902587891</v>
      </c>
      <c r="E15" s="6">
        <f t="shared" si="0"/>
        <v>1.0111923217773438</v>
      </c>
      <c r="F15" s="5">
        <f t="shared" si="1"/>
        <v>-0.58229128519693618</v>
      </c>
      <c r="G15" s="5">
        <f t="shared" si="2"/>
        <v>1.4972252513155158</v>
      </c>
    </row>
    <row r="16" spans="1:20" ht="13.5" x14ac:dyDescent="0.2">
      <c r="A16" s="6" t="s">
        <v>42</v>
      </c>
      <c r="B16" s="6" t="s">
        <v>11</v>
      </c>
      <c r="C16" s="6">
        <v>25.261985778808594</v>
      </c>
      <c r="D16" s="6">
        <v>26.274755477905273</v>
      </c>
      <c r="E16" s="6">
        <f t="shared" si="0"/>
        <v>1.0127696990966797</v>
      </c>
      <c r="F16" s="5">
        <f t="shared" si="1"/>
        <v>-0.58071390787760024</v>
      </c>
      <c r="G16" s="5">
        <f t="shared" si="2"/>
        <v>1.4955891477212198</v>
      </c>
    </row>
    <row r="17" spans="1:12" ht="13.5" x14ac:dyDescent="0.2">
      <c r="A17" s="6" t="s">
        <v>12</v>
      </c>
      <c r="B17" s="6" t="s">
        <v>13</v>
      </c>
      <c r="C17" s="6">
        <v>25.376903533935547</v>
      </c>
      <c r="D17" s="6">
        <v>26.926181793212891</v>
      </c>
      <c r="E17" s="6">
        <f t="shared" si="0"/>
        <v>1.5492782592773438</v>
      </c>
      <c r="F17" s="5">
        <f t="shared" si="1"/>
        <v>-4.4205347696936181E-2</v>
      </c>
      <c r="G17" s="5">
        <f t="shared" si="2"/>
        <v>1.031115073328057</v>
      </c>
    </row>
    <row r="18" spans="1:12" ht="13.5" x14ac:dyDescent="0.2">
      <c r="A18" s="6" t="s">
        <v>31</v>
      </c>
      <c r="B18" s="6" t="s">
        <v>13</v>
      </c>
      <c r="C18" s="6">
        <v>25.457950592041016</v>
      </c>
      <c r="D18" s="6">
        <v>27.142446517944336</v>
      </c>
      <c r="E18" s="6">
        <f t="shared" si="0"/>
        <v>1.6844959259033203</v>
      </c>
      <c r="F18" s="5">
        <f t="shared" si="1"/>
        <v>9.1012318929040381E-2</v>
      </c>
      <c r="G18" s="5">
        <f t="shared" si="2"/>
        <v>0.93886373048256233</v>
      </c>
    </row>
    <row r="19" spans="1:12" ht="13.5" x14ac:dyDescent="0.2">
      <c r="A19" s="6" t="s">
        <v>43</v>
      </c>
      <c r="B19" s="6" t="s">
        <v>13</v>
      </c>
      <c r="C19" s="6">
        <v>25.417427062988281</v>
      </c>
      <c r="D19" s="6">
        <v>26.935935974121094</v>
      </c>
      <c r="E19" s="6">
        <f t="shared" si="0"/>
        <v>1.5185089111328125</v>
      </c>
      <c r="F19" s="5">
        <f t="shared" si="1"/>
        <v>-7.4974695841467431E-2</v>
      </c>
      <c r="G19" s="5">
        <f t="shared" si="2"/>
        <v>1.0533425606844986</v>
      </c>
    </row>
    <row r="20" spans="1:12" ht="13.5" x14ac:dyDescent="0.2">
      <c r="A20" s="8" t="s">
        <v>14</v>
      </c>
      <c r="B20" s="8" t="s">
        <v>15</v>
      </c>
      <c r="C20" s="8">
        <v>25.653923034667969</v>
      </c>
      <c r="D20" s="8">
        <v>26.440906524658203</v>
      </c>
      <c r="E20" s="8">
        <f t="shared" si="0"/>
        <v>0.78698348999023438</v>
      </c>
      <c r="F20" s="5">
        <f t="shared" si="1"/>
        <v>-0.80650011698404556</v>
      </c>
      <c r="G20" s="5">
        <f t="shared" si="2"/>
        <v>1.7489634220978323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25.779125213623047</v>
      </c>
      <c r="D21" s="8">
        <v>26.337190628051758</v>
      </c>
      <c r="E21" s="8">
        <f t="shared" si="0"/>
        <v>0.55806541442871094</v>
      </c>
      <c r="F21" s="5">
        <f t="shared" si="1"/>
        <v>-1.035418192545569</v>
      </c>
      <c r="G21" s="5">
        <f t="shared" si="2"/>
        <v>2.0497077066517773</v>
      </c>
    </row>
    <row r="22" spans="1:12" ht="13.5" x14ac:dyDescent="0.2">
      <c r="A22" s="8" t="s">
        <v>44</v>
      </c>
      <c r="B22" s="8" t="s">
        <v>15</v>
      </c>
      <c r="C22" s="8">
        <v>25.716524124145508</v>
      </c>
      <c r="D22" s="8">
        <v>26.356496810913086</v>
      </c>
      <c r="E22" s="8">
        <f t="shared" si="0"/>
        <v>0.63997268676757813</v>
      </c>
      <c r="F22" s="5">
        <f t="shared" si="1"/>
        <v>-0.95351092020670181</v>
      </c>
      <c r="G22" s="5">
        <f t="shared" si="2"/>
        <v>1.9365797583347917</v>
      </c>
    </row>
    <row r="23" spans="1:12" ht="13.5" x14ac:dyDescent="0.2">
      <c r="A23" s="8" t="s">
        <v>16</v>
      </c>
      <c r="B23" s="8" t="s">
        <v>17</v>
      </c>
      <c r="C23" s="8">
        <v>25.052846908569336</v>
      </c>
      <c r="D23" s="8">
        <v>25.633790969848633</v>
      </c>
      <c r="E23" s="8">
        <f t="shared" si="0"/>
        <v>0.58094406127929688</v>
      </c>
      <c r="F23" s="5">
        <f t="shared" si="1"/>
        <v>-1.0125395456949831</v>
      </c>
      <c r="G23" s="5">
        <f t="shared" si="2"/>
        <v>2.0174592673725957</v>
      </c>
      <c r="J23"/>
    </row>
    <row r="24" spans="1:12" ht="13.5" x14ac:dyDescent="0.2">
      <c r="A24" s="8" t="s">
        <v>33</v>
      </c>
      <c r="B24" s="8" t="s">
        <v>17</v>
      </c>
      <c r="C24" s="8">
        <v>25.261150360107422</v>
      </c>
      <c r="D24" s="8">
        <v>25.555805206298828</v>
      </c>
      <c r="E24" s="8">
        <f t="shared" si="0"/>
        <v>0.29465484619140625</v>
      </c>
      <c r="F24" s="5">
        <f t="shared" si="1"/>
        <v>-1.2988287607828737</v>
      </c>
      <c r="G24" s="5">
        <f t="shared" si="2"/>
        <v>2.4602906504803732</v>
      </c>
      <c r="J24"/>
    </row>
    <row r="25" spans="1:12" ht="13.5" x14ac:dyDescent="0.2">
      <c r="A25" s="8" t="s">
        <v>45</v>
      </c>
      <c r="B25" s="8" t="s">
        <v>17</v>
      </c>
      <c r="C25" s="8">
        <v>25.156998634338379</v>
      </c>
      <c r="D25" s="8">
        <v>25.452198028564453</v>
      </c>
      <c r="E25" s="8">
        <f t="shared" si="0"/>
        <v>0.29519939422607422</v>
      </c>
      <c r="F25" s="5">
        <f t="shared" si="1"/>
        <v>-1.2982842127482057</v>
      </c>
      <c r="G25" s="5">
        <f t="shared" si="2"/>
        <v>2.4593621842506201</v>
      </c>
      <c r="J25"/>
    </row>
    <row r="26" spans="1:12" ht="13.5" x14ac:dyDescent="0.2">
      <c r="A26" s="8" t="s">
        <v>18</v>
      </c>
      <c r="B26" s="8" t="s">
        <v>19</v>
      </c>
      <c r="C26" s="8">
        <v>26.115200042724609</v>
      </c>
      <c r="D26" s="8">
        <v>27.592554092407227</v>
      </c>
      <c r="E26" s="8">
        <f t="shared" si="0"/>
        <v>1.4773540496826172</v>
      </c>
      <c r="F26" s="5">
        <f t="shared" si="1"/>
        <v>-0.11612955729166274</v>
      </c>
      <c r="G26" s="5">
        <f t="shared" si="2"/>
        <v>1.0838232922681748</v>
      </c>
      <c r="J26"/>
    </row>
    <row r="27" spans="1:12" ht="13.5" x14ac:dyDescent="0.2">
      <c r="A27" s="8" t="s">
        <v>34</v>
      </c>
      <c r="B27" s="8" t="s">
        <v>19</v>
      </c>
      <c r="C27" s="8">
        <v>26.282783508300781</v>
      </c>
      <c r="D27" s="8">
        <v>27.50255012512207</v>
      </c>
      <c r="E27" s="8">
        <f t="shared" si="0"/>
        <v>1.2197666168212891</v>
      </c>
      <c r="F27" s="5">
        <f t="shared" si="1"/>
        <v>-0.37371699015299087</v>
      </c>
      <c r="G27" s="5">
        <f t="shared" si="2"/>
        <v>1.295686768896485</v>
      </c>
      <c r="J27"/>
    </row>
    <row r="28" spans="1:12" ht="13.5" x14ac:dyDescent="0.2">
      <c r="A28" s="8" t="s">
        <v>46</v>
      </c>
      <c r="B28" s="8" t="s">
        <v>19</v>
      </c>
      <c r="C28" s="8">
        <v>26.198991775512695</v>
      </c>
      <c r="D28" s="8">
        <v>27.337812423706055</v>
      </c>
      <c r="E28" s="8">
        <f t="shared" si="0"/>
        <v>1.1388206481933594</v>
      </c>
      <c r="F28" s="5">
        <f t="shared" si="1"/>
        <v>-0.45466295878092056</v>
      </c>
      <c r="G28" s="5">
        <f t="shared" si="2"/>
        <v>1.370462601241865</v>
      </c>
      <c r="J28"/>
    </row>
    <row r="29" spans="1:12" ht="13.5" x14ac:dyDescent="0.2">
      <c r="A29" s="10" t="s">
        <v>20</v>
      </c>
      <c r="B29" s="10" t="s">
        <v>21</v>
      </c>
      <c r="C29" s="10">
        <v>26.008485794067383</v>
      </c>
      <c r="D29" s="10">
        <v>27.666849136352539</v>
      </c>
      <c r="E29" s="10">
        <f t="shared" si="0"/>
        <v>1.6583633422851563</v>
      </c>
      <c r="F29" s="5">
        <f t="shared" si="1"/>
        <v>6.4879735310876319E-2</v>
      </c>
      <c r="G29" s="5">
        <f t="shared" si="2"/>
        <v>0.95602500959737535</v>
      </c>
      <c r="J29"/>
    </row>
    <row r="30" spans="1:12" ht="13.5" x14ac:dyDescent="0.2">
      <c r="A30" s="10" t="s">
        <v>35</v>
      </c>
      <c r="B30" s="10" t="s">
        <v>21</v>
      </c>
      <c r="C30" s="10">
        <v>25.963996887207031</v>
      </c>
      <c r="D30" s="10">
        <v>27.654026031494141</v>
      </c>
      <c r="E30" s="10">
        <f t="shared" si="0"/>
        <v>1.6900291442871094</v>
      </c>
      <c r="F30" s="5">
        <f t="shared" si="1"/>
        <v>9.6545537312829444E-2</v>
      </c>
      <c r="G30" s="5">
        <f t="shared" si="2"/>
        <v>0.93526977024345981</v>
      </c>
      <c r="J30"/>
    </row>
    <row r="31" spans="1:12" ht="13.5" x14ac:dyDescent="0.2">
      <c r="A31" s="10" t="s">
        <v>47</v>
      </c>
      <c r="B31" s="10" t="s">
        <v>21</v>
      </c>
      <c r="C31" s="10">
        <v>25.986241340637207</v>
      </c>
      <c r="D31" s="10">
        <v>27.505681991577148</v>
      </c>
      <c r="E31" s="10">
        <f t="shared" si="0"/>
        <v>1.5194406509399414</v>
      </c>
      <c r="F31" s="5">
        <f t="shared" si="1"/>
        <v>-7.4042956034338525E-2</v>
      </c>
      <c r="G31" s="5">
        <f t="shared" si="2"/>
        <v>1.052662497115086</v>
      </c>
      <c r="J31"/>
    </row>
    <row r="32" spans="1:12" ht="13.5" x14ac:dyDescent="0.2">
      <c r="A32" s="10" t="s">
        <v>22</v>
      </c>
      <c r="B32" s="10" t="s">
        <v>23</v>
      </c>
      <c r="C32" s="10">
        <v>25.435787200927734</v>
      </c>
      <c r="D32" s="10">
        <v>27.41374397277832</v>
      </c>
      <c r="E32" s="10">
        <f t="shared" si="0"/>
        <v>1.9779567718505859</v>
      </c>
      <c r="F32" s="5">
        <f t="shared" si="1"/>
        <v>0.38447316487630601</v>
      </c>
      <c r="G32" s="5">
        <f t="shared" si="2"/>
        <v>0.76605869240748492</v>
      </c>
      <c r="J32"/>
    </row>
    <row r="33" spans="1:10" x14ac:dyDescent="0.25">
      <c r="A33" s="10" t="s">
        <v>36</v>
      </c>
      <c r="B33" s="10" t="s">
        <v>23</v>
      </c>
      <c r="C33" s="10">
        <v>25.329345703125</v>
      </c>
      <c r="D33" s="10">
        <v>27.581354141235352</v>
      </c>
      <c r="E33" s="10">
        <f t="shared" si="0"/>
        <v>2.2520084381103516</v>
      </c>
      <c r="F33" s="5">
        <f t="shared" si="1"/>
        <v>0.65852483113607163</v>
      </c>
      <c r="G33" s="5">
        <f t="shared" si="2"/>
        <v>0.63352575178542159</v>
      </c>
      <c r="J33"/>
    </row>
    <row r="34" spans="1:10" x14ac:dyDescent="0.25">
      <c r="A34" s="10" t="s">
        <v>48</v>
      </c>
      <c r="B34" s="10" t="s">
        <v>23</v>
      </c>
      <c r="C34" s="10">
        <v>25.382566452026367</v>
      </c>
      <c r="D34" s="10">
        <v>27.421197891235352</v>
      </c>
      <c r="E34" s="10">
        <f t="shared" si="0"/>
        <v>2.0386314392089844</v>
      </c>
      <c r="F34" s="5">
        <f t="shared" si="1"/>
        <v>0.44514783223470444</v>
      </c>
      <c r="G34" s="5">
        <f t="shared" si="2"/>
        <v>0.73450904801039363</v>
      </c>
      <c r="J34"/>
    </row>
    <row r="35" spans="1:10" x14ac:dyDescent="0.25">
      <c r="A35" s="10" t="s">
        <v>24</v>
      </c>
      <c r="B35" s="10" t="s">
        <v>25</v>
      </c>
      <c r="C35" s="10">
        <v>25.540760040283203</v>
      </c>
      <c r="D35" s="10">
        <v>27.569992065429688</v>
      </c>
      <c r="E35" s="10">
        <f t="shared" si="0"/>
        <v>2.0292320251464844</v>
      </c>
      <c r="F35" s="5">
        <f t="shared" si="1"/>
        <v>0.43574841817220444</v>
      </c>
      <c r="G35" s="5">
        <f t="shared" si="2"/>
        <v>0.73931012768799509</v>
      </c>
    </row>
    <row r="36" spans="1:10" x14ac:dyDescent="0.25">
      <c r="A36" s="10" t="s">
        <v>37</v>
      </c>
      <c r="B36" s="10" t="s">
        <v>25</v>
      </c>
      <c r="C36" s="10">
        <v>25.401336669921875</v>
      </c>
      <c r="D36" s="10">
        <v>27.677419662475586</v>
      </c>
      <c r="E36" s="10">
        <f t="shared" si="0"/>
        <v>2.2760829925537109</v>
      </c>
      <c r="F36" s="5">
        <f t="shared" si="1"/>
        <v>0.68259938557943101</v>
      </c>
      <c r="G36" s="5">
        <f t="shared" si="2"/>
        <v>0.6230416929465058</v>
      </c>
    </row>
    <row r="37" spans="1:10" x14ac:dyDescent="0.25">
      <c r="A37" s="10" t="s">
        <v>49</v>
      </c>
      <c r="B37" s="10" t="s">
        <v>25</v>
      </c>
      <c r="C37" s="10">
        <v>25.471048355102539</v>
      </c>
      <c r="D37" s="10">
        <v>27.95820426940918</v>
      </c>
      <c r="E37" s="10">
        <f t="shared" si="0"/>
        <v>2.4871559143066406</v>
      </c>
      <c r="F37" s="5">
        <f t="shared" si="1"/>
        <v>0.89367230733236069</v>
      </c>
      <c r="G37" s="5">
        <f t="shared" si="2"/>
        <v>0.53824230446102184</v>
      </c>
    </row>
    <row r="38" spans="1:10" x14ac:dyDescent="0.25">
      <c r="C38" s="1"/>
    </row>
    <row r="39" spans="1:10" x14ac:dyDescent="0.25">
      <c r="C39" s="1"/>
      <c r="E39" s="12">
        <f>AVERAGE(E2:E4)</f>
        <v>1.5934836069742839</v>
      </c>
      <c r="F39" s="13">
        <v>1.5934836069742799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7"/>
  <sheetViews>
    <sheetView topLeftCell="F7" workbookViewId="0">
      <selection activeCell="L23" sqref="L23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92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26.117563247680664</v>
      </c>
      <c r="D2" s="4">
        <v>24.66621208190918</v>
      </c>
      <c r="E2" s="4">
        <f>D2-C2</f>
        <v>-1.4513511657714844</v>
      </c>
      <c r="F2" s="5">
        <f>E2--1.33033688863118</f>
        <v>-0.12101427714030444</v>
      </c>
      <c r="G2" s="5">
        <f>2^(-F2)</f>
        <v>1.0874991528667572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26.026632308959961</v>
      </c>
      <c r="D3" s="4">
        <v>24.774383544921875</v>
      </c>
      <c r="E3" s="4">
        <f t="shared" ref="E3:E37" si="0">D3-C3</f>
        <v>-1.2522487640380859</v>
      </c>
      <c r="F3" s="5">
        <f t="shared" ref="F3:F37" si="1">E3--1.33033688863118</f>
        <v>7.8088124593093999E-2</v>
      </c>
      <c r="G3" s="5">
        <f t="shared" ref="G3:G37" si="2">2^(-F3)</f>
        <v>0.94731220386385395</v>
      </c>
      <c r="I3" s="17" t="s">
        <v>3</v>
      </c>
      <c r="J3" s="17">
        <f>AVERAGE(G2:G4)</f>
        <v>1.0018318372625215</v>
      </c>
      <c r="K3" s="17">
        <v>196.34110000000001</v>
      </c>
      <c r="L3" s="17">
        <f>LOG(K3,2)</f>
        <v>7.6172183929388355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26.072097778320313</v>
      </c>
      <c r="D4" s="4">
        <v>24.784687042236328</v>
      </c>
      <c r="E4" s="4">
        <f t="shared" si="0"/>
        <v>-1.2874107360839844</v>
      </c>
      <c r="F4" s="5">
        <f t="shared" si="1"/>
        <v>4.2926152547195562E-2</v>
      </c>
      <c r="G4" s="5">
        <f t="shared" si="2"/>
        <v>0.97068415505695338</v>
      </c>
      <c r="I4" s="17" t="s">
        <v>61</v>
      </c>
      <c r="J4" s="17">
        <f>AVERAGE(G5:G7)</f>
        <v>0.47116018385451403</v>
      </c>
      <c r="K4" s="17">
        <v>145.20920000000001</v>
      </c>
      <c r="L4" s="17">
        <f t="shared" ref="L4:L14" si="3">LOG(K4,2)</f>
        <v>7.1819890506421764</v>
      </c>
      <c r="O4" s="20" t="s">
        <v>55</v>
      </c>
      <c r="P4" s="20">
        <f>AVERAGE(G2:G10)</f>
        <v>0.81608256821259251</v>
      </c>
      <c r="Q4" s="20">
        <f>AVERAGE(L3:L5)</f>
        <v>7.3986049311190314</v>
      </c>
      <c r="R4" s="20">
        <f>_xlfn.STDEV.P(G2:G4,G8:G10)</f>
        <v>6.8165420164239238E-2</v>
      </c>
      <c r="S4" s="20">
        <f>_xlfn.STDEV.P(L3:L5)</f>
        <v>0.17768724930321045</v>
      </c>
      <c r="T4" s="22">
        <f>PEARSON(P4:P7,Q4:Q7)</f>
        <v>0.97823600050667148</v>
      </c>
    </row>
    <row r="5" spans="1:20" ht="13.5" x14ac:dyDescent="0.2">
      <c r="A5" s="4" t="s">
        <v>4</v>
      </c>
      <c r="B5" s="4" t="s">
        <v>5</v>
      </c>
      <c r="C5" s="4">
        <v>25.970067977905273</v>
      </c>
      <c r="D5" s="4">
        <v>25.734561920166016</v>
      </c>
      <c r="E5" s="4">
        <f t="shared" si="0"/>
        <v>-0.23550605773925781</v>
      </c>
      <c r="F5" s="5">
        <f t="shared" si="1"/>
        <v>1.0948308308919221</v>
      </c>
      <c r="G5" s="5">
        <f t="shared" si="2"/>
        <v>0.46819102015174086</v>
      </c>
      <c r="I5" s="17" t="s">
        <v>62</v>
      </c>
      <c r="J5" s="17">
        <f>AVERAGE(G8:G10)</f>
        <v>0.97525568352074232</v>
      </c>
      <c r="K5" s="17">
        <v>168.50030000000001</v>
      </c>
      <c r="L5" s="17">
        <f t="shared" si="3"/>
        <v>7.396607349776084</v>
      </c>
      <c r="O5" s="20" t="s">
        <v>56</v>
      </c>
      <c r="P5" s="20">
        <f>AVERAGE(G11:G19)</f>
        <v>0.65700088689968872</v>
      </c>
      <c r="Q5" s="20">
        <f>AVERAGE(L6:L8)</f>
        <v>7.3244526975324957</v>
      </c>
      <c r="R5" s="20">
        <f>_xlfn.STDEV.P(G11:G19)</f>
        <v>0.10981976240000679</v>
      </c>
      <c r="S5" s="20">
        <f>_xlfn.STDEV.P(L6:L8)</f>
        <v>0.23799838981809399</v>
      </c>
      <c r="T5" s="20"/>
    </row>
    <row r="6" spans="1:20" ht="13.5" x14ac:dyDescent="0.2">
      <c r="A6" s="4" t="s">
        <v>27</v>
      </c>
      <c r="B6" s="4" t="s">
        <v>5</v>
      </c>
      <c r="C6" s="4">
        <v>25.856451034545898</v>
      </c>
      <c r="D6" s="4">
        <v>25.649065017700195</v>
      </c>
      <c r="E6" s="4">
        <f t="shared" si="0"/>
        <v>-0.20738601684570313</v>
      </c>
      <c r="F6" s="5">
        <f t="shared" si="1"/>
        <v>1.1229508717854768</v>
      </c>
      <c r="G6" s="5">
        <f t="shared" si="2"/>
        <v>0.45915371648403763</v>
      </c>
      <c r="I6" s="17" t="s">
        <v>63</v>
      </c>
      <c r="J6" s="17">
        <f>AVERAGE(G11:G13)</f>
        <v>0.53192332064026115</v>
      </c>
      <c r="K6" s="17">
        <v>192.1789</v>
      </c>
      <c r="L6" s="17">
        <f t="shared" si="3"/>
        <v>7.5863061359987363</v>
      </c>
      <c r="O6" s="20" t="s">
        <v>57</v>
      </c>
      <c r="P6" s="20">
        <f>AVERAGE(G20:G28)</f>
        <v>0.37170618523727761</v>
      </c>
      <c r="Q6" s="20">
        <f>AVERAGE(L9:L11)</f>
        <v>6.3866563281518891</v>
      </c>
      <c r="R6" s="20">
        <f>_xlfn.STDEV.P(G20:G28)</f>
        <v>0.1115311891407859</v>
      </c>
      <c r="S6" s="20">
        <f>_xlfn.STDEV.P(L9:L11)</f>
        <v>8.9918334127607649E-2</v>
      </c>
      <c r="T6" s="20"/>
    </row>
    <row r="7" spans="1:20" ht="13.5" x14ac:dyDescent="0.2">
      <c r="A7" s="4" t="s">
        <v>39</v>
      </c>
      <c r="B7" s="4" t="s">
        <v>5</v>
      </c>
      <c r="C7" s="4">
        <v>25.913259506225586</v>
      </c>
      <c r="D7" s="4">
        <v>25.623491287231445</v>
      </c>
      <c r="E7" s="4">
        <f t="shared" si="0"/>
        <v>-0.28976821899414063</v>
      </c>
      <c r="F7" s="5">
        <f t="shared" si="1"/>
        <v>1.0405686696370393</v>
      </c>
      <c r="G7" s="5">
        <f t="shared" si="2"/>
        <v>0.48613581492776348</v>
      </c>
      <c r="I7" s="17" t="s">
        <v>64</v>
      </c>
      <c r="J7" s="17">
        <f>AVERAGE(G14:G16)</f>
        <v>0.79081761635455938</v>
      </c>
      <c r="K7" s="17">
        <v>166.18700000000001</v>
      </c>
      <c r="L7" s="17">
        <f t="shared" si="3"/>
        <v>7.376663721286894</v>
      </c>
      <c r="O7" s="20" t="s">
        <v>58</v>
      </c>
      <c r="P7" s="20">
        <f>AVERAGE(G29:G37)</f>
        <v>0.20792416067934838</v>
      </c>
      <c r="Q7" s="20">
        <f>AVERAGE(L12:L14)</f>
        <v>5.8009153999238618</v>
      </c>
      <c r="R7" s="20">
        <f>_xlfn.STDEV.P(G29:G37)</f>
        <v>1.7120227738416548E-2</v>
      </c>
      <c r="S7" s="20">
        <f>_xlfn.STDEV.P(L12:L14)</f>
        <v>0.13858446615014455</v>
      </c>
      <c r="T7" s="20"/>
    </row>
    <row r="8" spans="1:20" ht="13.5" x14ac:dyDescent="0.2">
      <c r="A8" s="4" t="s">
        <v>6</v>
      </c>
      <c r="B8" s="4" t="s">
        <v>7</v>
      </c>
      <c r="C8" s="4">
        <v>25.194526672363281</v>
      </c>
      <c r="D8" s="4">
        <v>23.989553451538086</v>
      </c>
      <c r="E8" s="4">
        <f t="shared" si="0"/>
        <v>-1.2049732208251953</v>
      </c>
      <c r="F8" s="5">
        <f t="shared" si="1"/>
        <v>0.12536366780598462</v>
      </c>
      <c r="G8" s="5">
        <f t="shared" si="2"/>
        <v>0.91677291825386509</v>
      </c>
      <c r="I8" s="17" t="s">
        <v>65</v>
      </c>
      <c r="J8" s="17">
        <f>AVERAGE(G17:G19)</f>
        <v>0.64826172370424551</v>
      </c>
      <c r="K8" s="17">
        <v>128.92500000000001</v>
      </c>
      <c r="L8" s="17">
        <f t="shared" si="3"/>
        <v>7.0103882353118543</v>
      </c>
    </row>
    <row r="9" spans="1:20" ht="13.5" x14ac:dyDescent="0.2">
      <c r="A9" s="4" t="s">
        <v>28</v>
      </c>
      <c r="B9" s="4" t="s">
        <v>7</v>
      </c>
      <c r="C9" s="4">
        <v>25.367809295654297</v>
      </c>
      <c r="D9" s="4">
        <v>23.930942535400391</v>
      </c>
      <c r="E9" s="4">
        <f t="shared" si="0"/>
        <v>-1.4368667602539063</v>
      </c>
      <c r="F9" s="5">
        <f t="shared" si="1"/>
        <v>-0.10652987162272631</v>
      </c>
      <c r="G9" s="5">
        <f t="shared" si="2"/>
        <v>1.0766354778015574</v>
      </c>
      <c r="I9" s="17" t="s">
        <v>66</v>
      </c>
      <c r="J9" s="17">
        <f>AVERAGE(G20:G22)</f>
        <v>0.52463371669625447</v>
      </c>
      <c r="K9" s="17">
        <v>89.698400000000007</v>
      </c>
      <c r="L9" s="17">
        <f t="shared" si="3"/>
        <v>6.48701034611158</v>
      </c>
    </row>
    <row r="10" spans="1:20" ht="13.5" x14ac:dyDescent="0.2">
      <c r="A10" s="4" t="s">
        <v>40</v>
      </c>
      <c r="B10" s="4" t="s">
        <v>7</v>
      </c>
      <c r="C10" s="4">
        <v>25.281167984008789</v>
      </c>
      <c r="D10" s="4">
        <v>24.051874160766602</v>
      </c>
      <c r="E10" s="4">
        <f t="shared" si="0"/>
        <v>-1.2292938232421875</v>
      </c>
      <c r="F10" s="5">
        <f t="shared" si="1"/>
        <v>0.10104306538899244</v>
      </c>
      <c r="G10" s="5">
        <f t="shared" si="2"/>
        <v>0.93235865450680422</v>
      </c>
      <c r="I10" s="17" t="s">
        <v>67</v>
      </c>
      <c r="J10" s="17">
        <f>AVERAGE(G23:G25)</f>
        <v>0.29333201717106966</v>
      </c>
      <c r="K10" s="17">
        <v>77.109800000000007</v>
      </c>
      <c r="L10" s="17">
        <f t="shared" si="3"/>
        <v>6.2688423209540884</v>
      </c>
    </row>
    <row r="11" spans="1:20" ht="13.5" x14ac:dyDescent="0.2">
      <c r="A11" s="6" t="s">
        <v>8</v>
      </c>
      <c r="B11" s="6" t="s">
        <v>9</v>
      </c>
      <c r="C11" s="6">
        <v>25.125198364257813</v>
      </c>
      <c r="D11" s="6">
        <v>24.624370574951172</v>
      </c>
      <c r="E11" s="6">
        <f t="shared" si="0"/>
        <v>-0.50082778930664063</v>
      </c>
      <c r="F11" s="5">
        <f t="shared" si="1"/>
        <v>0.82950909932453931</v>
      </c>
      <c r="G11" s="5">
        <f t="shared" si="2"/>
        <v>0.56272068472421288</v>
      </c>
      <c r="I11" s="17" t="s">
        <v>68</v>
      </c>
      <c r="J11" s="17">
        <f>AVERAGE(G26:G28)</f>
        <v>0.2971528218445087</v>
      </c>
      <c r="K11" s="17">
        <v>84.689800000000005</v>
      </c>
      <c r="L11" s="17">
        <f t="shared" si="3"/>
        <v>6.404116317389998</v>
      </c>
    </row>
    <row r="12" spans="1:20" ht="13.5" x14ac:dyDescent="0.2">
      <c r="A12" s="6" t="s">
        <v>29</v>
      </c>
      <c r="B12" s="6" t="s">
        <v>9</v>
      </c>
      <c r="C12" s="6">
        <v>25.324985504150391</v>
      </c>
      <c r="D12" s="6">
        <v>24.853914260864258</v>
      </c>
      <c r="E12" s="6">
        <f t="shared" si="0"/>
        <v>-0.47107124328613281</v>
      </c>
      <c r="F12" s="5">
        <f t="shared" si="1"/>
        <v>0.85926564534504712</v>
      </c>
      <c r="G12" s="5">
        <f t="shared" si="2"/>
        <v>0.55123307291486778</v>
      </c>
      <c r="I12" s="17" t="s">
        <v>69</v>
      </c>
      <c r="J12" s="17">
        <f>AVERAGE(G29:G31)</f>
        <v>0.18871280744504682</v>
      </c>
      <c r="K12" s="17">
        <v>48.722099999999998</v>
      </c>
      <c r="L12" s="17">
        <f t="shared" si="3"/>
        <v>5.606504411922522</v>
      </c>
    </row>
    <row r="13" spans="1:20" ht="13.5" x14ac:dyDescent="0.2">
      <c r="A13" s="6" t="s">
        <v>41</v>
      </c>
      <c r="B13" s="6" t="s">
        <v>9</v>
      </c>
      <c r="C13" s="6">
        <v>25.225091934204102</v>
      </c>
      <c r="D13" s="6">
        <v>24.948200225830078</v>
      </c>
      <c r="E13" s="6">
        <f t="shared" si="0"/>
        <v>-0.27689170837402344</v>
      </c>
      <c r="F13" s="5">
        <f t="shared" si="1"/>
        <v>1.0534451802571565</v>
      </c>
      <c r="G13" s="5">
        <f t="shared" si="2"/>
        <v>0.48181620428170274</v>
      </c>
      <c r="I13" s="17" t="s">
        <v>70</v>
      </c>
      <c r="J13" s="17">
        <f>AVERAGE(G32:G34)</f>
        <v>0.21942200295487427</v>
      </c>
      <c r="K13" s="17">
        <v>58.7547</v>
      </c>
      <c r="L13" s="17">
        <f t="shared" si="3"/>
        <v>5.8766323575518928</v>
      </c>
    </row>
    <row r="14" spans="1:20" ht="13.5" x14ac:dyDescent="0.2">
      <c r="A14" s="6" t="s">
        <v>10</v>
      </c>
      <c r="B14" s="6" t="s">
        <v>11</v>
      </c>
      <c r="C14" s="6">
        <v>25.637866973876953</v>
      </c>
      <c r="D14" s="6">
        <v>24.612766265869141</v>
      </c>
      <c r="E14" s="6">
        <f t="shared" si="0"/>
        <v>-1.0251007080078125</v>
      </c>
      <c r="F14" s="5">
        <f t="shared" si="1"/>
        <v>0.30523618062336744</v>
      </c>
      <c r="G14" s="5">
        <f t="shared" si="2"/>
        <v>0.80930971528115081</v>
      </c>
      <c r="I14" s="17" t="s">
        <v>71</v>
      </c>
      <c r="J14" s="17">
        <f>AVERAGE(G35:G37)</f>
        <v>0.21563767163812395</v>
      </c>
      <c r="K14" s="17">
        <v>60.531300000000002</v>
      </c>
      <c r="L14" s="17">
        <f t="shared" si="3"/>
        <v>5.9196094302971689</v>
      </c>
    </row>
    <row r="15" spans="1:20" ht="13.5" x14ac:dyDescent="0.2">
      <c r="A15" s="6" t="s">
        <v>30</v>
      </c>
      <c r="B15" s="6" t="s">
        <v>11</v>
      </c>
      <c r="C15" s="6">
        <v>25.585939407348633</v>
      </c>
      <c r="D15" s="6">
        <v>24.685056686401367</v>
      </c>
      <c r="E15" s="6">
        <f t="shared" si="0"/>
        <v>-0.90088272094726563</v>
      </c>
      <c r="F15" s="5">
        <f t="shared" si="1"/>
        <v>0.42945416768391431</v>
      </c>
      <c r="G15" s="5">
        <f t="shared" si="2"/>
        <v>0.74254266735150931</v>
      </c>
    </row>
    <row r="16" spans="1:20" ht="13.5" x14ac:dyDescent="0.2">
      <c r="A16" s="6" t="s">
        <v>42</v>
      </c>
      <c r="B16" s="6" t="s">
        <v>11</v>
      </c>
      <c r="C16" s="6">
        <v>25.611903190612793</v>
      </c>
      <c r="D16" s="6">
        <v>24.566814422607422</v>
      </c>
      <c r="E16" s="6">
        <f t="shared" si="0"/>
        <v>-1.0450887680053711</v>
      </c>
      <c r="F16" s="5">
        <f t="shared" si="1"/>
        <v>0.28524812062580884</v>
      </c>
      <c r="G16" s="5">
        <f t="shared" si="2"/>
        <v>0.82060046643101792</v>
      </c>
    </row>
    <row r="17" spans="1:12" ht="13.5" x14ac:dyDescent="0.2">
      <c r="A17" s="6" t="s">
        <v>12</v>
      </c>
      <c r="B17" s="6" t="s">
        <v>13</v>
      </c>
      <c r="C17" s="6">
        <v>25.638505935668945</v>
      </c>
      <c r="D17" s="6">
        <v>24.948038101196289</v>
      </c>
      <c r="E17" s="6">
        <f t="shared" si="0"/>
        <v>-0.69046783447265625</v>
      </c>
      <c r="F17" s="5">
        <f t="shared" si="1"/>
        <v>0.63986905415852369</v>
      </c>
      <c r="G17" s="5">
        <f t="shared" si="2"/>
        <v>0.64177119633430457</v>
      </c>
    </row>
    <row r="18" spans="1:12" ht="13.5" x14ac:dyDescent="0.2">
      <c r="A18" s="6" t="s">
        <v>31</v>
      </c>
      <c r="B18" s="6" t="s">
        <v>13</v>
      </c>
      <c r="C18" s="6">
        <v>25.590602874755859</v>
      </c>
      <c r="D18" s="6">
        <v>24.901044845581055</v>
      </c>
      <c r="E18" s="6">
        <f t="shared" si="0"/>
        <v>-0.68955802917480469</v>
      </c>
      <c r="F18" s="5">
        <f t="shared" si="1"/>
        <v>0.64077885945637525</v>
      </c>
      <c r="G18" s="5">
        <f t="shared" si="2"/>
        <v>0.64136660440835569</v>
      </c>
    </row>
    <row r="19" spans="1:12" ht="13.5" x14ac:dyDescent="0.2">
      <c r="A19" s="6" t="s">
        <v>43</v>
      </c>
      <c r="B19" s="6" t="s">
        <v>13</v>
      </c>
      <c r="C19" s="6">
        <v>25.614554405212402</v>
      </c>
      <c r="D19" s="6">
        <v>24.880083084106445</v>
      </c>
      <c r="E19" s="6">
        <f t="shared" si="0"/>
        <v>-0.73447132110595703</v>
      </c>
      <c r="F19" s="5">
        <f t="shared" si="1"/>
        <v>0.59586556752522291</v>
      </c>
      <c r="G19" s="5">
        <f t="shared" si="2"/>
        <v>0.66164737037007615</v>
      </c>
    </row>
    <row r="20" spans="1:12" ht="13.5" x14ac:dyDescent="0.2">
      <c r="A20" s="8" t="s">
        <v>14</v>
      </c>
      <c r="B20" s="8" t="s">
        <v>15</v>
      </c>
      <c r="C20" s="8">
        <v>25.974357604980469</v>
      </c>
      <c r="D20" s="8">
        <v>25.70915412902832</v>
      </c>
      <c r="E20" s="8">
        <f t="shared" si="0"/>
        <v>-0.26520347595214844</v>
      </c>
      <c r="F20" s="5">
        <f t="shared" si="1"/>
        <v>1.0651334126790315</v>
      </c>
      <c r="G20" s="5">
        <f t="shared" si="2"/>
        <v>0.47792846049941073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26.102785110473633</v>
      </c>
      <c r="D21" s="8">
        <v>25.542694091796875</v>
      </c>
      <c r="E21" s="8">
        <f t="shared" si="0"/>
        <v>-0.56009101867675781</v>
      </c>
      <c r="F21" s="5">
        <f t="shared" si="1"/>
        <v>0.77024586995442212</v>
      </c>
      <c r="G21" s="5">
        <f t="shared" si="2"/>
        <v>0.5863175434812995</v>
      </c>
    </row>
    <row r="22" spans="1:12" ht="13.5" x14ac:dyDescent="0.2">
      <c r="A22" s="8" t="s">
        <v>44</v>
      </c>
      <c r="B22" s="8" t="s">
        <v>15</v>
      </c>
      <c r="C22" s="8">
        <v>26.038571357727051</v>
      </c>
      <c r="D22" s="8">
        <v>25.680641174316406</v>
      </c>
      <c r="E22" s="8">
        <f t="shared" si="0"/>
        <v>-0.35793018341064453</v>
      </c>
      <c r="F22" s="5">
        <f t="shared" si="1"/>
        <v>0.97240670522053541</v>
      </c>
      <c r="G22" s="5">
        <f t="shared" si="2"/>
        <v>0.50965514610805329</v>
      </c>
    </row>
    <row r="23" spans="1:12" ht="13.5" x14ac:dyDescent="0.2">
      <c r="A23" s="8" t="s">
        <v>16</v>
      </c>
      <c r="B23" s="8" t="s">
        <v>17</v>
      </c>
      <c r="C23" s="8">
        <v>25.439243316650391</v>
      </c>
      <c r="D23" s="8">
        <v>25.943506240844727</v>
      </c>
      <c r="E23" s="8">
        <f t="shared" si="0"/>
        <v>0.50426292419433594</v>
      </c>
      <c r="F23" s="5">
        <f t="shared" si="1"/>
        <v>1.8345998128255159</v>
      </c>
      <c r="G23" s="5">
        <f t="shared" si="2"/>
        <v>0.28036927996702621</v>
      </c>
      <c r="J23"/>
    </row>
    <row r="24" spans="1:12" ht="13.5" x14ac:dyDescent="0.2">
      <c r="A24" s="8" t="s">
        <v>33</v>
      </c>
      <c r="B24" s="8" t="s">
        <v>17</v>
      </c>
      <c r="C24" s="8">
        <v>25.609601974487305</v>
      </c>
      <c r="D24" s="8">
        <v>25.978265762329102</v>
      </c>
      <c r="E24" s="8">
        <f t="shared" si="0"/>
        <v>0.36866378784179688</v>
      </c>
      <c r="F24" s="5">
        <f t="shared" si="1"/>
        <v>1.6990006764729768</v>
      </c>
      <c r="G24" s="5">
        <f t="shared" si="2"/>
        <v>0.307999373941935</v>
      </c>
      <c r="J24"/>
    </row>
    <row r="25" spans="1:12" ht="13.5" x14ac:dyDescent="0.2">
      <c r="A25" s="8" t="s">
        <v>45</v>
      </c>
      <c r="B25" s="8" t="s">
        <v>17</v>
      </c>
      <c r="C25" s="8">
        <v>25.524422645568848</v>
      </c>
      <c r="D25" s="8">
        <v>25.971887588500977</v>
      </c>
      <c r="E25" s="8">
        <f t="shared" si="0"/>
        <v>0.44746494293212891</v>
      </c>
      <c r="F25" s="5">
        <f t="shared" si="1"/>
        <v>1.7778018315633088</v>
      </c>
      <c r="G25" s="5">
        <f t="shared" si="2"/>
        <v>0.29162739760424772</v>
      </c>
      <c r="J25"/>
    </row>
    <row r="26" spans="1:12" ht="13.5" x14ac:dyDescent="0.2">
      <c r="A26" s="8" t="s">
        <v>18</v>
      </c>
      <c r="B26" s="8" t="s">
        <v>19</v>
      </c>
      <c r="C26" s="8">
        <v>26.37188720703125</v>
      </c>
      <c r="D26" s="8">
        <v>26.804113388061523</v>
      </c>
      <c r="E26" s="8">
        <f t="shared" si="0"/>
        <v>0.43222618103027344</v>
      </c>
      <c r="F26" s="5">
        <f t="shared" si="1"/>
        <v>1.7625630696614534</v>
      </c>
      <c r="G26" s="5">
        <f t="shared" si="2"/>
        <v>0.2947240977034542</v>
      </c>
      <c r="J26"/>
    </row>
    <row r="27" spans="1:12" ht="13.5" x14ac:dyDescent="0.2">
      <c r="A27" s="8" t="s">
        <v>34</v>
      </c>
      <c r="B27" s="8" t="s">
        <v>19</v>
      </c>
      <c r="C27" s="8">
        <v>26.374347686767578</v>
      </c>
      <c r="D27" s="8">
        <v>26.757726669311523</v>
      </c>
      <c r="E27" s="8">
        <f t="shared" si="0"/>
        <v>0.38337898254394531</v>
      </c>
      <c r="F27" s="5">
        <f t="shared" si="1"/>
        <v>1.7137158711751252</v>
      </c>
      <c r="G27" s="5">
        <f t="shared" si="2"/>
        <v>0.30487381039841954</v>
      </c>
      <c r="J27"/>
    </row>
    <row r="28" spans="1:12" ht="13.5" x14ac:dyDescent="0.2">
      <c r="A28" s="8" t="s">
        <v>46</v>
      </c>
      <c r="B28" s="8" t="s">
        <v>19</v>
      </c>
      <c r="C28" s="8">
        <v>26.373117446899414</v>
      </c>
      <c r="D28" s="8">
        <v>26.819429397583008</v>
      </c>
      <c r="E28" s="8">
        <f t="shared" si="0"/>
        <v>0.44631195068359375</v>
      </c>
      <c r="F28" s="5">
        <f t="shared" si="1"/>
        <v>1.7766488393147737</v>
      </c>
      <c r="G28" s="5">
        <f t="shared" si="2"/>
        <v>0.29186055743165223</v>
      </c>
      <c r="J28"/>
    </row>
    <row r="29" spans="1:12" ht="13.5" x14ac:dyDescent="0.2">
      <c r="A29" s="10" t="s">
        <v>20</v>
      </c>
      <c r="B29" s="10" t="s">
        <v>21</v>
      </c>
      <c r="C29" s="10">
        <v>25.933191299438477</v>
      </c>
      <c r="D29" s="10">
        <v>27.036109924316406</v>
      </c>
      <c r="E29" s="10">
        <f t="shared" si="0"/>
        <v>1.1029186248779297</v>
      </c>
      <c r="F29" s="5">
        <f t="shared" si="1"/>
        <v>2.4332555135091098</v>
      </c>
      <c r="G29" s="5">
        <f t="shared" si="2"/>
        <v>0.18514718071496344</v>
      </c>
      <c r="J29"/>
    </row>
    <row r="30" spans="1:12" x14ac:dyDescent="0.25">
      <c r="A30" s="10" t="s">
        <v>35</v>
      </c>
      <c r="B30" s="10" t="s">
        <v>21</v>
      </c>
      <c r="C30" s="10">
        <v>25.977106094360352</v>
      </c>
      <c r="D30" s="10">
        <v>27.0751953125</v>
      </c>
      <c r="E30" s="10">
        <f t="shared" si="0"/>
        <v>1.0980892181396484</v>
      </c>
      <c r="F30" s="5">
        <f t="shared" si="1"/>
        <v>2.4284261067708286</v>
      </c>
      <c r="G30" s="5">
        <f t="shared" si="2"/>
        <v>0.18576799749796188</v>
      </c>
      <c r="J30"/>
    </row>
    <row r="31" spans="1:12" x14ac:dyDescent="0.25">
      <c r="A31" s="10" t="s">
        <v>47</v>
      </c>
      <c r="B31" s="10" t="s">
        <v>21</v>
      </c>
      <c r="C31" s="10">
        <v>25.955148696899414</v>
      </c>
      <c r="D31" s="10">
        <v>26.98161506652832</v>
      </c>
      <c r="E31" s="10">
        <f t="shared" si="0"/>
        <v>1.0264663696289063</v>
      </c>
      <c r="F31" s="5">
        <f t="shared" si="1"/>
        <v>2.3568032582600864</v>
      </c>
      <c r="G31" s="5">
        <f t="shared" si="2"/>
        <v>0.19522324412221517</v>
      </c>
      <c r="J31"/>
    </row>
    <row r="32" spans="1:12" x14ac:dyDescent="0.25">
      <c r="A32" s="10" t="s">
        <v>22</v>
      </c>
      <c r="B32" s="10" t="s">
        <v>23</v>
      </c>
      <c r="C32" s="10">
        <v>24.802350997924805</v>
      </c>
      <c r="D32" s="10">
        <v>25.634458541870117</v>
      </c>
      <c r="E32" s="10">
        <f t="shared" si="0"/>
        <v>0.8321075439453125</v>
      </c>
      <c r="F32" s="5">
        <f t="shared" si="1"/>
        <v>2.1624444325764927</v>
      </c>
      <c r="G32" s="5">
        <f t="shared" si="2"/>
        <v>0.22337746695474711</v>
      </c>
      <c r="J32"/>
    </row>
    <row r="33" spans="1:10" x14ac:dyDescent="0.25">
      <c r="A33" s="10" t="s">
        <v>36</v>
      </c>
      <c r="B33" s="10" t="s">
        <v>23</v>
      </c>
      <c r="C33" s="10">
        <v>24.762716293334961</v>
      </c>
      <c r="D33" s="10">
        <v>25.513494491577148</v>
      </c>
      <c r="E33" s="10">
        <f t="shared" si="0"/>
        <v>0.7507781982421875</v>
      </c>
      <c r="F33" s="5">
        <f t="shared" si="1"/>
        <v>2.0811150868733677</v>
      </c>
      <c r="G33" s="5">
        <f t="shared" si="2"/>
        <v>0.23633167575175795</v>
      </c>
      <c r="J33"/>
    </row>
    <row r="34" spans="1:10" x14ac:dyDescent="0.25">
      <c r="A34" s="10" t="s">
        <v>48</v>
      </c>
      <c r="B34" s="10" t="s">
        <v>23</v>
      </c>
      <c r="C34" s="10">
        <v>24.782533645629883</v>
      </c>
      <c r="D34" s="10">
        <v>25.784572601318359</v>
      </c>
      <c r="E34" s="10">
        <f t="shared" si="0"/>
        <v>1.0020389556884766</v>
      </c>
      <c r="F34" s="5">
        <f t="shared" si="1"/>
        <v>2.3323758443196567</v>
      </c>
      <c r="G34" s="5">
        <f t="shared" si="2"/>
        <v>0.19855686615811777</v>
      </c>
      <c r="J34"/>
    </row>
    <row r="35" spans="1:10" x14ac:dyDescent="0.25">
      <c r="A35" s="10" t="s">
        <v>24</v>
      </c>
      <c r="B35" s="10" t="s">
        <v>25</v>
      </c>
      <c r="C35" s="10">
        <v>25.137643814086914</v>
      </c>
      <c r="D35" s="10">
        <v>26.088544845581055</v>
      </c>
      <c r="E35" s="10">
        <f t="shared" si="0"/>
        <v>0.95090103149414063</v>
      </c>
      <c r="F35" s="5">
        <f t="shared" si="1"/>
        <v>2.2812379201253208</v>
      </c>
      <c r="G35" s="5">
        <f t="shared" si="2"/>
        <v>0.20572115729224918</v>
      </c>
    </row>
    <row r="36" spans="1:10" x14ac:dyDescent="0.25">
      <c r="A36" s="10" t="s">
        <v>37</v>
      </c>
      <c r="B36" s="10" t="s">
        <v>25</v>
      </c>
      <c r="C36" s="10">
        <v>25.27629280090332</v>
      </c>
      <c r="D36" s="10">
        <v>26.113967895507813</v>
      </c>
      <c r="E36" s="10">
        <f t="shared" si="0"/>
        <v>0.83767509460449219</v>
      </c>
      <c r="F36" s="5">
        <f t="shared" si="1"/>
        <v>2.1680119832356723</v>
      </c>
      <c r="G36" s="5">
        <f t="shared" si="2"/>
        <v>0.22251708504604775</v>
      </c>
    </row>
    <row r="37" spans="1:10" x14ac:dyDescent="0.25">
      <c r="A37" s="10" t="s">
        <v>49</v>
      </c>
      <c r="B37" s="10" t="s">
        <v>25</v>
      </c>
      <c r="C37" s="10">
        <v>25.206968307495117</v>
      </c>
      <c r="D37" s="10">
        <v>26.069772720336914</v>
      </c>
      <c r="E37" s="10">
        <f t="shared" si="0"/>
        <v>0.86280441284179688</v>
      </c>
      <c r="F37" s="5">
        <f t="shared" si="1"/>
        <v>2.193141301472977</v>
      </c>
      <c r="G37" s="5">
        <f t="shared" si="2"/>
        <v>0.21867477257607484</v>
      </c>
    </row>
    <row r="38" spans="1:10" x14ac:dyDescent="0.25">
      <c r="C38" s="1"/>
    </row>
    <row r="39" spans="1:10" x14ac:dyDescent="0.25">
      <c r="C39" s="1"/>
      <c r="E39" s="12">
        <f>AVERAGE(E2:E4)</f>
        <v>-1.3303368886311848</v>
      </c>
      <c r="F39" s="13">
        <v>-1.3303368886311799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7"/>
  <sheetViews>
    <sheetView topLeftCell="E10" workbookViewId="0">
      <selection activeCell="K28" sqref="K28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93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26.117563247680664</v>
      </c>
      <c r="D2" s="4">
        <v>26.560871124267578</v>
      </c>
      <c r="E2" s="4">
        <f>D2-C2</f>
        <v>0.44330787658691406</v>
      </c>
      <c r="F2" s="5">
        <f>E2-0.523139317830404</f>
        <v>-7.9831441243489953E-2</v>
      </c>
      <c r="G2" s="5">
        <f>2^(-F2)</f>
        <v>1.0568945499874443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26.026632308959961</v>
      </c>
      <c r="D3" s="4">
        <v>26.663238525390625</v>
      </c>
      <c r="E3" s="4">
        <f t="shared" ref="E3:E37" si="0">D3-C3</f>
        <v>0.63660621643066406</v>
      </c>
      <c r="F3" s="5">
        <f t="shared" ref="F3:F37" si="1">E3-0.523139317830404</f>
        <v>0.11346689860026005</v>
      </c>
      <c r="G3" s="5">
        <f t="shared" ref="G3:G37" si="2">2^(-F3)</f>
        <v>0.92436407826462086</v>
      </c>
      <c r="I3" s="17" t="s">
        <v>3</v>
      </c>
      <c r="J3" s="17">
        <f>AVERAGE(G2:G4)</f>
        <v>1.0016156179940834</v>
      </c>
      <c r="K3" s="17">
        <v>66.248199999999997</v>
      </c>
      <c r="L3" s="17">
        <f>LOG(K3,2)</f>
        <v>6.049809351166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26.072097778320313</v>
      </c>
      <c r="D4" s="4">
        <v>26.561601638793945</v>
      </c>
      <c r="E4" s="4">
        <f t="shared" si="0"/>
        <v>0.48950386047363281</v>
      </c>
      <c r="F4" s="5">
        <f t="shared" si="1"/>
        <v>-3.3635457356771203E-2</v>
      </c>
      <c r="G4" s="5">
        <f t="shared" si="2"/>
        <v>1.0235882257301852</v>
      </c>
      <c r="I4" s="17" t="s">
        <v>61</v>
      </c>
      <c r="J4" s="17">
        <f>AVERAGE(G5:G7)</f>
        <v>0.89239491612163857</v>
      </c>
      <c r="K4" s="17">
        <v>71.697800000000001</v>
      </c>
      <c r="L4" s="17">
        <f t="shared" ref="L4:L14" si="3">LOG(K4,2)</f>
        <v>6.1638569463419559</v>
      </c>
      <c r="O4" s="20" t="s">
        <v>55</v>
      </c>
      <c r="P4" s="20">
        <f>AVERAGE(G2:G10)</f>
        <v>1.0341496702584292</v>
      </c>
      <c r="Q4" s="20">
        <f>AVERAGE(L3:L5)</f>
        <v>6.085202645953057</v>
      </c>
      <c r="R4" s="20">
        <f>_xlfn.STDEV.P(G2:G10)</f>
        <v>0.13804845228084522</v>
      </c>
      <c r="S4" s="20">
        <f>_xlfn.STDEV.P(L3:L5)</f>
        <v>5.5709660715873813E-2</v>
      </c>
      <c r="T4" s="22">
        <f>PEARSON(P4:P7,Q4:Q7)</f>
        <v>0.95995465727189799</v>
      </c>
    </row>
    <row r="5" spans="1:20" ht="13.5" x14ac:dyDescent="0.2">
      <c r="A5" s="4" t="s">
        <v>4</v>
      </c>
      <c r="B5" s="4" t="s">
        <v>5</v>
      </c>
      <c r="C5" s="4">
        <v>25.970067977905273</v>
      </c>
      <c r="D5" s="4">
        <v>26.586082458496094</v>
      </c>
      <c r="E5" s="4">
        <f t="shared" si="0"/>
        <v>0.61601448059082031</v>
      </c>
      <c r="F5" s="5">
        <f t="shared" si="1"/>
        <v>9.2875162760416297E-2</v>
      </c>
      <c r="G5" s="5">
        <f t="shared" si="2"/>
        <v>0.93765222853863595</v>
      </c>
      <c r="I5" s="17" t="s">
        <v>62</v>
      </c>
      <c r="J5" s="17">
        <f>AVERAGE(G8:G10)</f>
        <v>1.2084384766595653</v>
      </c>
      <c r="K5" s="17">
        <v>65.887900000000002</v>
      </c>
      <c r="L5" s="17">
        <f t="shared" si="3"/>
        <v>6.0419416403512143</v>
      </c>
      <c r="O5" s="20" t="s">
        <v>56</v>
      </c>
      <c r="P5" s="20">
        <f>AVERAGE(G11:G19)</f>
        <v>2.4127255239241108</v>
      </c>
      <c r="Q5" s="20">
        <f>AVERAGE(L6:L8)</f>
        <v>7.561795613145482</v>
      </c>
      <c r="R5" s="20">
        <f>_xlfn.STDEV.P(G11:G16)</f>
        <v>0.1998405249483966</v>
      </c>
      <c r="S5" s="20">
        <f>_xlfn.STDEV.P(L6:L8)</f>
        <v>0.57946049399118471</v>
      </c>
      <c r="T5" s="20"/>
    </row>
    <row r="6" spans="1:20" ht="13.5" x14ac:dyDescent="0.2">
      <c r="A6" s="4" t="s">
        <v>27</v>
      </c>
      <c r="B6" s="4" t="s">
        <v>5</v>
      </c>
      <c r="C6" s="4">
        <v>25.856451034545898</v>
      </c>
      <c r="D6" s="4">
        <v>26.609907150268555</v>
      </c>
      <c r="E6" s="4">
        <f t="shared" si="0"/>
        <v>0.75345611572265625</v>
      </c>
      <c r="F6" s="5">
        <f t="shared" si="1"/>
        <v>0.23031679789225223</v>
      </c>
      <c r="G6" s="5">
        <f t="shared" si="2"/>
        <v>0.8524476843025065</v>
      </c>
      <c r="I6" s="17" t="s">
        <v>63</v>
      </c>
      <c r="J6" s="17">
        <f>AVERAGE(G11:G13)</f>
        <v>2.6684850222462075</v>
      </c>
      <c r="K6" s="17">
        <v>295.9726</v>
      </c>
      <c r="L6" s="17">
        <f t="shared" si="3"/>
        <v>8.2093198126768421</v>
      </c>
      <c r="O6" s="20" t="s">
        <v>57</v>
      </c>
      <c r="P6" s="20">
        <f>AVERAGE(G20:G28)</f>
        <v>1.9496905179292139</v>
      </c>
      <c r="Q6" s="20">
        <f>AVERAGE(L9:L11)</f>
        <v>6.8630463538164905</v>
      </c>
      <c r="R6" s="20">
        <f>_xlfn.STDEV.P(G20:G28)</f>
        <v>0.48188588456098602</v>
      </c>
      <c r="S6" s="20">
        <f>_xlfn.STDEV.P(L9:L11)</f>
        <v>0.52380020447615216</v>
      </c>
      <c r="T6" s="20"/>
    </row>
    <row r="7" spans="1:20" ht="13.5" x14ac:dyDescent="0.2">
      <c r="A7" s="4" t="s">
        <v>39</v>
      </c>
      <c r="B7" s="4" t="s">
        <v>5</v>
      </c>
      <c r="C7" s="4">
        <v>25.913259506225586</v>
      </c>
      <c r="D7" s="4">
        <v>26.609254837036133</v>
      </c>
      <c r="E7" s="4">
        <f t="shared" si="0"/>
        <v>0.69599533081054688</v>
      </c>
      <c r="F7" s="5">
        <f t="shared" si="1"/>
        <v>0.17285601298014286</v>
      </c>
      <c r="G7" s="5">
        <f t="shared" si="2"/>
        <v>0.8870848355237736</v>
      </c>
      <c r="I7" s="17" t="s">
        <v>64</v>
      </c>
      <c r="J7" s="17">
        <f>AVERAGE(G14:G16)</f>
        <v>2.7769263658248451</v>
      </c>
      <c r="K7" s="17">
        <v>204.0813</v>
      </c>
      <c r="L7" s="17">
        <f t="shared" si="3"/>
        <v>7.6730001838394077</v>
      </c>
      <c r="O7" s="20" t="s">
        <v>58</v>
      </c>
      <c r="P7" s="20">
        <f>AVERAGE(G29:G37)</f>
        <v>0.963632378541323</v>
      </c>
      <c r="Q7" s="20">
        <f>AVERAGE(L12:L14)</f>
        <v>6.3538605810865247</v>
      </c>
      <c r="R7" s="20">
        <f>_xlfn.STDEV.P(G29:G37)</f>
        <v>0.19310661649233837</v>
      </c>
      <c r="S7" s="20">
        <f>_xlfn.STDEV.P(L12:L14)</f>
        <v>0.17512823091064481</v>
      </c>
      <c r="T7" s="20"/>
    </row>
    <row r="8" spans="1:20" ht="13.5" x14ac:dyDescent="0.2">
      <c r="A8" s="4" t="s">
        <v>6</v>
      </c>
      <c r="B8" s="4" t="s">
        <v>7</v>
      </c>
      <c r="C8" s="4">
        <v>25.194526672363281</v>
      </c>
      <c r="D8" s="4">
        <v>25.497734069824219</v>
      </c>
      <c r="E8" s="4">
        <f t="shared" si="0"/>
        <v>0.3032073974609375</v>
      </c>
      <c r="F8" s="5">
        <f t="shared" si="1"/>
        <v>-0.21993192036946652</v>
      </c>
      <c r="G8" s="5">
        <f t="shared" si="2"/>
        <v>1.1646786249144936</v>
      </c>
      <c r="I8" s="17" t="s">
        <v>65</v>
      </c>
      <c r="J8" s="17">
        <f>AVERAGE(G17:G19)</f>
        <v>1.7927651837012804</v>
      </c>
      <c r="K8" s="17">
        <v>111.66759999999999</v>
      </c>
      <c r="L8" s="17">
        <f t="shared" si="3"/>
        <v>6.8030668429201961</v>
      </c>
    </row>
    <row r="9" spans="1:20" ht="13.5" x14ac:dyDescent="0.2">
      <c r="A9" s="4" t="s">
        <v>28</v>
      </c>
      <c r="B9" s="4" t="s">
        <v>7</v>
      </c>
      <c r="C9" s="4">
        <v>25.367809295654297</v>
      </c>
      <c r="D9" s="4">
        <v>25.567567825317383</v>
      </c>
      <c r="E9" s="4">
        <f t="shared" si="0"/>
        <v>0.19975852966308594</v>
      </c>
      <c r="F9" s="5">
        <f t="shared" si="1"/>
        <v>-0.32338078816731808</v>
      </c>
      <c r="G9" s="5">
        <f t="shared" si="2"/>
        <v>1.2512592967196048</v>
      </c>
      <c r="I9" s="17" t="s">
        <v>66</v>
      </c>
      <c r="J9" s="17">
        <f>AVERAGE(G20:G22)</f>
        <v>1.3622881857971487</v>
      </c>
      <c r="K9" s="17">
        <v>69.811800000000005</v>
      </c>
      <c r="L9" s="17">
        <f t="shared" si="3"/>
        <v>6.1253990047129783</v>
      </c>
    </row>
    <row r="10" spans="1:20" ht="13.5" x14ac:dyDescent="0.2">
      <c r="A10" s="4" t="s">
        <v>40</v>
      </c>
      <c r="B10" s="4" t="s">
        <v>7</v>
      </c>
      <c r="C10" s="4">
        <v>25.281167984008789</v>
      </c>
      <c r="D10" s="4">
        <v>25.53004264831543</v>
      </c>
      <c r="E10" s="4">
        <f t="shared" si="0"/>
        <v>0.24887466430664063</v>
      </c>
      <c r="F10" s="5">
        <f t="shared" si="1"/>
        <v>-0.27426465352376339</v>
      </c>
      <c r="G10" s="5">
        <f t="shared" si="2"/>
        <v>1.2093775083445977</v>
      </c>
      <c r="I10" s="17" t="s">
        <v>67</v>
      </c>
      <c r="J10" s="17">
        <f>AVERAGE(G23:G25)</f>
        <v>2.5067061458957784</v>
      </c>
      <c r="K10" s="17">
        <v>156.57050000000001</v>
      </c>
      <c r="L10" s="17">
        <f t="shared" si="3"/>
        <v>7.2906686047482019</v>
      </c>
    </row>
    <row r="11" spans="1:20" ht="13.5" x14ac:dyDescent="0.2">
      <c r="A11" s="6" t="s">
        <v>8</v>
      </c>
      <c r="B11" s="6" t="s">
        <v>9</v>
      </c>
      <c r="C11" s="6">
        <v>25.125198364257813</v>
      </c>
      <c r="D11" s="6">
        <v>24.269149780273438</v>
      </c>
      <c r="E11" s="6">
        <f t="shared" si="0"/>
        <v>-0.856048583984375</v>
      </c>
      <c r="F11" s="5">
        <f t="shared" si="1"/>
        <v>-1.379187901814779</v>
      </c>
      <c r="G11" s="5">
        <f t="shared" si="2"/>
        <v>2.6012190632045109</v>
      </c>
      <c r="I11" s="17" t="s">
        <v>68</v>
      </c>
      <c r="J11" s="17">
        <f>AVERAGE(G26:G28)</f>
        <v>1.9800772220947147</v>
      </c>
      <c r="K11" s="17">
        <v>144.31440000000001</v>
      </c>
      <c r="L11" s="17">
        <f t="shared" si="3"/>
        <v>7.1730714519882905</v>
      </c>
    </row>
    <row r="12" spans="1:20" ht="13.5" x14ac:dyDescent="0.2">
      <c r="A12" s="6" t="s">
        <v>29</v>
      </c>
      <c r="B12" s="6" t="s">
        <v>9</v>
      </c>
      <c r="C12" s="6">
        <v>25.324985504150391</v>
      </c>
      <c r="D12" s="6">
        <v>24.314464569091797</v>
      </c>
      <c r="E12" s="6">
        <f t="shared" si="0"/>
        <v>-1.0105209350585938</v>
      </c>
      <c r="F12" s="5">
        <f t="shared" si="1"/>
        <v>-1.5336602528889978</v>
      </c>
      <c r="G12" s="5">
        <f t="shared" si="2"/>
        <v>2.8951944613703429</v>
      </c>
      <c r="I12" s="17" t="s">
        <v>69</v>
      </c>
      <c r="J12" s="17">
        <f>AVERAGE(G29:G31)</f>
        <v>1.1603729045433024</v>
      </c>
      <c r="K12" s="17">
        <v>87.605999999999995</v>
      </c>
      <c r="L12" s="17">
        <f t="shared" si="3"/>
        <v>6.4529577760587271</v>
      </c>
    </row>
    <row r="13" spans="1:20" ht="13.5" x14ac:dyDescent="0.2">
      <c r="A13" s="6" t="s">
        <v>41</v>
      </c>
      <c r="B13" s="6" t="s">
        <v>9</v>
      </c>
      <c r="C13" s="6">
        <v>25.225091934204102</v>
      </c>
      <c r="D13" s="6">
        <v>24.42109489440918</v>
      </c>
      <c r="E13" s="6">
        <f t="shared" si="0"/>
        <v>-0.80399703979492188</v>
      </c>
      <c r="F13" s="5">
        <f t="shared" si="1"/>
        <v>-1.3271363576253259</v>
      </c>
      <c r="G13" s="5">
        <f t="shared" si="2"/>
        <v>2.5090415421637706</v>
      </c>
      <c r="I13" s="17" t="s">
        <v>70</v>
      </c>
      <c r="J13" s="17">
        <f>AVERAGE(G32:G34)</f>
        <v>1.0262175678293806</v>
      </c>
      <c r="K13" s="17">
        <v>90.564999999999998</v>
      </c>
      <c r="L13" s="17">
        <f t="shared" si="3"/>
        <v>6.5008817049572967</v>
      </c>
    </row>
    <row r="14" spans="1:20" ht="13.5" x14ac:dyDescent="0.2">
      <c r="A14" s="6" t="s">
        <v>10</v>
      </c>
      <c r="B14" s="6" t="s">
        <v>11</v>
      </c>
      <c r="C14" s="6">
        <v>25.637866973876953</v>
      </c>
      <c r="D14" s="6">
        <v>24.755355834960938</v>
      </c>
      <c r="E14" s="6">
        <f t="shared" si="0"/>
        <v>-0.88251113891601563</v>
      </c>
      <c r="F14" s="5">
        <f t="shared" si="1"/>
        <v>-1.4056504567464196</v>
      </c>
      <c r="G14" s="5">
        <f t="shared" si="2"/>
        <v>2.6493720534245613</v>
      </c>
      <c r="I14" s="17" t="s">
        <v>71</v>
      </c>
      <c r="J14" s="17">
        <f>AVERAGE(G35:G37)</f>
        <v>0.7043066632512861</v>
      </c>
      <c r="K14" s="17">
        <v>68.962599999999995</v>
      </c>
      <c r="L14" s="17">
        <f t="shared" si="3"/>
        <v>6.1077422622435487</v>
      </c>
    </row>
    <row r="15" spans="1:20" ht="13.5" x14ac:dyDescent="0.2">
      <c r="A15" s="6" t="s">
        <v>30</v>
      </c>
      <c r="B15" s="6" t="s">
        <v>11</v>
      </c>
      <c r="C15" s="6">
        <v>25.585939407348633</v>
      </c>
      <c r="D15" s="6">
        <v>24.730770111083984</v>
      </c>
      <c r="E15" s="6">
        <f t="shared" si="0"/>
        <v>-0.85516929626464844</v>
      </c>
      <c r="F15" s="5">
        <f t="shared" si="1"/>
        <v>-1.3783086140950525</v>
      </c>
      <c r="G15" s="5">
        <f t="shared" si="2"/>
        <v>2.5996341661522906</v>
      </c>
    </row>
    <row r="16" spans="1:20" ht="13.5" x14ac:dyDescent="0.2">
      <c r="A16" s="6" t="s">
        <v>42</v>
      </c>
      <c r="B16" s="6" t="s">
        <v>11</v>
      </c>
      <c r="C16" s="6">
        <v>25.611903190612793</v>
      </c>
      <c r="D16" s="6">
        <v>24.511281967163086</v>
      </c>
      <c r="E16" s="6">
        <f t="shared" si="0"/>
        <v>-1.100621223449707</v>
      </c>
      <c r="F16" s="5">
        <f t="shared" si="1"/>
        <v>-1.623760541280111</v>
      </c>
      <c r="G16" s="5">
        <f t="shared" si="2"/>
        <v>3.0817728778976825</v>
      </c>
    </row>
    <row r="17" spans="1:12" ht="13.5" x14ac:dyDescent="0.2">
      <c r="A17" s="6" t="s">
        <v>12</v>
      </c>
      <c r="B17" s="6" t="s">
        <v>13</v>
      </c>
      <c r="C17" s="6">
        <v>25.638505935668945</v>
      </c>
      <c r="D17" s="6">
        <v>25.322965621948242</v>
      </c>
      <c r="E17" s="6">
        <f t="shared" si="0"/>
        <v>-0.31554031372070313</v>
      </c>
      <c r="F17" s="5">
        <f t="shared" si="1"/>
        <v>-0.83867963155110714</v>
      </c>
      <c r="G17" s="5">
        <f t="shared" si="2"/>
        <v>1.7884126201127046</v>
      </c>
    </row>
    <row r="18" spans="1:12" ht="13.5" x14ac:dyDescent="0.2">
      <c r="A18" s="6" t="s">
        <v>31</v>
      </c>
      <c r="B18" s="6" t="s">
        <v>13</v>
      </c>
      <c r="C18" s="6">
        <v>25.590602874755859</v>
      </c>
      <c r="D18" s="6">
        <v>25.292732238769531</v>
      </c>
      <c r="E18" s="6">
        <f t="shared" si="0"/>
        <v>-0.29787063598632813</v>
      </c>
      <c r="F18" s="5">
        <f t="shared" si="1"/>
        <v>-0.82100995381673214</v>
      </c>
      <c r="G18" s="5">
        <f t="shared" si="2"/>
        <v>1.7666422917987152</v>
      </c>
    </row>
    <row r="19" spans="1:12" ht="13.5" x14ac:dyDescent="0.2">
      <c r="A19" s="6" t="s">
        <v>43</v>
      </c>
      <c r="B19" s="6" t="s">
        <v>13</v>
      </c>
      <c r="C19" s="6">
        <v>25.614554405212402</v>
      </c>
      <c r="D19" s="6">
        <v>25.271188735961914</v>
      </c>
      <c r="E19" s="6">
        <f t="shared" si="0"/>
        <v>-0.34336566925048828</v>
      </c>
      <c r="F19" s="5">
        <f t="shared" si="1"/>
        <v>-0.8665049870808923</v>
      </c>
      <c r="G19" s="5">
        <f t="shared" si="2"/>
        <v>1.823240639192421</v>
      </c>
    </row>
    <row r="20" spans="1:12" ht="13.5" x14ac:dyDescent="0.2">
      <c r="A20" s="8" t="s">
        <v>14</v>
      </c>
      <c r="B20" s="8" t="s">
        <v>15</v>
      </c>
      <c r="C20" s="8">
        <v>25.974357604980469</v>
      </c>
      <c r="D20" s="8">
        <v>26.096839904785156</v>
      </c>
      <c r="E20" s="8">
        <f t="shared" si="0"/>
        <v>0.1224822998046875</v>
      </c>
      <c r="F20" s="5">
        <f t="shared" si="1"/>
        <v>-0.40065701802571652</v>
      </c>
      <c r="G20" s="5">
        <f t="shared" si="2"/>
        <v>1.3201089649767372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26.102785110473633</v>
      </c>
      <c r="D21" s="8">
        <v>26.136678695678711</v>
      </c>
      <c r="E21" s="8">
        <f t="shared" si="0"/>
        <v>3.3893585205078125E-2</v>
      </c>
      <c r="F21" s="5">
        <f t="shared" si="1"/>
        <v>-0.48924573262532589</v>
      </c>
      <c r="G21" s="5">
        <f t="shared" si="2"/>
        <v>1.4037107981611183</v>
      </c>
    </row>
    <row r="22" spans="1:12" ht="13.5" x14ac:dyDescent="0.2">
      <c r="A22" s="8" t="s">
        <v>44</v>
      </c>
      <c r="B22" s="8" t="s">
        <v>15</v>
      </c>
      <c r="C22" s="8">
        <v>26.038571357727051</v>
      </c>
      <c r="D22" s="8">
        <v>26.114877700805664</v>
      </c>
      <c r="E22" s="8">
        <f t="shared" si="0"/>
        <v>7.6306343078613281E-2</v>
      </c>
      <c r="F22" s="5">
        <f t="shared" si="1"/>
        <v>-0.44683297475179073</v>
      </c>
      <c r="G22" s="5">
        <f t="shared" si="2"/>
        <v>1.3630447942535904</v>
      </c>
    </row>
    <row r="23" spans="1:12" ht="13.5" x14ac:dyDescent="0.2">
      <c r="A23" s="8" t="s">
        <v>16</v>
      </c>
      <c r="B23" s="8" t="s">
        <v>17</v>
      </c>
      <c r="C23" s="8">
        <v>25.439243316650391</v>
      </c>
      <c r="D23" s="8">
        <v>24.796049118041992</v>
      </c>
      <c r="E23" s="8">
        <f t="shared" si="0"/>
        <v>-0.64319419860839844</v>
      </c>
      <c r="F23" s="5">
        <f t="shared" si="1"/>
        <v>-1.1663335164388025</v>
      </c>
      <c r="G23" s="5">
        <f t="shared" si="2"/>
        <v>2.2444057537903634</v>
      </c>
      <c r="J23"/>
    </row>
    <row r="24" spans="1:12" ht="13.5" x14ac:dyDescent="0.2">
      <c r="A24" s="8" t="s">
        <v>33</v>
      </c>
      <c r="B24" s="8" t="s">
        <v>17</v>
      </c>
      <c r="C24" s="8">
        <v>25.609601974487305</v>
      </c>
      <c r="D24" s="8">
        <v>24.690006256103516</v>
      </c>
      <c r="E24" s="8">
        <f t="shared" si="0"/>
        <v>-0.91959571838378906</v>
      </c>
      <c r="F24" s="5">
        <f t="shared" si="1"/>
        <v>-1.4427350362141931</v>
      </c>
      <c r="G24" s="5">
        <f t="shared" si="2"/>
        <v>2.7183571874709713</v>
      </c>
      <c r="J24"/>
    </row>
    <row r="25" spans="1:12" ht="13.5" x14ac:dyDescent="0.2">
      <c r="A25" s="8" t="s">
        <v>45</v>
      </c>
      <c r="B25" s="8" t="s">
        <v>17</v>
      </c>
      <c r="C25" s="8">
        <v>25.524422645568848</v>
      </c>
      <c r="D25" s="8">
        <v>24.692909240722656</v>
      </c>
      <c r="E25" s="8">
        <f t="shared" si="0"/>
        <v>-0.83151340484619141</v>
      </c>
      <c r="F25" s="5">
        <f t="shared" si="1"/>
        <v>-1.3546527226765954</v>
      </c>
      <c r="G25" s="5">
        <f t="shared" si="2"/>
        <v>2.5573554964259997</v>
      </c>
      <c r="J25"/>
    </row>
    <row r="26" spans="1:12" ht="13.5" x14ac:dyDescent="0.2">
      <c r="A26" s="8" t="s">
        <v>18</v>
      </c>
      <c r="B26" s="8" t="s">
        <v>19</v>
      </c>
      <c r="C26" s="8">
        <v>26.37188720703125</v>
      </c>
      <c r="D26" s="8">
        <v>25.898216247558594</v>
      </c>
      <c r="E26" s="8">
        <f t="shared" si="0"/>
        <v>-0.47367095947265625</v>
      </c>
      <c r="F26" s="5">
        <f t="shared" si="1"/>
        <v>-0.99681027730306027</v>
      </c>
      <c r="G26" s="5">
        <f t="shared" si="2"/>
        <v>1.9955829900990418</v>
      </c>
      <c r="J26"/>
    </row>
    <row r="27" spans="1:12" ht="13.5" x14ac:dyDescent="0.2">
      <c r="A27" s="8" t="s">
        <v>34</v>
      </c>
      <c r="B27" s="8" t="s">
        <v>19</v>
      </c>
      <c r="C27" s="8">
        <v>26.374347686767578</v>
      </c>
      <c r="D27" s="8">
        <v>25.899686813354492</v>
      </c>
      <c r="E27" s="8">
        <f t="shared" si="0"/>
        <v>-0.47466087341308594</v>
      </c>
      <c r="F27" s="5">
        <f t="shared" si="1"/>
        <v>-0.99780019124348995</v>
      </c>
      <c r="G27" s="5">
        <f t="shared" si="2"/>
        <v>1.9969527413323684</v>
      </c>
      <c r="J27"/>
    </row>
    <row r="28" spans="1:12" ht="13.5" x14ac:dyDescent="0.2">
      <c r="A28" s="8" t="s">
        <v>46</v>
      </c>
      <c r="B28" s="8" t="s">
        <v>19</v>
      </c>
      <c r="C28" s="8">
        <v>26.373117446899414</v>
      </c>
      <c r="D28" s="8">
        <v>25.934488296508789</v>
      </c>
      <c r="E28" s="8">
        <f t="shared" si="0"/>
        <v>-0.438629150390625</v>
      </c>
      <c r="F28" s="5">
        <f t="shared" si="1"/>
        <v>-0.96176846822102902</v>
      </c>
      <c r="G28" s="5">
        <f t="shared" si="2"/>
        <v>1.9476959348527341</v>
      </c>
      <c r="J28"/>
    </row>
    <row r="29" spans="1:12" ht="13.5" x14ac:dyDescent="0.2">
      <c r="A29" s="10" t="s">
        <v>20</v>
      </c>
      <c r="B29" s="10" t="s">
        <v>21</v>
      </c>
      <c r="C29" s="10">
        <v>25.933191299438477</v>
      </c>
      <c r="D29" s="10">
        <v>26.233049392700195</v>
      </c>
      <c r="E29" s="10">
        <f t="shared" si="0"/>
        <v>0.29985809326171875</v>
      </c>
      <c r="F29" s="5">
        <f t="shared" si="1"/>
        <v>-0.22328122456868527</v>
      </c>
      <c r="G29" s="5">
        <f t="shared" si="2"/>
        <v>1.1673856381430756</v>
      </c>
      <c r="J29"/>
    </row>
    <row r="30" spans="1:12" ht="13.5" x14ac:dyDescent="0.2">
      <c r="A30" s="10" t="s">
        <v>35</v>
      </c>
      <c r="B30" s="10" t="s">
        <v>21</v>
      </c>
      <c r="C30" s="10">
        <v>25.977106094360352</v>
      </c>
      <c r="D30" s="10">
        <v>26.318740844726563</v>
      </c>
      <c r="E30" s="10">
        <f t="shared" si="0"/>
        <v>0.34163475036621094</v>
      </c>
      <c r="F30" s="5">
        <f t="shared" si="1"/>
        <v>-0.18150456746419308</v>
      </c>
      <c r="G30" s="5">
        <f t="shared" si="2"/>
        <v>1.1340659711112706</v>
      </c>
      <c r="J30"/>
    </row>
    <row r="31" spans="1:12" ht="13.5" x14ac:dyDescent="0.2">
      <c r="A31" s="10" t="s">
        <v>47</v>
      </c>
      <c r="B31" s="10" t="s">
        <v>21</v>
      </c>
      <c r="C31" s="10">
        <v>25.955148696899414</v>
      </c>
      <c r="D31" s="10">
        <v>26.239908218383789</v>
      </c>
      <c r="E31" s="10">
        <f t="shared" si="0"/>
        <v>0.284759521484375</v>
      </c>
      <c r="F31" s="5">
        <f t="shared" si="1"/>
        <v>-0.23837979634602902</v>
      </c>
      <c r="G31" s="5">
        <f t="shared" si="2"/>
        <v>1.1796671043755613</v>
      </c>
      <c r="J31"/>
    </row>
    <row r="32" spans="1:12" ht="13.5" x14ac:dyDescent="0.2">
      <c r="A32" s="10" t="s">
        <v>22</v>
      </c>
      <c r="B32" s="10" t="s">
        <v>23</v>
      </c>
      <c r="C32" s="10">
        <v>24.802350997924805</v>
      </c>
      <c r="D32" s="10">
        <v>25.257450103759766</v>
      </c>
      <c r="E32" s="10">
        <f t="shared" si="0"/>
        <v>0.45509910583496094</v>
      </c>
      <c r="F32" s="5">
        <f t="shared" si="1"/>
        <v>-6.8040211995443078E-2</v>
      </c>
      <c r="G32" s="5">
        <f t="shared" si="2"/>
        <v>1.04829169396723</v>
      </c>
      <c r="J32"/>
    </row>
    <row r="33" spans="1:10" x14ac:dyDescent="0.25">
      <c r="A33" s="10" t="s">
        <v>36</v>
      </c>
      <c r="B33" s="10" t="s">
        <v>23</v>
      </c>
      <c r="C33" s="10">
        <v>24.762716293334961</v>
      </c>
      <c r="D33" s="10">
        <v>25.307161331176758</v>
      </c>
      <c r="E33" s="10">
        <f t="shared" si="0"/>
        <v>0.54444503784179688</v>
      </c>
      <c r="F33" s="5">
        <f t="shared" si="1"/>
        <v>2.1305720011392859E-2</v>
      </c>
      <c r="G33" s="5">
        <f t="shared" si="2"/>
        <v>0.98534051232715558</v>
      </c>
      <c r="J33"/>
    </row>
    <row r="34" spans="1:10" x14ac:dyDescent="0.25">
      <c r="A34" s="10" t="s">
        <v>48</v>
      </c>
      <c r="B34" s="10" t="s">
        <v>23</v>
      </c>
      <c r="C34" s="10">
        <v>24.782533645629883</v>
      </c>
      <c r="D34" s="10">
        <v>25.242141723632813</v>
      </c>
      <c r="E34" s="10">
        <f t="shared" si="0"/>
        <v>0.45960807800292969</v>
      </c>
      <c r="F34" s="5">
        <f t="shared" si="1"/>
        <v>-6.3531239827474328E-2</v>
      </c>
      <c r="G34" s="5">
        <f t="shared" si="2"/>
        <v>1.0450204971937564</v>
      </c>
      <c r="J34"/>
    </row>
    <row r="35" spans="1:10" x14ac:dyDescent="0.25">
      <c r="A35" s="10" t="s">
        <v>24</v>
      </c>
      <c r="B35" s="10" t="s">
        <v>25</v>
      </c>
      <c r="C35" s="10">
        <v>25.137643814086914</v>
      </c>
      <c r="D35" s="10">
        <v>26.202913284301758</v>
      </c>
      <c r="E35" s="10">
        <f t="shared" si="0"/>
        <v>1.0652694702148438</v>
      </c>
      <c r="F35" s="5">
        <f t="shared" si="1"/>
        <v>0.54213015238443973</v>
      </c>
      <c r="G35" s="5">
        <f t="shared" si="2"/>
        <v>0.68675615837922388</v>
      </c>
    </row>
    <row r="36" spans="1:10" x14ac:dyDescent="0.25">
      <c r="A36" s="10" t="s">
        <v>37</v>
      </c>
      <c r="B36" s="10" t="s">
        <v>25</v>
      </c>
      <c r="C36" s="10">
        <v>25.27629280090332</v>
      </c>
      <c r="D36" s="10">
        <v>26.351099014282227</v>
      </c>
      <c r="E36" s="10">
        <f t="shared" si="0"/>
        <v>1.0748062133789063</v>
      </c>
      <c r="F36" s="5">
        <f t="shared" si="1"/>
        <v>0.55166689554850223</v>
      </c>
      <c r="G36" s="5">
        <f t="shared" si="2"/>
        <v>0.6822314199492816</v>
      </c>
    </row>
    <row r="37" spans="1:10" x14ac:dyDescent="0.25">
      <c r="A37" s="10" t="s">
        <v>49</v>
      </c>
      <c r="B37" s="10" t="s">
        <v>25</v>
      </c>
      <c r="C37" s="10">
        <v>25.206968307495117</v>
      </c>
      <c r="D37" s="10">
        <v>26.156864166259766</v>
      </c>
      <c r="E37" s="10">
        <f t="shared" si="0"/>
        <v>0.94989585876464844</v>
      </c>
      <c r="F37" s="5">
        <f t="shared" si="1"/>
        <v>0.42675654093424442</v>
      </c>
      <c r="G37" s="5">
        <f t="shared" si="2"/>
        <v>0.74393241142535249</v>
      </c>
    </row>
    <row r="38" spans="1:10" x14ac:dyDescent="0.25">
      <c r="C38" s="1"/>
    </row>
    <row r="39" spans="1:10" x14ac:dyDescent="0.25">
      <c r="C39" s="1"/>
      <c r="E39" s="12">
        <f>AVERAGE(E2:E4)</f>
        <v>0.52313931783040368</v>
      </c>
      <c r="F39" s="13">
        <v>0.52313931783040402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7"/>
  <sheetViews>
    <sheetView topLeftCell="F10" workbookViewId="0">
      <selection activeCell="K37" sqref="K37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85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25.940427780151367</v>
      </c>
      <c r="D2" s="4">
        <v>30.34217643737793</v>
      </c>
      <c r="E2" s="4">
        <f>D2-C2</f>
        <v>4.4017486572265625</v>
      </c>
      <c r="F2" s="5">
        <f>E2-4.61009343465169</f>
        <v>-0.20834477742512725</v>
      </c>
      <c r="G2" s="5">
        <f>2^(-F2)</f>
        <v>1.1553618616745243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25.926454544067383</v>
      </c>
      <c r="D3" s="4">
        <v>30.647312164306641</v>
      </c>
      <c r="E3" s="4">
        <f t="shared" ref="E3:E37" si="0">D3-C3</f>
        <v>4.7208576202392578</v>
      </c>
      <c r="F3" s="5">
        <f t="shared" ref="F3:F37" si="1">E3-4.61009343465169</f>
        <v>0.11076418558756806</v>
      </c>
      <c r="G3" s="5">
        <f t="shared" ref="G3:G37" si="2">2^(-F3)</f>
        <v>0.92609738456659496</v>
      </c>
      <c r="I3" s="17" t="s">
        <v>3</v>
      </c>
      <c r="J3" s="17">
        <f>AVERAGE(G2:G4)</f>
        <v>1.0053527507979434</v>
      </c>
      <c r="K3" s="17">
        <v>3.0503</v>
      </c>
      <c r="L3" s="17">
        <f>LOG(K3,2)</f>
        <v>1.6089511401273267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25.933441162109375</v>
      </c>
      <c r="D4" s="4">
        <v>30.641115188598633</v>
      </c>
      <c r="E4" s="4">
        <f t="shared" si="0"/>
        <v>4.7076740264892578</v>
      </c>
      <c r="F4" s="5">
        <f t="shared" si="1"/>
        <v>9.7580591837568065E-2</v>
      </c>
      <c r="G4" s="5">
        <f t="shared" si="2"/>
        <v>0.93459900615271108</v>
      </c>
      <c r="I4" s="17" t="s">
        <v>61</v>
      </c>
      <c r="J4" s="17">
        <f>AVERAGE(G5:G7)</f>
        <v>0.88658192081902865</v>
      </c>
      <c r="K4" s="17">
        <v>2.7934000000000001</v>
      </c>
      <c r="L4" s="17">
        <f t="shared" ref="L4:L14" si="3">LOG(K4,2)</f>
        <v>1.482022174655147</v>
      </c>
      <c r="O4" s="20" t="s">
        <v>55</v>
      </c>
      <c r="P4" s="20">
        <f>AVERAGE(G2:G10)</f>
        <v>1.0614810724287542</v>
      </c>
      <c r="Q4" s="20">
        <f>AVERAGE(L3:L5)</f>
        <v>1.5936924919423514</v>
      </c>
      <c r="R4" s="20">
        <f>_xlfn.STDEV.P(G2:G10)</f>
        <v>0.18583092425544478</v>
      </c>
      <c r="S4" s="20">
        <f>_xlfn.STDEV.P(L3:L5)</f>
        <v>8.5631567478618095E-2</v>
      </c>
      <c r="T4" s="22">
        <f>PEARSON(P4:P7,Q4:Q7)</f>
        <v>0.96598431704477095</v>
      </c>
    </row>
    <row r="5" spans="1:20" ht="13.5" x14ac:dyDescent="0.2">
      <c r="A5" s="4" t="s">
        <v>4</v>
      </c>
      <c r="B5" s="4" t="s">
        <v>5</v>
      </c>
      <c r="C5" s="4">
        <v>25.566600799560547</v>
      </c>
      <c r="D5" s="4">
        <v>30.45307731628418</v>
      </c>
      <c r="E5" s="4">
        <f t="shared" si="0"/>
        <v>4.8864765167236328</v>
      </c>
      <c r="F5" s="5">
        <f t="shared" si="1"/>
        <v>0.27638308207194306</v>
      </c>
      <c r="G5" s="5">
        <f t="shared" si="2"/>
        <v>0.82565839688710152</v>
      </c>
      <c r="I5" s="17" t="s">
        <v>62</v>
      </c>
      <c r="J5" s="17">
        <f>AVERAGE(G8:G10)</f>
        <v>1.2925085456692909</v>
      </c>
      <c r="K5" s="17">
        <v>3.2267999999999999</v>
      </c>
      <c r="L5" s="17">
        <f t="shared" si="3"/>
        <v>1.6901041610445799</v>
      </c>
      <c r="O5" s="20" t="s">
        <v>56</v>
      </c>
      <c r="P5" s="20">
        <f>AVERAGE(G11:G19)</f>
        <v>2.5323700450064295</v>
      </c>
      <c r="Q5" s="20">
        <f>AVERAGE(L6:L8)</f>
        <v>3.0696472761864584</v>
      </c>
      <c r="R5" s="20">
        <f>_xlfn.STDEV.P(G11:G19)</f>
        <v>0.74220652472294679</v>
      </c>
      <c r="S5" s="20">
        <f>_xlfn.STDEV.P(L6:L8)</f>
        <v>0.71313386690593294</v>
      </c>
      <c r="T5" s="20"/>
    </row>
    <row r="6" spans="1:20" ht="13.5" x14ac:dyDescent="0.2">
      <c r="A6" s="4" t="s">
        <v>27</v>
      </c>
      <c r="B6" s="4" t="s">
        <v>5</v>
      </c>
      <c r="C6" s="4">
        <v>25.607614517211914</v>
      </c>
      <c r="D6" s="4">
        <v>30.333356857299805</v>
      </c>
      <c r="E6" s="4">
        <f t="shared" si="0"/>
        <v>4.7257423400878906</v>
      </c>
      <c r="F6" s="5">
        <f t="shared" si="1"/>
        <v>0.11564890543620088</v>
      </c>
      <c r="G6" s="5">
        <f t="shared" si="2"/>
        <v>0.92296707878438022</v>
      </c>
      <c r="I6" s="17" t="s">
        <v>63</v>
      </c>
      <c r="J6" s="17">
        <f>AVERAGE(G11:G13)</f>
        <v>3.446731237145285</v>
      </c>
      <c r="K6" s="17">
        <v>15.641299999999999</v>
      </c>
      <c r="L6" s="17">
        <f t="shared" si="3"/>
        <v>3.9672885196561158</v>
      </c>
      <c r="O6" s="20" t="s">
        <v>57</v>
      </c>
      <c r="P6" s="20">
        <f>AVERAGE(G20:G28)</f>
        <v>1.2539909745564861</v>
      </c>
      <c r="Q6" s="20">
        <f>AVERAGE(L9:L11)</f>
        <v>2.2574226053605311</v>
      </c>
      <c r="R6" s="20">
        <f>_xlfn.STDEV.P(G20:G28)</f>
        <v>0.24765584847748032</v>
      </c>
      <c r="S6" s="20">
        <f>_xlfn.STDEV.P(L9:L11)</f>
        <v>0.50898315689257456</v>
      </c>
      <c r="T6" s="20"/>
    </row>
    <row r="7" spans="1:20" ht="13.5" x14ac:dyDescent="0.2">
      <c r="A7" s="4" t="s">
        <v>39</v>
      </c>
      <c r="B7" s="4" t="s">
        <v>5</v>
      </c>
      <c r="C7" s="4">
        <v>25.58710765838623</v>
      </c>
      <c r="D7" s="4">
        <v>30.331487655639648</v>
      </c>
      <c r="E7" s="4">
        <f t="shared" si="0"/>
        <v>4.744379997253418</v>
      </c>
      <c r="F7" s="5">
        <f t="shared" si="1"/>
        <v>0.13428656260172822</v>
      </c>
      <c r="G7" s="5">
        <f t="shared" si="2"/>
        <v>0.91112028678560397</v>
      </c>
      <c r="I7" s="17" t="s">
        <v>64</v>
      </c>
      <c r="J7" s="17">
        <f>AVERAGE(G14:G16)</f>
        <v>2.1111975477382039</v>
      </c>
      <c r="K7" s="17">
        <v>8.1059000000000001</v>
      </c>
      <c r="L7" s="17">
        <f t="shared" si="3"/>
        <v>3.0189723774086876</v>
      </c>
      <c r="O7" s="20" t="s">
        <v>58</v>
      </c>
      <c r="P7" s="20">
        <f>AVERAGE(G29:G37)</f>
        <v>0.36116710633669835</v>
      </c>
      <c r="Q7" s="20">
        <f>AVERAGE(L12:L14)</f>
        <v>0.83145248939043626</v>
      </c>
      <c r="R7" s="20">
        <f>_xlfn.STDEV.P(G29:G37)</f>
        <v>0.12249792720192711</v>
      </c>
      <c r="S7" s="20">
        <f>_xlfn.STDEV.P(L12:L14)</f>
        <v>0.14711563925750037</v>
      </c>
      <c r="T7" s="20"/>
    </row>
    <row r="8" spans="1:20" ht="13.5" x14ac:dyDescent="0.2">
      <c r="A8" s="4" t="s">
        <v>6</v>
      </c>
      <c r="B8" s="4" t="s">
        <v>7</v>
      </c>
      <c r="C8" s="4">
        <v>25.101871490478516</v>
      </c>
      <c r="D8" s="4">
        <v>29.294281005859375</v>
      </c>
      <c r="E8" s="4">
        <f t="shared" si="0"/>
        <v>4.1924095153808594</v>
      </c>
      <c r="F8" s="5">
        <f t="shared" si="1"/>
        <v>-0.41768391927083037</v>
      </c>
      <c r="G8" s="5">
        <f t="shared" si="2"/>
        <v>1.3357813893611747</v>
      </c>
      <c r="I8" s="17" t="s">
        <v>65</v>
      </c>
      <c r="J8" s="17">
        <f>AVERAGE(G17:G19)</f>
        <v>1.7925870027004849</v>
      </c>
      <c r="K8" s="17">
        <v>4.6676000000000002</v>
      </c>
      <c r="L8" s="17">
        <f t="shared" si="3"/>
        <v>2.2226809314945717</v>
      </c>
    </row>
    <row r="9" spans="1:20" ht="13.5" x14ac:dyDescent="0.2">
      <c r="A9" s="4" t="s">
        <v>28</v>
      </c>
      <c r="B9" s="4" t="s">
        <v>7</v>
      </c>
      <c r="C9" s="4">
        <v>25.122743606567383</v>
      </c>
      <c r="D9" s="4">
        <v>29.456890106201172</v>
      </c>
      <c r="E9" s="4">
        <f t="shared" si="0"/>
        <v>4.3341464996337891</v>
      </c>
      <c r="F9" s="5">
        <f t="shared" si="1"/>
        <v>-0.27594693501790069</v>
      </c>
      <c r="G9" s="5">
        <f t="shared" si="2"/>
        <v>1.2107885480975498</v>
      </c>
      <c r="I9" s="17" t="s">
        <v>66</v>
      </c>
      <c r="J9" s="17">
        <f>AVERAGE(G20:G22)</f>
        <v>0.98033656138092573</v>
      </c>
      <c r="K9" s="17">
        <v>3.4922</v>
      </c>
      <c r="L9" s="17">
        <f t="shared" si="3"/>
        <v>1.8041361851831705</v>
      </c>
    </row>
    <row r="10" spans="1:20" ht="13.5" x14ac:dyDescent="0.2">
      <c r="A10" s="4" t="s">
        <v>40</v>
      </c>
      <c r="B10" s="4" t="s">
        <v>7</v>
      </c>
      <c r="C10" s="4">
        <v>25.112307548522949</v>
      </c>
      <c r="D10" s="4">
        <v>29.309938430786133</v>
      </c>
      <c r="E10" s="4">
        <f t="shared" si="0"/>
        <v>4.1976308822631836</v>
      </c>
      <c r="F10" s="5">
        <f t="shared" si="1"/>
        <v>-0.41246255238850615</v>
      </c>
      <c r="G10" s="5">
        <f t="shared" si="2"/>
        <v>1.3309556995491476</v>
      </c>
      <c r="I10" s="17" t="s">
        <v>67</v>
      </c>
      <c r="J10" s="17">
        <f>AVERAGE(G23:G25)</f>
        <v>1.2557666040340856</v>
      </c>
      <c r="K10" s="17">
        <v>3.9994999999999998</v>
      </c>
      <c r="L10" s="17">
        <f t="shared" si="3"/>
        <v>1.9998196518478943</v>
      </c>
    </row>
    <row r="11" spans="1:20" ht="13.5" x14ac:dyDescent="0.2">
      <c r="A11" s="6" t="s">
        <v>8</v>
      </c>
      <c r="B11" s="6" t="s">
        <v>9</v>
      </c>
      <c r="C11" s="6">
        <v>24.949851989746094</v>
      </c>
      <c r="D11" s="6">
        <v>27.666276931762695</v>
      </c>
      <c r="E11" s="6">
        <f t="shared" si="0"/>
        <v>2.7164249420166016</v>
      </c>
      <c r="F11" s="5">
        <f t="shared" si="1"/>
        <v>-1.8936684926350882</v>
      </c>
      <c r="G11" s="5">
        <f t="shared" si="2"/>
        <v>3.7157887723381431</v>
      </c>
      <c r="I11" s="17" t="s">
        <v>68</v>
      </c>
      <c r="J11" s="17">
        <f>AVERAGE(G26:G28)</f>
        <v>1.5258697582544472</v>
      </c>
      <c r="K11" s="17">
        <v>7.8262</v>
      </c>
      <c r="L11" s="17">
        <f t="shared" si="3"/>
        <v>2.9683119790505286</v>
      </c>
    </row>
    <row r="12" spans="1:20" ht="13.5" x14ac:dyDescent="0.2">
      <c r="A12" s="6" t="s">
        <v>29</v>
      </c>
      <c r="B12" s="6" t="s">
        <v>9</v>
      </c>
      <c r="C12" s="6">
        <v>24.844638824462891</v>
      </c>
      <c r="D12" s="6">
        <v>27.707124710083008</v>
      </c>
      <c r="E12" s="6">
        <f t="shared" si="0"/>
        <v>2.8624858856201172</v>
      </c>
      <c r="F12" s="5">
        <f t="shared" si="1"/>
        <v>-1.7476075490315726</v>
      </c>
      <c r="G12" s="5">
        <f t="shared" si="2"/>
        <v>3.3580123798981618</v>
      </c>
      <c r="I12" s="17" t="s">
        <v>69</v>
      </c>
      <c r="J12" s="17">
        <f>AVERAGE(G29:G31)</f>
        <v>0.28566919418040232</v>
      </c>
      <c r="K12" s="17">
        <v>1.7563</v>
      </c>
      <c r="L12" s="17">
        <f t="shared" si="3"/>
        <v>0.81253929791732737</v>
      </c>
    </row>
    <row r="13" spans="1:20" ht="13.5" x14ac:dyDescent="0.2">
      <c r="A13" s="6" t="s">
        <v>41</v>
      </c>
      <c r="B13" s="6" t="s">
        <v>9</v>
      </c>
      <c r="C13" s="6">
        <v>24.897245407104492</v>
      </c>
      <c r="D13" s="6">
        <v>27.799640655517578</v>
      </c>
      <c r="E13" s="6">
        <f t="shared" si="0"/>
        <v>2.9023952484130859</v>
      </c>
      <c r="F13" s="5">
        <f t="shared" si="1"/>
        <v>-1.7076981862386038</v>
      </c>
      <c r="G13" s="5">
        <f t="shared" si="2"/>
        <v>3.26639255919955</v>
      </c>
      <c r="I13" s="17" t="s">
        <v>70</v>
      </c>
      <c r="J13" s="17">
        <f>AVERAGE(G32:G34)</f>
        <v>0.52328118212463581</v>
      </c>
      <c r="K13" s="17">
        <v>1.5817000000000001</v>
      </c>
      <c r="L13" s="17">
        <f t="shared" si="3"/>
        <v>0.66147599073679531</v>
      </c>
    </row>
    <row r="14" spans="1:20" ht="13.5" x14ac:dyDescent="0.2">
      <c r="A14" s="6" t="s">
        <v>10</v>
      </c>
      <c r="B14" s="6" t="s">
        <v>11</v>
      </c>
      <c r="C14" s="6">
        <v>25.252861022949219</v>
      </c>
      <c r="D14" s="6">
        <v>28.848178863525391</v>
      </c>
      <c r="E14" s="6">
        <f t="shared" si="0"/>
        <v>3.5953178405761719</v>
      </c>
      <c r="F14" s="5">
        <f t="shared" si="1"/>
        <v>-1.0147755940755179</v>
      </c>
      <c r="G14" s="5">
        <f t="shared" si="2"/>
        <v>2.0205885733837108</v>
      </c>
      <c r="I14" s="17" t="s">
        <v>71</v>
      </c>
      <c r="J14" s="17">
        <f>AVERAGE(G35:G37)</f>
        <v>0.2745509427050567</v>
      </c>
      <c r="K14" s="17">
        <v>2.0284</v>
      </c>
      <c r="L14" s="17">
        <f t="shared" si="3"/>
        <v>1.0203421795171859</v>
      </c>
    </row>
    <row r="15" spans="1:20" ht="13.5" x14ac:dyDescent="0.2">
      <c r="A15" s="6" t="s">
        <v>30</v>
      </c>
      <c r="B15" s="6" t="s">
        <v>11</v>
      </c>
      <c r="C15" s="6">
        <v>25.249471664428711</v>
      </c>
      <c r="D15" s="6">
        <v>28.921205520629883</v>
      </c>
      <c r="E15" s="6">
        <f t="shared" si="0"/>
        <v>3.6717338562011719</v>
      </c>
      <c r="F15" s="5">
        <f t="shared" si="1"/>
        <v>-0.93835957845051787</v>
      </c>
      <c r="G15" s="5">
        <f t="shared" si="2"/>
        <v>1.9163480090177236</v>
      </c>
    </row>
    <row r="16" spans="1:20" ht="13.5" x14ac:dyDescent="0.2">
      <c r="A16" s="6" t="s">
        <v>42</v>
      </c>
      <c r="B16" s="6" t="s">
        <v>11</v>
      </c>
      <c r="C16" s="6">
        <v>25.251166343688965</v>
      </c>
      <c r="D16" s="6">
        <v>28.600236892700195</v>
      </c>
      <c r="E16" s="6">
        <f t="shared" si="0"/>
        <v>3.3490705490112305</v>
      </c>
      <c r="F16" s="5">
        <f t="shared" si="1"/>
        <v>-1.2610228856404593</v>
      </c>
      <c r="G16" s="5">
        <f t="shared" si="2"/>
        <v>2.3966560608131777</v>
      </c>
    </row>
    <row r="17" spans="1:12" ht="13.5" x14ac:dyDescent="0.2">
      <c r="A17" s="6" t="s">
        <v>12</v>
      </c>
      <c r="B17" s="6" t="s">
        <v>13</v>
      </c>
      <c r="C17" s="6">
        <v>25.321344375610352</v>
      </c>
      <c r="D17" s="6">
        <v>29.194332122802734</v>
      </c>
      <c r="E17" s="6">
        <f t="shared" si="0"/>
        <v>3.8729877471923828</v>
      </c>
      <c r="F17" s="5">
        <f t="shared" si="1"/>
        <v>-0.73710568745930694</v>
      </c>
      <c r="G17" s="5">
        <f t="shared" si="2"/>
        <v>1.6668285166433292</v>
      </c>
    </row>
    <row r="18" spans="1:12" ht="13.5" x14ac:dyDescent="0.2">
      <c r="A18" s="6" t="s">
        <v>31</v>
      </c>
      <c r="B18" s="6" t="s">
        <v>13</v>
      </c>
      <c r="C18" s="6">
        <v>25.452615737915039</v>
      </c>
      <c r="D18" s="6">
        <v>29.122846603393555</v>
      </c>
      <c r="E18" s="6">
        <f t="shared" si="0"/>
        <v>3.6702308654785156</v>
      </c>
      <c r="F18" s="5">
        <f t="shared" si="1"/>
        <v>-0.93986256917317412</v>
      </c>
      <c r="G18" s="5">
        <f t="shared" si="2"/>
        <v>1.9183454887576405</v>
      </c>
    </row>
    <row r="19" spans="1:12" ht="13.5" x14ac:dyDescent="0.2">
      <c r="A19" s="6" t="s">
        <v>43</v>
      </c>
      <c r="B19" s="6" t="s">
        <v>13</v>
      </c>
      <c r="C19" s="6">
        <v>25.386980056762695</v>
      </c>
      <c r="D19" s="6">
        <v>24.515850067138672</v>
      </c>
      <c r="E19" s="6">
        <f t="shared" si="0"/>
        <v>-0.87112998962402344</v>
      </c>
      <c r="F19" s="5">
        <f t="shared" si="1"/>
        <v>-5.4812234242757132</v>
      </c>
      <c r="G19" s="5"/>
    </row>
    <row r="20" spans="1:12" ht="13.5" x14ac:dyDescent="0.2">
      <c r="A20" s="8" t="s">
        <v>14</v>
      </c>
      <c r="B20" s="8" t="s">
        <v>15</v>
      </c>
      <c r="C20" s="8">
        <v>25.694057464599609</v>
      </c>
      <c r="D20" s="8">
        <v>30.255233764648438</v>
      </c>
      <c r="E20" s="8">
        <f t="shared" si="0"/>
        <v>4.5611763000488281</v>
      </c>
      <c r="F20" s="5">
        <f t="shared" si="1"/>
        <v>-4.8917134602861623E-2</v>
      </c>
      <c r="G20" s="5">
        <f t="shared" si="2"/>
        <v>1.0344881609679306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25.742414474487305</v>
      </c>
      <c r="D21" s="8">
        <v>30.484500885009766</v>
      </c>
      <c r="E21" s="8">
        <f t="shared" si="0"/>
        <v>4.7420864105224609</v>
      </c>
      <c r="F21" s="5">
        <f t="shared" si="1"/>
        <v>0.13199297587077119</v>
      </c>
      <c r="G21" s="5">
        <f t="shared" si="2"/>
        <v>0.91256993161239164</v>
      </c>
    </row>
    <row r="22" spans="1:12" ht="13.5" x14ac:dyDescent="0.2">
      <c r="A22" s="8" t="s">
        <v>44</v>
      </c>
      <c r="B22" s="8" t="s">
        <v>15</v>
      </c>
      <c r="C22" s="8">
        <v>25.718235969543457</v>
      </c>
      <c r="D22" s="8">
        <v>30.337081909179688</v>
      </c>
      <c r="E22" s="8">
        <f t="shared" si="0"/>
        <v>4.6188459396362305</v>
      </c>
      <c r="F22" s="5">
        <f t="shared" si="1"/>
        <v>8.752504984540721E-3</v>
      </c>
      <c r="G22" s="5">
        <f t="shared" si="2"/>
        <v>0.99395159156245494</v>
      </c>
    </row>
    <row r="23" spans="1:12" ht="13.5" x14ac:dyDescent="0.2">
      <c r="A23" s="8" t="s">
        <v>16</v>
      </c>
      <c r="B23" s="8" t="s">
        <v>17</v>
      </c>
      <c r="C23" s="8">
        <v>25.091510772705078</v>
      </c>
      <c r="D23" s="8">
        <v>29.402570724487305</v>
      </c>
      <c r="E23" s="8">
        <f t="shared" si="0"/>
        <v>4.3110599517822266</v>
      </c>
      <c r="F23" s="5">
        <f t="shared" si="1"/>
        <v>-0.29903348286946319</v>
      </c>
      <c r="G23" s="5">
        <f t="shared" si="2"/>
        <v>1.2303198983687538</v>
      </c>
      <c r="J23"/>
    </row>
    <row r="24" spans="1:12" ht="13.5" x14ac:dyDescent="0.2">
      <c r="A24" s="8" t="s">
        <v>33</v>
      </c>
      <c r="B24" s="8" t="s">
        <v>17</v>
      </c>
      <c r="C24" s="8">
        <v>25.116292953491211</v>
      </c>
      <c r="D24" s="8">
        <v>29.174928665161133</v>
      </c>
      <c r="E24" s="8">
        <f t="shared" si="0"/>
        <v>4.0586357116699219</v>
      </c>
      <c r="F24" s="5">
        <f t="shared" si="1"/>
        <v>-0.55145772298176787</v>
      </c>
      <c r="G24" s="5">
        <f t="shared" si="2"/>
        <v>1.4655657800246289</v>
      </c>
      <c r="J24"/>
    </row>
    <row r="25" spans="1:12" ht="13.5" x14ac:dyDescent="0.2">
      <c r="A25" s="8" t="s">
        <v>45</v>
      </c>
      <c r="B25" s="8" t="s">
        <v>17</v>
      </c>
      <c r="C25" s="8">
        <v>25.103901863098145</v>
      </c>
      <c r="D25" s="8">
        <v>29.614479064941406</v>
      </c>
      <c r="E25" s="8">
        <f t="shared" si="0"/>
        <v>4.5105772018432617</v>
      </c>
      <c r="F25" s="5">
        <f t="shared" si="1"/>
        <v>-9.9516232808428029E-2</v>
      </c>
      <c r="G25" s="5">
        <f t="shared" si="2"/>
        <v>1.0714141337088738</v>
      </c>
      <c r="J25"/>
    </row>
    <row r="26" spans="1:12" ht="13.5" x14ac:dyDescent="0.2">
      <c r="A26" s="8" t="s">
        <v>18</v>
      </c>
      <c r="B26" s="8" t="s">
        <v>19</v>
      </c>
      <c r="C26" s="8">
        <v>26.040901184082031</v>
      </c>
      <c r="D26" s="8">
        <v>29.940927505493164</v>
      </c>
      <c r="E26" s="8">
        <f t="shared" si="0"/>
        <v>3.9000263214111328</v>
      </c>
      <c r="F26" s="5">
        <f t="shared" si="1"/>
        <v>-0.71006711324055694</v>
      </c>
      <c r="G26" s="5">
        <f t="shared" si="2"/>
        <v>1.635880215435503</v>
      </c>
      <c r="J26"/>
    </row>
    <row r="27" spans="1:12" ht="13.5" x14ac:dyDescent="0.2">
      <c r="A27" s="8" t="s">
        <v>34</v>
      </c>
      <c r="B27" s="8" t="s">
        <v>19</v>
      </c>
      <c r="C27" s="8">
        <v>26.044557571411133</v>
      </c>
      <c r="D27" s="8">
        <v>30.120792388916016</v>
      </c>
      <c r="E27" s="8">
        <f t="shared" si="0"/>
        <v>4.0762348175048828</v>
      </c>
      <c r="F27" s="5">
        <f t="shared" si="1"/>
        <v>-0.53385861714680694</v>
      </c>
      <c r="G27" s="5">
        <f t="shared" si="2"/>
        <v>1.4477962826567099</v>
      </c>
      <c r="J27"/>
    </row>
    <row r="28" spans="1:12" ht="13.5" x14ac:dyDescent="0.2">
      <c r="A28" s="8" t="s">
        <v>46</v>
      </c>
      <c r="B28" s="8" t="s">
        <v>19</v>
      </c>
      <c r="C28" s="8">
        <v>26.042729377746582</v>
      </c>
      <c r="D28" s="8">
        <v>30.073707580566406</v>
      </c>
      <c r="E28" s="8">
        <f t="shared" si="0"/>
        <v>4.0309782028198242</v>
      </c>
      <c r="F28" s="5">
        <f t="shared" si="1"/>
        <v>-0.57911523183186553</v>
      </c>
      <c r="G28" s="5">
        <f t="shared" si="2"/>
        <v>1.493932776671129</v>
      </c>
      <c r="J28"/>
    </row>
    <row r="29" spans="1:12" ht="13.5" x14ac:dyDescent="0.2">
      <c r="A29" s="10" t="s">
        <v>20</v>
      </c>
      <c r="B29" s="10" t="s">
        <v>21</v>
      </c>
      <c r="C29" s="10">
        <v>25.846889495849609</v>
      </c>
      <c r="D29" s="10">
        <v>32.445194244384766</v>
      </c>
      <c r="E29" s="10">
        <f t="shared" si="0"/>
        <v>6.5983047485351563</v>
      </c>
      <c r="F29" s="5">
        <f t="shared" si="1"/>
        <v>1.9882113138834665</v>
      </c>
      <c r="G29" s="5">
        <f t="shared" si="2"/>
        <v>0.25205119267261827</v>
      </c>
      <c r="J29"/>
    </row>
    <row r="30" spans="1:12" ht="13.5" x14ac:dyDescent="0.2">
      <c r="A30" s="10" t="s">
        <v>35</v>
      </c>
      <c r="B30" s="10" t="s">
        <v>21</v>
      </c>
      <c r="C30" s="10">
        <v>25.884098052978516</v>
      </c>
      <c r="D30" s="10">
        <v>32.471626281738281</v>
      </c>
      <c r="E30" s="10">
        <f t="shared" si="0"/>
        <v>6.5875282287597656</v>
      </c>
      <c r="F30" s="5">
        <f t="shared" si="1"/>
        <v>1.9774347941080759</v>
      </c>
      <c r="G30" s="5">
        <f t="shared" si="2"/>
        <v>0.25394099241554452</v>
      </c>
      <c r="J30"/>
    </row>
    <row r="31" spans="1:12" ht="13.5" x14ac:dyDescent="0.2">
      <c r="A31" s="10" t="s">
        <v>47</v>
      </c>
      <c r="B31" s="10" t="s">
        <v>21</v>
      </c>
      <c r="C31" s="10">
        <v>25.865493774414063</v>
      </c>
      <c r="D31" s="10">
        <v>31.985980987548828</v>
      </c>
      <c r="E31" s="10">
        <f t="shared" si="0"/>
        <v>6.1204872131347656</v>
      </c>
      <c r="F31" s="5">
        <f t="shared" si="1"/>
        <v>1.5103937784830759</v>
      </c>
      <c r="G31" s="5">
        <f t="shared" si="2"/>
        <v>0.35101539745304416</v>
      </c>
      <c r="J31"/>
    </row>
    <row r="32" spans="1:12" ht="13.5" x14ac:dyDescent="0.2">
      <c r="A32" s="10" t="s">
        <v>22</v>
      </c>
      <c r="B32" s="10" t="s">
        <v>23</v>
      </c>
      <c r="C32" s="10">
        <v>25.43440055847168</v>
      </c>
      <c r="D32" s="10">
        <v>31.220056533813477</v>
      </c>
      <c r="E32" s="10">
        <f t="shared" si="0"/>
        <v>5.7856559753417969</v>
      </c>
      <c r="F32" s="5">
        <f t="shared" si="1"/>
        <v>1.1755625406901071</v>
      </c>
      <c r="G32" s="5">
        <f t="shared" si="2"/>
        <v>0.44271110243225215</v>
      </c>
      <c r="J32"/>
    </row>
    <row r="33" spans="1:10" x14ac:dyDescent="0.25">
      <c r="A33" s="10" t="s">
        <v>36</v>
      </c>
      <c r="B33" s="10" t="s">
        <v>23</v>
      </c>
      <c r="C33" s="10">
        <v>25.47504997253418</v>
      </c>
      <c r="D33" s="10">
        <v>30.882678985595703</v>
      </c>
      <c r="E33" s="10">
        <f t="shared" si="0"/>
        <v>5.4076290130615234</v>
      </c>
      <c r="F33" s="5">
        <f t="shared" si="1"/>
        <v>0.79753557840983369</v>
      </c>
      <c r="G33" s="5">
        <f t="shared" si="2"/>
        <v>0.57533112315767221</v>
      </c>
      <c r="J33"/>
    </row>
    <row r="34" spans="1:10" x14ac:dyDescent="0.25">
      <c r="A34" s="10" t="s">
        <v>48</v>
      </c>
      <c r="B34" s="10" t="s">
        <v>23</v>
      </c>
      <c r="C34" s="10">
        <v>25.45472526550293</v>
      </c>
      <c r="D34" s="10">
        <v>30.922597885131836</v>
      </c>
      <c r="E34" s="10">
        <f t="shared" si="0"/>
        <v>5.4678726196289063</v>
      </c>
      <c r="F34" s="5">
        <f t="shared" si="1"/>
        <v>0.8577791849772165</v>
      </c>
      <c r="G34" s="5">
        <f t="shared" si="2"/>
        <v>0.55180132078398314</v>
      </c>
      <c r="J34"/>
    </row>
    <row r="35" spans="1:10" x14ac:dyDescent="0.25">
      <c r="A35" s="10" t="s">
        <v>24</v>
      </c>
      <c r="B35" s="10" t="s">
        <v>25</v>
      </c>
      <c r="C35" s="10">
        <v>25.418510437011719</v>
      </c>
      <c r="D35" s="10">
        <v>31.904504776000977</v>
      </c>
      <c r="E35" s="10">
        <f t="shared" si="0"/>
        <v>6.4859943389892578</v>
      </c>
      <c r="F35" s="5">
        <f t="shared" si="1"/>
        <v>1.8759009043375681</v>
      </c>
      <c r="G35" s="5">
        <f t="shared" si="2"/>
        <v>0.27245674188634289</v>
      </c>
    </row>
    <row r="36" spans="1:10" x14ac:dyDescent="0.25">
      <c r="A36" s="10" t="s">
        <v>37</v>
      </c>
      <c r="B36" s="10" t="s">
        <v>25</v>
      </c>
      <c r="C36" s="10">
        <v>25.407112121582031</v>
      </c>
      <c r="D36" s="10">
        <v>31.828523635864258</v>
      </c>
      <c r="E36" s="10">
        <f t="shared" si="0"/>
        <v>6.4214115142822266</v>
      </c>
      <c r="F36" s="5">
        <f t="shared" si="1"/>
        <v>1.8113180796305368</v>
      </c>
      <c r="G36" s="5">
        <f t="shared" si="2"/>
        <v>0.28493049091301015</v>
      </c>
    </row>
    <row r="37" spans="1:10" x14ac:dyDescent="0.25">
      <c r="A37" s="10" t="s">
        <v>49</v>
      </c>
      <c r="B37" s="10" t="s">
        <v>25</v>
      </c>
      <c r="C37" s="10">
        <v>25.412811279296875</v>
      </c>
      <c r="D37" s="10">
        <v>31.931966781616211</v>
      </c>
      <c r="E37" s="10">
        <f t="shared" si="0"/>
        <v>6.5191555023193359</v>
      </c>
      <c r="F37" s="5">
        <f t="shared" si="1"/>
        <v>1.9090620676676462</v>
      </c>
      <c r="G37" s="5">
        <f t="shared" si="2"/>
        <v>0.26626559531581717</v>
      </c>
    </row>
    <row r="38" spans="1:10" x14ac:dyDescent="0.25">
      <c r="C38" s="1"/>
    </row>
    <row r="39" spans="1:10" x14ac:dyDescent="0.25">
      <c r="C39" s="1"/>
      <c r="E39" s="12">
        <f>AVERAGE(E2:E4)</f>
        <v>4.6100934346516924</v>
      </c>
      <c r="F39" s="13">
        <v>4.6100934346516897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7"/>
  <sheetViews>
    <sheetView topLeftCell="F7" workbookViewId="0">
      <selection activeCell="K21" sqref="K21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86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26.897607803344727</v>
      </c>
      <c r="D2" s="4">
        <v>25.426931381225586</v>
      </c>
      <c r="E2" s="4">
        <f>D2-C2</f>
        <v>-1.4706764221191406</v>
      </c>
      <c r="F2" s="5">
        <f>E2--1.44308853149414</f>
        <v>-2.7587890625000666E-2</v>
      </c>
      <c r="G2" s="5">
        <f>2^(-F2)</f>
        <v>1.019306474014898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26.887491226196289</v>
      </c>
      <c r="D3" s="4">
        <v>25.488395690917969</v>
      </c>
      <c r="E3" s="4">
        <f t="shared" ref="E3:E37" si="0">D3-C3</f>
        <v>-1.3990955352783203</v>
      </c>
      <c r="F3" s="5">
        <f t="shared" ref="F3:F37" si="1">E3--1.44308853149414</f>
        <v>4.3992996215819646E-2</v>
      </c>
      <c r="G3" s="5">
        <f t="shared" ref="G3:G37" si="2">2^(-F3)</f>
        <v>0.96996661918191274</v>
      </c>
      <c r="I3" s="17" t="s">
        <v>3</v>
      </c>
      <c r="J3" s="17">
        <f>AVERAGE(G2:G4)</f>
        <v>1.0002363810643529</v>
      </c>
      <c r="K3" s="17">
        <v>158.6018</v>
      </c>
      <c r="L3" s="17">
        <f>LOG(K3,2)</f>
        <v>7.3092653343118084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26.892549514770508</v>
      </c>
      <c r="D4" s="4">
        <v>25.433055877685547</v>
      </c>
      <c r="E4" s="4">
        <f t="shared" si="0"/>
        <v>-1.4594936370849609</v>
      </c>
      <c r="F4" s="5">
        <f t="shared" si="1"/>
        <v>-1.6405105590820979E-2</v>
      </c>
      <c r="G4" s="5">
        <f t="shared" si="2"/>
        <v>1.0114360499962476</v>
      </c>
      <c r="I4" s="17" t="s">
        <v>61</v>
      </c>
      <c r="J4" s="17">
        <f>AVERAGE(G5:G7)</f>
        <v>0.55956203436354901</v>
      </c>
      <c r="K4" s="17">
        <v>120.6339</v>
      </c>
      <c r="L4" s="17">
        <f t="shared" ref="L4:L14" si="3">LOG(K4,2)</f>
        <v>6.9144915737073998</v>
      </c>
      <c r="O4" s="20" t="s">
        <v>55</v>
      </c>
      <c r="P4" s="20">
        <f>AVERAGE(G2:G10)</f>
        <v>0.83779192518419066</v>
      </c>
      <c r="Q4" s="20">
        <f>AVERAGE(L3:L5)</f>
        <v>7.0483076804855473</v>
      </c>
      <c r="R4" s="20">
        <f>_xlfn.STDEV.P(G2:G10)</f>
        <v>0.19914686475963247</v>
      </c>
      <c r="S4" s="20">
        <f>_xlfn.STDEV.P(L3:L5)</f>
        <v>0.18454504464543289</v>
      </c>
      <c r="T4" s="22">
        <f>PEARSON(P4:P7,Q4:Q7)</f>
        <v>0.95147097435271422</v>
      </c>
    </row>
    <row r="5" spans="1:20" ht="13.5" x14ac:dyDescent="0.2">
      <c r="A5" s="4" t="s">
        <v>4</v>
      </c>
      <c r="B5" s="4" t="s">
        <v>5</v>
      </c>
      <c r="C5" s="4">
        <v>26.512811660766602</v>
      </c>
      <c r="D5" s="4">
        <v>25.898220062255859</v>
      </c>
      <c r="E5" s="4">
        <f t="shared" si="0"/>
        <v>-0.61459159851074219</v>
      </c>
      <c r="F5" s="5">
        <f t="shared" si="1"/>
        <v>0.82849693298339777</v>
      </c>
      <c r="G5" s="5">
        <f t="shared" si="2"/>
        <v>0.56311561696254619</v>
      </c>
      <c r="I5" s="17" t="s">
        <v>62</v>
      </c>
      <c r="J5" s="17">
        <f>AVERAGE(G8:G10)</f>
        <v>0.95357736012467031</v>
      </c>
      <c r="K5" s="17">
        <v>121.19329999999999</v>
      </c>
      <c r="L5" s="17">
        <f t="shared" si="3"/>
        <v>6.9211661334374357</v>
      </c>
      <c r="O5" s="20" t="s">
        <v>56</v>
      </c>
      <c r="P5" s="20">
        <f>AVERAGE(G11:G19)</f>
        <v>1.8873393578409876</v>
      </c>
      <c r="Q5" s="20">
        <f>AVERAGE(L6:L8)</f>
        <v>8.4415399606924275</v>
      </c>
      <c r="R5" s="20">
        <f>_xlfn.STDEV.P(G11:G19)</f>
        <v>0.35802105199414508</v>
      </c>
      <c r="S5" s="20">
        <f>_xlfn.STDEV.P(L6:L8)</f>
        <v>0.65355776081610562</v>
      </c>
      <c r="T5" s="20"/>
    </row>
    <row r="6" spans="1:20" ht="13.5" x14ac:dyDescent="0.2">
      <c r="A6" s="4" t="s">
        <v>27</v>
      </c>
      <c r="B6" s="4" t="s">
        <v>5</v>
      </c>
      <c r="C6" s="4">
        <v>26.536739349365234</v>
      </c>
      <c r="D6" s="4">
        <v>25.945367813110352</v>
      </c>
      <c r="E6" s="4">
        <f t="shared" si="0"/>
        <v>-0.59137153625488281</v>
      </c>
      <c r="F6" s="5">
        <f t="shared" si="1"/>
        <v>0.85171699523925715</v>
      </c>
      <c r="G6" s="5">
        <f t="shared" si="2"/>
        <v>0.55412486259466043</v>
      </c>
      <c r="I6" s="17" t="s">
        <v>63</v>
      </c>
      <c r="J6" s="17">
        <f>AVERAGE(G11:G13)</f>
        <v>2.2665000146798042</v>
      </c>
      <c r="K6" s="17">
        <v>612.60289999999998</v>
      </c>
      <c r="L6" s="17">
        <f t="shared" si="3"/>
        <v>9.258808386299771</v>
      </c>
      <c r="O6" s="20" t="s">
        <v>57</v>
      </c>
      <c r="P6" s="20">
        <f>AVERAGE(G20:G28)</f>
        <v>1.9941311236766519</v>
      </c>
      <c r="Q6" s="20">
        <f>AVERAGE(L9:L11)</f>
        <v>8.3161392758718655</v>
      </c>
      <c r="R6" s="20">
        <f>_xlfn.STDEV.P(G20:G28)</f>
        <v>0.25193383431667249</v>
      </c>
      <c r="S6" s="20">
        <f>_xlfn.STDEV.P(L9:L11)</f>
        <v>0.31799945949059544</v>
      </c>
      <c r="T6" s="20"/>
    </row>
    <row r="7" spans="1:20" ht="13.5" x14ac:dyDescent="0.2">
      <c r="A7" s="4" t="s">
        <v>39</v>
      </c>
      <c r="B7" s="4" t="s">
        <v>5</v>
      </c>
      <c r="C7" s="4">
        <v>26.524775505065918</v>
      </c>
      <c r="D7" s="4">
        <v>25.914468765258789</v>
      </c>
      <c r="E7" s="4">
        <f t="shared" si="0"/>
        <v>-0.61030673980712891</v>
      </c>
      <c r="F7" s="5">
        <f t="shared" si="1"/>
        <v>0.83278179168701105</v>
      </c>
      <c r="G7" s="5">
        <f t="shared" si="2"/>
        <v>0.5614456235334403</v>
      </c>
      <c r="I7" s="17" t="s">
        <v>64</v>
      </c>
      <c r="J7" s="17">
        <f>AVERAGE(G14:G16)</f>
        <v>1.9287088183784675</v>
      </c>
      <c r="K7" s="17">
        <v>339.37860000000001</v>
      </c>
      <c r="L7" s="17">
        <f t="shared" si="3"/>
        <v>8.4067517863369563</v>
      </c>
      <c r="O7" s="20" t="s">
        <v>58</v>
      </c>
      <c r="P7" s="20">
        <f>AVERAGE(G29:G37)</f>
        <v>1.0069459879905707</v>
      </c>
      <c r="Q7" s="20">
        <f>AVERAGE(L12:L14)</f>
        <v>7.6476977422500996</v>
      </c>
      <c r="R7" s="20">
        <f>_xlfn.STDEV.P(G29:G37)</f>
        <v>0.15520112103953254</v>
      </c>
      <c r="S7" s="20">
        <f>_xlfn.STDEV.P(L12:L14)</f>
        <v>0.18611980081399473</v>
      </c>
      <c r="T7" s="20"/>
    </row>
    <row r="8" spans="1:20" ht="13.5" x14ac:dyDescent="0.2">
      <c r="A8" s="4" t="s">
        <v>6</v>
      </c>
      <c r="B8" s="4" t="s">
        <v>7</v>
      </c>
      <c r="C8" s="4">
        <v>26.055221557617188</v>
      </c>
      <c r="D8" s="4">
        <v>24.661006927490234</v>
      </c>
      <c r="E8" s="4">
        <f t="shared" si="0"/>
        <v>-1.3942146301269531</v>
      </c>
      <c r="F8" s="5">
        <f t="shared" si="1"/>
        <v>4.8873901367186834E-2</v>
      </c>
      <c r="G8" s="5">
        <f t="shared" si="2"/>
        <v>0.96669058687799769</v>
      </c>
      <c r="I8" s="17" t="s">
        <v>65</v>
      </c>
      <c r="J8" s="17">
        <f>AVERAGE(G17:G19)</f>
        <v>1.466809240464692</v>
      </c>
      <c r="K8" s="17">
        <v>202.11879999999999</v>
      </c>
      <c r="L8" s="17">
        <f t="shared" si="3"/>
        <v>7.6590597094405553</v>
      </c>
    </row>
    <row r="9" spans="1:20" ht="13.5" x14ac:dyDescent="0.2">
      <c r="A9" s="4" t="s">
        <v>28</v>
      </c>
      <c r="B9" s="4" t="s">
        <v>7</v>
      </c>
      <c r="C9" s="4">
        <v>26.10633659362793</v>
      </c>
      <c r="D9" s="4">
        <v>24.678491592407227</v>
      </c>
      <c r="E9" s="4">
        <f t="shared" si="0"/>
        <v>-1.4278450012207031</v>
      </c>
      <c r="F9" s="5">
        <f t="shared" si="1"/>
        <v>1.5243530273436834E-2</v>
      </c>
      <c r="G9" s="5">
        <f t="shared" si="2"/>
        <v>0.98948961417216763</v>
      </c>
      <c r="I9" s="17" t="s">
        <v>66</v>
      </c>
      <c r="J9" s="17">
        <f>AVERAGE(G20:G22)</f>
        <v>1.6754217553699231</v>
      </c>
      <c r="K9" s="17">
        <v>234.05539999999999</v>
      </c>
      <c r="L9" s="17">
        <f t="shared" si="3"/>
        <v>7.8707062402907333</v>
      </c>
    </row>
    <row r="10" spans="1:20" ht="13.5" x14ac:dyDescent="0.2">
      <c r="A10" s="4" t="s">
        <v>40</v>
      </c>
      <c r="B10" s="4" t="s">
        <v>7</v>
      </c>
      <c r="C10" s="4">
        <v>26.080779075622559</v>
      </c>
      <c r="D10" s="4">
        <v>24.782415390014648</v>
      </c>
      <c r="E10" s="4">
        <f t="shared" si="0"/>
        <v>-1.2983636856079102</v>
      </c>
      <c r="F10" s="5">
        <f t="shared" si="1"/>
        <v>0.1447248458862298</v>
      </c>
      <c r="G10" s="5">
        <f t="shared" si="2"/>
        <v>0.90455187932384584</v>
      </c>
      <c r="I10" s="17" t="s">
        <v>67</v>
      </c>
      <c r="J10" s="17">
        <f>AVERAGE(G23:G25)</f>
        <v>2.2480195004236396</v>
      </c>
      <c r="K10" s="17">
        <v>386.0111</v>
      </c>
      <c r="L10" s="17">
        <f t="shared" si="3"/>
        <v>8.5924985234978895</v>
      </c>
    </row>
    <row r="11" spans="1:20" ht="13.5" x14ac:dyDescent="0.2">
      <c r="A11" s="6" t="s">
        <v>8</v>
      </c>
      <c r="B11" s="6" t="s">
        <v>9</v>
      </c>
      <c r="C11" s="6">
        <v>25.843181610107422</v>
      </c>
      <c r="D11" s="6">
        <v>23.416423797607422</v>
      </c>
      <c r="E11" s="6">
        <f t="shared" si="0"/>
        <v>-2.4267578125</v>
      </c>
      <c r="F11" s="5">
        <f t="shared" si="1"/>
        <v>-0.98366928100586004</v>
      </c>
      <c r="G11" s="5">
        <f t="shared" si="2"/>
        <v>1.9774884673979238</v>
      </c>
      <c r="I11" s="17" t="s">
        <v>68</v>
      </c>
      <c r="J11" s="17">
        <f>AVERAGE(G26:G28)</f>
        <v>2.0589521152363925</v>
      </c>
      <c r="K11" s="17">
        <v>358.34690000000001</v>
      </c>
      <c r="L11" s="17">
        <f t="shared" si="3"/>
        <v>8.485213063826972</v>
      </c>
    </row>
    <row r="12" spans="1:20" ht="13.5" x14ac:dyDescent="0.2">
      <c r="A12" s="6" t="s">
        <v>29</v>
      </c>
      <c r="B12" s="6" t="s">
        <v>9</v>
      </c>
      <c r="C12" s="6">
        <v>25.783193588256836</v>
      </c>
      <c r="D12" s="6">
        <v>23.117712020874023</v>
      </c>
      <c r="E12" s="6">
        <f t="shared" si="0"/>
        <v>-2.6654815673828125</v>
      </c>
      <c r="F12" s="5">
        <f t="shared" si="1"/>
        <v>-1.2223930358886725</v>
      </c>
      <c r="G12" s="5">
        <f t="shared" si="2"/>
        <v>2.3333343272755425</v>
      </c>
      <c r="I12" s="17" t="s">
        <v>69</v>
      </c>
      <c r="J12" s="17">
        <f>AVERAGE(G29:G31)</f>
        <v>1.1975021919438376</v>
      </c>
      <c r="K12" s="17">
        <v>220.03620000000001</v>
      </c>
      <c r="L12" s="17">
        <f t="shared" si="3"/>
        <v>7.7815970829074423</v>
      </c>
    </row>
    <row r="13" spans="1:20" ht="13.5" x14ac:dyDescent="0.2">
      <c r="A13" s="6" t="s">
        <v>41</v>
      </c>
      <c r="B13" s="6" t="s">
        <v>9</v>
      </c>
      <c r="C13" s="6">
        <v>25.813187599182129</v>
      </c>
      <c r="D13" s="6">
        <v>23.054719924926758</v>
      </c>
      <c r="E13" s="6">
        <f t="shared" si="0"/>
        <v>-2.7584676742553711</v>
      </c>
      <c r="F13" s="5">
        <f t="shared" si="1"/>
        <v>-1.3153791427612311</v>
      </c>
      <c r="G13" s="5">
        <f t="shared" si="2"/>
        <v>2.4886772493659466</v>
      </c>
      <c r="I13" s="17" t="s">
        <v>70</v>
      </c>
      <c r="J13" s="17">
        <f>AVERAGE(G32:G34)</f>
        <v>0.9637677872421001</v>
      </c>
      <c r="K13" s="17">
        <v>219.33590000000001</v>
      </c>
      <c r="L13" s="17">
        <f t="shared" si="3"/>
        <v>7.7769981555168473</v>
      </c>
    </row>
    <row r="14" spans="1:20" ht="13.5" x14ac:dyDescent="0.2">
      <c r="A14" s="6" t="s">
        <v>10</v>
      </c>
      <c r="B14" s="6" t="s">
        <v>11</v>
      </c>
      <c r="C14" s="6">
        <v>26.394287109375</v>
      </c>
      <c r="D14" s="6">
        <v>23.973175048828125</v>
      </c>
      <c r="E14" s="6">
        <f t="shared" si="0"/>
        <v>-2.421112060546875</v>
      </c>
      <c r="F14" s="5">
        <f t="shared" si="1"/>
        <v>-0.97802352905273504</v>
      </c>
      <c r="G14" s="5">
        <f t="shared" si="2"/>
        <v>1.9697650106169047</v>
      </c>
      <c r="I14" s="17" t="s">
        <v>71</v>
      </c>
      <c r="J14" s="17">
        <f>AVERAGE(G35:G37)</f>
        <v>0.85956798478577401</v>
      </c>
      <c r="K14" s="17">
        <v>167.09190000000001</v>
      </c>
      <c r="L14" s="17">
        <f t="shared" si="3"/>
        <v>7.3844979883260118</v>
      </c>
    </row>
    <row r="15" spans="1:20" ht="13.5" x14ac:dyDescent="0.2">
      <c r="A15" s="6" t="s">
        <v>30</v>
      </c>
      <c r="B15" s="6" t="s">
        <v>11</v>
      </c>
      <c r="C15" s="6">
        <v>26.135974884033203</v>
      </c>
      <c r="D15" s="6">
        <v>23.871658325195313</v>
      </c>
      <c r="E15" s="6">
        <f t="shared" si="0"/>
        <v>-2.2643165588378906</v>
      </c>
      <c r="F15" s="5">
        <f t="shared" si="1"/>
        <v>-0.82122802734375067</v>
      </c>
      <c r="G15" s="5">
        <f t="shared" si="2"/>
        <v>1.7669093524202084</v>
      </c>
    </row>
    <row r="16" spans="1:20" ht="13.5" x14ac:dyDescent="0.2">
      <c r="A16" s="6" t="s">
        <v>42</v>
      </c>
      <c r="B16" s="6" t="s">
        <v>11</v>
      </c>
      <c r="C16" s="6">
        <v>26.265130996704102</v>
      </c>
      <c r="D16" s="6">
        <v>23.78680419921875</v>
      </c>
      <c r="E16" s="6">
        <f t="shared" si="0"/>
        <v>-2.4783267974853516</v>
      </c>
      <c r="F16" s="5">
        <f t="shared" si="1"/>
        <v>-1.0352382659912116</v>
      </c>
      <c r="G16" s="5">
        <f t="shared" si="2"/>
        <v>2.049452092098289</v>
      </c>
    </row>
    <row r="17" spans="1:12" ht="13.5" x14ac:dyDescent="0.2">
      <c r="A17" s="6" t="s">
        <v>12</v>
      </c>
      <c r="B17" s="6" t="s">
        <v>13</v>
      </c>
      <c r="C17" s="6">
        <v>26.373495101928711</v>
      </c>
      <c r="D17" s="6">
        <v>24.444990158081055</v>
      </c>
      <c r="E17" s="6">
        <f t="shared" si="0"/>
        <v>-1.9285049438476563</v>
      </c>
      <c r="F17" s="5">
        <f t="shared" si="1"/>
        <v>-0.48541641235351629</v>
      </c>
      <c r="G17" s="5">
        <f t="shared" si="2"/>
        <v>1.3999898934352906</v>
      </c>
    </row>
    <row r="18" spans="1:12" ht="13.5" x14ac:dyDescent="0.2">
      <c r="A18" s="6" t="s">
        <v>31</v>
      </c>
      <c r="B18" s="6" t="s">
        <v>13</v>
      </c>
      <c r="C18" s="6">
        <v>26.387905120849609</v>
      </c>
      <c r="D18" s="6">
        <v>24.368110656738281</v>
      </c>
      <c r="E18" s="6">
        <f t="shared" si="0"/>
        <v>-2.0197944641113281</v>
      </c>
      <c r="F18" s="5">
        <f t="shared" si="1"/>
        <v>-0.57670593261718817</v>
      </c>
      <c r="G18" s="5">
        <f t="shared" si="2"/>
        <v>1.4914399925438868</v>
      </c>
    </row>
    <row r="19" spans="1:12" ht="13.5" x14ac:dyDescent="0.2">
      <c r="A19" s="6" t="s">
        <v>43</v>
      </c>
      <c r="B19" s="6" t="s">
        <v>13</v>
      </c>
      <c r="C19" s="6">
        <v>26.38070011138916</v>
      </c>
      <c r="D19" s="6">
        <v>24.344020843505859</v>
      </c>
      <c r="E19" s="6">
        <f t="shared" si="0"/>
        <v>-2.0366792678833008</v>
      </c>
      <c r="F19" s="5">
        <f t="shared" si="1"/>
        <v>-0.59359073638916082</v>
      </c>
      <c r="G19" s="5">
        <f t="shared" si="2"/>
        <v>1.5089978354148981</v>
      </c>
    </row>
    <row r="20" spans="1:12" ht="13.5" x14ac:dyDescent="0.2">
      <c r="A20" s="8" t="s">
        <v>14</v>
      </c>
      <c r="B20" s="8" t="s">
        <v>15</v>
      </c>
      <c r="C20" s="8">
        <v>26.682907104492188</v>
      </c>
      <c r="D20" s="8">
        <v>24.555770874023438</v>
      </c>
      <c r="E20" s="8">
        <f t="shared" si="0"/>
        <v>-2.12713623046875</v>
      </c>
      <c r="F20" s="5">
        <f t="shared" si="1"/>
        <v>-0.68404769897461004</v>
      </c>
      <c r="G20" s="5">
        <f t="shared" si="2"/>
        <v>1.606641112062744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26.711994171142578</v>
      </c>
      <c r="D21" s="8">
        <v>24.462814331054688</v>
      </c>
      <c r="E21" s="8">
        <f t="shared" si="0"/>
        <v>-2.2491798400878906</v>
      </c>
      <c r="F21" s="5">
        <f t="shared" si="1"/>
        <v>-0.80609130859375067</v>
      </c>
      <c r="G21" s="5">
        <f t="shared" si="2"/>
        <v>1.7484678983668303</v>
      </c>
    </row>
    <row r="22" spans="1:12" ht="13.5" x14ac:dyDescent="0.2">
      <c r="A22" s="8" t="s">
        <v>44</v>
      </c>
      <c r="B22" s="8" t="s">
        <v>15</v>
      </c>
      <c r="C22" s="8">
        <v>26.697450637817383</v>
      </c>
      <c r="D22" s="8">
        <v>24.513515472412109</v>
      </c>
      <c r="E22" s="8">
        <f t="shared" si="0"/>
        <v>-2.1839351654052734</v>
      </c>
      <c r="F22" s="5">
        <f t="shared" si="1"/>
        <v>-0.74084663391113348</v>
      </c>
      <c r="G22" s="5">
        <f t="shared" si="2"/>
        <v>1.6711562556801949</v>
      </c>
    </row>
    <row r="23" spans="1:12" ht="13.5" x14ac:dyDescent="0.2">
      <c r="A23" s="8" t="s">
        <v>16</v>
      </c>
      <c r="B23" s="8" t="s">
        <v>17</v>
      </c>
      <c r="C23" s="8">
        <v>26.082986831665039</v>
      </c>
      <c r="D23" s="8">
        <v>23.453151702880859</v>
      </c>
      <c r="E23" s="8">
        <f t="shared" si="0"/>
        <v>-2.6298351287841797</v>
      </c>
      <c r="F23" s="5">
        <f t="shared" si="1"/>
        <v>-1.1867465972900397</v>
      </c>
      <c r="G23" s="5">
        <f t="shared" si="2"/>
        <v>2.2763881859787416</v>
      </c>
      <c r="J23"/>
    </row>
    <row r="24" spans="1:12" ht="13.5" x14ac:dyDescent="0.2">
      <c r="A24" s="8" t="s">
        <v>33</v>
      </c>
      <c r="B24" s="8" t="s">
        <v>17</v>
      </c>
      <c r="C24" s="8">
        <v>25.989660263061523</v>
      </c>
      <c r="D24" s="8">
        <v>23.414907455444336</v>
      </c>
      <c r="E24" s="8">
        <f t="shared" si="0"/>
        <v>-2.5747528076171875</v>
      </c>
      <c r="F24" s="5">
        <f t="shared" si="1"/>
        <v>-1.1316642761230475</v>
      </c>
      <c r="G24" s="5">
        <f t="shared" si="2"/>
        <v>2.1911135881566803</v>
      </c>
      <c r="J24"/>
    </row>
    <row r="25" spans="1:12" ht="13.5" x14ac:dyDescent="0.2">
      <c r="A25" s="8" t="s">
        <v>45</v>
      </c>
      <c r="B25" s="8" t="s">
        <v>17</v>
      </c>
      <c r="C25" s="8">
        <v>26.036323547363281</v>
      </c>
      <c r="D25" s="8">
        <v>23.406381607055664</v>
      </c>
      <c r="E25" s="8">
        <f t="shared" si="0"/>
        <v>-2.6299419403076172</v>
      </c>
      <c r="F25" s="5">
        <f t="shared" si="1"/>
        <v>-1.1868534088134772</v>
      </c>
      <c r="G25" s="5">
        <f t="shared" si="2"/>
        <v>2.2765567271354974</v>
      </c>
      <c r="J25"/>
    </row>
    <row r="26" spans="1:12" ht="13.5" x14ac:dyDescent="0.2">
      <c r="A26" s="8" t="s">
        <v>18</v>
      </c>
      <c r="B26" s="8" t="s">
        <v>19</v>
      </c>
      <c r="C26" s="8">
        <v>26.984128952026367</v>
      </c>
      <c r="D26" s="8">
        <v>24.418308258056641</v>
      </c>
      <c r="E26" s="8">
        <f t="shared" si="0"/>
        <v>-2.5658206939697266</v>
      </c>
      <c r="F26" s="5">
        <f t="shared" si="1"/>
        <v>-1.1227321624755866</v>
      </c>
      <c r="G26" s="5">
        <f t="shared" si="2"/>
        <v>2.177589721815099</v>
      </c>
      <c r="J26"/>
    </row>
    <row r="27" spans="1:12" ht="13.5" x14ac:dyDescent="0.2">
      <c r="A27" s="8" t="s">
        <v>34</v>
      </c>
      <c r="B27" s="8" t="s">
        <v>19</v>
      </c>
      <c r="C27" s="8">
        <v>26.836437225341797</v>
      </c>
      <c r="D27" s="8">
        <v>24.475711822509766</v>
      </c>
      <c r="E27" s="8">
        <f t="shared" si="0"/>
        <v>-2.3607254028320313</v>
      </c>
      <c r="F27" s="5">
        <f t="shared" si="1"/>
        <v>-0.91763687133789129</v>
      </c>
      <c r="G27" s="5">
        <f t="shared" si="2"/>
        <v>1.8890185531432597</v>
      </c>
      <c r="J27"/>
    </row>
    <row r="28" spans="1:12" ht="13.5" x14ac:dyDescent="0.2">
      <c r="A28" s="8" t="s">
        <v>46</v>
      </c>
      <c r="B28" s="8" t="s">
        <v>19</v>
      </c>
      <c r="C28" s="8">
        <v>26.910283088684082</v>
      </c>
      <c r="D28" s="8">
        <v>24.389781951904297</v>
      </c>
      <c r="E28" s="8">
        <f t="shared" si="0"/>
        <v>-2.5205011367797852</v>
      </c>
      <c r="F28" s="5">
        <f t="shared" si="1"/>
        <v>-1.0774126052856452</v>
      </c>
      <c r="G28" s="5">
        <f t="shared" si="2"/>
        <v>2.1102480707508184</v>
      </c>
      <c r="J28"/>
    </row>
    <row r="29" spans="1:12" ht="13.5" x14ac:dyDescent="0.2">
      <c r="A29" s="10" t="s">
        <v>20</v>
      </c>
      <c r="B29" s="10" t="s">
        <v>21</v>
      </c>
      <c r="C29" s="10">
        <v>26.649564743041992</v>
      </c>
      <c r="D29" s="10">
        <v>25.000986099243164</v>
      </c>
      <c r="E29" s="10">
        <f t="shared" si="0"/>
        <v>-1.6485786437988281</v>
      </c>
      <c r="F29" s="5">
        <f t="shared" si="1"/>
        <v>-0.20549011230468817</v>
      </c>
      <c r="G29" s="5">
        <f t="shared" si="2"/>
        <v>1.1530780038840707</v>
      </c>
      <c r="J29"/>
    </row>
    <row r="30" spans="1:12" x14ac:dyDescent="0.25">
      <c r="A30" s="10" t="s">
        <v>35</v>
      </c>
      <c r="B30" s="10" t="s">
        <v>21</v>
      </c>
      <c r="C30" s="10">
        <v>26.748102188110352</v>
      </c>
      <c r="D30" s="10">
        <v>25.038679122924805</v>
      </c>
      <c r="E30" s="10">
        <f t="shared" si="0"/>
        <v>-1.7094230651855469</v>
      </c>
      <c r="F30" s="5">
        <f t="shared" si="1"/>
        <v>-0.26633453369140692</v>
      </c>
      <c r="G30" s="5">
        <f t="shared" si="2"/>
        <v>1.2027481111024783</v>
      </c>
      <c r="J30"/>
    </row>
    <row r="31" spans="1:12" x14ac:dyDescent="0.25">
      <c r="A31" s="10" t="s">
        <v>47</v>
      </c>
      <c r="B31" s="10" t="s">
        <v>21</v>
      </c>
      <c r="C31" s="10">
        <v>26.698833465576172</v>
      </c>
      <c r="D31" s="10">
        <v>24.949272155761719</v>
      </c>
      <c r="E31" s="10">
        <f t="shared" si="0"/>
        <v>-1.7495613098144531</v>
      </c>
      <c r="F31" s="5">
        <f t="shared" si="1"/>
        <v>-0.30647277832031317</v>
      </c>
      <c r="G31" s="5">
        <f t="shared" si="2"/>
        <v>1.2366804608449637</v>
      </c>
      <c r="J31"/>
    </row>
    <row r="32" spans="1:12" x14ac:dyDescent="0.25">
      <c r="A32" s="10" t="s">
        <v>22</v>
      </c>
      <c r="B32" s="10" t="s">
        <v>23</v>
      </c>
      <c r="C32" s="10">
        <v>26.311376571655273</v>
      </c>
      <c r="D32" s="10">
        <v>24.990585327148438</v>
      </c>
      <c r="E32" s="10">
        <f t="shared" si="0"/>
        <v>-1.3207912445068359</v>
      </c>
      <c r="F32" s="5">
        <f t="shared" si="1"/>
        <v>0.12229728698730402</v>
      </c>
      <c r="G32" s="5">
        <f t="shared" si="2"/>
        <v>0.91872354845633419</v>
      </c>
      <c r="J32"/>
    </row>
    <row r="33" spans="1:10" x14ac:dyDescent="0.25">
      <c r="A33" s="10" t="s">
        <v>36</v>
      </c>
      <c r="B33" s="10" t="s">
        <v>23</v>
      </c>
      <c r="C33" s="10">
        <v>26.239465713500977</v>
      </c>
      <c r="D33" s="10">
        <v>24.965869903564453</v>
      </c>
      <c r="E33" s="10">
        <f t="shared" si="0"/>
        <v>-1.2735958099365234</v>
      </c>
      <c r="F33" s="5">
        <f t="shared" si="1"/>
        <v>0.16949272155761652</v>
      </c>
      <c r="G33" s="5">
        <f t="shared" si="2"/>
        <v>0.88915526975814729</v>
      </c>
      <c r="J33"/>
    </row>
    <row r="34" spans="1:10" x14ac:dyDescent="0.25">
      <c r="A34" s="10" t="s">
        <v>48</v>
      </c>
      <c r="B34" s="10" t="s">
        <v>23</v>
      </c>
      <c r="C34" s="10">
        <v>26.275421142578125</v>
      </c>
      <c r="D34" s="10">
        <v>24.716733932495117</v>
      </c>
      <c r="E34" s="10">
        <f t="shared" si="0"/>
        <v>-1.5586872100830078</v>
      </c>
      <c r="F34" s="5">
        <f t="shared" si="1"/>
        <v>-0.11559867858886785</v>
      </c>
      <c r="G34" s="5">
        <f t="shared" si="2"/>
        <v>1.0834245435118186</v>
      </c>
      <c r="J34"/>
    </row>
    <row r="35" spans="1:10" x14ac:dyDescent="0.25">
      <c r="A35" s="10" t="s">
        <v>24</v>
      </c>
      <c r="B35" s="10" t="s">
        <v>25</v>
      </c>
      <c r="C35" s="10">
        <v>26.318008422851563</v>
      </c>
      <c r="D35" s="10">
        <v>25.140100479125977</v>
      </c>
      <c r="E35" s="10">
        <f t="shared" si="0"/>
        <v>-1.1779079437255859</v>
      </c>
      <c r="F35" s="5">
        <f t="shared" si="1"/>
        <v>0.26518058776855402</v>
      </c>
      <c r="G35" s="5">
        <f t="shared" si="2"/>
        <v>0.8320945716675312</v>
      </c>
    </row>
    <row r="36" spans="1:10" x14ac:dyDescent="0.25">
      <c r="A36" s="10" t="s">
        <v>37</v>
      </c>
      <c r="B36" s="10" t="s">
        <v>25</v>
      </c>
      <c r="C36" s="10">
        <v>26.329580307006836</v>
      </c>
      <c r="D36" s="10">
        <v>25.206989288330078</v>
      </c>
      <c r="E36" s="10">
        <f t="shared" si="0"/>
        <v>-1.1225910186767578</v>
      </c>
      <c r="F36" s="5">
        <f t="shared" si="1"/>
        <v>0.32049751281738215</v>
      </c>
      <c r="G36" s="5">
        <f t="shared" si="2"/>
        <v>0.80079367658406864</v>
      </c>
    </row>
    <row r="37" spans="1:10" x14ac:dyDescent="0.25">
      <c r="A37" s="10" t="s">
        <v>49</v>
      </c>
      <c r="B37" s="10" t="s">
        <v>25</v>
      </c>
      <c r="C37" s="10">
        <v>26.323794364929199</v>
      </c>
      <c r="D37" s="10">
        <v>24.961074829101563</v>
      </c>
      <c r="E37" s="10">
        <f t="shared" si="0"/>
        <v>-1.3627195358276367</v>
      </c>
      <c r="F37" s="5">
        <f t="shared" si="1"/>
        <v>8.036899566650324E-2</v>
      </c>
      <c r="G37" s="5">
        <f t="shared" si="2"/>
        <v>0.94581570610572241</v>
      </c>
    </row>
    <row r="38" spans="1:10" x14ac:dyDescent="0.25">
      <c r="C38" s="1"/>
    </row>
    <row r="39" spans="1:10" x14ac:dyDescent="0.25">
      <c r="C39" s="1"/>
      <c r="E39" s="12">
        <f>AVERAGE(E2:E4)</f>
        <v>-1.4430885314941406</v>
      </c>
      <c r="F39" s="13">
        <v>-1.44308853149414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7"/>
  <sheetViews>
    <sheetView topLeftCell="D4" workbookViewId="0">
      <selection activeCell="I24" sqref="I24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87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26.897607803344727</v>
      </c>
      <c r="D2" s="4">
        <v>27.624807357788086</v>
      </c>
      <c r="E2" s="4">
        <f>D2-C2</f>
        <v>0.72719955444335938</v>
      </c>
      <c r="F2" s="5">
        <f>E2-0.764877319335937</f>
        <v>-3.767776489257757E-2</v>
      </c>
      <c r="G2" s="5">
        <f>2^(-F2)</f>
        <v>1.0264602536920007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26.887491226196289</v>
      </c>
      <c r="D3" s="4">
        <v>27.707511901855469</v>
      </c>
      <c r="E3" s="4">
        <f t="shared" ref="E3:E37" si="0">D3-C3</f>
        <v>0.82002067565917969</v>
      </c>
      <c r="F3" s="5">
        <f t="shared" ref="F3:F37" si="1">E3-0.764877319335937</f>
        <v>5.5143356323242743E-2</v>
      </c>
      <c r="G3" s="5">
        <f t="shared" ref="G3:G37" si="2">2^(-F3)</f>
        <v>0.96249879770170066</v>
      </c>
      <c r="I3" s="17" t="s">
        <v>3</v>
      </c>
      <c r="J3" s="17">
        <f>AVERAGE(G2:G4)</f>
        <v>1.0003796179371314</v>
      </c>
      <c r="K3" s="17">
        <v>71.141800000000003</v>
      </c>
      <c r="L3" s="17">
        <f>LOG(K3,2)</f>
        <v>6.1526255722140464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26.892549514770508</v>
      </c>
      <c r="D4" s="4">
        <v>27.639961242675781</v>
      </c>
      <c r="E4" s="4">
        <f t="shared" si="0"/>
        <v>0.74741172790527344</v>
      </c>
      <c r="F4" s="5">
        <f t="shared" si="1"/>
        <v>-1.7465591430663507E-2</v>
      </c>
      <c r="G4" s="5">
        <f t="shared" si="2"/>
        <v>1.0121798024176927</v>
      </c>
      <c r="I4" s="17" t="s">
        <v>61</v>
      </c>
      <c r="J4" s="17">
        <f>AVERAGE(G5:G7)</f>
        <v>0.34225099990396296</v>
      </c>
      <c r="K4" s="17">
        <v>29.0534</v>
      </c>
      <c r="L4" s="17">
        <f t="shared" ref="L4:L14" si="3">LOG(K4,2)</f>
        <v>4.8606351010683637</v>
      </c>
      <c r="O4" s="20" t="s">
        <v>55</v>
      </c>
      <c r="P4" s="20">
        <f>AVERAGE(G2:G10)</f>
        <v>0.74237944358784147</v>
      </c>
      <c r="Q4" s="20">
        <f>AVERAGE(L3:L5)</f>
        <v>5.534843391814384</v>
      </c>
      <c r="R4" s="20">
        <f>_xlfn.STDEV.P(G2:G10)</f>
        <v>0.28786245296390489</v>
      </c>
      <c r="S4" s="20">
        <f>_xlfn.STDEV.P(L3:L5)</f>
        <v>0.52895984335891089</v>
      </c>
      <c r="T4" s="22">
        <f>PEARSON(P4:P7,Q4:Q7)</f>
        <v>0.926864308423477</v>
      </c>
    </row>
    <row r="5" spans="1:20" ht="13.5" x14ac:dyDescent="0.2">
      <c r="A5" s="4" t="s">
        <v>4</v>
      </c>
      <c r="B5" s="4" t="s">
        <v>5</v>
      </c>
      <c r="C5" s="4">
        <v>26.512811660766602</v>
      </c>
      <c r="D5" s="4">
        <v>28.906398773193359</v>
      </c>
      <c r="E5" s="4">
        <f t="shared" si="0"/>
        <v>2.3935871124267578</v>
      </c>
      <c r="F5" s="5">
        <f t="shared" si="1"/>
        <v>1.6287097930908208</v>
      </c>
      <c r="G5" s="5">
        <f t="shared" si="2"/>
        <v>0.32337727574167768</v>
      </c>
      <c r="I5" s="17" t="s">
        <v>62</v>
      </c>
      <c r="J5" s="17">
        <f>AVERAGE(G8:G10)</f>
        <v>0.8845077129224298</v>
      </c>
      <c r="K5" s="17">
        <v>48.210299999999997</v>
      </c>
      <c r="L5" s="17">
        <f t="shared" si="3"/>
        <v>5.5912695021607419</v>
      </c>
      <c r="O5" s="20" t="s">
        <v>56</v>
      </c>
      <c r="P5" s="20">
        <f>AVERAGE(G11:G19)</f>
        <v>4.5860690093696475</v>
      </c>
      <c r="Q5" s="20">
        <f>AVERAGE(L6:L8)</f>
        <v>8.1282627196038977</v>
      </c>
      <c r="R5" s="20">
        <f>_xlfn.STDEV.P(G11:G16)</f>
        <v>0.48911378596983635</v>
      </c>
      <c r="S5" s="20">
        <f>_xlfn.STDEV.P(L6:L8)</f>
        <v>0.88324851385135561</v>
      </c>
      <c r="T5" s="20"/>
    </row>
    <row r="6" spans="1:20" ht="13.5" x14ac:dyDescent="0.2">
      <c r="A6" s="4" t="s">
        <v>27</v>
      </c>
      <c r="B6" s="4" t="s">
        <v>5</v>
      </c>
      <c r="C6" s="4">
        <v>26.536739349365234</v>
      </c>
      <c r="D6" s="4">
        <v>28.862398147583008</v>
      </c>
      <c r="E6" s="4">
        <f t="shared" si="0"/>
        <v>2.3256587982177734</v>
      </c>
      <c r="F6" s="5">
        <f t="shared" si="1"/>
        <v>1.5607814788818364</v>
      </c>
      <c r="G6" s="5">
        <f t="shared" si="2"/>
        <v>0.33896742029074817</v>
      </c>
      <c r="I6" s="17" t="s">
        <v>63</v>
      </c>
      <c r="J6" s="17">
        <f>AVERAGE(G11:G13)</f>
        <v>5.9690801341660835</v>
      </c>
      <c r="K6" s="17">
        <v>540.39750000000004</v>
      </c>
      <c r="L6" s="17">
        <f t="shared" si="3"/>
        <v>9.0778771902230293</v>
      </c>
      <c r="O6" s="20" t="s">
        <v>57</v>
      </c>
      <c r="P6" s="20">
        <f>AVERAGE(G20:G28)</f>
        <v>5.0478599566773994</v>
      </c>
      <c r="Q6" s="20">
        <f>AVERAGE(L9:L11)</f>
        <v>8.002740365294537</v>
      </c>
      <c r="R6" s="20">
        <f>_xlfn.STDEV.P(G20:G28)</f>
        <v>0.65184972277713027</v>
      </c>
      <c r="S6" s="20">
        <f>_xlfn.STDEV.P(L9:L11)</f>
        <v>0.26298328578395735</v>
      </c>
      <c r="T6" s="20"/>
    </row>
    <row r="7" spans="1:20" ht="13.5" x14ac:dyDescent="0.2">
      <c r="A7" s="4" t="s">
        <v>39</v>
      </c>
      <c r="B7" s="4" t="s">
        <v>5</v>
      </c>
      <c r="C7" s="4">
        <v>26.524775505065918</v>
      </c>
      <c r="D7" s="4">
        <v>28.746025085449219</v>
      </c>
      <c r="E7" s="4">
        <f t="shared" si="0"/>
        <v>2.2212495803833008</v>
      </c>
      <c r="F7" s="5">
        <f t="shared" si="1"/>
        <v>1.4563722610473637</v>
      </c>
      <c r="G7" s="5">
        <f t="shared" si="2"/>
        <v>0.3644083036794632</v>
      </c>
      <c r="I7" s="17" t="s">
        <v>64</v>
      </c>
      <c r="J7" s="17">
        <f>AVERAGE(G14:G16)</f>
        <v>5.2674866964373708</v>
      </c>
      <c r="K7" s="17">
        <v>327.69540000000001</v>
      </c>
      <c r="L7" s="17">
        <f t="shared" si="3"/>
        <v>8.356211611072343</v>
      </c>
      <c r="O7" s="20" t="s">
        <v>58</v>
      </c>
      <c r="P7" s="20">
        <f>AVERAGE(G29:G37)</f>
        <v>2.7208709896607153</v>
      </c>
      <c r="Q7" s="20">
        <f>AVERAGE(L12:L14)</f>
        <v>7.6308261854681563</v>
      </c>
      <c r="R7" s="20">
        <f>_xlfn.STDEV.P(G29:G37)</f>
        <v>0.16425529473685596</v>
      </c>
      <c r="S7" s="20">
        <f>_xlfn.STDEV.P(L12:L14)</f>
        <v>0.25934308255368765</v>
      </c>
      <c r="T7" s="20"/>
    </row>
    <row r="8" spans="1:20" ht="13.5" x14ac:dyDescent="0.2">
      <c r="A8" s="4" t="s">
        <v>6</v>
      </c>
      <c r="B8" s="4" t="s">
        <v>7</v>
      </c>
      <c r="C8" s="4">
        <v>26.055221557617188</v>
      </c>
      <c r="D8" s="4">
        <v>26.938699722290039</v>
      </c>
      <c r="E8" s="4">
        <f t="shared" si="0"/>
        <v>0.88347816467285156</v>
      </c>
      <c r="F8" s="5">
        <f t="shared" si="1"/>
        <v>0.11860084533691462</v>
      </c>
      <c r="G8" s="5">
        <f t="shared" si="2"/>
        <v>0.92108049999497499</v>
      </c>
      <c r="I8" s="17" t="s">
        <v>65</v>
      </c>
      <c r="J8" s="17">
        <f>AVERAGE(G17:G19)</f>
        <v>2.5216401975054841</v>
      </c>
      <c r="K8" s="17">
        <v>123.6998</v>
      </c>
      <c r="L8" s="17">
        <f t="shared" si="3"/>
        <v>6.9506993575163198</v>
      </c>
    </row>
    <row r="9" spans="1:20" ht="13.5" x14ac:dyDescent="0.2">
      <c r="A9" s="4" t="s">
        <v>28</v>
      </c>
      <c r="B9" s="4" t="s">
        <v>7</v>
      </c>
      <c r="C9" s="4">
        <v>26.10633659362793</v>
      </c>
      <c r="D9" s="4">
        <v>27.087747573852539</v>
      </c>
      <c r="E9" s="4">
        <f t="shared" si="0"/>
        <v>0.98141098022460938</v>
      </c>
      <c r="F9" s="5">
        <f t="shared" si="1"/>
        <v>0.21653366088867243</v>
      </c>
      <c r="G9" s="5">
        <f t="shared" si="2"/>
        <v>0.86063077735879379</v>
      </c>
      <c r="I9" s="17" t="s">
        <v>66</v>
      </c>
      <c r="J9" s="17">
        <f>AVERAGE(G20:G22)</f>
        <v>4.5969896178283109</v>
      </c>
      <c r="K9" s="17">
        <v>198.31180000000001</v>
      </c>
      <c r="L9" s="17">
        <f t="shared" si="3"/>
        <v>7.6316267135088838</v>
      </c>
    </row>
    <row r="10" spans="1:20" ht="13.5" x14ac:dyDescent="0.2">
      <c r="A10" s="4" t="s">
        <v>40</v>
      </c>
      <c r="B10" s="4" t="s">
        <v>7</v>
      </c>
      <c r="C10" s="4">
        <v>26.080779075622559</v>
      </c>
      <c r="D10" s="4">
        <v>27.043567657470703</v>
      </c>
      <c r="E10" s="4">
        <f t="shared" si="0"/>
        <v>0.96278858184814453</v>
      </c>
      <c r="F10" s="5">
        <f t="shared" si="1"/>
        <v>0.19791126251220759</v>
      </c>
      <c r="G10" s="5">
        <f t="shared" si="2"/>
        <v>0.87181186141352063</v>
      </c>
      <c r="I10" s="17" t="s">
        <v>67</v>
      </c>
      <c r="J10" s="17">
        <f>AVERAGE(G23:G25)</f>
        <v>5.915038537508825</v>
      </c>
      <c r="K10" s="17">
        <v>287.45080000000002</v>
      </c>
      <c r="L10" s="17">
        <f t="shared" si="3"/>
        <v>8.1671712356746067</v>
      </c>
    </row>
    <row r="11" spans="1:20" ht="13.5" x14ac:dyDescent="0.2">
      <c r="A11" s="6" t="s">
        <v>8</v>
      </c>
      <c r="B11" s="6" t="s">
        <v>9</v>
      </c>
      <c r="C11" s="6">
        <v>25.843181610107422</v>
      </c>
      <c r="D11" s="6">
        <v>24.052516937255859</v>
      </c>
      <c r="E11" s="6">
        <f t="shared" si="0"/>
        <v>-1.7906646728515625</v>
      </c>
      <c r="F11" s="5">
        <f t="shared" si="1"/>
        <v>-2.5555419921874996</v>
      </c>
      <c r="G11" s="5">
        <f t="shared" si="2"/>
        <v>5.8788826990540697</v>
      </c>
      <c r="I11" s="17" t="s">
        <v>68</v>
      </c>
      <c r="J11" s="17">
        <f>AVERAGE(G26:G28)</f>
        <v>4.6315517146950631</v>
      </c>
      <c r="K11" s="17">
        <v>295.99380000000002</v>
      </c>
      <c r="L11" s="17">
        <f t="shared" si="3"/>
        <v>8.2094231467001233</v>
      </c>
    </row>
    <row r="12" spans="1:20" ht="13.5" x14ac:dyDescent="0.2">
      <c r="A12" s="6" t="s">
        <v>29</v>
      </c>
      <c r="B12" s="6" t="s">
        <v>9</v>
      </c>
      <c r="C12" s="6">
        <v>25.783193588256836</v>
      </c>
      <c r="D12" s="6">
        <v>23.933261871337891</v>
      </c>
      <c r="E12" s="6">
        <f t="shared" si="0"/>
        <v>-1.8499317169189453</v>
      </c>
      <c r="F12" s="5">
        <f t="shared" si="1"/>
        <v>-2.6148090362548824</v>
      </c>
      <c r="G12" s="5">
        <f t="shared" si="2"/>
        <v>6.1254211373331167</v>
      </c>
      <c r="I12" s="17" t="s">
        <v>69</v>
      </c>
      <c r="J12" s="17">
        <f>AVERAGE(G29:G31)</f>
        <v>2.7501027082001728</v>
      </c>
      <c r="K12" s="17">
        <v>162.04</v>
      </c>
      <c r="L12" s="17">
        <f t="shared" si="3"/>
        <v>7.3402061799117115</v>
      </c>
    </row>
    <row r="13" spans="1:20" ht="13.5" x14ac:dyDescent="0.2">
      <c r="A13" s="6" t="s">
        <v>41</v>
      </c>
      <c r="B13" s="6" t="s">
        <v>9</v>
      </c>
      <c r="C13" s="6">
        <v>25.813187599182129</v>
      </c>
      <c r="D13" s="6">
        <v>24.016632080078125</v>
      </c>
      <c r="E13" s="6">
        <f t="shared" si="0"/>
        <v>-1.7965555191040039</v>
      </c>
      <c r="F13" s="5">
        <f t="shared" si="1"/>
        <v>-2.561432838439941</v>
      </c>
      <c r="G13" s="5">
        <f t="shared" si="2"/>
        <v>5.9029365661110624</v>
      </c>
      <c r="I13" s="17" t="s">
        <v>70</v>
      </c>
      <c r="J13" s="17">
        <f>AVERAGE(G32:G34)</f>
        <v>2.7205471457329629</v>
      </c>
      <c r="K13" s="17">
        <v>250.71369999999999</v>
      </c>
      <c r="L13" s="17">
        <f t="shared" si="3"/>
        <v>7.9698970227317112</v>
      </c>
    </row>
    <row r="14" spans="1:20" ht="13.5" x14ac:dyDescent="0.2">
      <c r="A14" s="6" t="s">
        <v>10</v>
      </c>
      <c r="B14" s="6" t="s">
        <v>11</v>
      </c>
      <c r="C14" s="6">
        <v>26.394287109375</v>
      </c>
      <c r="D14" s="6">
        <v>24.673240661621094</v>
      </c>
      <c r="E14" s="6">
        <f t="shared" si="0"/>
        <v>-1.7210464477539063</v>
      </c>
      <c r="F14" s="5">
        <f t="shared" si="1"/>
        <v>-2.4859237670898433</v>
      </c>
      <c r="G14" s="5">
        <f t="shared" si="2"/>
        <v>5.6019292662746292</v>
      </c>
      <c r="I14" s="17" t="s">
        <v>71</v>
      </c>
      <c r="J14" s="17">
        <f>AVERAGE(G35:G37)</f>
        <v>2.6919631150490102</v>
      </c>
      <c r="K14" s="17">
        <v>191.65600000000001</v>
      </c>
      <c r="L14" s="17">
        <f t="shared" si="3"/>
        <v>7.5823753537610488</v>
      </c>
    </row>
    <row r="15" spans="1:20" ht="13.5" x14ac:dyDescent="0.2">
      <c r="A15" s="6" t="s">
        <v>30</v>
      </c>
      <c r="B15" s="6" t="s">
        <v>11</v>
      </c>
      <c r="C15" s="6">
        <v>26.135974884033203</v>
      </c>
      <c r="D15" s="6">
        <v>24.697925567626953</v>
      </c>
      <c r="E15" s="6">
        <f t="shared" si="0"/>
        <v>-1.43804931640625</v>
      </c>
      <c r="F15" s="5">
        <f t="shared" si="1"/>
        <v>-2.2029266357421871</v>
      </c>
      <c r="G15" s="5">
        <f t="shared" si="2"/>
        <v>4.6041238294011171</v>
      </c>
    </row>
    <row r="16" spans="1:20" ht="13.5" x14ac:dyDescent="0.2">
      <c r="A16" s="6" t="s">
        <v>42</v>
      </c>
      <c r="B16" s="6" t="s">
        <v>11</v>
      </c>
      <c r="C16" s="6">
        <v>26.265130996704102</v>
      </c>
      <c r="D16" s="6">
        <v>24.545507431030273</v>
      </c>
      <c r="E16" s="6">
        <f t="shared" si="0"/>
        <v>-1.7196235656738281</v>
      </c>
      <c r="F16" s="5">
        <f t="shared" si="1"/>
        <v>-2.4845008850097652</v>
      </c>
      <c r="G16" s="5">
        <f t="shared" si="2"/>
        <v>5.5964069936363687</v>
      </c>
    </row>
    <row r="17" spans="1:12" ht="13.5" x14ac:dyDescent="0.2">
      <c r="A17" s="6" t="s">
        <v>12</v>
      </c>
      <c r="B17" s="6" t="s">
        <v>13</v>
      </c>
      <c r="C17" s="6">
        <v>26.373495101928711</v>
      </c>
      <c r="D17" s="6">
        <v>25.796024322509766</v>
      </c>
      <c r="E17" s="6">
        <f t="shared" si="0"/>
        <v>-0.57747077941894531</v>
      </c>
      <c r="F17" s="5">
        <f t="shared" si="1"/>
        <v>-1.3423480987548824</v>
      </c>
      <c r="G17" s="5">
        <f t="shared" si="2"/>
        <v>2.5356367780140374</v>
      </c>
    </row>
    <row r="18" spans="1:12" ht="13.5" x14ac:dyDescent="0.2">
      <c r="A18" s="6" t="s">
        <v>31</v>
      </c>
      <c r="B18" s="6" t="s">
        <v>13</v>
      </c>
      <c r="C18" s="6">
        <v>26.387905120849609</v>
      </c>
      <c r="D18" s="6">
        <v>25.849462509155273</v>
      </c>
      <c r="E18" s="6">
        <f t="shared" si="0"/>
        <v>-0.53844261169433594</v>
      </c>
      <c r="F18" s="5">
        <f t="shared" si="1"/>
        <v>-1.303319931030273</v>
      </c>
      <c r="G18" s="5">
        <f t="shared" si="2"/>
        <v>2.4679615723497776</v>
      </c>
    </row>
    <row r="19" spans="1:12" ht="13.5" x14ac:dyDescent="0.2">
      <c r="A19" s="6" t="s">
        <v>43</v>
      </c>
      <c r="B19" s="6" t="s">
        <v>13</v>
      </c>
      <c r="C19" s="6">
        <v>26.38070011138916</v>
      </c>
      <c r="D19" s="6">
        <v>25.788688659667969</v>
      </c>
      <c r="E19" s="6">
        <f t="shared" si="0"/>
        <v>-0.59201145172119141</v>
      </c>
      <c r="F19" s="5">
        <f t="shared" si="1"/>
        <v>-1.3568887710571285</v>
      </c>
      <c r="G19" s="5">
        <f t="shared" si="2"/>
        <v>2.561322242152638</v>
      </c>
    </row>
    <row r="20" spans="1:12" ht="13.5" x14ac:dyDescent="0.2">
      <c r="A20" s="8" t="s">
        <v>14</v>
      </c>
      <c r="B20" s="8" t="s">
        <v>15</v>
      </c>
      <c r="C20" s="8">
        <v>26.682907104492188</v>
      </c>
      <c r="D20" s="8">
        <v>25.275909423828125</v>
      </c>
      <c r="E20" s="8">
        <f t="shared" si="0"/>
        <v>-1.4069976806640625</v>
      </c>
      <c r="F20" s="5">
        <f t="shared" si="1"/>
        <v>-2.1718749999999996</v>
      </c>
      <c r="G20" s="5">
        <f t="shared" si="2"/>
        <v>4.5060864744329656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26.711994171142578</v>
      </c>
      <c r="D21" s="8">
        <v>25.231512069702148</v>
      </c>
      <c r="E21" s="8">
        <f t="shared" si="0"/>
        <v>-1.4804821014404297</v>
      </c>
      <c r="F21" s="5">
        <f t="shared" si="1"/>
        <v>-2.2453594207763667</v>
      </c>
      <c r="G21" s="5">
        <f t="shared" si="2"/>
        <v>4.7415522066357729</v>
      </c>
    </row>
    <row r="22" spans="1:12" ht="13.5" x14ac:dyDescent="0.2">
      <c r="A22" s="8" t="s">
        <v>44</v>
      </c>
      <c r="B22" s="8" t="s">
        <v>15</v>
      </c>
      <c r="C22" s="8">
        <v>26.697450637817383</v>
      </c>
      <c r="D22" s="8">
        <v>25.27857780456543</v>
      </c>
      <c r="E22" s="8">
        <f t="shared" si="0"/>
        <v>-1.4188728332519531</v>
      </c>
      <c r="F22" s="5">
        <f t="shared" si="1"/>
        <v>-2.1837501525878902</v>
      </c>
      <c r="G22" s="5">
        <f t="shared" si="2"/>
        <v>4.5433301724161925</v>
      </c>
    </row>
    <row r="23" spans="1:12" ht="13.5" x14ac:dyDescent="0.2">
      <c r="A23" s="8" t="s">
        <v>16</v>
      </c>
      <c r="B23" s="8" t="s">
        <v>17</v>
      </c>
      <c r="C23" s="8">
        <v>26.082986831665039</v>
      </c>
      <c r="D23" s="8">
        <v>24.263128280639648</v>
      </c>
      <c r="E23" s="8">
        <f t="shared" si="0"/>
        <v>-1.8198585510253906</v>
      </c>
      <c r="F23" s="5">
        <f t="shared" si="1"/>
        <v>-2.5847358703613277</v>
      </c>
      <c r="G23" s="5">
        <f t="shared" si="2"/>
        <v>5.9990575448565595</v>
      </c>
      <c r="J23"/>
    </row>
    <row r="24" spans="1:12" ht="13.5" x14ac:dyDescent="0.2">
      <c r="A24" s="8" t="s">
        <v>33</v>
      </c>
      <c r="B24" s="8" t="s">
        <v>17</v>
      </c>
      <c r="C24" s="8">
        <v>25.989660263061523</v>
      </c>
      <c r="D24" s="8">
        <v>24.288412094116211</v>
      </c>
      <c r="E24" s="8">
        <f t="shared" si="0"/>
        <v>-1.7012481689453125</v>
      </c>
      <c r="F24" s="5">
        <f t="shared" si="1"/>
        <v>-2.4661254882812496</v>
      </c>
      <c r="G24" s="5">
        <f t="shared" si="2"/>
        <v>5.5255783966953063</v>
      </c>
      <c r="J24"/>
    </row>
    <row r="25" spans="1:12" ht="13.5" x14ac:dyDescent="0.2">
      <c r="A25" s="8" t="s">
        <v>45</v>
      </c>
      <c r="B25" s="8" t="s">
        <v>17</v>
      </c>
      <c r="C25" s="8">
        <v>26.036323547363281</v>
      </c>
      <c r="D25" s="8">
        <v>24.164175033569336</v>
      </c>
      <c r="E25" s="8">
        <f t="shared" si="0"/>
        <v>-1.8721485137939453</v>
      </c>
      <c r="F25" s="5">
        <f t="shared" si="1"/>
        <v>-2.6370258331298824</v>
      </c>
      <c r="G25" s="5">
        <f t="shared" si="2"/>
        <v>6.2204796709746093</v>
      </c>
      <c r="J25"/>
    </row>
    <row r="26" spans="1:12" ht="13.5" x14ac:dyDescent="0.2">
      <c r="A26" s="8" t="s">
        <v>18</v>
      </c>
      <c r="B26" s="8" t="s">
        <v>19</v>
      </c>
      <c r="C26" s="8">
        <v>26.984128952026367</v>
      </c>
      <c r="D26" s="8">
        <v>25.468683242797852</v>
      </c>
      <c r="E26" s="8">
        <f t="shared" si="0"/>
        <v>-1.5154457092285156</v>
      </c>
      <c r="F26" s="5">
        <f t="shared" si="1"/>
        <v>-2.2803230285644527</v>
      </c>
      <c r="G26" s="5">
        <f t="shared" si="2"/>
        <v>4.857867123058373</v>
      </c>
      <c r="J26"/>
    </row>
    <row r="27" spans="1:12" x14ac:dyDescent="0.25">
      <c r="A27" s="8" t="s">
        <v>34</v>
      </c>
      <c r="B27" s="8" t="s">
        <v>19</v>
      </c>
      <c r="C27" s="8">
        <v>26.836437225341797</v>
      </c>
      <c r="D27" s="8">
        <v>25.489761352539063</v>
      </c>
      <c r="E27" s="8">
        <f t="shared" si="0"/>
        <v>-1.3466758728027344</v>
      </c>
      <c r="F27" s="5">
        <f t="shared" si="1"/>
        <v>-2.1115531921386714</v>
      </c>
      <c r="G27" s="5">
        <f t="shared" si="2"/>
        <v>4.3215629972235909</v>
      </c>
      <c r="J27"/>
    </row>
    <row r="28" spans="1:12" x14ac:dyDescent="0.25">
      <c r="A28" s="8" t="s">
        <v>46</v>
      </c>
      <c r="B28" s="8" t="s">
        <v>19</v>
      </c>
      <c r="C28" s="8">
        <v>26.910283088684082</v>
      </c>
      <c r="D28" s="8">
        <v>25.437833786010742</v>
      </c>
      <c r="E28" s="8">
        <f t="shared" si="0"/>
        <v>-1.4724493026733398</v>
      </c>
      <c r="F28" s="5">
        <f t="shared" si="1"/>
        <v>-2.2373266220092769</v>
      </c>
      <c r="G28" s="5">
        <f t="shared" si="2"/>
        <v>4.7152250238032245</v>
      </c>
      <c r="J28"/>
    </row>
    <row r="29" spans="1:12" x14ac:dyDescent="0.25">
      <c r="A29" s="10" t="s">
        <v>20</v>
      </c>
      <c r="B29" s="10" t="s">
        <v>21</v>
      </c>
      <c r="C29" s="10">
        <v>26.649564743041992</v>
      </c>
      <c r="D29" s="10">
        <v>25.948204040527344</v>
      </c>
      <c r="E29" s="10">
        <f t="shared" si="0"/>
        <v>-0.70136070251464844</v>
      </c>
      <c r="F29" s="5">
        <f t="shared" si="1"/>
        <v>-1.4662380218505855</v>
      </c>
      <c r="G29" s="5">
        <f t="shared" si="2"/>
        <v>2.7630047107373352</v>
      </c>
      <c r="J29"/>
    </row>
    <row r="30" spans="1:12" x14ac:dyDescent="0.25">
      <c r="A30" s="10" t="s">
        <v>35</v>
      </c>
      <c r="B30" s="10" t="s">
        <v>21</v>
      </c>
      <c r="C30" s="10">
        <v>26.748102188110352</v>
      </c>
      <c r="D30" s="10">
        <v>25.960056304931641</v>
      </c>
      <c r="E30" s="10">
        <f t="shared" si="0"/>
        <v>-0.78804588317871094</v>
      </c>
      <c r="F30" s="5">
        <f t="shared" si="1"/>
        <v>-1.552923202514648</v>
      </c>
      <c r="G30" s="5">
        <f t="shared" si="2"/>
        <v>2.9341104957236124</v>
      </c>
      <c r="J30"/>
    </row>
    <row r="31" spans="1:12" x14ac:dyDescent="0.25">
      <c r="A31" s="10" t="s">
        <v>47</v>
      </c>
      <c r="B31" s="10" t="s">
        <v>21</v>
      </c>
      <c r="C31" s="10">
        <v>26.698833465576172</v>
      </c>
      <c r="D31" s="10">
        <v>26.111408233642578</v>
      </c>
      <c r="E31" s="10">
        <f t="shared" si="0"/>
        <v>-0.58742523193359375</v>
      </c>
      <c r="F31" s="5">
        <f t="shared" si="1"/>
        <v>-1.3523025512695308</v>
      </c>
      <c r="G31" s="5">
        <f t="shared" si="2"/>
        <v>2.5531929181395707</v>
      </c>
      <c r="J31"/>
    </row>
    <row r="32" spans="1:12" x14ac:dyDescent="0.25">
      <c r="A32" s="10" t="s">
        <v>22</v>
      </c>
      <c r="B32" s="10" t="s">
        <v>23</v>
      </c>
      <c r="C32" s="10">
        <v>26.311376571655273</v>
      </c>
      <c r="D32" s="10">
        <v>25.628412246704102</v>
      </c>
      <c r="E32" s="10">
        <f t="shared" si="0"/>
        <v>-0.68296432495117188</v>
      </c>
      <c r="F32" s="5">
        <f t="shared" si="1"/>
        <v>-1.4478416442871089</v>
      </c>
      <c r="G32" s="5">
        <f t="shared" si="2"/>
        <v>2.7279962180498312</v>
      </c>
      <c r="J32"/>
    </row>
    <row r="33" spans="1:10" x14ac:dyDescent="0.25">
      <c r="A33" s="10" t="s">
        <v>36</v>
      </c>
      <c r="B33" s="10" t="s">
        <v>23</v>
      </c>
      <c r="C33" s="10">
        <v>26.239465713500977</v>
      </c>
      <c r="D33" s="10">
        <v>25.628780364990234</v>
      </c>
      <c r="E33" s="10">
        <f t="shared" si="0"/>
        <v>-0.61068534851074219</v>
      </c>
      <c r="F33" s="5">
        <f t="shared" si="1"/>
        <v>-1.3755626678466792</v>
      </c>
      <c r="G33" s="5">
        <f t="shared" si="2"/>
        <v>2.5946908716097803</v>
      </c>
      <c r="J33"/>
    </row>
    <row r="34" spans="1:10" x14ac:dyDescent="0.25">
      <c r="A34" s="10" t="s">
        <v>48</v>
      </c>
      <c r="B34" s="10" t="s">
        <v>23</v>
      </c>
      <c r="C34" s="10">
        <v>26.275421142578125</v>
      </c>
      <c r="D34" s="10">
        <v>25.534938812255859</v>
      </c>
      <c r="E34" s="10">
        <f t="shared" si="0"/>
        <v>-0.74048233032226563</v>
      </c>
      <c r="F34" s="5">
        <f t="shared" si="1"/>
        <v>-1.5053596496582027</v>
      </c>
      <c r="G34" s="5">
        <f t="shared" si="2"/>
        <v>2.8389543475392771</v>
      </c>
      <c r="J34"/>
    </row>
    <row r="35" spans="1:10" x14ac:dyDescent="0.25">
      <c r="A35" s="10" t="s">
        <v>24</v>
      </c>
      <c r="B35" s="10" t="s">
        <v>25</v>
      </c>
      <c r="C35" s="10">
        <v>26.318008422851563</v>
      </c>
      <c r="D35" s="10">
        <v>25.801340103149414</v>
      </c>
      <c r="E35" s="10">
        <f t="shared" si="0"/>
        <v>-0.51666831970214844</v>
      </c>
      <c r="F35" s="5">
        <f t="shared" si="1"/>
        <v>-1.2815456390380855</v>
      </c>
      <c r="G35" s="5">
        <f t="shared" si="2"/>
        <v>2.4309928312933931</v>
      </c>
    </row>
    <row r="36" spans="1:10" x14ac:dyDescent="0.25">
      <c r="A36" s="10" t="s">
        <v>37</v>
      </c>
      <c r="B36" s="10" t="s">
        <v>25</v>
      </c>
      <c r="C36" s="10">
        <v>26.329580307006836</v>
      </c>
      <c r="D36" s="10">
        <v>25.664579391479492</v>
      </c>
      <c r="E36" s="10">
        <f t="shared" si="0"/>
        <v>-0.66500091552734375</v>
      </c>
      <c r="F36" s="5">
        <f t="shared" si="1"/>
        <v>-1.4298782348632808</v>
      </c>
      <c r="G36" s="5">
        <f t="shared" si="2"/>
        <v>2.694239747171594</v>
      </c>
    </row>
    <row r="37" spans="1:10" x14ac:dyDescent="0.25">
      <c r="A37" s="10" t="s">
        <v>49</v>
      </c>
      <c r="B37" s="10" t="s">
        <v>25</v>
      </c>
      <c r="C37" s="10">
        <v>26.323794364929199</v>
      </c>
      <c r="D37" s="10">
        <v>25.52763557434082</v>
      </c>
      <c r="E37" s="10">
        <f t="shared" si="0"/>
        <v>-0.79615879058837891</v>
      </c>
      <c r="F37" s="5">
        <f t="shared" si="1"/>
        <v>-1.561036109924316</v>
      </c>
      <c r="G37" s="5">
        <f t="shared" si="2"/>
        <v>2.950656766682044</v>
      </c>
    </row>
    <row r="38" spans="1:10" x14ac:dyDescent="0.25">
      <c r="C38" s="1"/>
    </row>
    <row r="39" spans="1:10" x14ac:dyDescent="0.25">
      <c r="C39" s="1"/>
      <c r="E39" s="12">
        <f>AVERAGE(E2:E4)</f>
        <v>0.7648773193359375</v>
      </c>
      <c r="F39" s="13">
        <v>0.76487731933593694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7"/>
  <sheetViews>
    <sheetView topLeftCell="E7" workbookViewId="0">
      <selection activeCell="K25" sqref="K25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88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25.868736267089844</v>
      </c>
      <c r="D2" s="4">
        <v>24.627449035644531</v>
      </c>
      <c r="E2" s="4">
        <f>D2-C2</f>
        <v>-1.2412872314453125</v>
      </c>
      <c r="F2" s="5">
        <f>E2--1.23149808247884</f>
        <v>-9.7891489664725384E-3</v>
      </c>
      <c r="G2" s="5">
        <f>2^(-F2)</f>
        <v>1.0068083934518997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25.918182373046875</v>
      </c>
      <c r="D3" s="4">
        <v>24.710365295410156</v>
      </c>
      <c r="E3" s="4">
        <f t="shared" ref="E3:E37" si="0">D3-C3</f>
        <v>-1.2078170776367188</v>
      </c>
      <c r="F3" s="5">
        <f t="shared" ref="F3:F37" si="1">E3--1.23149808247884</f>
        <v>2.3681004842121212E-2</v>
      </c>
      <c r="G3" s="5">
        <f t="shared" ref="G3:G37" si="2">2^(-F3)</f>
        <v>0.98371956079775613</v>
      </c>
      <c r="I3" s="17" t="s">
        <v>3</v>
      </c>
      <c r="J3" s="17">
        <f>AVERAGE(G2:G4)</f>
        <v>1.0000678546443329</v>
      </c>
      <c r="K3" s="17">
        <v>122.4828</v>
      </c>
      <c r="L3" s="17">
        <f>LOG(K3,2)</f>
        <v>6.9364353586194243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25.893459320068359</v>
      </c>
      <c r="D4" s="4">
        <v>24.648069381713867</v>
      </c>
      <c r="E4" s="4">
        <f t="shared" si="0"/>
        <v>-1.2453899383544922</v>
      </c>
      <c r="F4" s="5">
        <f t="shared" si="1"/>
        <v>-1.3891855875652226E-2</v>
      </c>
      <c r="G4" s="5">
        <f t="shared" si="2"/>
        <v>1.0096756096833428</v>
      </c>
      <c r="I4" s="17" t="s">
        <v>61</v>
      </c>
      <c r="J4" s="17">
        <f>AVERAGE(G5:G7)</f>
        <v>0.51987037899646227</v>
      </c>
      <c r="K4" s="17">
        <v>80.37</v>
      </c>
      <c r="L4" s="17">
        <f t="shared" ref="L4:L14" si="3">LOG(K4,2)</f>
        <v>6.3285851767888106</v>
      </c>
      <c r="O4" s="20" t="s">
        <v>55</v>
      </c>
      <c r="P4" s="20">
        <f>AVERAGE(G2:G10)</f>
        <v>0.81814770252752189</v>
      </c>
      <c r="Q4" s="20">
        <f>AVERAGE(L3:L5)</f>
        <v>6.6491787491334335</v>
      </c>
      <c r="R4" s="20">
        <f>_xlfn.STDEV.P(G2:G10)</f>
        <v>0.21318172589825082</v>
      </c>
      <c r="S4" s="20">
        <f>_xlfn.STDEV.P(L3:L5)</f>
        <v>0.24927090444916328</v>
      </c>
      <c r="T4" s="22">
        <f>PEARSON(P4:P7,Q4:Q7)</f>
        <v>0.89342629320289335</v>
      </c>
    </row>
    <row r="5" spans="1:20" ht="13.5" x14ac:dyDescent="0.2">
      <c r="A5" s="4" t="s">
        <v>4</v>
      </c>
      <c r="B5" s="4" t="s">
        <v>5</v>
      </c>
      <c r="C5" s="4">
        <v>25.772104263305664</v>
      </c>
      <c r="D5" s="4">
        <v>25.433992385864258</v>
      </c>
      <c r="E5" s="4">
        <f t="shared" si="0"/>
        <v>-0.33811187744140625</v>
      </c>
      <c r="F5" s="5">
        <f t="shared" si="1"/>
        <v>0.89338620503743371</v>
      </c>
      <c r="G5" s="5">
        <f t="shared" si="2"/>
        <v>0.53834905441466185</v>
      </c>
      <c r="I5" s="17" t="s">
        <v>62</v>
      </c>
      <c r="J5" s="17">
        <f>AVERAGE(G8:G10)</f>
        <v>0.93450487394177051</v>
      </c>
      <c r="K5" s="17">
        <v>102.7159</v>
      </c>
      <c r="L5" s="17">
        <f t="shared" si="3"/>
        <v>6.682515711992064</v>
      </c>
      <c r="O5" s="20" t="s">
        <v>56</v>
      </c>
      <c r="P5" s="20">
        <f>AVERAGE(G11:G19)</f>
        <v>1.9717379696448676</v>
      </c>
      <c r="Q5" s="20">
        <f>AVERAGE(L6:L8)</f>
        <v>8.2368473091675316</v>
      </c>
      <c r="R5" s="20">
        <f>_xlfn.STDEV.P(G11:G19)</f>
        <v>0.32559031163327989</v>
      </c>
      <c r="S5" s="20">
        <f>_xlfn.STDEV.P(L6:L8)</f>
        <v>0.68617525609822705</v>
      </c>
      <c r="T5" s="20"/>
    </row>
    <row r="6" spans="1:20" ht="13.5" x14ac:dyDescent="0.2">
      <c r="A6" s="4" t="s">
        <v>27</v>
      </c>
      <c r="B6" s="4" t="s">
        <v>5</v>
      </c>
      <c r="C6" s="4">
        <v>25.74285888671875</v>
      </c>
      <c r="D6" s="4">
        <v>25.476812362670898</v>
      </c>
      <c r="E6" s="4">
        <f t="shared" si="0"/>
        <v>-0.26604652404785156</v>
      </c>
      <c r="F6" s="5">
        <f t="shared" si="1"/>
        <v>0.9654515584309884</v>
      </c>
      <c r="G6" s="5">
        <f t="shared" si="2"/>
        <v>0.51211809528101049</v>
      </c>
      <c r="I6" s="17" t="s">
        <v>63</v>
      </c>
      <c r="J6" s="17">
        <f>AVERAGE(G11:G13)</f>
        <v>2.1875827647599047</v>
      </c>
      <c r="K6" s="17">
        <v>527.62879999999996</v>
      </c>
      <c r="L6" s="17">
        <f t="shared" si="3"/>
        <v>9.043379504332318</v>
      </c>
      <c r="O6" s="20" t="s">
        <v>57</v>
      </c>
      <c r="P6" s="20">
        <f>AVERAGE(G20:G28)</f>
        <v>2.0137347117550428</v>
      </c>
      <c r="Q6" s="20">
        <f>AVERAGE(L9:L11)</f>
        <v>7.9737252317413132</v>
      </c>
      <c r="R6" s="20">
        <f>_xlfn.STDEV.P(G20:G28)</f>
        <v>0.32027400715913806</v>
      </c>
      <c r="S6" s="20">
        <f>_xlfn.STDEV.P(L9:L11)</f>
        <v>0.27245600007372056</v>
      </c>
      <c r="T6" s="20"/>
    </row>
    <row r="7" spans="1:20" ht="13.5" x14ac:dyDescent="0.2">
      <c r="A7" s="4" t="s">
        <v>39</v>
      </c>
      <c r="B7" s="4" t="s">
        <v>5</v>
      </c>
      <c r="C7" s="4">
        <v>25.757481575012207</v>
      </c>
      <c r="D7" s="4">
        <v>25.499837875366211</v>
      </c>
      <c r="E7" s="4">
        <f t="shared" si="0"/>
        <v>-0.25764369964599609</v>
      </c>
      <c r="F7" s="5">
        <f t="shared" si="1"/>
        <v>0.97385438283284387</v>
      </c>
      <c r="G7" s="5">
        <f t="shared" si="2"/>
        <v>0.50914398729371446</v>
      </c>
      <c r="I7" s="17" t="s">
        <v>64</v>
      </c>
      <c r="J7" s="17">
        <f>AVERAGE(G14:G16)</f>
        <v>2.2035157277637136</v>
      </c>
      <c r="K7" s="17">
        <v>315.36900000000003</v>
      </c>
      <c r="L7" s="17">
        <f t="shared" si="3"/>
        <v>8.3008970434849392</v>
      </c>
      <c r="O7" s="20" t="s">
        <v>58</v>
      </c>
      <c r="P7" s="20">
        <f>AVERAGE(G29:G37)</f>
        <v>0.93799542674707681</v>
      </c>
      <c r="Q7" s="20">
        <f>AVERAGE(L12:L14)</f>
        <v>7.4699887980029702</v>
      </c>
      <c r="R7" s="20">
        <f>_xlfn.STDEV.P(G29:G37)</f>
        <v>0.16364823867270806</v>
      </c>
      <c r="S7" s="20">
        <f>_xlfn.STDEV.P(L12:L14)</f>
        <v>6.6581432490332562E-2</v>
      </c>
      <c r="T7" s="20"/>
    </row>
    <row r="8" spans="1:20" ht="13.5" x14ac:dyDescent="0.2">
      <c r="A8" s="4" t="s">
        <v>6</v>
      </c>
      <c r="B8" s="4" t="s">
        <v>7</v>
      </c>
      <c r="C8" s="4">
        <v>25.13591194152832</v>
      </c>
      <c r="D8" s="4">
        <v>23.976146697998047</v>
      </c>
      <c r="E8" s="4">
        <f t="shared" si="0"/>
        <v>-1.1597652435302734</v>
      </c>
      <c r="F8" s="5">
        <f t="shared" si="1"/>
        <v>7.1732838948566524E-2</v>
      </c>
      <c r="G8" s="5">
        <f t="shared" si="2"/>
        <v>0.95149445959830792</v>
      </c>
      <c r="I8" s="17" t="s">
        <v>65</v>
      </c>
      <c r="J8" s="17">
        <f>AVERAGE(G17:G19)</f>
        <v>1.5241154164109834</v>
      </c>
      <c r="K8" s="17">
        <v>164.99350000000001</v>
      </c>
      <c r="L8" s="17">
        <f t="shared" si="3"/>
        <v>7.3662653796853359</v>
      </c>
    </row>
    <row r="9" spans="1:20" ht="13.5" x14ac:dyDescent="0.2">
      <c r="A9" s="4" t="s">
        <v>28</v>
      </c>
      <c r="B9" s="4" t="s">
        <v>7</v>
      </c>
      <c r="C9" s="4">
        <v>25.112838745117188</v>
      </c>
      <c r="D9" s="4">
        <v>23.960409164428711</v>
      </c>
      <c r="E9" s="4">
        <f t="shared" si="0"/>
        <v>-1.1524295806884766</v>
      </c>
      <c r="F9" s="5">
        <f t="shared" si="1"/>
        <v>7.9068501790363399E-2</v>
      </c>
      <c r="G9" s="5">
        <f t="shared" si="2"/>
        <v>0.94666868061495957</v>
      </c>
      <c r="I9" s="17" t="s">
        <v>66</v>
      </c>
      <c r="J9" s="17">
        <f>AVERAGE(G20:G22)</f>
        <v>1.6888352194141483</v>
      </c>
      <c r="K9" s="17">
        <v>202.1755</v>
      </c>
      <c r="L9" s="17">
        <f t="shared" si="3"/>
        <v>7.6594643691617268</v>
      </c>
    </row>
    <row r="10" spans="1:20" ht="13.5" x14ac:dyDescent="0.2">
      <c r="A10" s="4" t="s">
        <v>40</v>
      </c>
      <c r="B10" s="4" t="s">
        <v>7</v>
      </c>
      <c r="C10" s="4">
        <v>25.124375343322754</v>
      </c>
      <c r="D10" s="4">
        <v>24.036327362060547</v>
      </c>
      <c r="E10" s="4">
        <f t="shared" si="0"/>
        <v>-1.088047981262207</v>
      </c>
      <c r="F10" s="5">
        <f t="shared" si="1"/>
        <v>0.14345010121663293</v>
      </c>
      <c r="G10" s="5">
        <f t="shared" si="2"/>
        <v>0.90535148161204393</v>
      </c>
      <c r="I10" s="17" t="s">
        <v>67</v>
      </c>
      <c r="J10" s="17">
        <f>AVERAGE(G23:G25)</f>
        <v>2.4376253426885843</v>
      </c>
      <c r="K10" s="17">
        <v>320.44479999999999</v>
      </c>
      <c r="L10" s="17">
        <f t="shared" si="3"/>
        <v>8.3239320485688193</v>
      </c>
    </row>
    <row r="11" spans="1:20" ht="13.5" x14ac:dyDescent="0.2">
      <c r="A11" s="6" t="s">
        <v>8</v>
      </c>
      <c r="B11" s="6" t="s">
        <v>9</v>
      </c>
      <c r="C11" s="6">
        <v>25.002782821655273</v>
      </c>
      <c r="D11" s="6">
        <v>22.616533279418945</v>
      </c>
      <c r="E11" s="6">
        <f t="shared" si="0"/>
        <v>-2.3862495422363281</v>
      </c>
      <c r="F11" s="5">
        <f t="shared" si="1"/>
        <v>-1.1547514597574882</v>
      </c>
      <c r="G11" s="5">
        <f t="shared" si="2"/>
        <v>2.2264596401522545</v>
      </c>
      <c r="I11" s="17" t="s">
        <v>68</v>
      </c>
      <c r="J11" s="17">
        <f>AVERAGE(G26:G28)</f>
        <v>1.9147435731623956</v>
      </c>
      <c r="K11" s="17">
        <v>245.19390000000001</v>
      </c>
      <c r="L11" s="17">
        <f t="shared" si="3"/>
        <v>7.9377792774933935</v>
      </c>
    </row>
    <row r="12" spans="1:20" ht="13.5" x14ac:dyDescent="0.2">
      <c r="A12" s="6" t="s">
        <v>29</v>
      </c>
      <c r="B12" s="6" t="s">
        <v>9</v>
      </c>
      <c r="C12" s="6">
        <v>25.120973587036133</v>
      </c>
      <c r="D12" s="6">
        <v>22.82719612121582</v>
      </c>
      <c r="E12" s="6">
        <f t="shared" si="0"/>
        <v>-2.2937774658203125</v>
      </c>
      <c r="F12" s="5">
        <f t="shared" si="1"/>
        <v>-1.0622793833414725</v>
      </c>
      <c r="G12" s="5">
        <f t="shared" si="2"/>
        <v>2.0882282089664637</v>
      </c>
      <c r="I12" s="17" t="s">
        <v>69</v>
      </c>
      <c r="J12" s="17">
        <f>AVERAGE(G29:G31)</f>
        <v>1.1163934405454297</v>
      </c>
      <c r="K12" s="17">
        <v>175.47479999999999</v>
      </c>
      <c r="L12" s="17">
        <f t="shared" si="3"/>
        <v>7.4551200492193841</v>
      </c>
    </row>
    <row r="13" spans="1:20" ht="13.5" x14ac:dyDescent="0.2">
      <c r="A13" s="6" t="s">
        <v>41</v>
      </c>
      <c r="B13" s="6" t="s">
        <v>9</v>
      </c>
      <c r="C13" s="6">
        <v>25.061878204345703</v>
      </c>
      <c r="D13" s="6">
        <v>22.661699295043945</v>
      </c>
      <c r="E13" s="6">
        <f t="shared" si="0"/>
        <v>-2.4001789093017578</v>
      </c>
      <c r="F13" s="5">
        <f t="shared" si="1"/>
        <v>-1.1686808268229179</v>
      </c>
      <c r="G13" s="5">
        <f t="shared" si="2"/>
        <v>2.2480604451609967</v>
      </c>
      <c r="I13" s="17" t="s">
        <v>70</v>
      </c>
      <c r="J13" s="17">
        <f>AVERAGE(G32:G34)</f>
        <v>0.75508539564811761</v>
      </c>
      <c r="K13" s="17">
        <v>188.43790000000001</v>
      </c>
      <c r="L13" s="17">
        <f t="shared" si="3"/>
        <v>7.5579453492214315</v>
      </c>
    </row>
    <row r="14" spans="1:20" ht="13.5" x14ac:dyDescent="0.2">
      <c r="A14" s="6" t="s">
        <v>10</v>
      </c>
      <c r="B14" s="6" t="s">
        <v>11</v>
      </c>
      <c r="C14" s="6">
        <v>25.481855392456055</v>
      </c>
      <c r="D14" s="6">
        <v>23.07472038269043</v>
      </c>
      <c r="E14" s="6">
        <f t="shared" si="0"/>
        <v>-2.407135009765625</v>
      </c>
      <c r="F14" s="5">
        <f t="shared" si="1"/>
        <v>-1.175636927286785</v>
      </c>
      <c r="G14" s="5">
        <f t="shared" si="2"/>
        <v>2.2589258699290919</v>
      </c>
      <c r="I14" s="17" t="s">
        <v>71</v>
      </c>
      <c r="J14" s="17">
        <f>AVERAGE(G35:G37)</f>
        <v>0.94250744404768305</v>
      </c>
      <c r="K14" s="17">
        <v>168.53460000000001</v>
      </c>
      <c r="L14" s="17">
        <f t="shared" si="3"/>
        <v>7.3969009955680978</v>
      </c>
    </row>
    <row r="15" spans="1:20" ht="13.5" x14ac:dyDescent="0.2">
      <c r="A15" s="6" t="s">
        <v>30</v>
      </c>
      <c r="B15" s="6" t="s">
        <v>11</v>
      </c>
      <c r="C15" s="6">
        <v>25.398616790771484</v>
      </c>
      <c r="D15" s="6">
        <v>23.128105163574219</v>
      </c>
      <c r="E15" s="6">
        <f t="shared" si="0"/>
        <v>-2.2705116271972656</v>
      </c>
      <c r="F15" s="5">
        <f t="shared" si="1"/>
        <v>-1.0390135447184257</v>
      </c>
      <c r="G15" s="5">
        <f t="shared" si="2"/>
        <v>2.05482217033118</v>
      </c>
    </row>
    <row r="16" spans="1:20" ht="13.5" x14ac:dyDescent="0.2">
      <c r="A16" s="6" t="s">
        <v>42</v>
      </c>
      <c r="B16" s="6" t="s">
        <v>11</v>
      </c>
      <c r="C16" s="6">
        <v>25.44023609161377</v>
      </c>
      <c r="D16" s="6">
        <v>23.009113311767578</v>
      </c>
      <c r="E16" s="6">
        <f t="shared" si="0"/>
        <v>-2.4311227798461914</v>
      </c>
      <c r="F16" s="5">
        <f t="shared" si="1"/>
        <v>-1.1996246973673514</v>
      </c>
      <c r="G16" s="5">
        <f t="shared" si="2"/>
        <v>2.2967991430308685</v>
      </c>
    </row>
    <row r="17" spans="1:12" ht="13.5" x14ac:dyDescent="0.2">
      <c r="A17" s="6" t="s">
        <v>12</v>
      </c>
      <c r="B17" s="6" t="s">
        <v>13</v>
      </c>
      <c r="C17" s="6">
        <v>25.512956619262695</v>
      </c>
      <c r="D17" s="6">
        <v>23.715736389160156</v>
      </c>
      <c r="E17" s="6">
        <f t="shared" si="0"/>
        <v>-1.7972202301025391</v>
      </c>
      <c r="F17" s="5">
        <f t="shared" si="1"/>
        <v>-0.5657221476236991</v>
      </c>
      <c r="G17" s="5">
        <f t="shared" si="2"/>
        <v>1.480128208820787</v>
      </c>
    </row>
    <row r="18" spans="1:12" ht="13.5" x14ac:dyDescent="0.2">
      <c r="A18" s="6" t="s">
        <v>31</v>
      </c>
      <c r="B18" s="6" t="s">
        <v>13</v>
      </c>
      <c r="C18" s="6">
        <v>25.636930465698242</v>
      </c>
      <c r="D18" s="6">
        <v>23.786819458007813</v>
      </c>
      <c r="E18" s="6">
        <f t="shared" si="0"/>
        <v>-1.8501110076904297</v>
      </c>
      <c r="F18" s="5">
        <f t="shared" si="1"/>
        <v>-0.61861292521158973</v>
      </c>
      <c r="G18" s="5">
        <f t="shared" si="2"/>
        <v>1.5353982673891235</v>
      </c>
    </row>
    <row r="19" spans="1:12" ht="13.5" x14ac:dyDescent="0.2">
      <c r="A19" s="6" t="s">
        <v>43</v>
      </c>
      <c r="B19" s="6" t="s">
        <v>13</v>
      </c>
      <c r="C19" s="6">
        <v>25.574943542480469</v>
      </c>
      <c r="D19" s="6">
        <v>23.704843521118164</v>
      </c>
      <c r="E19" s="6">
        <f t="shared" si="0"/>
        <v>-1.8701000213623047</v>
      </c>
      <c r="F19" s="5">
        <f t="shared" si="1"/>
        <v>-0.63860193888346473</v>
      </c>
      <c r="G19" s="5">
        <f t="shared" si="2"/>
        <v>1.5568197730230398</v>
      </c>
    </row>
    <row r="20" spans="1:12" ht="13.5" x14ac:dyDescent="0.2">
      <c r="A20" s="8" t="s">
        <v>14</v>
      </c>
      <c r="B20" s="8" t="s">
        <v>15</v>
      </c>
      <c r="C20" s="8">
        <v>25.915437698364258</v>
      </c>
      <c r="D20" s="8">
        <v>23.936313629150391</v>
      </c>
      <c r="E20" s="8">
        <f t="shared" si="0"/>
        <v>-1.9791240692138672</v>
      </c>
      <c r="F20" s="5">
        <f t="shared" si="1"/>
        <v>-0.74762598673502723</v>
      </c>
      <c r="G20" s="5">
        <f t="shared" si="2"/>
        <v>1.6790276478561008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25.941249847412109</v>
      </c>
      <c r="D21" s="8">
        <v>23.934646606445313</v>
      </c>
      <c r="E21" s="8">
        <f t="shared" si="0"/>
        <v>-2.0066032409667969</v>
      </c>
      <c r="F21" s="5">
        <f t="shared" si="1"/>
        <v>-0.77510515848795691</v>
      </c>
      <c r="G21" s="5">
        <f t="shared" si="2"/>
        <v>1.7113147850834423</v>
      </c>
    </row>
    <row r="22" spans="1:12" ht="13.5" x14ac:dyDescent="0.2">
      <c r="A22" s="8" t="s">
        <v>44</v>
      </c>
      <c r="B22" s="8" t="s">
        <v>15</v>
      </c>
      <c r="C22" s="8">
        <v>25.928343772888184</v>
      </c>
      <c r="D22" s="8">
        <v>23.951683044433594</v>
      </c>
      <c r="E22" s="8">
        <f t="shared" si="0"/>
        <v>-1.9766607284545898</v>
      </c>
      <c r="F22" s="5">
        <f t="shared" si="1"/>
        <v>-0.74516264597574988</v>
      </c>
      <c r="G22" s="5">
        <f t="shared" si="2"/>
        <v>1.6761632253029011</v>
      </c>
    </row>
    <row r="23" spans="1:12" ht="13.5" x14ac:dyDescent="0.2">
      <c r="A23" s="8" t="s">
        <v>16</v>
      </c>
      <c r="B23" s="8" t="s">
        <v>17</v>
      </c>
      <c r="C23" s="8">
        <v>25.358474731445313</v>
      </c>
      <c r="D23" s="8">
        <v>22.860912322998047</v>
      </c>
      <c r="E23" s="8">
        <f t="shared" si="0"/>
        <v>-2.4975624084472656</v>
      </c>
      <c r="F23" s="5">
        <f t="shared" si="1"/>
        <v>-1.2660643259684257</v>
      </c>
      <c r="G23" s="5">
        <f t="shared" si="2"/>
        <v>2.4050457300542987</v>
      </c>
      <c r="J23"/>
    </row>
    <row r="24" spans="1:12" ht="13.5" x14ac:dyDescent="0.2">
      <c r="A24" s="8" t="s">
        <v>33</v>
      </c>
      <c r="B24" s="8" t="s">
        <v>17</v>
      </c>
      <c r="C24" s="8">
        <v>25.363033294677734</v>
      </c>
      <c r="D24" s="8">
        <v>22.851341247558594</v>
      </c>
      <c r="E24" s="8">
        <f t="shared" si="0"/>
        <v>-2.5116920471191406</v>
      </c>
      <c r="F24" s="5">
        <f t="shared" si="1"/>
        <v>-1.2801939646403007</v>
      </c>
      <c r="G24" s="5">
        <f t="shared" si="2"/>
        <v>2.4287162781351643</v>
      </c>
      <c r="J24"/>
    </row>
    <row r="25" spans="1:12" ht="13.5" x14ac:dyDescent="0.2">
      <c r="A25" s="8" t="s">
        <v>45</v>
      </c>
      <c r="B25" s="8" t="s">
        <v>17</v>
      </c>
      <c r="C25" s="8">
        <v>25.360754013061523</v>
      </c>
      <c r="D25" s="8">
        <v>22.819431304931641</v>
      </c>
      <c r="E25" s="8">
        <f t="shared" si="0"/>
        <v>-2.5413227081298828</v>
      </c>
      <c r="F25" s="5">
        <f t="shared" si="1"/>
        <v>-1.3098246256510429</v>
      </c>
      <c r="G25" s="5">
        <f t="shared" si="2"/>
        <v>2.4791140198762895</v>
      </c>
      <c r="J25"/>
    </row>
    <row r="26" spans="1:12" ht="13.5" x14ac:dyDescent="0.2">
      <c r="A26" s="8" t="s">
        <v>18</v>
      </c>
      <c r="B26" s="8" t="s">
        <v>19</v>
      </c>
      <c r="C26" s="8">
        <v>26.017902374267578</v>
      </c>
      <c r="D26" s="8">
        <v>23.938352584838867</v>
      </c>
      <c r="E26" s="8">
        <f t="shared" si="0"/>
        <v>-2.0795497894287109</v>
      </c>
      <c r="F26" s="5">
        <f t="shared" si="1"/>
        <v>-0.84805170694987098</v>
      </c>
      <c r="G26" s="5">
        <f t="shared" si="2"/>
        <v>1.8000683738291923</v>
      </c>
      <c r="J26"/>
    </row>
    <row r="27" spans="1:12" ht="13.5" x14ac:dyDescent="0.2">
      <c r="A27" s="8" t="s">
        <v>34</v>
      </c>
      <c r="B27" s="8" t="s">
        <v>19</v>
      </c>
      <c r="C27" s="8">
        <v>26.212978363037109</v>
      </c>
      <c r="D27" s="8">
        <v>23.940362930297852</v>
      </c>
      <c r="E27" s="8">
        <f t="shared" si="0"/>
        <v>-2.2726154327392578</v>
      </c>
      <c r="F27" s="5">
        <f t="shared" si="1"/>
        <v>-1.0411173502604179</v>
      </c>
      <c r="G27" s="5">
        <f t="shared" si="2"/>
        <v>2.057820794185333</v>
      </c>
      <c r="J27"/>
    </row>
    <row r="28" spans="1:12" ht="13.5" x14ac:dyDescent="0.2">
      <c r="A28" s="8" t="s">
        <v>46</v>
      </c>
      <c r="B28" s="8" t="s">
        <v>19</v>
      </c>
      <c r="C28" s="8">
        <v>26.115440368652344</v>
      </c>
      <c r="D28" s="8">
        <v>23.968351364135742</v>
      </c>
      <c r="E28" s="8">
        <f t="shared" si="0"/>
        <v>-2.1470890045166016</v>
      </c>
      <c r="F28" s="5">
        <f t="shared" si="1"/>
        <v>-0.9155909220377616</v>
      </c>
      <c r="G28" s="5">
        <f t="shared" si="2"/>
        <v>1.8863415514726622</v>
      </c>
      <c r="J28"/>
    </row>
    <row r="29" spans="1:12" ht="13.5" x14ac:dyDescent="0.2">
      <c r="A29" s="10" t="s">
        <v>20</v>
      </c>
      <c r="B29" s="10" t="s">
        <v>21</v>
      </c>
      <c r="C29" s="10">
        <v>25.723440170288086</v>
      </c>
      <c r="D29" s="10">
        <v>24.297836303710938</v>
      </c>
      <c r="E29" s="10">
        <f t="shared" si="0"/>
        <v>-1.4256038665771484</v>
      </c>
      <c r="F29" s="5">
        <f t="shared" si="1"/>
        <v>-0.19410578409830848</v>
      </c>
      <c r="G29" s="5">
        <f t="shared" si="2"/>
        <v>1.1440148538158987</v>
      </c>
      <c r="J29"/>
    </row>
    <row r="30" spans="1:12" x14ac:dyDescent="0.25">
      <c r="A30" s="10" t="s">
        <v>35</v>
      </c>
      <c r="B30" s="10" t="s">
        <v>21</v>
      </c>
      <c r="C30" s="10">
        <v>25.710344314575195</v>
      </c>
      <c r="D30" s="10">
        <v>24.388843536376953</v>
      </c>
      <c r="E30" s="10">
        <f t="shared" si="0"/>
        <v>-1.3215007781982422</v>
      </c>
      <c r="F30" s="5">
        <f t="shared" si="1"/>
        <v>-9.0002695719402226E-2</v>
      </c>
      <c r="G30" s="5">
        <f t="shared" si="2"/>
        <v>1.0643721712631578</v>
      </c>
      <c r="J30"/>
    </row>
    <row r="31" spans="1:12" x14ac:dyDescent="0.25">
      <c r="A31" s="10" t="s">
        <v>47</v>
      </c>
      <c r="B31" s="10" t="s">
        <v>21</v>
      </c>
      <c r="C31" s="10">
        <v>25.716892242431641</v>
      </c>
      <c r="D31" s="10">
        <v>24.295356750488281</v>
      </c>
      <c r="E31" s="10">
        <f t="shared" si="0"/>
        <v>-1.4215354919433594</v>
      </c>
      <c r="F31" s="5">
        <f t="shared" si="1"/>
        <v>-0.19003740946451941</v>
      </c>
      <c r="G31" s="5">
        <f t="shared" si="2"/>
        <v>1.1407932965572323</v>
      </c>
      <c r="J31"/>
    </row>
    <row r="32" spans="1:12" x14ac:dyDescent="0.25">
      <c r="A32" s="10" t="s">
        <v>22</v>
      </c>
      <c r="B32" s="10" t="s">
        <v>23</v>
      </c>
      <c r="C32" s="10">
        <v>25.537040710449219</v>
      </c>
      <c r="D32" s="10">
        <v>24.553909301757813</v>
      </c>
      <c r="E32" s="10">
        <f t="shared" si="0"/>
        <v>-0.98313140869140625</v>
      </c>
      <c r="F32" s="5">
        <f t="shared" si="1"/>
        <v>0.24836667378743371</v>
      </c>
      <c r="G32" s="5">
        <f t="shared" si="2"/>
        <v>0.84184896300771839</v>
      </c>
      <c r="J32"/>
    </row>
    <row r="33" spans="1:10" x14ac:dyDescent="0.25">
      <c r="A33" s="10" t="s">
        <v>36</v>
      </c>
      <c r="B33" s="10" t="s">
        <v>23</v>
      </c>
      <c r="C33" s="10">
        <v>25.492963790893555</v>
      </c>
      <c r="D33" s="10">
        <v>24.526937484741211</v>
      </c>
      <c r="E33" s="10">
        <f t="shared" si="0"/>
        <v>-0.96602630615234375</v>
      </c>
      <c r="F33" s="5">
        <f t="shared" si="1"/>
        <v>0.26547177632649621</v>
      </c>
      <c r="G33" s="5">
        <f t="shared" si="2"/>
        <v>0.83192664153604812</v>
      </c>
      <c r="J33"/>
    </row>
    <row r="34" spans="1:10" x14ac:dyDescent="0.25">
      <c r="A34" s="10" t="s">
        <v>48</v>
      </c>
      <c r="B34" s="10" t="s">
        <v>23</v>
      </c>
      <c r="C34" s="10">
        <v>25.515002250671387</v>
      </c>
      <c r="D34" s="10">
        <v>25.041101455688477</v>
      </c>
      <c r="E34" s="10">
        <f t="shared" si="0"/>
        <v>-0.47390079498291016</v>
      </c>
      <c r="F34" s="5">
        <f t="shared" si="1"/>
        <v>0.75759728749592981</v>
      </c>
      <c r="G34" s="5">
        <f t="shared" si="2"/>
        <v>0.59148058240058621</v>
      </c>
      <c r="J34"/>
    </row>
    <row r="35" spans="1:10" x14ac:dyDescent="0.25">
      <c r="A35" s="10" t="s">
        <v>24</v>
      </c>
      <c r="B35" s="10" t="s">
        <v>25</v>
      </c>
      <c r="C35" s="10">
        <v>25.569889068603516</v>
      </c>
      <c r="D35" s="10">
        <v>24.453290939331055</v>
      </c>
      <c r="E35" s="10">
        <f t="shared" si="0"/>
        <v>-1.1165981292724609</v>
      </c>
      <c r="F35" s="5">
        <f t="shared" si="1"/>
        <v>0.11489995320637902</v>
      </c>
      <c r="G35" s="5">
        <f t="shared" si="2"/>
        <v>0.92344634688403981</v>
      </c>
    </row>
    <row r="36" spans="1:10" x14ac:dyDescent="0.25">
      <c r="A36" s="10" t="s">
        <v>37</v>
      </c>
      <c r="B36" s="10" t="s">
        <v>25</v>
      </c>
      <c r="C36" s="10">
        <v>25.592582702636719</v>
      </c>
      <c r="D36" s="10">
        <v>24.451025009155273</v>
      </c>
      <c r="E36" s="10">
        <f t="shared" si="0"/>
        <v>-1.1415576934814453</v>
      </c>
      <c r="F36" s="5">
        <f t="shared" si="1"/>
        <v>8.9940388997394649E-2</v>
      </c>
      <c r="G36" s="5">
        <f t="shared" si="2"/>
        <v>0.93956157034289844</v>
      </c>
    </row>
    <row r="37" spans="1:10" x14ac:dyDescent="0.25">
      <c r="A37" s="10" t="s">
        <v>49</v>
      </c>
      <c r="B37" s="10" t="s">
        <v>25</v>
      </c>
      <c r="C37" s="10">
        <v>25.581235885620117</v>
      </c>
      <c r="D37" s="10">
        <v>24.401863098144531</v>
      </c>
      <c r="E37" s="10">
        <f t="shared" si="0"/>
        <v>-1.1793727874755859</v>
      </c>
      <c r="F37" s="5">
        <f t="shared" si="1"/>
        <v>5.2125295003254024E-2</v>
      </c>
      <c r="G37" s="5">
        <f t="shared" si="2"/>
        <v>0.96451441491611101</v>
      </c>
    </row>
    <row r="38" spans="1:10" x14ac:dyDescent="0.25">
      <c r="C38" s="1"/>
    </row>
    <row r="39" spans="1:10" x14ac:dyDescent="0.25">
      <c r="C39" s="1"/>
      <c r="E39" s="12">
        <f>AVERAGE(E2:E4)</f>
        <v>-1.2314980824788411</v>
      </c>
      <c r="F39" s="13">
        <v>-1.23149808247884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47"/>
  <sheetViews>
    <sheetView topLeftCell="E7" workbookViewId="0">
      <selection activeCell="K27" sqref="K27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89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25.868736267089844</v>
      </c>
      <c r="D2" s="18">
        <v>28.784717559814453</v>
      </c>
      <c r="E2" s="4">
        <f>D2-C2</f>
        <v>2.9159812927246094</v>
      </c>
      <c r="F2" s="5">
        <f>E2-2.83141581217448</f>
        <v>8.4565480550129468E-2</v>
      </c>
      <c r="G2" s="5">
        <f>2^(-F2)</f>
        <v>0.94306853212264952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25.918182373046875</v>
      </c>
      <c r="D3" s="18">
        <v>28.760551452636719</v>
      </c>
      <c r="E3" s="4">
        <f t="shared" ref="E3:E37" si="0">D3-C3</f>
        <v>2.8423690795898438</v>
      </c>
      <c r="F3" s="5">
        <f t="shared" ref="F3:F37" si="1">E3-2.83141581217448</f>
        <v>1.0953267415363843E-2</v>
      </c>
      <c r="G3" s="5">
        <f t="shared" ref="G3:G37" si="2">2^(-F3)</f>
        <v>0.99243652172401586</v>
      </c>
      <c r="I3" s="17" t="s">
        <v>3</v>
      </c>
      <c r="J3" s="17">
        <f>AVERAGE(G2:G4)</f>
        <v>1.0013181912756604</v>
      </c>
      <c r="K3" s="17">
        <v>15.122</v>
      </c>
      <c r="L3" s="17">
        <f>LOG(K3,2)</f>
        <v>3.918577054503618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25.893459320068359</v>
      </c>
      <c r="D4" s="18">
        <v>28.629356384277344</v>
      </c>
      <c r="E4" s="4">
        <f t="shared" si="0"/>
        <v>2.7358970642089844</v>
      </c>
      <c r="F4" s="5">
        <f t="shared" si="1"/>
        <v>-9.5518747965495532E-2</v>
      </c>
      <c r="G4" s="5">
        <f t="shared" si="2"/>
        <v>1.0684495199803157</v>
      </c>
      <c r="I4" s="17" t="s">
        <v>61</v>
      </c>
      <c r="J4" s="17">
        <f>AVERAGE(G5:G7)</f>
        <v>0.64871070513803242</v>
      </c>
      <c r="K4" s="17">
        <v>10.192</v>
      </c>
      <c r="L4" s="17">
        <f t="shared" ref="L4:L14" si="3">LOG(K4,2)</f>
        <v>3.3493652775942135</v>
      </c>
      <c r="O4" s="20" t="s">
        <v>55</v>
      </c>
      <c r="P4" s="20">
        <f>AVERAGE(G2:G10)</f>
        <v>0.89088098638316282</v>
      </c>
      <c r="Q4" s="20">
        <f>AVERAGE(L3:L5)</f>
        <v>3.6891929452056456</v>
      </c>
      <c r="R4" s="20">
        <f>_xlfn.STDEV.P(G2:G10)</f>
        <v>0.17625340049573271</v>
      </c>
      <c r="S4" s="20">
        <f>_xlfn.STDEV.P(L3:L5)</f>
        <v>0.24515144492441726</v>
      </c>
      <c r="T4" s="22">
        <f>PEARSON(P4:P7,Q4:Q7)</f>
        <v>0.94344584418206578</v>
      </c>
    </row>
    <row r="5" spans="1:20" ht="14.25" x14ac:dyDescent="0.2">
      <c r="A5" s="4" t="s">
        <v>4</v>
      </c>
      <c r="B5" s="4" t="s">
        <v>5</v>
      </c>
      <c r="C5" s="4">
        <v>25.772104263305664</v>
      </c>
      <c r="D5" s="18">
        <v>29.134931564331055</v>
      </c>
      <c r="E5" s="4">
        <f t="shared" si="0"/>
        <v>3.3628273010253906</v>
      </c>
      <c r="F5" s="5">
        <f t="shared" si="1"/>
        <v>0.53141148885091072</v>
      </c>
      <c r="G5" s="5">
        <f t="shared" si="2"/>
        <v>0.6918774909655504</v>
      </c>
      <c r="I5" s="17" t="s">
        <v>62</v>
      </c>
      <c r="J5" s="17">
        <f>AVERAGE(G8:G10)</f>
        <v>1.022614062735796</v>
      </c>
      <c r="K5" s="17">
        <v>13.9253</v>
      </c>
      <c r="L5" s="17">
        <f t="shared" si="3"/>
        <v>3.7996365035191055</v>
      </c>
      <c r="O5" s="20" t="s">
        <v>56</v>
      </c>
      <c r="P5" s="20">
        <f>AVERAGE(G11:G19)</f>
        <v>3.8019489253731149</v>
      </c>
      <c r="Q5" s="20">
        <f>AVERAGE(L6:L8)</f>
        <v>6.0107906386487242</v>
      </c>
      <c r="R5" s="20">
        <f>_xlfn.STDEV.P(G11:G16)</f>
        <v>0.58292130061238201</v>
      </c>
      <c r="S5" s="20">
        <f>_xlfn.STDEV.P(L6:L8)</f>
        <v>0.89861537340195263</v>
      </c>
      <c r="T5" s="20"/>
    </row>
    <row r="6" spans="1:20" ht="14.25" x14ac:dyDescent="0.2">
      <c r="A6" s="4" t="s">
        <v>27</v>
      </c>
      <c r="B6" s="4" t="s">
        <v>5</v>
      </c>
      <c r="C6" s="4">
        <v>25.74285888671875</v>
      </c>
      <c r="D6" s="18">
        <v>29.354833602905273</v>
      </c>
      <c r="E6" s="4">
        <f t="shared" si="0"/>
        <v>3.6119747161865234</v>
      </c>
      <c r="F6" s="5">
        <f t="shared" si="1"/>
        <v>0.78055890401204353</v>
      </c>
      <c r="G6" s="5">
        <f t="shared" si="2"/>
        <v>0.58214122643817423</v>
      </c>
      <c r="I6" s="17" t="s">
        <v>63</v>
      </c>
      <c r="J6" s="17">
        <f>AVERAGE(G11:G13)</f>
        <v>5.1346271090514159</v>
      </c>
      <c r="K6" s="17">
        <v>131.69759999999999</v>
      </c>
      <c r="L6" s="17">
        <f t="shared" si="3"/>
        <v>7.0410852445593788</v>
      </c>
      <c r="O6" s="20" t="s">
        <v>57</v>
      </c>
      <c r="P6" s="20">
        <f>AVERAGE(G20:G28)</f>
        <v>3.2306756583418661</v>
      </c>
      <c r="Q6" s="20">
        <f>AVERAGE(L9:L11)</f>
        <v>5.5170274805381139</v>
      </c>
      <c r="R6" s="20">
        <f>_xlfn.STDEV.P(G20:G28)</f>
        <v>0.82765089434224637</v>
      </c>
      <c r="S6" s="20">
        <f>_xlfn.STDEV.P(L9:L11)</f>
        <v>0.57977760125368272</v>
      </c>
      <c r="T6" s="20"/>
    </row>
    <row r="7" spans="1:20" ht="14.25" x14ac:dyDescent="0.2">
      <c r="A7" s="4" t="s">
        <v>39</v>
      </c>
      <c r="B7" s="4" t="s">
        <v>5</v>
      </c>
      <c r="C7" s="4">
        <v>25.757481575012207</v>
      </c>
      <c r="D7" s="18">
        <v>29.162120819091797</v>
      </c>
      <c r="E7" s="4">
        <f t="shared" si="0"/>
        <v>3.4046392440795898</v>
      </c>
      <c r="F7" s="5">
        <f t="shared" si="1"/>
        <v>0.57322343190510994</v>
      </c>
      <c r="G7" s="5">
        <f t="shared" si="2"/>
        <v>0.67211339801037251</v>
      </c>
      <c r="I7" s="17" t="s">
        <v>64</v>
      </c>
      <c r="J7" s="17">
        <f>AVERAGE(G14:G16)</f>
        <v>4.0361343114127246</v>
      </c>
      <c r="K7" s="17">
        <v>70.519599999999997</v>
      </c>
      <c r="L7" s="17">
        <f t="shared" si="3"/>
        <v>6.1399523863399406</v>
      </c>
      <c r="O7" s="20" t="s">
        <v>58</v>
      </c>
      <c r="P7" s="20">
        <f>AVERAGE(G29:G37)</f>
        <v>1.6564256362170697</v>
      </c>
      <c r="Q7" s="20">
        <f>AVERAGE(L12:L14)</f>
        <v>5.0020768374520772</v>
      </c>
      <c r="R7" s="20">
        <f>_xlfn.STDEV.P(G29:G37)</f>
        <v>0.51200831597895302</v>
      </c>
      <c r="S7" s="20">
        <f>_xlfn.STDEV.P(L12:L14)</f>
        <v>0.5443933128702475</v>
      </c>
      <c r="T7" s="20"/>
    </row>
    <row r="8" spans="1:20" ht="14.25" x14ac:dyDescent="0.2">
      <c r="A8" s="4" t="s">
        <v>6</v>
      </c>
      <c r="B8" s="4" t="s">
        <v>7</v>
      </c>
      <c r="C8" s="4">
        <v>25.13591194152832</v>
      </c>
      <c r="D8" s="18">
        <v>27.920526504516602</v>
      </c>
      <c r="E8" s="4">
        <f t="shared" si="0"/>
        <v>2.7846145629882813</v>
      </c>
      <c r="F8" s="5">
        <f t="shared" si="1"/>
        <v>-4.6801249186198657E-2</v>
      </c>
      <c r="G8" s="5">
        <f t="shared" si="2"/>
        <v>1.0329720719649571</v>
      </c>
      <c r="I8" s="17" t="s">
        <v>65</v>
      </c>
      <c r="J8" s="17">
        <f>AVERAGE(G17:G19)</f>
        <v>2.2350853556552028</v>
      </c>
      <c r="K8" s="17">
        <v>28.866700000000002</v>
      </c>
      <c r="L8" s="17">
        <f t="shared" si="3"/>
        <v>4.8513342850468533</v>
      </c>
    </row>
    <row r="9" spans="1:20" ht="14.25" x14ac:dyDescent="0.2">
      <c r="A9" s="4" t="s">
        <v>28</v>
      </c>
      <c r="B9" s="4" t="s">
        <v>7</v>
      </c>
      <c r="C9" s="4">
        <v>25.112838745117188</v>
      </c>
      <c r="D9" s="18">
        <v>27.915304183959961</v>
      </c>
      <c r="E9" s="4">
        <f t="shared" si="0"/>
        <v>2.8024654388427734</v>
      </c>
      <c r="F9" s="5">
        <f t="shared" si="1"/>
        <v>-2.8950373331706469E-2</v>
      </c>
      <c r="G9" s="5">
        <f t="shared" si="2"/>
        <v>1.0202695628153355</v>
      </c>
      <c r="I9" s="17" t="s">
        <v>66</v>
      </c>
      <c r="J9" s="17">
        <f>AVERAGE(G20:G22)</f>
        <v>2.3362659523490943</v>
      </c>
      <c r="K9" s="17">
        <v>26.064699999999998</v>
      </c>
      <c r="L9" s="17">
        <f t="shared" si="3"/>
        <v>4.7040253497569093</v>
      </c>
    </row>
    <row r="10" spans="1:20" ht="14.25" x14ac:dyDescent="0.2">
      <c r="A10" s="4" t="s">
        <v>40</v>
      </c>
      <c r="B10" s="4" t="s">
        <v>7</v>
      </c>
      <c r="C10" s="4">
        <v>25.124375343322754</v>
      </c>
      <c r="D10" s="18">
        <v>27.934879302978516</v>
      </c>
      <c r="E10" s="4">
        <f t="shared" si="0"/>
        <v>2.8105039596557617</v>
      </c>
      <c r="F10" s="5">
        <f t="shared" si="1"/>
        <v>-2.0911852518718188E-2</v>
      </c>
      <c r="G10" s="5">
        <f t="shared" si="2"/>
        <v>1.0146005534270957</v>
      </c>
      <c r="I10" s="17" t="s">
        <v>67</v>
      </c>
      <c r="J10" s="17">
        <f>AVERAGE(G23:G25)</f>
        <v>4.3252980826788106</v>
      </c>
      <c r="K10" s="17">
        <v>64.697400000000002</v>
      </c>
      <c r="L10" s="17">
        <f t="shared" si="3"/>
        <v>6.0156358305599156</v>
      </c>
    </row>
    <row r="11" spans="1:20" ht="14.25" x14ac:dyDescent="0.2">
      <c r="A11" s="6" t="s">
        <v>8</v>
      </c>
      <c r="B11" s="6" t="s">
        <v>9</v>
      </c>
      <c r="C11" s="6">
        <v>25.002782821655273</v>
      </c>
      <c r="D11" s="18">
        <v>25.469768524169922</v>
      </c>
      <c r="E11" s="6">
        <f t="shared" si="0"/>
        <v>0.46698570251464844</v>
      </c>
      <c r="F11" s="5">
        <f t="shared" si="1"/>
        <v>-2.3644301096598315</v>
      </c>
      <c r="G11" s="5">
        <f t="shared" si="2"/>
        <v>5.1494919748093553</v>
      </c>
      <c r="I11" s="17" t="s">
        <v>68</v>
      </c>
      <c r="J11" s="17">
        <f>AVERAGE(G26:G28)</f>
        <v>3.0304629399976957</v>
      </c>
      <c r="K11" s="17">
        <v>56.942</v>
      </c>
      <c r="L11" s="17">
        <f t="shared" si="3"/>
        <v>5.8314212612975149</v>
      </c>
    </row>
    <row r="12" spans="1:20" ht="14.25" x14ac:dyDescent="0.2">
      <c r="A12" s="6" t="s">
        <v>29</v>
      </c>
      <c r="B12" s="6" t="s">
        <v>9</v>
      </c>
      <c r="C12" s="6">
        <v>25.120973587036133</v>
      </c>
      <c r="D12" s="18">
        <v>25.653219223022461</v>
      </c>
      <c r="E12" s="6">
        <f t="shared" si="0"/>
        <v>0.53224563598632813</v>
      </c>
      <c r="F12" s="5">
        <f t="shared" si="1"/>
        <v>-2.2991701761881518</v>
      </c>
      <c r="G12" s="5">
        <f t="shared" si="2"/>
        <v>4.9217458998604533</v>
      </c>
      <c r="I12" s="17" t="s">
        <v>69</v>
      </c>
      <c r="J12" s="17">
        <f>AVERAGE(G29:G31)</f>
        <v>1.5934165725168794</v>
      </c>
      <c r="K12" s="17">
        <v>26.183399999999999</v>
      </c>
      <c r="L12" s="17">
        <f t="shared" si="3"/>
        <v>4.710580542997465</v>
      </c>
    </row>
    <row r="13" spans="1:20" ht="14.25" x14ac:dyDescent="0.2">
      <c r="A13" s="6" t="s">
        <v>41</v>
      </c>
      <c r="B13" s="6" t="s">
        <v>9</v>
      </c>
      <c r="C13" s="6">
        <v>25.061878204345703</v>
      </c>
      <c r="D13" s="18">
        <v>25.478443145751953</v>
      </c>
      <c r="E13" s="6">
        <f t="shared" si="0"/>
        <v>0.41656494140625</v>
      </c>
      <c r="F13" s="5">
        <f t="shared" si="1"/>
        <v>-2.4148508707682299</v>
      </c>
      <c r="G13" s="5">
        <f t="shared" si="2"/>
        <v>5.3326434524844402</v>
      </c>
      <c r="I13" s="17" t="s">
        <v>70</v>
      </c>
      <c r="J13" s="17">
        <f>AVERAGE(G32:G34)</f>
        <v>2.3106938262733996</v>
      </c>
      <c r="K13" s="17">
        <v>54.377200000000002</v>
      </c>
      <c r="L13" s="17">
        <f t="shared" si="3"/>
        <v>5.7649299606649818</v>
      </c>
    </row>
    <row r="14" spans="1:20" ht="14.25" x14ac:dyDescent="0.2">
      <c r="A14" s="6" t="s">
        <v>10</v>
      </c>
      <c r="B14" s="6" t="s">
        <v>11</v>
      </c>
      <c r="C14" s="6">
        <v>25.481855392456055</v>
      </c>
      <c r="D14" s="18">
        <v>26.315557479858398</v>
      </c>
      <c r="E14" s="6">
        <f t="shared" si="0"/>
        <v>0.83370208740234375</v>
      </c>
      <c r="F14" s="5">
        <f t="shared" si="1"/>
        <v>-1.9977137247721362</v>
      </c>
      <c r="G14" s="5">
        <f t="shared" si="2"/>
        <v>3.9936661191432332</v>
      </c>
      <c r="I14" s="17" t="s">
        <v>71</v>
      </c>
      <c r="J14" s="17">
        <f>AVERAGE(G35:G37)</f>
        <v>1.06516650986093</v>
      </c>
      <c r="K14" s="17">
        <v>23.1144</v>
      </c>
      <c r="L14" s="17">
        <f t="shared" si="3"/>
        <v>4.530720008693784</v>
      </c>
    </row>
    <row r="15" spans="1:20" ht="14.25" x14ac:dyDescent="0.2">
      <c r="A15" s="6" t="s">
        <v>30</v>
      </c>
      <c r="B15" s="6" t="s">
        <v>11</v>
      </c>
      <c r="C15" s="6">
        <v>25.398616790771484</v>
      </c>
      <c r="D15" s="18">
        <v>26.30723762512207</v>
      </c>
      <c r="E15" s="6">
        <f t="shared" si="0"/>
        <v>0.90862083435058594</v>
      </c>
      <c r="F15" s="5">
        <f t="shared" si="1"/>
        <v>-1.922794977823894</v>
      </c>
      <c r="G15" s="5">
        <f t="shared" si="2"/>
        <v>3.7915690002959614</v>
      </c>
    </row>
    <row r="16" spans="1:20" ht="14.25" x14ac:dyDescent="0.2">
      <c r="A16" s="6" t="s">
        <v>42</v>
      </c>
      <c r="B16" s="6" t="s">
        <v>11</v>
      </c>
      <c r="C16" s="6">
        <v>25.44023609161377</v>
      </c>
      <c r="D16" s="18">
        <v>26.159563064575195</v>
      </c>
      <c r="E16" s="6">
        <f t="shared" si="0"/>
        <v>0.71932697296142578</v>
      </c>
      <c r="F16" s="5">
        <f t="shared" si="1"/>
        <v>-2.1120888392130541</v>
      </c>
      <c r="G16" s="5">
        <f t="shared" si="2"/>
        <v>4.3231678147989809</v>
      </c>
    </row>
    <row r="17" spans="1:12" ht="14.25" x14ac:dyDescent="0.2">
      <c r="A17" s="6" t="s">
        <v>12</v>
      </c>
      <c r="B17" s="6" t="s">
        <v>13</v>
      </c>
      <c r="C17" s="6">
        <v>25.512956619262695</v>
      </c>
      <c r="D17" s="18">
        <v>27.23614501953125</v>
      </c>
      <c r="E17" s="6">
        <f t="shared" si="0"/>
        <v>1.7231884002685547</v>
      </c>
      <c r="F17" s="5">
        <f t="shared" si="1"/>
        <v>-1.1082274119059252</v>
      </c>
      <c r="G17" s="5">
        <f t="shared" si="2"/>
        <v>2.1558060828493164</v>
      </c>
    </row>
    <row r="18" spans="1:12" ht="14.25" x14ac:dyDescent="0.2">
      <c r="A18" s="6" t="s">
        <v>31</v>
      </c>
      <c r="B18" s="6" t="s">
        <v>13</v>
      </c>
      <c r="C18" s="6">
        <v>25.636930465698242</v>
      </c>
      <c r="D18" s="18">
        <v>27.227123260498047</v>
      </c>
      <c r="E18" s="6">
        <f t="shared" si="0"/>
        <v>1.5901927947998047</v>
      </c>
      <c r="F18" s="5">
        <f t="shared" si="1"/>
        <v>-1.2412230173746752</v>
      </c>
      <c r="G18" s="5">
        <f t="shared" si="2"/>
        <v>2.3639885001029626</v>
      </c>
    </row>
    <row r="19" spans="1:12" ht="14.25" x14ac:dyDescent="0.2">
      <c r="A19" s="6" t="s">
        <v>43</v>
      </c>
      <c r="B19" s="6" t="s">
        <v>13</v>
      </c>
      <c r="C19" s="6">
        <v>25.574943542480469</v>
      </c>
      <c r="D19" s="18">
        <v>27.278421401977539</v>
      </c>
      <c r="E19" s="6">
        <f t="shared" si="0"/>
        <v>1.7034778594970703</v>
      </c>
      <c r="F19" s="5">
        <f t="shared" si="1"/>
        <v>-1.1279379526774096</v>
      </c>
      <c r="G19" s="5">
        <f t="shared" si="2"/>
        <v>2.1854614840133291</v>
      </c>
    </row>
    <row r="20" spans="1:12" ht="14.25" x14ac:dyDescent="0.2">
      <c r="A20" s="8" t="s">
        <v>14</v>
      </c>
      <c r="B20" s="8" t="s">
        <v>15</v>
      </c>
      <c r="C20" s="8">
        <v>25.915437698364258</v>
      </c>
      <c r="D20" s="18">
        <v>27.472513198852539</v>
      </c>
      <c r="E20" s="8">
        <f t="shared" si="0"/>
        <v>1.5570755004882813</v>
      </c>
      <c r="F20" s="5">
        <f t="shared" si="1"/>
        <v>-1.2743403116861987</v>
      </c>
      <c r="G20" s="5">
        <f t="shared" si="2"/>
        <v>2.4188818649511412</v>
      </c>
      <c r="I20"/>
      <c r="J20"/>
      <c r="K20"/>
      <c r="L20"/>
    </row>
    <row r="21" spans="1:12" ht="14.25" x14ac:dyDescent="0.2">
      <c r="A21" s="8" t="s">
        <v>32</v>
      </c>
      <c r="B21" s="8" t="s">
        <v>15</v>
      </c>
      <c r="C21" s="8">
        <v>25.941249847412109</v>
      </c>
      <c r="D21" s="18">
        <v>27.553735733032227</v>
      </c>
      <c r="E21" s="8">
        <f t="shared" si="0"/>
        <v>1.6124858856201172</v>
      </c>
      <c r="F21" s="5">
        <f t="shared" si="1"/>
        <v>-1.2189299265543627</v>
      </c>
      <c r="G21" s="5">
        <f t="shared" si="2"/>
        <v>2.327740004906897</v>
      </c>
    </row>
    <row r="22" spans="1:12" ht="14.25" x14ac:dyDescent="0.2">
      <c r="A22" s="8" t="s">
        <v>44</v>
      </c>
      <c r="B22" s="8" t="s">
        <v>15</v>
      </c>
      <c r="C22" s="8">
        <v>25.928343772888184</v>
      </c>
      <c r="D22" s="18">
        <v>27.582048416137695</v>
      </c>
      <c r="E22" s="8">
        <f t="shared" si="0"/>
        <v>1.6537046432495117</v>
      </c>
      <c r="F22" s="5">
        <f t="shared" si="1"/>
        <v>-1.1777111689249682</v>
      </c>
      <c r="G22" s="5">
        <f t="shared" si="2"/>
        <v>2.2621759871892442</v>
      </c>
    </row>
    <row r="23" spans="1:12" ht="14.25" x14ac:dyDescent="0.2">
      <c r="A23" s="8" t="s">
        <v>16</v>
      </c>
      <c r="B23" s="8" t="s">
        <v>17</v>
      </c>
      <c r="C23" s="8">
        <v>25.358474731445313</v>
      </c>
      <c r="D23" s="18">
        <v>26.090566635131836</v>
      </c>
      <c r="E23" s="8">
        <f t="shared" si="0"/>
        <v>0.73209190368652344</v>
      </c>
      <c r="F23" s="5">
        <f t="shared" si="1"/>
        <v>-2.0993239084879565</v>
      </c>
      <c r="G23" s="5">
        <f t="shared" si="2"/>
        <v>4.2850852560684265</v>
      </c>
      <c r="J23"/>
    </row>
    <row r="24" spans="1:12" ht="14.25" x14ac:dyDescent="0.2">
      <c r="A24" s="8" t="s">
        <v>33</v>
      </c>
      <c r="B24" s="8" t="s">
        <v>17</v>
      </c>
      <c r="C24" s="8">
        <v>25.363033294677734</v>
      </c>
      <c r="D24" s="18">
        <v>26.053859710693359</v>
      </c>
      <c r="E24" s="8">
        <f t="shared" si="0"/>
        <v>0.690826416015625</v>
      </c>
      <c r="F24" s="5">
        <f t="shared" si="1"/>
        <v>-2.1405893961588549</v>
      </c>
      <c r="G24" s="5">
        <f t="shared" si="2"/>
        <v>4.4094215130886143</v>
      </c>
      <c r="J24"/>
    </row>
    <row r="25" spans="1:12" ht="14.25" x14ac:dyDescent="0.2">
      <c r="A25" s="8" t="s">
        <v>45</v>
      </c>
      <c r="B25" s="8" t="s">
        <v>17</v>
      </c>
      <c r="C25" s="8">
        <v>25.360754013061523</v>
      </c>
      <c r="D25" s="18">
        <v>26.094091415405273</v>
      </c>
      <c r="E25" s="8">
        <f t="shared" si="0"/>
        <v>0.73333740234375</v>
      </c>
      <c r="F25" s="5">
        <f t="shared" si="1"/>
        <v>-2.0980784098307299</v>
      </c>
      <c r="G25" s="5">
        <f t="shared" si="2"/>
        <v>4.28138747887939</v>
      </c>
      <c r="J25"/>
    </row>
    <row r="26" spans="1:12" ht="14.25" x14ac:dyDescent="0.2">
      <c r="A26" s="8" t="s">
        <v>18</v>
      </c>
      <c r="B26" s="8" t="s">
        <v>19</v>
      </c>
      <c r="C26" s="8">
        <v>26.017902374267578</v>
      </c>
      <c r="D26" s="18">
        <v>27.312503814697266</v>
      </c>
      <c r="E26" s="8">
        <f t="shared" si="0"/>
        <v>1.2946014404296875</v>
      </c>
      <c r="F26" s="5">
        <f t="shared" si="1"/>
        <v>-1.5368143717447924</v>
      </c>
      <c r="G26" s="5">
        <f t="shared" si="2"/>
        <v>2.9015310583165856</v>
      </c>
      <c r="J26"/>
    </row>
    <row r="27" spans="1:12" ht="14.25" x14ac:dyDescent="0.2">
      <c r="A27" s="8" t="s">
        <v>34</v>
      </c>
      <c r="B27" s="8" t="s">
        <v>19</v>
      </c>
      <c r="C27" s="8">
        <v>26.212978363037109</v>
      </c>
      <c r="D27" s="18">
        <v>27.398586273193359</v>
      </c>
      <c r="E27" s="8">
        <f t="shared" si="0"/>
        <v>1.18560791015625</v>
      </c>
      <c r="F27" s="5">
        <f t="shared" si="1"/>
        <v>-1.6458079020182299</v>
      </c>
      <c r="G27" s="5">
        <f t="shared" si="2"/>
        <v>3.1292304353681248</v>
      </c>
      <c r="J27"/>
    </row>
    <row r="28" spans="1:12" ht="14.25" x14ac:dyDescent="0.2">
      <c r="A28" s="8" t="s">
        <v>46</v>
      </c>
      <c r="B28" s="8" t="s">
        <v>19</v>
      </c>
      <c r="C28" s="8">
        <v>26.115440368652344</v>
      </c>
      <c r="D28" s="18">
        <v>27.333028793334961</v>
      </c>
      <c r="E28" s="8">
        <f t="shared" si="0"/>
        <v>1.2175884246826172</v>
      </c>
      <c r="F28" s="5">
        <f t="shared" si="1"/>
        <v>-1.6138273874918627</v>
      </c>
      <c r="G28" s="5">
        <f t="shared" si="2"/>
        <v>3.0606273263083761</v>
      </c>
      <c r="J28"/>
    </row>
    <row r="29" spans="1:12" x14ac:dyDescent="0.25">
      <c r="A29" s="10" t="s">
        <v>20</v>
      </c>
      <c r="B29" s="10" t="s">
        <v>21</v>
      </c>
      <c r="C29" s="10">
        <v>25.723440170288086</v>
      </c>
      <c r="D29" s="18">
        <v>27.876462936401367</v>
      </c>
      <c r="E29" s="10">
        <f t="shared" si="0"/>
        <v>2.1530227661132813</v>
      </c>
      <c r="F29" s="5">
        <f t="shared" si="1"/>
        <v>-0.67839304606119866</v>
      </c>
      <c r="G29" s="5">
        <f t="shared" si="2"/>
        <v>1.6003561963517086</v>
      </c>
      <c r="J29"/>
    </row>
    <row r="30" spans="1:12" x14ac:dyDescent="0.25">
      <c r="A30" s="10" t="s">
        <v>35</v>
      </c>
      <c r="B30" s="10" t="s">
        <v>21</v>
      </c>
      <c r="C30" s="10">
        <v>25.710344314575195</v>
      </c>
      <c r="D30" s="18">
        <v>27.834089279174805</v>
      </c>
      <c r="E30" s="10">
        <f t="shared" si="0"/>
        <v>2.1237449645996094</v>
      </c>
      <c r="F30" s="5">
        <f t="shared" si="1"/>
        <v>-0.70767084757487053</v>
      </c>
      <c r="G30" s="5">
        <f t="shared" si="2"/>
        <v>1.6331653312845811</v>
      </c>
      <c r="J30"/>
    </row>
    <row r="31" spans="1:12" x14ac:dyDescent="0.25">
      <c r="A31" s="10" t="s">
        <v>47</v>
      </c>
      <c r="B31" s="10" t="s">
        <v>21</v>
      </c>
      <c r="C31" s="10">
        <v>25.716892242431641</v>
      </c>
      <c r="D31" s="18">
        <v>27.919088363647461</v>
      </c>
      <c r="E31" s="10">
        <f t="shared" si="0"/>
        <v>2.2021961212158203</v>
      </c>
      <c r="F31" s="5">
        <f t="shared" si="1"/>
        <v>-0.62921969095865959</v>
      </c>
      <c r="G31" s="5">
        <f t="shared" si="2"/>
        <v>1.5467281899143479</v>
      </c>
      <c r="J31"/>
    </row>
    <row r="32" spans="1:12" x14ac:dyDescent="0.25">
      <c r="A32" s="10" t="s">
        <v>22</v>
      </c>
      <c r="B32" s="10" t="s">
        <v>23</v>
      </c>
      <c r="C32" s="10">
        <v>25.537040710449219</v>
      </c>
      <c r="D32" s="18">
        <v>27.203466415405273</v>
      </c>
      <c r="E32" s="10">
        <f t="shared" si="0"/>
        <v>1.6664257049560547</v>
      </c>
      <c r="F32" s="5">
        <f t="shared" si="1"/>
        <v>-1.1649901072184252</v>
      </c>
      <c r="G32" s="5">
        <f t="shared" si="2"/>
        <v>2.2423167800935926</v>
      </c>
      <c r="J32"/>
    </row>
    <row r="33" spans="1:10" x14ac:dyDescent="0.25">
      <c r="A33" s="10" t="s">
        <v>36</v>
      </c>
      <c r="B33" s="10" t="s">
        <v>23</v>
      </c>
      <c r="C33" s="10">
        <v>25.492963790893555</v>
      </c>
      <c r="D33" s="18">
        <v>27.06964111328125</v>
      </c>
      <c r="E33" s="10">
        <f t="shared" si="0"/>
        <v>1.5766773223876953</v>
      </c>
      <c r="F33" s="5">
        <f t="shared" si="1"/>
        <v>-1.2547384897867846</v>
      </c>
      <c r="G33" s="5">
        <f t="shared" si="2"/>
        <v>2.3862389051037609</v>
      </c>
      <c r="J33"/>
    </row>
    <row r="34" spans="1:10" x14ac:dyDescent="0.25">
      <c r="A34" s="10" t="s">
        <v>48</v>
      </c>
      <c r="B34" s="10" t="s">
        <v>23</v>
      </c>
      <c r="C34" s="10">
        <v>25.515002250671387</v>
      </c>
      <c r="D34" s="18">
        <v>27.142574310302734</v>
      </c>
      <c r="E34" s="10">
        <f t="shared" si="0"/>
        <v>1.6275720596313477</v>
      </c>
      <c r="F34" s="5">
        <f t="shared" si="1"/>
        <v>-1.2038437525431323</v>
      </c>
      <c r="G34" s="5">
        <f t="shared" si="2"/>
        <v>2.3035257936228453</v>
      </c>
      <c r="J34"/>
    </row>
    <row r="35" spans="1:10" x14ac:dyDescent="0.25">
      <c r="A35" s="10" t="s">
        <v>24</v>
      </c>
      <c r="B35" s="10" t="s">
        <v>25</v>
      </c>
      <c r="C35" s="10">
        <v>25.569889068603516</v>
      </c>
      <c r="D35" s="18">
        <v>28.324871063232422</v>
      </c>
      <c r="E35" s="10">
        <f t="shared" si="0"/>
        <v>2.7549819946289063</v>
      </c>
      <c r="F35" s="5">
        <f t="shared" si="1"/>
        <v>-7.6433817545573657E-2</v>
      </c>
      <c r="G35" s="5">
        <f t="shared" si="2"/>
        <v>1.0544084356186443</v>
      </c>
    </row>
    <row r="36" spans="1:10" x14ac:dyDescent="0.25">
      <c r="A36" s="10" t="s">
        <v>37</v>
      </c>
      <c r="B36" s="10" t="s">
        <v>25</v>
      </c>
      <c r="C36" s="10">
        <v>25.592582702636719</v>
      </c>
      <c r="D36" s="18">
        <v>28.316936492919922</v>
      </c>
      <c r="E36" s="10">
        <f t="shared" si="0"/>
        <v>2.7243537902832031</v>
      </c>
      <c r="F36" s="5">
        <f t="shared" si="1"/>
        <v>-0.10706202189127678</v>
      </c>
      <c r="G36" s="5">
        <f t="shared" si="2"/>
        <v>1.0770326771546959</v>
      </c>
    </row>
    <row r="37" spans="1:10" x14ac:dyDescent="0.25">
      <c r="A37" s="10" t="s">
        <v>49</v>
      </c>
      <c r="B37" s="10" t="s">
        <v>25</v>
      </c>
      <c r="C37" s="10">
        <v>25.581235885620117</v>
      </c>
      <c r="D37" s="18">
        <v>28.323074340820313</v>
      </c>
      <c r="E37" s="10">
        <f t="shared" si="0"/>
        <v>2.7418384552001953</v>
      </c>
      <c r="F37" s="5">
        <f t="shared" si="1"/>
        <v>-8.9577356974284594E-2</v>
      </c>
      <c r="G37" s="5">
        <f t="shared" si="2"/>
        <v>1.0640584168094496</v>
      </c>
    </row>
    <row r="38" spans="1:10" x14ac:dyDescent="0.25">
      <c r="C38" s="1"/>
    </row>
    <row r="39" spans="1:10" x14ac:dyDescent="0.25">
      <c r="C39" s="1"/>
      <c r="E39" s="12">
        <f>AVERAGE(E2:E4)</f>
        <v>2.831415812174479</v>
      </c>
      <c r="F39" s="13">
        <v>2.8314158121744799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47"/>
  <sheetViews>
    <sheetView topLeftCell="E10" workbookViewId="0">
      <selection activeCell="I34" sqref="I34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84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25.940427780151367</v>
      </c>
      <c r="D2" s="4">
        <v>31.162382125854492</v>
      </c>
      <c r="E2" s="4">
        <f>D2-C2</f>
        <v>5.221954345703125</v>
      </c>
      <c r="F2" s="5">
        <f>E2-5.69099680582682</f>
        <v>-0.46904246012369466</v>
      </c>
      <c r="G2" s="5">
        <f>2^(-F2)</f>
        <v>1.3841904537204599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25.926454544067383</v>
      </c>
      <c r="D3" s="4">
        <v>31.817422866821289</v>
      </c>
      <c r="E3" s="4">
        <f t="shared" ref="E3:E37" si="0">D3-C3</f>
        <v>5.8909683227539063</v>
      </c>
      <c r="F3" s="5">
        <f t="shared" ref="F3:F37" si="1">E3-5.69099680582682</f>
        <v>0.19997151692708659</v>
      </c>
      <c r="G3" s="5">
        <f t="shared" ref="G3:G37" si="2">2^(-F3)</f>
        <v>0.8705677507122036</v>
      </c>
      <c r="I3" s="17" t="s">
        <v>3</v>
      </c>
      <c r="J3" s="17">
        <f>AVERAGE(G2:G4)</f>
        <v>1.028203993908664</v>
      </c>
      <c r="K3" s="17">
        <v>1.8119000000000001</v>
      </c>
      <c r="L3" s="17">
        <f>LOG(K3,2)</f>
        <v>0.85750333425546055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25.933441162109375</v>
      </c>
      <c r="D4" s="4">
        <v>31.893508911132813</v>
      </c>
      <c r="E4" s="4">
        <f t="shared" si="0"/>
        <v>5.9600677490234375</v>
      </c>
      <c r="F4" s="5">
        <f t="shared" si="1"/>
        <v>0.26907094319661784</v>
      </c>
      <c r="G4" s="5">
        <f t="shared" si="2"/>
        <v>0.82985377729332832</v>
      </c>
      <c r="I4" s="17" t="s">
        <v>61</v>
      </c>
      <c r="J4" s="17">
        <f>AVERAGE(G5:G7)</f>
        <v>1.3314030951590969</v>
      </c>
      <c r="K4" s="17">
        <v>3.3083</v>
      </c>
      <c r="L4" s="17">
        <f t="shared" ref="L4:L14" si="3">LOG(K4,2)</f>
        <v>1.7260900654910243</v>
      </c>
      <c r="O4" s="20" t="s">
        <v>55</v>
      </c>
      <c r="P4" s="20">
        <f>AVERAGE(G2:G10)</f>
        <v>1.3615006285751252</v>
      </c>
      <c r="Q4" s="20">
        <f>AVERAGE(L3:L5)</f>
        <v>1.306758895747562</v>
      </c>
      <c r="R4" s="20">
        <f>_xlfn.STDEV.P(G2:G10)</f>
        <v>0.34100965766203978</v>
      </c>
      <c r="S4" s="20">
        <f>_xlfn.STDEV.P(L3:L5)</f>
        <v>0.35522981231475637</v>
      </c>
      <c r="T4" s="22">
        <f>PEARSON(P4:P7,Q4:Q7)</f>
        <v>0.97571760959820297</v>
      </c>
    </row>
    <row r="5" spans="1:20" ht="13.5" x14ac:dyDescent="0.2">
      <c r="A5" s="4" t="s">
        <v>4</v>
      </c>
      <c r="B5" s="4" t="s">
        <v>5</v>
      </c>
      <c r="C5" s="4">
        <v>25.566600799560547</v>
      </c>
      <c r="D5" s="4">
        <v>30.954505920410156</v>
      </c>
      <c r="E5" s="4">
        <f t="shared" si="0"/>
        <v>5.3879051208496094</v>
      </c>
      <c r="F5" s="5">
        <f t="shared" si="1"/>
        <v>-0.30309168497721029</v>
      </c>
      <c r="G5" s="5">
        <f t="shared" si="2"/>
        <v>1.2337855758515444</v>
      </c>
      <c r="I5" s="17" t="s">
        <v>62</v>
      </c>
      <c r="J5" s="17">
        <f>AVERAGE(G8:G10)</f>
        <v>1.7148622855189384</v>
      </c>
      <c r="K5" s="17">
        <v>2.5257000000000001</v>
      </c>
      <c r="L5" s="17">
        <f t="shared" si="3"/>
        <v>1.3366832874962016</v>
      </c>
      <c r="O5" s="20" t="s">
        <v>56</v>
      </c>
      <c r="P5" s="20">
        <f>AVERAGE(G11:G19)</f>
        <v>6.4941145464932761</v>
      </c>
      <c r="Q5" s="20">
        <f>AVERAGE(L6:L8)</f>
        <v>3.9066678442769867</v>
      </c>
      <c r="R5" s="20">
        <f>_xlfn.STDEV.P(G11:G16)</f>
        <v>0.90571090062306625</v>
      </c>
      <c r="S5" s="20">
        <f>_xlfn.STDEV.P(L6:L8)</f>
        <v>0.61519274528371226</v>
      </c>
      <c r="T5" s="20"/>
    </row>
    <row r="6" spans="1:20" ht="13.5" x14ac:dyDescent="0.2">
      <c r="A6" s="4" t="s">
        <v>27</v>
      </c>
      <c r="B6" s="4" t="s">
        <v>5</v>
      </c>
      <c r="C6" s="4">
        <v>25.607614517211914</v>
      </c>
      <c r="D6" s="4">
        <v>30.783584594726563</v>
      </c>
      <c r="E6" s="4">
        <f t="shared" si="0"/>
        <v>5.1759700775146484</v>
      </c>
      <c r="F6" s="5">
        <f t="shared" si="1"/>
        <v>-0.51502672831217122</v>
      </c>
      <c r="G6" s="5">
        <f t="shared" si="2"/>
        <v>1.4290206144666493</v>
      </c>
      <c r="I6" s="17" t="s">
        <v>63</v>
      </c>
      <c r="J6" s="17">
        <f>AVERAGE(G11:G13)</f>
        <v>7.9675478258475358</v>
      </c>
      <c r="K6" s="17">
        <v>25.901599999999998</v>
      </c>
      <c r="L6" s="17">
        <f t="shared" si="3"/>
        <v>4.6949693140644095</v>
      </c>
      <c r="O6" s="20" t="s">
        <v>57</v>
      </c>
      <c r="P6" s="20">
        <f>AVERAGE(G20:G28)</f>
        <v>3.9637124212599337</v>
      </c>
      <c r="Q6" s="20">
        <f>AVERAGE(L9:L11)</f>
        <v>3.2040208693214254</v>
      </c>
      <c r="R6" s="20">
        <f>_xlfn.STDEV.P(G20:G25)</f>
        <v>0.43149131570854843</v>
      </c>
      <c r="S6" s="20">
        <f>_xlfn.STDEV.P(L9:L11)</f>
        <v>0.67649898099226735</v>
      </c>
      <c r="T6" s="20"/>
    </row>
    <row r="7" spans="1:20" ht="13.5" x14ac:dyDescent="0.2">
      <c r="A7" s="4" t="s">
        <v>39</v>
      </c>
      <c r="B7" s="4" t="s">
        <v>5</v>
      </c>
      <c r="C7" s="4">
        <v>25.58710765838623</v>
      </c>
      <c r="D7" s="4">
        <v>28.215423583984375</v>
      </c>
      <c r="E7" s="4">
        <f t="shared" si="0"/>
        <v>2.6283159255981445</v>
      </c>
      <c r="F7" s="5">
        <f t="shared" si="1"/>
        <v>-3.0626808802286751</v>
      </c>
      <c r="G7" s="5"/>
      <c r="I7" s="17" t="s">
        <v>64</v>
      </c>
      <c r="J7" s="17">
        <f>AVERAGE(G14:G16)</f>
        <v>7.1184873709497056</v>
      </c>
      <c r="K7" s="17">
        <v>14.234400000000001</v>
      </c>
      <c r="L7" s="17">
        <f t="shared" si="3"/>
        <v>3.8313097776220713</v>
      </c>
      <c r="O7" s="20" t="s">
        <v>58</v>
      </c>
      <c r="P7" s="20">
        <f>AVERAGE(G29:G37)</f>
        <v>1.2292454341281083</v>
      </c>
      <c r="Q7" s="20">
        <f>AVERAGE(L12:L14)</f>
        <v>1.1131417470252012</v>
      </c>
      <c r="R7" s="20">
        <f>_xlfn.STDEV.P(G29:G37)</f>
        <v>0.88050422281307084</v>
      </c>
      <c r="S7" s="20">
        <f>_xlfn.STDEV.P(L12:L14)</f>
        <v>1.0995404845938486</v>
      </c>
      <c r="T7" s="20"/>
    </row>
    <row r="8" spans="1:20" ht="13.5" x14ac:dyDescent="0.2">
      <c r="A8" s="4" t="s">
        <v>6</v>
      </c>
      <c r="B8" s="4" t="s">
        <v>7</v>
      </c>
      <c r="C8" s="4">
        <v>25.101871490478516</v>
      </c>
      <c r="D8" s="4">
        <v>29.945547103881836</v>
      </c>
      <c r="E8" s="4">
        <f t="shared" si="0"/>
        <v>4.8436756134033203</v>
      </c>
      <c r="F8" s="5">
        <f t="shared" si="1"/>
        <v>-0.84732119242349935</v>
      </c>
      <c r="G8" s="5">
        <f t="shared" si="2"/>
        <v>1.7991571325808955</v>
      </c>
      <c r="I8" s="17" t="s">
        <v>65</v>
      </c>
      <c r="J8" s="17">
        <f>AVERAGE(G17:G19)</f>
        <v>4.3963084426825887</v>
      </c>
      <c r="K8" s="17">
        <v>9.1496999999999993</v>
      </c>
      <c r="L8" s="17">
        <f t="shared" si="3"/>
        <v>3.1937244411444783</v>
      </c>
    </row>
    <row r="9" spans="1:20" ht="13.5" x14ac:dyDescent="0.2">
      <c r="A9" s="4" t="s">
        <v>28</v>
      </c>
      <c r="B9" s="4" t="s">
        <v>7</v>
      </c>
      <c r="C9" s="4">
        <v>25.122743606567383</v>
      </c>
      <c r="D9" s="4">
        <v>30.071981430053711</v>
      </c>
      <c r="E9" s="4">
        <f t="shared" si="0"/>
        <v>4.9492378234863281</v>
      </c>
      <c r="F9" s="5">
        <f t="shared" si="1"/>
        <v>-0.74175898234049154</v>
      </c>
      <c r="G9" s="5">
        <f t="shared" si="2"/>
        <v>1.6722134153293238</v>
      </c>
      <c r="I9" s="17" t="s">
        <v>66</v>
      </c>
      <c r="J9" s="17">
        <f>AVERAGE(G20:G22)</f>
        <v>2.5875250322458818</v>
      </c>
      <c r="K9" s="17">
        <v>5.2176</v>
      </c>
      <c r="L9" s="17">
        <f t="shared" si="3"/>
        <v>2.3833863461990159</v>
      </c>
    </row>
    <row r="10" spans="1:20" ht="13.5" x14ac:dyDescent="0.2">
      <c r="A10" s="4" t="s">
        <v>40</v>
      </c>
      <c r="B10" s="4" t="s">
        <v>7</v>
      </c>
      <c r="C10" s="4">
        <v>25.112307548522949</v>
      </c>
      <c r="D10" s="4">
        <v>30.060680389404297</v>
      </c>
      <c r="E10" s="4">
        <f t="shared" si="0"/>
        <v>4.9483728408813477</v>
      </c>
      <c r="F10" s="5">
        <f t="shared" si="1"/>
        <v>-0.742623964945472</v>
      </c>
      <c r="G10" s="5">
        <f t="shared" si="2"/>
        <v>1.6732163086465959</v>
      </c>
      <c r="I10" s="17" t="s">
        <v>67</v>
      </c>
      <c r="J10" s="17">
        <f>AVERAGE(G23:G25)</f>
        <v>3.4181366909410578</v>
      </c>
      <c r="K10" s="17">
        <v>9.1161999999999992</v>
      </c>
      <c r="L10" s="17">
        <f t="shared" si="3"/>
        <v>3.1884325761875707</v>
      </c>
    </row>
    <row r="11" spans="1:20" ht="13.5" x14ac:dyDescent="0.2">
      <c r="A11" s="6" t="s">
        <v>8</v>
      </c>
      <c r="B11" s="6" t="s">
        <v>9</v>
      </c>
      <c r="C11" s="6">
        <v>24.949851989746094</v>
      </c>
      <c r="D11" s="6">
        <v>27.638425827026367</v>
      </c>
      <c r="E11" s="6">
        <f t="shared" si="0"/>
        <v>2.6885738372802734</v>
      </c>
      <c r="F11" s="5">
        <f t="shared" si="1"/>
        <v>-3.0024229685465462</v>
      </c>
      <c r="G11" s="5">
        <f t="shared" si="2"/>
        <v>8.0134470793810824</v>
      </c>
      <c r="I11" s="17" t="s">
        <v>68</v>
      </c>
      <c r="J11" s="17">
        <f>AVERAGE(G26:G28)</f>
        <v>5.8854755405928634</v>
      </c>
      <c r="K11" s="17">
        <v>16.4526</v>
      </c>
      <c r="L11" s="17">
        <f t="shared" si="3"/>
        <v>4.0402436855776891</v>
      </c>
    </row>
    <row r="12" spans="1:20" ht="13.5" x14ac:dyDescent="0.2">
      <c r="A12" s="6" t="s">
        <v>29</v>
      </c>
      <c r="B12" s="6" t="s">
        <v>9</v>
      </c>
      <c r="C12" s="6">
        <v>24.844638824462891</v>
      </c>
      <c r="D12" s="6">
        <v>27.653013229370117</v>
      </c>
      <c r="E12" s="6">
        <f t="shared" si="0"/>
        <v>2.8083744049072266</v>
      </c>
      <c r="F12" s="5">
        <f t="shared" si="1"/>
        <v>-2.8826224009195931</v>
      </c>
      <c r="G12" s="5">
        <f t="shared" si="2"/>
        <v>7.374894446735099</v>
      </c>
      <c r="I12" s="17" t="s">
        <v>69</v>
      </c>
      <c r="J12" s="17">
        <f>AVERAGE(G29:G31)</f>
        <v>0.9603695649171714</v>
      </c>
      <c r="K12" s="17">
        <v>2.5615999999999999</v>
      </c>
      <c r="L12" s="17">
        <f t="shared" si="3"/>
        <v>1.3570452129668076</v>
      </c>
    </row>
    <row r="13" spans="1:20" ht="13.5" x14ac:dyDescent="0.2">
      <c r="A13" s="6" t="s">
        <v>41</v>
      </c>
      <c r="B13" s="6" t="s">
        <v>9</v>
      </c>
      <c r="C13" s="6">
        <v>24.897245407104492</v>
      </c>
      <c r="D13" s="6">
        <v>27.498353958129883</v>
      </c>
      <c r="E13" s="6">
        <f t="shared" si="0"/>
        <v>2.6011085510253906</v>
      </c>
      <c r="F13" s="5">
        <f t="shared" si="1"/>
        <v>-3.089888254801429</v>
      </c>
      <c r="G13" s="5">
        <f t="shared" si="2"/>
        <v>8.5143019514264253</v>
      </c>
      <c r="I13" s="17" t="s">
        <v>70</v>
      </c>
      <c r="J13" s="17">
        <f>AVERAGE(G32:G34)</f>
        <v>2.7070131601082386</v>
      </c>
      <c r="K13" s="17">
        <v>4.9973999999999998</v>
      </c>
      <c r="L13" s="17">
        <f t="shared" si="3"/>
        <v>2.3211776983460859</v>
      </c>
    </row>
    <row r="14" spans="1:20" ht="13.5" x14ac:dyDescent="0.2">
      <c r="A14" s="6" t="s">
        <v>10</v>
      </c>
      <c r="B14" s="6" t="s">
        <v>11</v>
      </c>
      <c r="C14" s="6">
        <v>25.252861022949219</v>
      </c>
      <c r="D14" s="6">
        <v>28.342609405517578</v>
      </c>
      <c r="E14" s="6">
        <f t="shared" si="0"/>
        <v>3.0897483825683594</v>
      </c>
      <c r="F14" s="5">
        <f t="shared" si="1"/>
        <v>-2.6012484232584603</v>
      </c>
      <c r="G14" s="5">
        <f t="shared" si="2"/>
        <v>6.0681149838114576</v>
      </c>
      <c r="I14" s="17" t="s">
        <v>71</v>
      </c>
      <c r="J14" s="17">
        <f>AVERAGE(G35:G37)</f>
        <v>0.51294281935229158</v>
      </c>
      <c r="K14" s="17">
        <v>0.79069999999999996</v>
      </c>
      <c r="L14" s="17">
        <f t="shared" si="3"/>
        <v>-0.33879767023729013</v>
      </c>
    </row>
    <row r="15" spans="1:20" ht="13.5" x14ac:dyDescent="0.2">
      <c r="A15" s="6" t="s">
        <v>30</v>
      </c>
      <c r="B15" s="6" t="s">
        <v>11</v>
      </c>
      <c r="C15" s="6">
        <v>25.249471664428711</v>
      </c>
      <c r="D15" s="6">
        <v>28.181720733642578</v>
      </c>
      <c r="E15" s="6">
        <f t="shared" si="0"/>
        <v>2.9322490692138672</v>
      </c>
      <c r="F15" s="5">
        <f t="shared" si="1"/>
        <v>-2.7587477366129525</v>
      </c>
      <c r="G15" s="5">
        <f t="shared" si="2"/>
        <v>6.7680852313513311</v>
      </c>
    </row>
    <row r="16" spans="1:20" ht="13.5" x14ac:dyDescent="0.2">
      <c r="A16" s="6" t="s">
        <v>42</v>
      </c>
      <c r="B16" s="6" t="s">
        <v>11</v>
      </c>
      <c r="C16" s="6">
        <v>25.251166343688965</v>
      </c>
      <c r="D16" s="6">
        <v>27.851434707641602</v>
      </c>
      <c r="E16" s="6">
        <f t="shared" si="0"/>
        <v>2.6002683639526367</v>
      </c>
      <c r="F16" s="5">
        <f t="shared" si="1"/>
        <v>-3.0907284418741829</v>
      </c>
      <c r="G16" s="5">
        <f t="shared" si="2"/>
        <v>8.5192618976863272</v>
      </c>
    </row>
    <row r="17" spans="1:12" ht="13.5" x14ac:dyDescent="0.2">
      <c r="A17" s="6" t="s">
        <v>12</v>
      </c>
      <c r="B17" s="6" t="s">
        <v>13</v>
      </c>
      <c r="C17" s="6">
        <v>25.321344375610352</v>
      </c>
      <c r="D17" s="6">
        <v>29.014804840087891</v>
      </c>
      <c r="E17" s="6">
        <f t="shared" si="0"/>
        <v>3.6934604644775391</v>
      </c>
      <c r="F17" s="5">
        <f t="shared" si="1"/>
        <v>-1.9975363413492806</v>
      </c>
      <c r="G17" s="5">
        <f t="shared" si="2"/>
        <v>3.9931751168196992</v>
      </c>
    </row>
    <row r="18" spans="1:12" ht="13.5" x14ac:dyDescent="0.2">
      <c r="A18" s="6" t="s">
        <v>31</v>
      </c>
      <c r="B18" s="6" t="s">
        <v>13</v>
      </c>
      <c r="C18" s="6">
        <v>25.452615737915039</v>
      </c>
      <c r="D18" s="6">
        <v>29.103849411010742</v>
      </c>
      <c r="E18" s="6">
        <f t="shared" si="0"/>
        <v>3.6512336730957031</v>
      </c>
      <c r="F18" s="5">
        <f t="shared" si="1"/>
        <v>-2.0397631327311165</v>
      </c>
      <c r="G18" s="5">
        <f t="shared" si="2"/>
        <v>4.1117801631827211</v>
      </c>
    </row>
    <row r="19" spans="1:12" ht="13.5" x14ac:dyDescent="0.2">
      <c r="A19" s="6" t="s">
        <v>43</v>
      </c>
      <c r="B19" s="6" t="s">
        <v>13</v>
      </c>
      <c r="C19" s="6">
        <v>25.386980056762695</v>
      </c>
      <c r="D19" s="6">
        <v>28.732021331787109</v>
      </c>
      <c r="E19" s="6">
        <f t="shared" si="0"/>
        <v>3.3450412750244141</v>
      </c>
      <c r="F19" s="5">
        <f t="shared" si="1"/>
        <v>-2.3459555308024056</v>
      </c>
      <c r="G19" s="5">
        <f t="shared" si="2"/>
        <v>5.0839700480453471</v>
      </c>
    </row>
    <row r="20" spans="1:12" ht="13.5" x14ac:dyDescent="0.2">
      <c r="A20" s="8" t="s">
        <v>14</v>
      </c>
      <c r="B20" s="8" t="s">
        <v>15</v>
      </c>
      <c r="C20" s="8">
        <v>25.694057464599609</v>
      </c>
      <c r="D20" s="8">
        <v>29.933338165283203</v>
      </c>
      <c r="E20" s="8">
        <f t="shared" si="0"/>
        <v>4.2392807006835938</v>
      </c>
      <c r="F20" s="5">
        <f t="shared" si="1"/>
        <v>-1.4517161051432259</v>
      </c>
      <c r="G20" s="5">
        <f t="shared" si="2"/>
        <v>2.735332293637728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25.742414474487305</v>
      </c>
      <c r="D21" s="8">
        <v>30.03007698059082</v>
      </c>
      <c r="E21" s="8">
        <f t="shared" si="0"/>
        <v>4.2876625061035156</v>
      </c>
      <c r="F21" s="5">
        <f t="shared" si="1"/>
        <v>-1.403334299723304</v>
      </c>
      <c r="G21" s="5">
        <f t="shared" si="2"/>
        <v>2.6451220640807787</v>
      </c>
    </row>
    <row r="22" spans="1:12" ht="13.5" x14ac:dyDescent="0.2">
      <c r="A22" s="8" t="s">
        <v>44</v>
      </c>
      <c r="B22" s="8" t="s">
        <v>15</v>
      </c>
      <c r="C22" s="8">
        <v>25.718235969543457</v>
      </c>
      <c r="D22" s="8">
        <v>30.156986236572266</v>
      </c>
      <c r="E22" s="8">
        <f t="shared" si="0"/>
        <v>4.4387502670288086</v>
      </c>
      <c r="F22" s="5">
        <f t="shared" si="1"/>
        <v>-1.2522465387980111</v>
      </c>
      <c r="G22" s="5">
        <f t="shared" si="2"/>
        <v>2.3821207390191388</v>
      </c>
    </row>
    <row r="23" spans="1:12" ht="13.5" x14ac:dyDescent="0.2">
      <c r="A23" s="8" t="s">
        <v>16</v>
      </c>
      <c r="B23" s="8" t="s">
        <v>17</v>
      </c>
      <c r="C23" s="8">
        <v>25.091510772705078</v>
      </c>
      <c r="D23" s="8">
        <v>29.042648315429688</v>
      </c>
      <c r="E23" s="8">
        <f t="shared" si="0"/>
        <v>3.9511375427246094</v>
      </c>
      <c r="F23" s="5">
        <f t="shared" si="1"/>
        <v>-1.7398592631022103</v>
      </c>
      <c r="G23" s="5">
        <f t="shared" si="2"/>
        <v>3.3400258376779228</v>
      </c>
      <c r="J23"/>
    </row>
    <row r="24" spans="1:12" ht="13.5" x14ac:dyDescent="0.2">
      <c r="A24" s="8" t="s">
        <v>33</v>
      </c>
      <c r="B24" s="8" t="s">
        <v>17</v>
      </c>
      <c r="C24" s="8">
        <v>25.116292953491211</v>
      </c>
      <c r="D24" s="8">
        <v>29.040195465087891</v>
      </c>
      <c r="E24" s="8">
        <f t="shared" si="0"/>
        <v>3.9239025115966797</v>
      </c>
      <c r="F24" s="5">
        <f t="shared" si="1"/>
        <v>-1.76709429423014</v>
      </c>
      <c r="G24" s="5">
        <f t="shared" si="2"/>
        <v>3.403677374359813</v>
      </c>
      <c r="J24"/>
    </row>
    <row r="25" spans="1:12" ht="13.5" x14ac:dyDescent="0.2">
      <c r="A25" s="8" t="s">
        <v>45</v>
      </c>
      <c r="B25" s="8" t="s">
        <v>17</v>
      </c>
      <c r="C25" s="8">
        <v>25.103901863098145</v>
      </c>
      <c r="D25" s="8">
        <v>28.983137130737305</v>
      </c>
      <c r="E25" s="8">
        <f t="shared" si="0"/>
        <v>3.8792352676391602</v>
      </c>
      <c r="F25" s="5">
        <f t="shared" si="1"/>
        <v>-1.8117615381876595</v>
      </c>
      <c r="G25" s="5">
        <f t="shared" si="2"/>
        <v>3.5107068607854379</v>
      </c>
      <c r="J25"/>
    </row>
    <row r="26" spans="1:12" ht="13.5" x14ac:dyDescent="0.2">
      <c r="A26" s="8" t="s">
        <v>18</v>
      </c>
      <c r="B26" s="8" t="s">
        <v>19</v>
      </c>
      <c r="C26" s="8">
        <v>26.040901184082031</v>
      </c>
      <c r="D26" s="8">
        <v>29.258279800415039</v>
      </c>
      <c r="E26" s="8">
        <f t="shared" si="0"/>
        <v>3.2173786163330078</v>
      </c>
      <c r="F26" s="5">
        <f t="shared" si="1"/>
        <v>-2.4736181894938118</v>
      </c>
      <c r="G26" s="5">
        <f t="shared" si="2"/>
        <v>5.5543503848354412</v>
      </c>
      <c r="J26"/>
    </row>
    <row r="27" spans="1:12" ht="13.5" x14ac:dyDescent="0.2">
      <c r="A27" s="8" t="s">
        <v>34</v>
      </c>
      <c r="B27" s="8" t="s">
        <v>19</v>
      </c>
      <c r="C27" s="8">
        <v>26.044557571411133</v>
      </c>
      <c r="D27" s="8">
        <v>29.218931198120117</v>
      </c>
      <c r="E27" s="8">
        <f t="shared" si="0"/>
        <v>3.1743736267089844</v>
      </c>
      <c r="F27" s="5">
        <f t="shared" si="1"/>
        <v>-2.5166231791178353</v>
      </c>
      <c r="G27" s="5">
        <f t="shared" si="2"/>
        <v>5.7224112349437064</v>
      </c>
      <c r="J27"/>
    </row>
    <row r="28" spans="1:12" ht="13.5" x14ac:dyDescent="0.2">
      <c r="A28" s="8" t="s">
        <v>46</v>
      </c>
      <c r="B28" s="8" t="s">
        <v>19</v>
      </c>
      <c r="C28" s="8">
        <v>26.042729377746582</v>
      </c>
      <c r="D28" s="8">
        <v>29.060245513916016</v>
      </c>
      <c r="E28" s="8">
        <f t="shared" si="0"/>
        <v>3.0175161361694336</v>
      </c>
      <c r="F28" s="5">
        <f t="shared" si="1"/>
        <v>-2.6734806696573861</v>
      </c>
      <c r="G28" s="5">
        <f t="shared" si="2"/>
        <v>6.3796650019994408</v>
      </c>
      <c r="J28"/>
    </row>
    <row r="29" spans="1:12" ht="13.5" x14ac:dyDescent="0.2">
      <c r="A29" s="10" t="s">
        <v>20</v>
      </c>
      <c r="B29" s="10" t="s">
        <v>21</v>
      </c>
      <c r="C29" s="10">
        <v>25.846889495849609</v>
      </c>
      <c r="D29" s="10">
        <v>31.840456008911133</v>
      </c>
      <c r="E29" s="10">
        <f t="shared" si="0"/>
        <v>5.9935665130615234</v>
      </c>
      <c r="F29" s="5">
        <f t="shared" si="1"/>
        <v>0.30256970723470378</v>
      </c>
      <c r="G29" s="5">
        <f t="shared" si="2"/>
        <v>0.81080691202787591</v>
      </c>
      <c r="J29"/>
    </row>
    <row r="30" spans="1:12" ht="13.5" x14ac:dyDescent="0.2">
      <c r="A30" s="10" t="s">
        <v>35</v>
      </c>
      <c r="B30" s="10" t="s">
        <v>21</v>
      </c>
      <c r="C30" s="10">
        <v>25.884098052978516</v>
      </c>
      <c r="D30" s="10">
        <v>31.586515426635742</v>
      </c>
      <c r="E30" s="10">
        <f t="shared" si="0"/>
        <v>5.7024173736572266</v>
      </c>
      <c r="F30" s="5">
        <f t="shared" si="1"/>
        <v>1.1420567830406902E-2</v>
      </c>
      <c r="G30" s="5">
        <f t="shared" si="2"/>
        <v>0.99211511568551025</v>
      </c>
      <c r="J30"/>
    </row>
    <row r="31" spans="1:12" ht="13.5" x14ac:dyDescent="0.2">
      <c r="A31" s="10" t="s">
        <v>47</v>
      </c>
      <c r="B31" s="10" t="s">
        <v>21</v>
      </c>
      <c r="C31" s="10">
        <v>25.865493774414063</v>
      </c>
      <c r="D31" s="10">
        <v>31.447883605957031</v>
      </c>
      <c r="E31" s="10">
        <f t="shared" si="0"/>
        <v>5.5823898315429688</v>
      </c>
      <c r="F31" s="5">
        <f t="shared" si="1"/>
        <v>-0.10860697428385091</v>
      </c>
      <c r="G31" s="5">
        <f t="shared" si="2"/>
        <v>1.0781866670381284</v>
      </c>
      <c r="J31"/>
    </row>
    <row r="32" spans="1:12" ht="13.5" x14ac:dyDescent="0.2">
      <c r="A32" s="10" t="s">
        <v>22</v>
      </c>
      <c r="B32" s="10" t="s">
        <v>23</v>
      </c>
      <c r="C32" s="10">
        <v>25.43440055847168</v>
      </c>
      <c r="D32" s="10">
        <v>27.752887725830078</v>
      </c>
      <c r="E32" s="10">
        <f t="shared" si="0"/>
        <v>2.3184871673583984</v>
      </c>
      <c r="F32" s="5">
        <f t="shared" si="1"/>
        <v>-3.3725096384684212</v>
      </c>
      <c r="G32" s="5"/>
      <c r="J32"/>
    </row>
    <row r="33" spans="1:10" x14ac:dyDescent="0.25">
      <c r="A33" s="10" t="s">
        <v>36</v>
      </c>
      <c r="B33" s="10" t="s">
        <v>23</v>
      </c>
      <c r="C33" s="10">
        <v>25.47504997253418</v>
      </c>
      <c r="D33" s="10">
        <v>29.804481506347656</v>
      </c>
      <c r="E33" s="10">
        <f t="shared" si="0"/>
        <v>4.3294315338134766</v>
      </c>
      <c r="F33" s="5">
        <f t="shared" si="1"/>
        <v>-1.3615652720133431</v>
      </c>
      <c r="G33" s="5">
        <f t="shared" si="2"/>
        <v>2.569638247943165</v>
      </c>
      <c r="J33"/>
    </row>
    <row r="34" spans="1:10" x14ac:dyDescent="0.25">
      <c r="A34" s="10" t="s">
        <v>48</v>
      </c>
      <c r="B34" s="10" t="s">
        <v>23</v>
      </c>
      <c r="C34" s="10">
        <v>25.45472526550293</v>
      </c>
      <c r="D34" s="10">
        <v>29.637603759765625</v>
      </c>
      <c r="E34" s="10">
        <f t="shared" si="0"/>
        <v>4.1828784942626953</v>
      </c>
      <c r="F34" s="5">
        <f t="shared" si="1"/>
        <v>-1.5081183115641243</v>
      </c>
      <c r="G34" s="5">
        <f t="shared" si="2"/>
        <v>2.8443880722733126</v>
      </c>
      <c r="J34"/>
    </row>
    <row r="35" spans="1:10" x14ac:dyDescent="0.25">
      <c r="A35" s="10" t="s">
        <v>24</v>
      </c>
      <c r="B35" s="10" t="s">
        <v>25</v>
      </c>
      <c r="C35" s="10">
        <v>25.418510437011719</v>
      </c>
      <c r="D35" s="10">
        <v>31.965751647949219</v>
      </c>
      <c r="E35" s="10">
        <f t="shared" si="0"/>
        <v>6.5472412109375</v>
      </c>
      <c r="F35" s="5">
        <f t="shared" si="1"/>
        <v>0.85624440511068034</v>
      </c>
      <c r="G35" s="5">
        <f t="shared" si="2"/>
        <v>0.55238865502158674</v>
      </c>
    </row>
    <row r="36" spans="1:10" x14ac:dyDescent="0.25">
      <c r="A36" s="10" t="s">
        <v>37</v>
      </c>
      <c r="B36" s="10" t="s">
        <v>25</v>
      </c>
      <c r="C36" s="10">
        <v>25.407112121582031</v>
      </c>
      <c r="D36" s="10">
        <v>32.047306060791016</v>
      </c>
      <c r="E36" s="10">
        <f t="shared" si="0"/>
        <v>6.6401939392089844</v>
      </c>
      <c r="F36" s="5">
        <f t="shared" si="1"/>
        <v>0.94919713338216471</v>
      </c>
      <c r="G36" s="5">
        <f t="shared" si="2"/>
        <v>0.51792060700506781</v>
      </c>
    </row>
    <row r="37" spans="1:10" x14ac:dyDescent="0.25">
      <c r="A37" s="10" t="s">
        <v>49</v>
      </c>
      <c r="B37" s="10" t="s">
        <v>25</v>
      </c>
      <c r="C37" s="10">
        <v>25.412811279296875</v>
      </c>
      <c r="D37" s="10">
        <v>32.197628021240234</v>
      </c>
      <c r="E37" s="10">
        <f t="shared" si="0"/>
        <v>6.7848167419433594</v>
      </c>
      <c r="F37" s="5">
        <f t="shared" si="1"/>
        <v>1.0938199361165397</v>
      </c>
      <c r="G37" s="5">
        <f t="shared" si="2"/>
        <v>0.46851919603022008</v>
      </c>
    </row>
    <row r="38" spans="1:10" x14ac:dyDescent="0.25">
      <c r="C38" s="1"/>
    </row>
    <row r="39" spans="1:10" x14ac:dyDescent="0.25">
      <c r="C39" s="1"/>
      <c r="E39" s="12">
        <f>AVERAGE(E2:E4)</f>
        <v>5.6909968058268232</v>
      </c>
      <c r="F39" s="13">
        <v>5.6909968058268197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79926-C8DE-4075-B324-348C312E02F8}">
  <dimension ref="A1:T46"/>
  <sheetViews>
    <sheetView topLeftCell="F7" workbookViewId="0">
      <selection activeCell="Z30" sqref="Z30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137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29.371097792148898</v>
      </c>
      <c r="E2" s="4">
        <f>D2-C2</f>
        <v>2.9050262929295307</v>
      </c>
      <c r="F2" s="5">
        <f>E2-2.66344627190555</f>
        <v>0.24158002102398068</v>
      </c>
      <c r="G2" s="5">
        <f>2^(-F2)</f>
        <v>0.84581847542677913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29.233893044036197</v>
      </c>
      <c r="E3" s="4">
        <f t="shared" ref="E3:E37" si="0">D3-C3</f>
        <v>2.6266188576542966</v>
      </c>
      <c r="F3" s="5">
        <f t="shared" ref="F3:F37" si="1">E3-2.66344627190555</f>
        <v>-3.6827414251253465E-2</v>
      </c>
      <c r="G3" s="5">
        <f t="shared" ref="G3:G37" si="2">2^(-F3)</f>
        <v>1.0258554176568915</v>
      </c>
      <c r="I3" s="17" t="s">
        <v>3</v>
      </c>
      <c r="J3" s="17">
        <f>AVERAGE(G2:G4)</f>
        <v>1.0080541980896471</v>
      </c>
      <c r="K3" s="17">
        <v>42.835812740000001</v>
      </c>
      <c r="L3" s="17">
        <f>LOG(K3,2)</f>
        <v>5.420745556430191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29.198418645496599</v>
      </c>
      <c r="E4" s="4">
        <f t="shared" si="0"/>
        <v>2.4586936651328308</v>
      </c>
      <c r="F4" s="5">
        <f t="shared" si="1"/>
        <v>-0.20475260677271923</v>
      </c>
      <c r="G4" s="5">
        <f t="shared" si="2"/>
        <v>1.1524887011852705</v>
      </c>
      <c r="I4" s="17" t="s">
        <v>61</v>
      </c>
      <c r="J4" s="17">
        <f>AVERAGE(G5:G7)</f>
        <v>0.32647756735535188</v>
      </c>
      <c r="K4" s="17">
        <v>16.216012559999999</v>
      </c>
      <c r="L4" s="17">
        <f t="shared" ref="L4:L14" si="3">LOG(K4,2)</f>
        <v>4.0193472062346771</v>
      </c>
      <c r="O4" s="20" t="s">
        <v>55</v>
      </c>
      <c r="P4" s="20">
        <f>AVERAGE(G2:G10)</f>
        <v>0.6058012514952541</v>
      </c>
      <c r="Q4" s="20">
        <f>AVERAGE(L3:L5)</f>
        <v>4.8286663545461819</v>
      </c>
      <c r="R4" s="20">
        <f>_xlfn.STDEV.P(G2:G4,G8:G10)</f>
        <v>0.27909529260144667</v>
      </c>
      <c r="S4" s="20">
        <f>_xlfn.STDEV.P(L3:L5)</f>
        <v>0.59238176301297885</v>
      </c>
      <c r="T4" s="22">
        <f>PEARSON(P4:P7,Q4:Q7)</f>
        <v>0.93352800933757896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29.537123895448996</v>
      </c>
      <c r="E5" s="4">
        <f t="shared" si="0"/>
        <v>4.1211538448155274</v>
      </c>
      <c r="F5" s="5">
        <f t="shared" si="1"/>
        <v>1.4577075729099773</v>
      </c>
      <c r="G5" s="5">
        <f t="shared" si="2"/>
        <v>0.36407117518287113</v>
      </c>
      <c r="I5" s="17" t="s">
        <v>62</v>
      </c>
      <c r="J5" s="17">
        <f>AVERAGE(G8:G10)</f>
        <v>0.48287198904076339</v>
      </c>
      <c r="K5" s="17">
        <v>33.034607559999998</v>
      </c>
      <c r="L5" s="17">
        <f t="shared" si="3"/>
        <v>5.0459063009736775</v>
      </c>
      <c r="O5" s="20" t="s">
        <v>56</v>
      </c>
      <c r="P5" s="20">
        <f>AVERAGE(G11:G19)</f>
        <v>9.6680072911698023</v>
      </c>
      <c r="Q5" s="20">
        <f>AVERAGE(L6:L8)</f>
        <v>8.6657205288350578</v>
      </c>
      <c r="R5" s="20">
        <f>_xlfn.STDEV.P(G11:G19)</f>
        <v>2.715322186348418</v>
      </c>
      <c r="S5" s="20">
        <f>_xlfn.STDEV.P(L6:L8)</f>
        <v>1.4324230483375775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29.737675454727796</v>
      </c>
      <c r="E6" s="4">
        <f t="shared" si="0"/>
        <v>4.3504700418356954</v>
      </c>
      <c r="F6" s="5">
        <f t="shared" si="1"/>
        <v>1.6870237699301454</v>
      </c>
      <c r="G6" s="5">
        <f t="shared" si="2"/>
        <v>0.31056695348417729</v>
      </c>
      <c r="I6" s="17" t="s">
        <v>63</v>
      </c>
      <c r="J6" s="17">
        <f>AVERAGE(G11:G13)</f>
        <v>13.370425756511279</v>
      </c>
      <c r="K6" s="17">
        <v>1131.1270480000001</v>
      </c>
      <c r="L6" s="17">
        <f t="shared" si="3"/>
        <v>10.143545266355456</v>
      </c>
      <c r="O6" s="20" t="s">
        <v>57</v>
      </c>
      <c r="P6" s="20">
        <f>AVERAGE(G20:G28)</f>
        <v>6.2045225795951318</v>
      </c>
      <c r="Q6" s="20">
        <f>AVERAGE(L9:L11)</f>
        <v>8.6196923964340986</v>
      </c>
      <c r="R6" s="20">
        <f>_xlfn.STDEV.P(G20:G28)</f>
        <v>1.4711698411208944</v>
      </c>
      <c r="S6" s="20">
        <f>_xlfn.STDEV.P(L9:L11)</f>
        <v>0.6652627755951932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29.682533051303597</v>
      </c>
      <c r="E7" s="4">
        <f t="shared" si="0"/>
        <v>4.3775371496573285</v>
      </c>
      <c r="F7" s="5">
        <f t="shared" si="1"/>
        <v>1.7140908777517785</v>
      </c>
      <c r="G7" s="5">
        <f t="shared" si="2"/>
        <v>0.30479457339900717</v>
      </c>
      <c r="I7" s="17" t="s">
        <v>64</v>
      </c>
      <c r="J7" s="17">
        <f>AVERAGE(G14:G16)</f>
        <v>7.6054224624873861</v>
      </c>
      <c r="K7" s="17">
        <v>559.00453000000005</v>
      </c>
      <c r="L7" s="17">
        <f t="shared" si="3"/>
        <v>9.1267161640454351</v>
      </c>
      <c r="O7" s="20" t="s">
        <v>58</v>
      </c>
      <c r="P7" s="20">
        <f>AVERAGE(G29:G37)</f>
        <v>7.3897320583628101</v>
      </c>
      <c r="Q7" s="20">
        <f>AVERAGE(L12:L14)</f>
        <v>8.2525486911585144</v>
      </c>
      <c r="R7" s="20">
        <f>_xlfn.STDEV.P(G29:G37)</f>
        <v>2.127837347121059</v>
      </c>
      <c r="S7" s="20">
        <f>_xlfn.STDEV.P(L12:L14)</f>
        <v>0.96608087274724141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28.445664111254697</v>
      </c>
      <c r="E8" s="4">
        <f t="shared" si="0"/>
        <v>3.6431375265748294</v>
      </c>
      <c r="F8" s="5">
        <f t="shared" si="1"/>
        <v>0.97969125466927931</v>
      </c>
      <c r="G8" s="5">
        <f t="shared" si="2"/>
        <v>0.50708824818896647</v>
      </c>
      <c r="I8" s="17" t="s">
        <v>65</v>
      </c>
      <c r="J8" s="17">
        <f>AVERAGE(G17:G19)</f>
        <v>8.0281736545107396</v>
      </c>
      <c r="K8" s="17">
        <v>105.9250615</v>
      </c>
      <c r="L8" s="17">
        <f t="shared" si="3"/>
        <v>6.7269001561042767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28.447054313874595</v>
      </c>
      <c r="E9" s="4">
        <f t="shared" si="0"/>
        <v>3.601162818414096</v>
      </c>
      <c r="F9" s="5">
        <f t="shared" si="1"/>
        <v>0.93771654650854597</v>
      </c>
      <c r="G9" s="5">
        <f t="shared" si="2"/>
        <v>0.52205852507782768</v>
      </c>
      <c r="I9" s="17" t="s">
        <v>66</v>
      </c>
      <c r="J9" s="17">
        <f>AVERAGE(G20:G22)</f>
        <v>5.1083748964840217</v>
      </c>
      <c r="K9" s="17">
        <v>275.07272339999997</v>
      </c>
      <c r="L9" s="17">
        <f t="shared" si="3"/>
        <v>8.1036692768422309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28.754483564425797</v>
      </c>
      <c r="E10" s="4">
        <f t="shared" si="0"/>
        <v>3.9168095048855278</v>
      </c>
      <c r="F10" s="5">
        <f t="shared" si="1"/>
        <v>1.2533632329799778</v>
      </c>
      <c r="G10" s="5">
        <f t="shared" si="2"/>
        <v>0.41946919385549614</v>
      </c>
      <c r="I10" s="17" t="s">
        <v>67</v>
      </c>
      <c r="J10" s="17">
        <f>AVERAGE(G23:G25)</f>
        <v>5.7152285465617672</v>
      </c>
      <c r="K10" s="17">
        <v>293.3373522</v>
      </c>
      <c r="L10" s="17">
        <f t="shared" si="3"/>
        <v>8.1964169785738186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24.000337194920697</v>
      </c>
      <c r="E11" s="6">
        <f t="shared" si="0"/>
        <v>-0.9492731507958716</v>
      </c>
      <c r="F11" s="5">
        <f t="shared" si="1"/>
        <v>-3.6127194227014217</v>
      </c>
      <c r="G11" s="5">
        <f t="shared" si="2"/>
        <v>12.233110879617698</v>
      </c>
      <c r="I11" s="17" t="s">
        <v>68</v>
      </c>
      <c r="J11" s="17">
        <f>AVERAGE(G26:G28)</f>
        <v>7.7899642957396074</v>
      </c>
      <c r="K11" s="17">
        <v>754.29807500000004</v>
      </c>
      <c r="L11" s="17">
        <f t="shared" si="3"/>
        <v>9.5589909338862462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23.838914968615295</v>
      </c>
      <c r="E12" s="6">
        <f t="shared" si="0"/>
        <v>-1.2214132518754042</v>
      </c>
      <c r="F12" s="5">
        <f t="shared" si="1"/>
        <v>-3.8848595237809542</v>
      </c>
      <c r="G12" s="5">
        <f t="shared" si="2"/>
        <v>14.772678475665117</v>
      </c>
      <c r="I12" s="17" t="s">
        <v>69</v>
      </c>
      <c r="J12" s="17">
        <f>AVERAGE(G29:G31)</f>
        <v>6.6378680390388523</v>
      </c>
      <c r="K12" s="17">
        <v>238.24956080000001</v>
      </c>
      <c r="L12" s="17">
        <f t="shared" si="3"/>
        <v>7.896329744383201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23.957806221910797</v>
      </c>
      <c r="E13" s="6">
        <f t="shared" si="0"/>
        <v>-1.0486528888470694</v>
      </c>
      <c r="F13" s="5">
        <f t="shared" si="1"/>
        <v>-3.7120991607526195</v>
      </c>
      <c r="G13" s="5">
        <f t="shared" si="2"/>
        <v>13.10548791425102</v>
      </c>
      <c r="I13" s="17" t="s">
        <v>70</v>
      </c>
      <c r="J13" s="17">
        <f>AVERAGE(G32:G34)</f>
        <v>10.167331336844262</v>
      </c>
      <c r="K13" s="17">
        <v>761.62463730000002</v>
      </c>
      <c r="L13" s="17">
        <f t="shared" si="3"/>
        <v>9.5729363379789163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24.922370280103397</v>
      </c>
      <c r="E14" s="6">
        <f t="shared" si="0"/>
        <v>-0.19745351232236885</v>
      </c>
      <c r="F14" s="5">
        <f t="shared" si="1"/>
        <v>-2.8608997842279189</v>
      </c>
      <c r="G14" s="5">
        <f t="shared" si="2"/>
        <v>7.2646826882931892</v>
      </c>
      <c r="I14" s="17" t="s">
        <v>71</v>
      </c>
      <c r="J14" s="17">
        <f>AVERAGE(G35:G37)</f>
        <v>5.3639967992053164</v>
      </c>
      <c r="K14" s="17">
        <v>156.32232189999999</v>
      </c>
      <c r="L14" s="17">
        <f t="shared" si="3"/>
        <v>7.2883799911134259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24.802315248626098</v>
      </c>
      <c r="E15" s="6">
        <f t="shared" si="0"/>
        <v>-0.39749315424070275</v>
      </c>
      <c r="F15" s="5">
        <f t="shared" si="1"/>
        <v>-3.0609394261462528</v>
      </c>
      <c r="G15" s="5">
        <f t="shared" si="2"/>
        <v>8.3451583560910727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24.944049642339198</v>
      </c>
      <c r="E16" s="6">
        <f t="shared" si="0"/>
        <v>-0.18583773440386864</v>
      </c>
      <c r="F16" s="5">
        <f t="shared" si="1"/>
        <v>-2.8492840063094187</v>
      </c>
      <c r="G16" s="5">
        <f t="shared" si="2"/>
        <v>7.2064263430778972</v>
      </c>
      <c r="J16"/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24.7537717670075</v>
      </c>
      <c r="E17" s="6">
        <f t="shared" si="0"/>
        <v>-0.37837847208716724</v>
      </c>
      <c r="F17" s="5">
        <f t="shared" si="1"/>
        <v>-3.0418247439927173</v>
      </c>
      <c r="G17" s="5">
        <f t="shared" si="2"/>
        <v>8.2353201947713899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24.7863268023149</v>
      </c>
      <c r="E18" s="6">
        <f t="shared" si="0"/>
        <v>-0.37740727877909919</v>
      </c>
      <c r="F18" s="5">
        <f t="shared" si="1"/>
        <v>-3.0408535506846492</v>
      </c>
      <c r="G18" s="5">
        <f t="shared" si="2"/>
        <v>8.2297782083055555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24.8814680674292</v>
      </c>
      <c r="E19" s="6">
        <f t="shared" si="0"/>
        <v>-0.26623539500806714</v>
      </c>
      <c r="F19" s="5">
        <f t="shared" si="1"/>
        <v>-2.9296816669136172</v>
      </c>
      <c r="G19" s="5">
        <f t="shared" si="2"/>
        <v>7.6194225604552761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25.849991381502296</v>
      </c>
      <c r="E20" s="8">
        <f t="shared" si="0"/>
        <v>0.29402446665342907</v>
      </c>
      <c r="F20" s="5">
        <f t="shared" si="1"/>
        <v>-2.369421805252121</v>
      </c>
      <c r="G20" s="5">
        <f t="shared" si="2"/>
        <v>5.1673399716895743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25.710948890686197</v>
      </c>
      <c r="E21" s="8">
        <f t="shared" si="0"/>
        <v>0.26205564949369631</v>
      </c>
      <c r="F21" s="5">
        <f t="shared" si="1"/>
        <v>-2.4013906224118537</v>
      </c>
      <c r="G21" s="5">
        <f t="shared" si="2"/>
        <v>5.2831216222182764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25.841002729805098</v>
      </c>
      <c r="E22" s="8">
        <f t="shared" si="0"/>
        <v>0.37814375913222875</v>
      </c>
      <c r="F22" s="5">
        <f t="shared" si="1"/>
        <v>-2.2853025127733213</v>
      </c>
      <c r="G22" s="5">
        <f t="shared" si="2"/>
        <v>4.8746630955442152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25.150853118080597</v>
      </c>
      <c r="E23" s="8">
        <f t="shared" si="0"/>
        <v>0.25793962865112974</v>
      </c>
      <c r="F23" s="5">
        <f t="shared" si="1"/>
        <v>-2.4055066432544203</v>
      </c>
      <c r="G23" s="5">
        <f t="shared" si="2"/>
        <v>5.2982159336096153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25.006919947656396</v>
      </c>
      <c r="E24" s="8">
        <f t="shared" si="0"/>
        <v>0.11740926069659707</v>
      </c>
      <c r="F24" s="5">
        <f t="shared" si="1"/>
        <v>-2.546037011208953</v>
      </c>
      <c r="G24" s="5">
        <f t="shared" si="2"/>
        <v>5.8402778684411301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25.109710753453896</v>
      </c>
      <c r="E25" s="8">
        <f t="shared" si="0"/>
        <v>7.67555353285303E-2</v>
      </c>
      <c r="F25" s="5">
        <f t="shared" si="1"/>
        <v>-2.5866907365770198</v>
      </c>
      <c r="G25" s="5">
        <f t="shared" si="2"/>
        <v>6.0071918376345534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26.302166517664499</v>
      </c>
      <c r="E26" s="8">
        <f t="shared" si="0"/>
        <v>-0.65277782462956679</v>
      </c>
      <c r="F26" s="5">
        <f t="shared" si="1"/>
        <v>-3.3162240965351168</v>
      </c>
      <c r="G26" s="5">
        <f t="shared" si="2"/>
        <v>9.9605409524664488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26.467607324243698</v>
      </c>
      <c r="E27" s="8">
        <f t="shared" si="0"/>
        <v>-0.14569470084170177</v>
      </c>
      <c r="F27" s="5">
        <f t="shared" si="1"/>
        <v>-2.8091409727472518</v>
      </c>
      <c r="G27" s="5">
        <f t="shared" si="2"/>
        <v>7.0086713384327126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26.372128851089901</v>
      </c>
      <c r="E28" s="8">
        <f t="shared" si="0"/>
        <v>-1.4779045821168069E-2</v>
      </c>
      <c r="F28" s="5">
        <f t="shared" si="1"/>
        <v>-2.6782253177267181</v>
      </c>
      <c r="G28" s="5">
        <f t="shared" si="2"/>
        <v>6.4006805963196589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26.301955302457699</v>
      </c>
      <c r="E29" s="10">
        <f t="shared" si="0"/>
        <v>-1.238395341436771E-2</v>
      </c>
      <c r="F29" s="5">
        <f t="shared" si="1"/>
        <v>-2.6758302253199178</v>
      </c>
      <c r="G29" s="5">
        <f t="shared" si="2"/>
        <v>6.3900633121022645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26.315588738749099</v>
      </c>
      <c r="E30" s="10">
        <f t="shared" si="0"/>
        <v>-0.12376334788380206</v>
      </c>
      <c r="F30" s="5">
        <f t="shared" si="1"/>
        <v>-2.7872096197893521</v>
      </c>
      <c r="G30" s="5">
        <f t="shared" si="2"/>
        <v>6.9029336615582926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26.357294659795699</v>
      </c>
      <c r="E31" s="10">
        <f t="shared" si="0"/>
        <v>-6.3517253690168474E-2</v>
      </c>
      <c r="F31" s="5">
        <f t="shared" si="1"/>
        <v>-2.7269635255957185</v>
      </c>
      <c r="G31" s="5">
        <f t="shared" si="2"/>
        <v>6.6206071434559988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25.023778307976098</v>
      </c>
      <c r="E32" s="10">
        <f t="shared" si="0"/>
        <v>-0.49724419140627063</v>
      </c>
      <c r="F32" s="5">
        <f t="shared" si="1"/>
        <v>-3.1606904633118207</v>
      </c>
      <c r="G32" s="5">
        <f t="shared" si="2"/>
        <v>8.9425759321295271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24.826705970183095</v>
      </c>
      <c r="E33" s="10">
        <f t="shared" si="0"/>
        <v>-0.77561776658880532</v>
      </c>
      <c r="F33" s="5">
        <f t="shared" si="1"/>
        <v>-3.4390640384943554</v>
      </c>
      <c r="G33" s="5">
        <f t="shared" si="2"/>
        <v>10.845796028013707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24.738808144489695</v>
      </c>
      <c r="E34" s="10">
        <f t="shared" si="0"/>
        <v>-0.75792813040117224</v>
      </c>
      <c r="F34" s="5">
        <f t="shared" si="1"/>
        <v>-3.4213744023067223</v>
      </c>
      <c r="G34" s="5">
        <f t="shared" si="2"/>
        <v>10.713622050389551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26.208586817267999</v>
      </c>
      <c r="E35" s="10">
        <f t="shared" si="0"/>
        <v>0.11390350062189825</v>
      </c>
      <c r="F35" s="5">
        <f t="shared" si="1"/>
        <v>-2.5495427712836518</v>
      </c>
      <c r="G35" s="5">
        <f t="shared" si="2"/>
        <v>5.8544870459121183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26.103778351184999</v>
      </c>
      <c r="E36" s="10">
        <f t="shared" si="0"/>
        <v>0.13511646913909914</v>
      </c>
      <c r="F36" s="5">
        <f t="shared" si="1"/>
        <v>-2.5283298027664509</v>
      </c>
      <c r="G36" s="5">
        <f t="shared" si="2"/>
        <v>5.76903414703414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26.500252658874199</v>
      </c>
      <c r="E37" s="10">
        <f t="shared" si="0"/>
        <v>0.50366559017799872</v>
      </c>
      <c r="F37" s="5">
        <f t="shared" si="1"/>
        <v>-2.1597806817275513</v>
      </c>
      <c r="G37" s="5">
        <f t="shared" si="2"/>
        <v>4.4684692046696908</v>
      </c>
    </row>
    <row r="38" spans="1:20" x14ac:dyDescent="0.25">
      <c r="C38" s="1"/>
    </row>
    <row r="39" spans="1:20" x14ac:dyDescent="0.25">
      <c r="C39" s="1"/>
      <c r="E39" s="12">
        <f>AVERAGE(E2:E4)</f>
        <v>2.6634462719055527</v>
      </c>
      <c r="F39" s="13">
        <v>2.6634462719055501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47"/>
  <sheetViews>
    <sheetView topLeftCell="E7" workbookViewId="0">
      <selection activeCell="V8" sqref="V8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2" t="s">
        <v>51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ht="14.4" x14ac:dyDescent="0.25">
      <c r="A2" s="4" t="s">
        <v>2</v>
      </c>
      <c r="B2" s="4" t="s">
        <v>3</v>
      </c>
      <c r="C2" s="4">
        <v>25.0059814453125</v>
      </c>
      <c r="D2" s="4">
        <v>26.319185256958008</v>
      </c>
      <c r="E2" s="4">
        <f>D2-C2</f>
        <v>1.3132038116455078</v>
      </c>
      <c r="F2" s="5">
        <f>E2-1.13199742635091</f>
        <v>0.18120638529459776</v>
      </c>
      <c r="G2" s="5">
        <f>2^(-F2)</f>
        <v>0.88196518630277088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75" x14ac:dyDescent="0.25">
      <c r="A3" s="4" t="s">
        <v>26</v>
      </c>
      <c r="B3" s="4" t="s">
        <v>3</v>
      </c>
      <c r="C3" s="4">
        <v>25.0059814453125</v>
      </c>
      <c r="D3" s="4">
        <v>26.127313613891602</v>
      </c>
      <c r="E3" s="4">
        <f t="shared" ref="E3:E37" si="0">D3-C3</f>
        <v>1.1213321685791016</v>
      </c>
      <c r="F3" s="5">
        <f t="shared" ref="F3:F37" si="1">E3-1.13199742635091</f>
        <v>-1.066525777180849E-2</v>
      </c>
      <c r="G3" s="5">
        <f t="shared" ref="G3:G37" si="2">2^(-F3)</f>
        <v>1.0074199860320976</v>
      </c>
      <c r="I3" s="17" t="s">
        <v>3</v>
      </c>
      <c r="J3" s="17">
        <f>AVERAGE(G2:G4)</f>
        <v>1.0049552414179213</v>
      </c>
      <c r="K3" s="17">
        <v>57.2301</v>
      </c>
      <c r="L3" s="17">
        <f>LOG(K3,2)</f>
        <v>5.8387022226440335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ht="14.4" x14ac:dyDescent="0.25">
      <c r="A4" s="4" t="s">
        <v>38</v>
      </c>
      <c r="B4" s="4" t="s">
        <v>3</v>
      </c>
      <c r="C4" s="4">
        <v>25.0059814453125</v>
      </c>
      <c r="D4" s="4">
        <v>25.967437744140625</v>
      </c>
      <c r="E4" s="4">
        <f t="shared" si="0"/>
        <v>0.961456298828125</v>
      </c>
      <c r="F4" s="5">
        <f t="shared" si="1"/>
        <v>-0.17054112752278505</v>
      </c>
      <c r="G4" s="5">
        <f t="shared" si="2"/>
        <v>1.1254805519188951</v>
      </c>
      <c r="I4" s="17" t="s">
        <v>61</v>
      </c>
      <c r="J4" s="17">
        <f>AVERAGE(G5:G7)</f>
        <v>0.49086005770857377</v>
      </c>
      <c r="K4" s="17">
        <v>40.059600000000003</v>
      </c>
      <c r="L4" s="17">
        <f t="shared" ref="L4:L14" si="3">LOG(K4,2)</f>
        <v>5.3240761106236683</v>
      </c>
      <c r="O4" s="20" t="s">
        <v>55</v>
      </c>
      <c r="P4" s="20">
        <f>AVERAGE(G2:G10)</f>
        <v>0.76480248487168212</v>
      </c>
      <c r="Q4" s="20">
        <f>AVERAGE(L3:L5)</f>
        <v>5.7193840150976172</v>
      </c>
      <c r="R4" s="20">
        <f>_xlfn.STDEV.P(G2:G10)</f>
        <v>0.22139287444723829</v>
      </c>
      <c r="S4" s="20">
        <f>_xlfn.STDEV.P(L3:L5)</f>
        <v>0.28674930212168742</v>
      </c>
      <c r="T4" s="22">
        <f>PEARSON(P4:P7,Q4:Q7)</f>
        <v>0.86633272277204509</v>
      </c>
    </row>
    <row r="5" spans="1:20" ht="13.5" x14ac:dyDescent="0.2">
      <c r="A5" s="4" t="s">
        <v>4</v>
      </c>
      <c r="B5" s="4" t="s">
        <v>5</v>
      </c>
      <c r="C5" s="4">
        <v>24.427985191345215</v>
      </c>
      <c r="D5" s="4">
        <v>26.672367095947266</v>
      </c>
      <c r="E5" s="4">
        <f t="shared" si="0"/>
        <v>2.2443819046020508</v>
      </c>
      <c r="F5" s="5">
        <f t="shared" si="1"/>
        <v>1.1123844782511407</v>
      </c>
      <c r="G5" s="5">
        <f t="shared" si="2"/>
        <v>0.46252893362443964</v>
      </c>
      <c r="I5" s="17" t="s">
        <v>62</v>
      </c>
      <c r="J5" s="17">
        <f>AVERAGE(G8:G10)</f>
        <v>0.798592155488551</v>
      </c>
      <c r="K5" s="17">
        <v>63.795099999999998</v>
      </c>
      <c r="L5" s="17">
        <f t="shared" si="3"/>
        <v>5.9953737120251471</v>
      </c>
      <c r="O5" s="20" t="s">
        <v>56</v>
      </c>
      <c r="P5" s="20">
        <f>AVERAGE(G11:G19)</f>
        <v>1.755089795534668</v>
      </c>
      <c r="Q5" s="20">
        <f>AVERAGE(L6:L8)</f>
        <v>7.0877276082561318</v>
      </c>
      <c r="R5" s="20">
        <f>_xlfn.STDEV.P(G11:G19)</f>
        <v>0.24019108164998434</v>
      </c>
      <c r="S5" s="20">
        <f>_xlfn.STDEV.P(L6:L8)</f>
        <v>0.55068425251426889</v>
      </c>
      <c r="T5" s="20"/>
    </row>
    <row r="6" spans="1:20" ht="13.5" x14ac:dyDescent="0.2">
      <c r="A6" s="4" t="s">
        <v>27</v>
      </c>
      <c r="B6" s="4" t="s">
        <v>5</v>
      </c>
      <c r="C6" s="4">
        <v>24.427985191345215</v>
      </c>
      <c r="D6" s="4">
        <v>26.433219909667969</v>
      </c>
      <c r="E6" s="4">
        <f t="shared" si="0"/>
        <v>2.0052347183227539</v>
      </c>
      <c r="F6" s="5">
        <f t="shared" si="1"/>
        <v>0.87323729197184385</v>
      </c>
      <c r="G6" s="5">
        <f t="shared" si="2"/>
        <v>0.54592047343774752</v>
      </c>
      <c r="I6" s="17" t="s">
        <v>63</v>
      </c>
      <c r="J6" s="17">
        <f>AVERAGE(G11:G13)</f>
        <v>2.0265717585408995</v>
      </c>
      <c r="K6" s="17">
        <v>214.52969999999999</v>
      </c>
      <c r="L6" s="17">
        <f t="shared" si="3"/>
        <v>7.7450335814463296</v>
      </c>
      <c r="O6" s="20" t="s">
        <v>57</v>
      </c>
      <c r="P6" s="20">
        <f>AVERAGE(G20:G28)</f>
        <v>2.484380243675079</v>
      </c>
      <c r="Q6" s="20">
        <f>AVERAGE(L9:L11)</f>
        <v>7.1178932709665403</v>
      </c>
      <c r="R6" s="20">
        <f>_xlfn.STDEV.P(G20:G22,G26:G28)</f>
        <v>0.27391931764428479</v>
      </c>
      <c r="S6" s="20">
        <f>_xlfn.STDEV.P(L9:L11)</f>
        <v>0.14524317541820658</v>
      </c>
      <c r="T6" s="20"/>
    </row>
    <row r="7" spans="1:20" ht="13.5" x14ac:dyDescent="0.2">
      <c r="A7" s="4" t="s">
        <v>39</v>
      </c>
      <c r="B7" s="4" t="s">
        <v>5</v>
      </c>
      <c r="C7" s="4">
        <v>24.427985191345215</v>
      </c>
      <c r="D7" s="4">
        <v>26.667379379272461</v>
      </c>
      <c r="E7" s="4">
        <f t="shared" si="0"/>
        <v>2.2393941879272461</v>
      </c>
      <c r="F7" s="5">
        <f t="shared" si="1"/>
        <v>1.107396761576336</v>
      </c>
      <c r="G7" s="5">
        <f t="shared" si="2"/>
        <v>0.46413076606353404</v>
      </c>
      <c r="I7" s="17" t="s">
        <v>64</v>
      </c>
      <c r="J7" s="17">
        <f>AVERAGE(G14:G16)</f>
        <v>1.7770385097391503</v>
      </c>
      <c r="K7" s="17">
        <v>139.17869999999999</v>
      </c>
      <c r="L7" s="17">
        <f t="shared" si="3"/>
        <v>7.1207946268545044</v>
      </c>
      <c r="O7" s="20" t="s">
        <v>58</v>
      </c>
      <c r="P7" s="20">
        <f>AVERAGE(G29:G37)</f>
        <v>1.4667548598884261</v>
      </c>
      <c r="Q7" s="20">
        <f>AVERAGE(L12:L14)</f>
        <v>6.873310528896952</v>
      </c>
      <c r="R7" s="20">
        <f>_xlfn.STDEV.P(G29:G37)</f>
        <v>0.39005697751434143</v>
      </c>
      <c r="S7" s="20">
        <f>_xlfn.STDEV.P(L12:L14)</f>
        <v>0.10886993842040198</v>
      </c>
      <c r="T7" s="20"/>
    </row>
    <row r="8" spans="1:20" ht="13.5" x14ac:dyDescent="0.2">
      <c r="A8" s="4" t="s">
        <v>6</v>
      </c>
      <c r="B8" s="4" t="s">
        <v>7</v>
      </c>
      <c r="C8" s="4">
        <v>24.146086692810059</v>
      </c>
      <c r="D8" s="4">
        <v>25.700580596923828</v>
      </c>
      <c r="E8" s="4">
        <f t="shared" si="0"/>
        <v>1.5544939041137695</v>
      </c>
      <c r="F8" s="5">
        <f t="shared" si="1"/>
        <v>0.42249647776285948</v>
      </c>
      <c r="G8" s="5">
        <f t="shared" si="2"/>
        <v>0.74613237931383325</v>
      </c>
      <c r="I8" s="17" t="s">
        <v>65</v>
      </c>
      <c r="J8" s="17">
        <f>AVERAGE(G17:G19)</f>
        <v>1.4616591183239536</v>
      </c>
      <c r="K8" s="17">
        <v>84.293800000000005</v>
      </c>
      <c r="L8" s="17">
        <f t="shared" si="3"/>
        <v>6.3973546164675632</v>
      </c>
    </row>
    <row r="9" spans="1:20" ht="13.5" x14ac:dyDescent="0.2">
      <c r="A9" s="4" t="s">
        <v>28</v>
      </c>
      <c r="B9" s="4" t="s">
        <v>7</v>
      </c>
      <c r="C9" s="4">
        <v>24.146086692810059</v>
      </c>
      <c r="D9" s="4">
        <v>25.599767684936523</v>
      </c>
      <c r="E9" s="4">
        <f t="shared" si="0"/>
        <v>1.4536809921264648</v>
      </c>
      <c r="F9" s="5">
        <f t="shared" si="1"/>
        <v>0.32168356577555479</v>
      </c>
      <c r="G9" s="5">
        <f t="shared" si="2"/>
        <v>0.80013560722355725</v>
      </c>
      <c r="I9" s="17" t="s">
        <v>66</v>
      </c>
      <c r="J9" s="17">
        <f>AVERAGE(G20:G22)</f>
        <v>2.1263217700283028</v>
      </c>
      <c r="K9" s="17">
        <v>135.9828</v>
      </c>
      <c r="L9" s="17">
        <f t="shared" si="3"/>
        <v>7.0872803712210857</v>
      </c>
    </row>
    <row r="10" spans="1:20" ht="13.5" x14ac:dyDescent="0.2">
      <c r="A10" s="4" t="s">
        <v>40</v>
      </c>
      <c r="B10" s="4" t="s">
        <v>7</v>
      </c>
      <c r="C10" s="4">
        <v>24.146086692810059</v>
      </c>
      <c r="D10" s="4">
        <v>25.513383865356445</v>
      </c>
      <c r="E10" s="4">
        <f t="shared" si="0"/>
        <v>1.3672971725463867</v>
      </c>
      <c r="F10" s="5">
        <f t="shared" si="1"/>
        <v>0.23529974619547667</v>
      </c>
      <c r="G10" s="5">
        <f t="shared" si="2"/>
        <v>0.84950847992826228</v>
      </c>
      <c r="I10" s="17" t="s">
        <v>67</v>
      </c>
      <c r="J10" s="17">
        <f>AVERAGE(G23:G25)</f>
        <v>3.7175764029251486</v>
      </c>
      <c r="K10" s="17">
        <v>158.58349999999999</v>
      </c>
      <c r="L10" s="17">
        <f t="shared" si="3"/>
        <v>7.3090988617843768</v>
      </c>
    </row>
    <row r="11" spans="1:20" ht="13.5" x14ac:dyDescent="0.2">
      <c r="A11" s="6" t="s">
        <v>8</v>
      </c>
      <c r="B11" s="6" t="s">
        <v>9</v>
      </c>
      <c r="C11" s="6">
        <v>23.838515281677246</v>
      </c>
      <c r="D11" s="6">
        <v>23.943981170654297</v>
      </c>
      <c r="E11" s="6">
        <f t="shared" si="0"/>
        <v>0.10546588897705078</v>
      </c>
      <c r="F11" s="7">
        <f t="shared" si="1"/>
        <v>-1.0265315373738593</v>
      </c>
      <c r="G11" s="7">
        <f t="shared" si="2"/>
        <v>2.0371208051005816</v>
      </c>
      <c r="I11" s="17" t="s">
        <v>68</v>
      </c>
      <c r="J11" s="17">
        <f>AVERAGE(G26:G28)</f>
        <v>2.0203079444884748</v>
      </c>
      <c r="K11" s="17">
        <v>124.2671</v>
      </c>
      <c r="L11" s="17">
        <f t="shared" si="3"/>
        <v>6.9573005798941612</v>
      </c>
    </row>
    <row r="12" spans="1:20" ht="13.5" x14ac:dyDescent="0.2">
      <c r="A12" s="6" t="s">
        <v>29</v>
      </c>
      <c r="B12" s="6" t="s">
        <v>9</v>
      </c>
      <c r="C12" s="6">
        <v>23.838515281677246</v>
      </c>
      <c r="D12" s="6">
        <v>23.929267883300781</v>
      </c>
      <c r="E12" s="6">
        <f t="shared" si="0"/>
        <v>9.0752601623535156E-2</v>
      </c>
      <c r="F12" s="7">
        <f t="shared" si="1"/>
        <v>-1.0412448247273749</v>
      </c>
      <c r="G12" s="7">
        <f t="shared" si="2"/>
        <v>2.0580026283157835</v>
      </c>
      <c r="I12" s="17" t="s">
        <v>69</v>
      </c>
      <c r="J12" s="17">
        <f>AVERAGE(G29:G31)</f>
        <v>1.932780320849049</v>
      </c>
      <c r="K12" s="17">
        <v>115.2958</v>
      </c>
      <c r="L12" s="17">
        <f t="shared" si="3"/>
        <v>6.8491961491691367</v>
      </c>
    </row>
    <row r="13" spans="1:20" ht="13.5" x14ac:dyDescent="0.2">
      <c r="A13" s="6" t="s">
        <v>41</v>
      </c>
      <c r="B13" s="6" t="s">
        <v>9</v>
      </c>
      <c r="C13" s="6">
        <v>23.838515281677246</v>
      </c>
      <c r="D13" s="6">
        <v>23.981670379638672</v>
      </c>
      <c r="E13" s="6">
        <f t="shared" si="0"/>
        <v>0.14315509796142578</v>
      </c>
      <c r="F13" s="7">
        <f t="shared" si="1"/>
        <v>-0.98884232838948427</v>
      </c>
      <c r="G13" s="7">
        <f t="shared" si="2"/>
        <v>1.9845918422063338</v>
      </c>
      <c r="I13" s="17" t="s">
        <v>70</v>
      </c>
      <c r="J13" s="17">
        <f>AVERAGE(G32:G34)</f>
        <v>0.99424859432621471</v>
      </c>
      <c r="K13" s="17">
        <v>107.9093</v>
      </c>
      <c r="L13" s="17">
        <f t="shared" si="3"/>
        <v>6.7536753964514329</v>
      </c>
    </row>
    <row r="14" spans="1:20" ht="13.5" x14ac:dyDescent="0.2">
      <c r="A14" s="6" t="s">
        <v>10</v>
      </c>
      <c r="B14" s="6" t="s">
        <v>11</v>
      </c>
      <c r="C14" s="6">
        <v>24.19767951965332</v>
      </c>
      <c r="D14" s="6">
        <v>24.546079635620117</v>
      </c>
      <c r="E14" s="6">
        <f t="shared" si="0"/>
        <v>0.34840011596679688</v>
      </c>
      <c r="F14" s="7">
        <f t="shared" si="1"/>
        <v>-0.78359731038411318</v>
      </c>
      <c r="G14" s="7">
        <f t="shared" si="2"/>
        <v>1.7214178220113241</v>
      </c>
      <c r="I14" s="17" t="s">
        <v>71</v>
      </c>
      <c r="J14" s="17">
        <f>AVERAGE(G35:G37)</f>
        <v>1.4732356644900142</v>
      </c>
      <c r="K14" s="17">
        <v>129.52260000000001</v>
      </c>
      <c r="L14" s="17">
        <f t="shared" si="3"/>
        <v>7.0170600410702884</v>
      </c>
    </row>
    <row r="15" spans="1:20" ht="13.5" x14ac:dyDescent="0.2">
      <c r="A15" s="6" t="s">
        <v>30</v>
      </c>
      <c r="B15" s="6" t="s">
        <v>11</v>
      </c>
      <c r="C15" s="6">
        <v>24.19767951965332</v>
      </c>
      <c r="D15" s="6">
        <v>24.572900772094727</v>
      </c>
      <c r="E15" s="6">
        <f t="shared" si="0"/>
        <v>0.37522125244140625</v>
      </c>
      <c r="F15" s="7">
        <f t="shared" si="1"/>
        <v>-0.7567761739095038</v>
      </c>
      <c r="G15" s="7">
        <f t="shared" si="2"/>
        <v>1.6897105993115651</v>
      </c>
    </row>
    <row r="16" spans="1:20" ht="13.5" x14ac:dyDescent="0.2">
      <c r="A16" s="6" t="s">
        <v>42</v>
      </c>
      <c r="B16" s="6" t="s">
        <v>11</v>
      </c>
      <c r="C16" s="6">
        <v>24.19767951965332</v>
      </c>
      <c r="D16" s="6">
        <v>24.388580322265625</v>
      </c>
      <c r="E16" s="6">
        <f t="shared" si="0"/>
        <v>0.19090080261230469</v>
      </c>
      <c r="F16" s="7">
        <f t="shared" si="1"/>
        <v>-0.94109662373860536</v>
      </c>
      <c r="G16" s="7">
        <f t="shared" si="2"/>
        <v>1.9199871078945621</v>
      </c>
    </row>
    <row r="17" spans="1:12" ht="13.5" x14ac:dyDescent="0.2">
      <c r="A17" s="6" t="s">
        <v>12</v>
      </c>
      <c r="B17" s="6" t="s">
        <v>13</v>
      </c>
      <c r="C17" s="6">
        <v>24.310380935668945</v>
      </c>
      <c r="D17" s="6">
        <v>24.948783874511719</v>
      </c>
      <c r="E17" s="6">
        <f t="shared" si="0"/>
        <v>0.63840293884277344</v>
      </c>
      <c r="F17" s="7">
        <f t="shared" si="1"/>
        <v>-0.49359448750813661</v>
      </c>
      <c r="G17" s="7">
        <f t="shared" si="2"/>
        <v>1.4079484253700512</v>
      </c>
    </row>
    <row r="18" spans="1:12" ht="13.5" x14ac:dyDescent="0.2">
      <c r="A18" s="6" t="s">
        <v>31</v>
      </c>
      <c r="B18" s="6" t="s">
        <v>13</v>
      </c>
      <c r="C18" s="6">
        <v>24.310380935668945</v>
      </c>
      <c r="D18" s="6">
        <v>24.865039825439453</v>
      </c>
      <c r="E18" s="6">
        <f t="shared" si="0"/>
        <v>0.55465888977050781</v>
      </c>
      <c r="F18" s="7">
        <f t="shared" si="1"/>
        <v>-0.57733853658040224</v>
      </c>
      <c r="G18" s="7">
        <f t="shared" si="2"/>
        <v>1.4920941139681763</v>
      </c>
    </row>
    <row r="19" spans="1:12" ht="13.5" x14ac:dyDescent="0.2">
      <c r="A19" s="6" t="s">
        <v>43</v>
      </c>
      <c r="B19" s="6" t="s">
        <v>13</v>
      </c>
      <c r="C19" s="6">
        <v>24.310380935668945</v>
      </c>
      <c r="D19" s="6">
        <v>24.871978759765625</v>
      </c>
      <c r="E19" s="6">
        <f t="shared" si="0"/>
        <v>0.56159782409667969</v>
      </c>
      <c r="F19" s="7">
        <f t="shared" si="1"/>
        <v>-0.57039960225423036</v>
      </c>
      <c r="G19" s="7">
        <f t="shared" si="2"/>
        <v>1.4849348156336331</v>
      </c>
    </row>
    <row r="20" spans="1:12" ht="13.5" x14ac:dyDescent="0.2">
      <c r="A20" s="8" t="s">
        <v>14</v>
      </c>
      <c r="B20" s="8" t="s">
        <v>15</v>
      </c>
      <c r="C20" s="8">
        <v>24.585365295410156</v>
      </c>
      <c r="D20" s="8">
        <v>24.658090591430664</v>
      </c>
      <c r="E20" s="8">
        <f t="shared" si="0"/>
        <v>7.2725296020507813E-2</v>
      </c>
      <c r="F20" s="9">
        <f t="shared" si="1"/>
        <v>-1.0592721303304022</v>
      </c>
      <c r="G20" s="9">
        <f t="shared" si="2"/>
        <v>2.0838798956495106</v>
      </c>
      <c r="I20"/>
      <c r="J20"/>
      <c r="K20"/>
      <c r="L20"/>
    </row>
    <row r="21" spans="1:12" ht="13.5" x14ac:dyDescent="0.2">
      <c r="A21" s="8" t="s">
        <v>32</v>
      </c>
      <c r="B21" s="8" t="s">
        <v>15</v>
      </c>
      <c r="C21" s="8">
        <v>24.585365295410156</v>
      </c>
      <c r="D21" s="8">
        <v>24.621652603149414</v>
      </c>
      <c r="E21" s="8">
        <f t="shared" si="0"/>
        <v>3.6287307739257813E-2</v>
      </c>
      <c r="F21" s="9">
        <f t="shared" si="1"/>
        <v>-1.0957101186116522</v>
      </c>
      <c r="G21" s="9">
        <f t="shared" si="2"/>
        <v>2.1371825141961294</v>
      </c>
    </row>
    <row r="22" spans="1:12" ht="13.5" x14ac:dyDescent="0.2">
      <c r="A22" s="8" t="s">
        <v>44</v>
      </c>
      <c r="B22" s="8" t="s">
        <v>15</v>
      </c>
      <c r="C22" s="8">
        <v>24.585365295410156</v>
      </c>
      <c r="D22" s="8">
        <v>24.607732772827148</v>
      </c>
      <c r="E22" s="8">
        <f t="shared" si="0"/>
        <v>2.2367477416992188E-2</v>
      </c>
      <c r="F22" s="9">
        <f t="shared" si="1"/>
        <v>-1.1096299489339179</v>
      </c>
      <c r="G22" s="9">
        <f t="shared" si="2"/>
        <v>2.157902900239268</v>
      </c>
    </row>
    <row r="23" spans="1:12" ht="13.5" x14ac:dyDescent="0.2">
      <c r="A23" s="8" t="s">
        <v>16</v>
      </c>
      <c r="B23" s="8" t="s">
        <v>17</v>
      </c>
      <c r="C23" s="8">
        <v>24.518718719482422</v>
      </c>
      <c r="D23" s="8">
        <v>23.773088455200195</v>
      </c>
      <c r="E23" s="8">
        <f t="shared" si="0"/>
        <v>-0.74563026428222656</v>
      </c>
      <c r="F23" s="9">
        <f t="shared" si="1"/>
        <v>-1.8776276906331366</v>
      </c>
      <c r="G23" s="9">
        <f t="shared" si="2"/>
        <v>3.6747030985966402</v>
      </c>
      <c r="J23"/>
    </row>
    <row r="24" spans="1:12" ht="13.5" x14ac:dyDescent="0.2">
      <c r="A24" s="8" t="s">
        <v>33</v>
      </c>
      <c r="B24" s="8" t="s">
        <v>17</v>
      </c>
      <c r="C24" s="8">
        <v>24.518718719482422</v>
      </c>
      <c r="D24" s="8">
        <v>23.739810943603516</v>
      </c>
      <c r="E24" s="8">
        <f t="shared" si="0"/>
        <v>-0.77890777587890625</v>
      </c>
      <c r="F24" s="9">
        <f t="shared" si="1"/>
        <v>-1.9109052022298163</v>
      </c>
      <c r="G24" s="9">
        <f t="shared" si="2"/>
        <v>3.7604497072536569</v>
      </c>
      <c r="J24"/>
    </row>
    <row r="25" spans="1:12" ht="13.5" x14ac:dyDescent="0.2">
      <c r="A25" s="8" t="s">
        <v>45</v>
      </c>
      <c r="B25" s="8" t="s">
        <v>17</v>
      </c>
      <c r="C25" s="8">
        <v>24.518718719482422</v>
      </c>
      <c r="D25" s="8">
        <v>23.577980041503906</v>
      </c>
      <c r="E25" s="8">
        <f t="shared" si="0"/>
        <v>-0.94073867797851563</v>
      </c>
      <c r="F25" s="9">
        <f t="shared" si="1"/>
        <v>-2.0727361043294259</v>
      </c>
      <c r="G25" s="9"/>
      <c r="J25"/>
    </row>
    <row r="26" spans="1:12" ht="13.5" x14ac:dyDescent="0.2">
      <c r="A26" s="8" t="s">
        <v>18</v>
      </c>
      <c r="B26" s="8" t="s">
        <v>19</v>
      </c>
      <c r="C26" s="8">
        <v>25.50298023223877</v>
      </c>
      <c r="D26" s="8">
        <v>25.903976440429688</v>
      </c>
      <c r="E26" s="8">
        <f t="shared" si="0"/>
        <v>0.40099620819091797</v>
      </c>
      <c r="F26" s="9">
        <f t="shared" si="1"/>
        <v>-0.73100121815999208</v>
      </c>
      <c r="G26" s="9">
        <f t="shared" si="2"/>
        <v>1.6597905726470525</v>
      </c>
      <c r="J26"/>
    </row>
    <row r="27" spans="1:12" ht="13.5" x14ac:dyDescent="0.2">
      <c r="A27" s="8" t="s">
        <v>34</v>
      </c>
      <c r="B27" s="8" t="s">
        <v>19</v>
      </c>
      <c r="C27" s="8">
        <v>25.50298023223877</v>
      </c>
      <c r="D27" s="8">
        <v>25.741653442382813</v>
      </c>
      <c r="E27" s="8">
        <f t="shared" si="0"/>
        <v>0.23867321014404297</v>
      </c>
      <c r="F27" s="9">
        <f t="shared" si="1"/>
        <v>-0.89332421620686708</v>
      </c>
      <c r="G27" s="9">
        <f t="shared" si="2"/>
        <v>1.8574510818583829</v>
      </c>
      <c r="J27"/>
    </row>
    <row r="28" spans="1:12" ht="13.5" x14ac:dyDescent="0.2">
      <c r="A28" s="8" t="s">
        <v>46</v>
      </c>
      <c r="B28" s="8" t="s">
        <v>19</v>
      </c>
      <c r="C28" s="8">
        <v>25.50298023223877</v>
      </c>
      <c r="D28" s="8">
        <v>25.288059234619141</v>
      </c>
      <c r="E28" s="8">
        <f t="shared" si="0"/>
        <v>-0.21492099761962891</v>
      </c>
      <c r="F28" s="9">
        <f t="shared" si="1"/>
        <v>-1.346918423970539</v>
      </c>
      <c r="G28" s="9">
        <f t="shared" si="2"/>
        <v>2.543682178959989</v>
      </c>
      <c r="J28"/>
    </row>
    <row r="29" spans="1:12" ht="13.5" x14ac:dyDescent="0.2">
      <c r="A29" s="10" t="s">
        <v>20</v>
      </c>
      <c r="B29" s="10" t="s">
        <v>21</v>
      </c>
      <c r="C29" s="10">
        <v>25.486449241638184</v>
      </c>
      <c r="D29" s="10">
        <v>25.640983581542969</v>
      </c>
      <c r="E29" s="10">
        <f t="shared" si="0"/>
        <v>0.15453433990478516</v>
      </c>
      <c r="F29" s="11">
        <f t="shared" si="1"/>
        <v>-0.9774630864461249</v>
      </c>
      <c r="G29" s="11">
        <f t="shared" si="2"/>
        <v>1.9689999661618789</v>
      </c>
      <c r="J29"/>
    </row>
    <row r="30" spans="1:12" x14ac:dyDescent="0.25">
      <c r="A30" s="10" t="s">
        <v>35</v>
      </c>
      <c r="B30" s="10" t="s">
        <v>21</v>
      </c>
      <c r="C30" s="10">
        <v>25.486449241638184</v>
      </c>
      <c r="D30" s="10">
        <v>25.632167816162109</v>
      </c>
      <c r="E30" s="10">
        <f t="shared" si="0"/>
        <v>0.14571857452392578</v>
      </c>
      <c r="F30" s="11">
        <f t="shared" si="1"/>
        <v>-0.98627885182698427</v>
      </c>
      <c r="G30" s="11">
        <f t="shared" si="2"/>
        <v>1.9810686184193111</v>
      </c>
      <c r="J30"/>
    </row>
    <row r="31" spans="1:12" x14ac:dyDescent="0.25">
      <c r="A31" s="10" t="s">
        <v>47</v>
      </c>
      <c r="B31" s="10" t="s">
        <v>21</v>
      </c>
      <c r="C31" s="10">
        <v>25.486449241638184</v>
      </c>
      <c r="D31" s="10">
        <v>25.732269287109375</v>
      </c>
      <c r="E31" s="10">
        <f t="shared" si="0"/>
        <v>0.24582004547119141</v>
      </c>
      <c r="F31" s="11">
        <f t="shared" si="1"/>
        <v>-0.88617738087971865</v>
      </c>
      <c r="G31" s="11">
        <f t="shared" si="2"/>
        <v>1.8482723779659578</v>
      </c>
      <c r="J31"/>
    </row>
    <row r="32" spans="1:12" x14ac:dyDescent="0.25">
      <c r="A32" s="10" t="s">
        <v>22</v>
      </c>
      <c r="B32" s="10" t="s">
        <v>23</v>
      </c>
      <c r="C32" s="10">
        <v>24.335188865661621</v>
      </c>
      <c r="D32" s="10">
        <v>25.531124114990234</v>
      </c>
      <c r="E32" s="10">
        <f t="shared" si="0"/>
        <v>1.1959352493286133</v>
      </c>
      <c r="F32" s="11">
        <f t="shared" si="1"/>
        <v>6.3937822977703229E-2</v>
      </c>
      <c r="G32" s="11">
        <f t="shared" si="2"/>
        <v>0.95664938671387445</v>
      </c>
      <c r="J32"/>
    </row>
    <row r="33" spans="1:10" x14ac:dyDescent="0.25">
      <c r="A33" s="10" t="s">
        <v>36</v>
      </c>
      <c r="B33" s="10" t="s">
        <v>23</v>
      </c>
      <c r="C33" s="10">
        <v>24.335188865661621</v>
      </c>
      <c r="D33" s="10">
        <v>25.517877578735352</v>
      </c>
      <c r="E33" s="10">
        <f t="shared" si="0"/>
        <v>1.1826887130737305</v>
      </c>
      <c r="F33" s="11">
        <f t="shared" si="1"/>
        <v>5.0691286722820417E-2</v>
      </c>
      <c r="G33" s="11">
        <f t="shared" si="2"/>
        <v>0.96547359841849845</v>
      </c>
      <c r="J33"/>
    </row>
    <row r="34" spans="1:10" x14ac:dyDescent="0.25">
      <c r="A34" s="10" t="s">
        <v>48</v>
      </c>
      <c r="B34" s="10" t="s">
        <v>23</v>
      </c>
      <c r="C34" s="10">
        <v>24.335188865661621</v>
      </c>
      <c r="D34" s="10">
        <v>25.382274627685547</v>
      </c>
      <c r="E34" s="10">
        <f t="shared" si="0"/>
        <v>1.0470857620239258</v>
      </c>
      <c r="F34" s="11">
        <f t="shared" si="1"/>
        <v>-8.4911664326984271E-2</v>
      </c>
      <c r="G34" s="11">
        <f t="shared" si="2"/>
        <v>1.060622797846271</v>
      </c>
      <c r="J34"/>
    </row>
    <row r="35" spans="1:10" x14ac:dyDescent="0.25">
      <c r="A35" s="10" t="s">
        <v>24</v>
      </c>
      <c r="B35" s="10" t="s">
        <v>25</v>
      </c>
      <c r="C35" s="10">
        <v>24.328169822692871</v>
      </c>
      <c r="D35" s="10">
        <v>24.931324005126953</v>
      </c>
      <c r="E35" s="10">
        <f t="shared" si="0"/>
        <v>0.60315418243408203</v>
      </c>
      <c r="F35" s="11">
        <f t="shared" si="1"/>
        <v>-0.52884324391682802</v>
      </c>
      <c r="G35" s="11">
        <f t="shared" si="2"/>
        <v>1.4427719139088842</v>
      </c>
    </row>
    <row r="36" spans="1:10" x14ac:dyDescent="0.25">
      <c r="A36" s="10" t="s">
        <v>37</v>
      </c>
      <c r="B36" s="10" t="s">
        <v>25</v>
      </c>
      <c r="C36" s="10">
        <v>24.328169822692871</v>
      </c>
      <c r="D36" s="10">
        <v>25.008096694946289</v>
      </c>
      <c r="E36" s="10">
        <f t="shared" si="0"/>
        <v>0.67992687225341797</v>
      </c>
      <c r="F36" s="11">
        <f t="shared" si="1"/>
        <v>-0.45207055409749208</v>
      </c>
      <c r="G36" s="11">
        <f t="shared" si="2"/>
        <v>1.3680022035576933</v>
      </c>
    </row>
    <row r="37" spans="1:10" x14ac:dyDescent="0.25">
      <c r="A37" s="10" t="s">
        <v>49</v>
      </c>
      <c r="B37" s="10" t="s">
        <v>25</v>
      </c>
      <c r="C37" s="10">
        <v>24.328169822692871</v>
      </c>
      <c r="D37" s="10">
        <v>24.774063110351563</v>
      </c>
      <c r="E37" s="10">
        <f t="shared" si="0"/>
        <v>0.44589328765869141</v>
      </c>
      <c r="F37" s="11">
        <f t="shared" si="1"/>
        <v>-0.68610413869221865</v>
      </c>
      <c r="G37" s="11">
        <f t="shared" si="2"/>
        <v>1.6089328760034656</v>
      </c>
    </row>
    <row r="38" spans="1:10" x14ac:dyDescent="0.25">
      <c r="C38" s="1"/>
    </row>
    <row r="39" spans="1:10" x14ac:dyDescent="0.25">
      <c r="C39" s="1"/>
      <c r="E39" s="12">
        <f>AVERAGE(E2:E4)</f>
        <v>1.1319974263509114</v>
      </c>
      <c r="F39" s="13">
        <v>1.1319974263509101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I1:L1"/>
    <mergeCell ref="O1:T1"/>
  </mergeCells>
  <phoneticPr fontId="2" type="noConversion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47"/>
  <sheetViews>
    <sheetView tabSelected="1" topLeftCell="F7" workbookViewId="0">
      <selection activeCell="L25" sqref="L25"/>
    </sheetView>
  </sheetViews>
  <sheetFormatPr defaultRowHeight="14" x14ac:dyDescent="0.25"/>
  <cols>
    <col min="8" max="13" width="9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9" t="s">
        <v>79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O1" s="29" t="s">
        <v>96</v>
      </c>
      <c r="P1" s="29"/>
      <c r="Q1" s="29"/>
      <c r="R1" s="29"/>
      <c r="S1" s="29"/>
      <c r="T1" s="29"/>
    </row>
    <row r="2" spans="1:20" ht="13.5" customHeight="1" x14ac:dyDescent="0.25">
      <c r="A2" s="4" t="s">
        <v>2</v>
      </c>
      <c r="B2" s="4" t="s">
        <v>3</v>
      </c>
      <c r="C2" s="4">
        <v>25.0059814453125</v>
      </c>
      <c r="D2" s="4">
        <v>28.899362564086914</v>
      </c>
      <c r="E2" s="4">
        <f>D2-C2</f>
        <v>3.8933811187744141</v>
      </c>
      <c r="F2" s="5">
        <f>E2-4.3496888478597</f>
        <v>-0.45630772908528616</v>
      </c>
      <c r="G2" s="5">
        <f>2^(-F2)</f>
        <v>1.3720259126317518</v>
      </c>
      <c r="I2" s="15"/>
      <c r="J2" s="15" t="s">
        <v>72</v>
      </c>
      <c r="K2" s="16" t="s">
        <v>77</v>
      </c>
      <c r="L2" s="16" t="s">
        <v>78</v>
      </c>
      <c r="O2" s="20"/>
      <c r="P2" s="20" t="s">
        <v>59</v>
      </c>
      <c r="Q2" s="20" t="s">
        <v>75</v>
      </c>
      <c r="R2" s="20" t="s">
        <v>60</v>
      </c>
      <c r="S2" s="20" t="s">
        <v>60</v>
      </c>
      <c r="T2" s="20"/>
    </row>
    <row r="3" spans="1:20" ht="16.5" customHeight="1" x14ac:dyDescent="0.25">
      <c r="A3" s="4" t="s">
        <v>26</v>
      </c>
      <c r="B3" s="4" t="s">
        <v>3</v>
      </c>
      <c r="C3" s="4">
        <v>25.0059814453125</v>
      </c>
      <c r="D3" s="4">
        <v>29.421239852905273</v>
      </c>
      <c r="E3" s="4">
        <f t="shared" ref="E3:E37" si="0">D3-C3</f>
        <v>4.4152584075927734</v>
      </c>
      <c r="F3" s="5">
        <f t="shared" ref="F3:F37" si="1">E3-4.3496888478597</f>
        <v>6.5569559733073213E-2</v>
      </c>
      <c r="G3" s="5">
        <f t="shared" ref="G3:G37" si="2">2^(-F3)</f>
        <v>0.95556799564854267</v>
      </c>
      <c r="I3" s="17" t="s">
        <v>3</v>
      </c>
      <c r="J3" s="17">
        <f>AVERAGE(G2:G4)</f>
        <v>1.0301110499127395</v>
      </c>
      <c r="K3" s="17">
        <v>5.2561999999999998</v>
      </c>
      <c r="L3" s="17">
        <f>LOG(K3,2)</f>
        <v>2.3940201716873752</v>
      </c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73</v>
      </c>
    </row>
    <row r="4" spans="1:20" ht="14.4" x14ac:dyDescent="0.25">
      <c r="A4" s="4" t="s">
        <v>38</v>
      </c>
      <c r="B4" s="4" t="s">
        <v>3</v>
      </c>
      <c r="C4" s="4">
        <v>25.0059814453125</v>
      </c>
      <c r="D4" s="4">
        <v>29.746408462524414</v>
      </c>
      <c r="E4" s="4">
        <f t="shared" si="0"/>
        <v>4.7404270172119141</v>
      </c>
      <c r="F4" s="5">
        <f t="shared" si="1"/>
        <v>0.39073816935221384</v>
      </c>
      <c r="G4" s="5">
        <f t="shared" si="2"/>
        <v>0.76273924145792438</v>
      </c>
      <c r="I4" s="17" t="s">
        <v>61</v>
      </c>
      <c r="J4" s="17">
        <f>AVERAGE(G5:G7)</f>
        <v>1.3176225093494851</v>
      </c>
      <c r="K4" s="17">
        <v>12.4475</v>
      </c>
      <c r="L4" s="17">
        <f t="shared" ref="L4:L14" si="3">LOG(K4,2)</f>
        <v>3.6377841102913244</v>
      </c>
      <c r="O4" s="20" t="s">
        <v>55</v>
      </c>
      <c r="P4" s="20">
        <f>AVERAGE(G2:G10)</f>
        <v>1.3196803142843767</v>
      </c>
      <c r="Q4" s="20">
        <f>AVERAGE(L3:L5)</f>
        <v>2.962797219093313</v>
      </c>
      <c r="R4" s="20">
        <f>_xlfn.STDEV.P(G2:G10)</f>
        <v>0.42883634170287022</v>
      </c>
      <c r="S4" s="20">
        <f>_xlfn.STDEV.P(L3:L5)</f>
        <v>0.51328847115545362</v>
      </c>
      <c r="T4" s="22">
        <f>PEARSON(P4:P7,Q4:Q7)</f>
        <v>0.8725645660490664</v>
      </c>
    </row>
    <row r="5" spans="1:20" ht="13.5" customHeight="1" x14ac:dyDescent="0.25">
      <c r="A5" s="4" t="s">
        <v>4</v>
      </c>
      <c r="B5" s="4" t="s">
        <v>5</v>
      </c>
      <c r="C5" s="4">
        <v>24.427985191345215</v>
      </c>
      <c r="D5" s="4">
        <v>28.317760467529297</v>
      </c>
      <c r="E5" s="4">
        <f t="shared" si="0"/>
        <v>3.889775276184082</v>
      </c>
      <c r="F5" s="5">
        <f t="shared" si="1"/>
        <v>-0.45991357167561819</v>
      </c>
      <c r="G5" s="5">
        <f t="shared" si="2"/>
        <v>1.3754594152686705</v>
      </c>
      <c r="I5" s="17" t="s">
        <v>62</v>
      </c>
      <c r="J5" s="17">
        <f>AVERAGE(G8:G10)</f>
        <v>1.6113073835909058</v>
      </c>
      <c r="K5" s="17">
        <v>7.2430000000000003</v>
      </c>
      <c r="L5" s="17">
        <f t="shared" si="3"/>
        <v>2.8565873753012401</v>
      </c>
      <c r="O5" s="20" t="s">
        <v>97</v>
      </c>
      <c r="P5" s="20">
        <f>AVERAGE(G11:G19)</f>
        <v>6.0426404587756437</v>
      </c>
      <c r="Q5" s="20">
        <f>AVERAGE(L6:L8)</f>
        <v>5.4737216153963359</v>
      </c>
      <c r="R5" s="20">
        <f>_xlfn.STDEV.P(G12:G16)</f>
        <v>1.1013707942462121</v>
      </c>
      <c r="S5" s="20">
        <f>_xlfn.STDEV.P(L6:L8)</f>
        <v>0.98653501034263258</v>
      </c>
      <c r="T5" s="20"/>
    </row>
    <row r="6" spans="1:20" ht="13.5" customHeight="1" x14ac:dyDescent="0.25">
      <c r="A6" s="4" t="s">
        <v>27</v>
      </c>
      <c r="B6" s="4" t="s">
        <v>5</v>
      </c>
      <c r="C6" s="4">
        <v>24.427985191345215</v>
      </c>
      <c r="D6" s="4">
        <v>28.433841705322266</v>
      </c>
      <c r="E6" s="4">
        <f t="shared" si="0"/>
        <v>4.0058565139770508</v>
      </c>
      <c r="F6" s="5">
        <f t="shared" si="1"/>
        <v>-0.34383233388264944</v>
      </c>
      <c r="G6" s="5">
        <f t="shared" si="2"/>
        <v>1.26912338336023</v>
      </c>
      <c r="I6" s="17" t="s">
        <v>63</v>
      </c>
      <c r="J6" s="17">
        <f>AVERAGE(G11:G13)</f>
        <v>8.5439671534567339</v>
      </c>
      <c r="K6" s="17">
        <v>99.0261</v>
      </c>
      <c r="L6" s="17">
        <f t="shared" si="3"/>
        <v>6.6297369168262028</v>
      </c>
      <c r="O6" s="20" t="s">
        <v>57</v>
      </c>
      <c r="P6" s="20">
        <f>AVERAGE(G20:G28)</f>
        <v>7.6894213105818885</v>
      </c>
      <c r="Q6" s="20">
        <f>AVERAGE(L9:L11)</f>
        <v>5.5551434033424973</v>
      </c>
      <c r="R6" s="20">
        <f>_xlfn.STDEV.P(G23:G28)</f>
        <v>1.2659557284108025</v>
      </c>
      <c r="S6" s="20">
        <f>_xlfn.STDEV.P(L9:L11)</f>
        <v>0.29841700739565519</v>
      </c>
      <c r="T6" s="20"/>
    </row>
    <row r="7" spans="1:20" ht="13.5" customHeight="1" x14ac:dyDescent="0.25">
      <c r="A7" s="4" t="s">
        <v>39</v>
      </c>
      <c r="B7" s="4" t="s">
        <v>5</v>
      </c>
      <c r="C7" s="4">
        <v>24.427985191345215</v>
      </c>
      <c r="D7" s="4">
        <v>28.389997482299805</v>
      </c>
      <c r="E7" s="4">
        <f t="shared" si="0"/>
        <v>3.9620122909545898</v>
      </c>
      <c r="F7" s="5">
        <f t="shared" si="1"/>
        <v>-0.38767655690511038</v>
      </c>
      <c r="G7" s="5">
        <f t="shared" si="2"/>
        <v>1.308284729419555</v>
      </c>
      <c r="I7" s="17" t="s">
        <v>64</v>
      </c>
      <c r="J7" s="17">
        <f>AVERAGE(G14:G16)</f>
        <v>7.0961804528504997</v>
      </c>
      <c r="K7" s="17">
        <v>47.5764</v>
      </c>
      <c r="L7" s="17">
        <f t="shared" si="3"/>
        <v>5.5721742052666317</v>
      </c>
      <c r="O7" s="20" t="s">
        <v>58</v>
      </c>
      <c r="P7" s="20">
        <f>AVERAGE(G29:G37)</f>
        <v>2.4201463715279079</v>
      </c>
      <c r="Q7" s="20">
        <f>AVERAGE(L12:L14)</f>
        <v>4.6971679412701333</v>
      </c>
      <c r="R7" s="20">
        <f>_xlfn.STDEV.P(G29:G37)</f>
        <v>0.47438693797699727</v>
      </c>
      <c r="S7" s="20">
        <f>_xlfn.STDEV.P(L12:L14)</f>
        <v>0.40183709759147129</v>
      </c>
      <c r="T7" s="20"/>
    </row>
    <row r="8" spans="1:20" ht="14.4" x14ac:dyDescent="0.25">
      <c r="A8" s="4" t="s">
        <v>6</v>
      </c>
      <c r="B8" s="4" t="s">
        <v>7</v>
      </c>
      <c r="C8" s="4">
        <v>24.146086692810059</v>
      </c>
      <c r="D8" s="4">
        <v>27.228998184204102</v>
      </c>
      <c r="E8" s="4">
        <f t="shared" si="0"/>
        <v>3.082911491394043</v>
      </c>
      <c r="F8" s="5">
        <f t="shared" si="1"/>
        <v>-1.2667773564656573</v>
      </c>
      <c r="G8" s="5">
        <f t="shared" si="2"/>
        <v>2.4062346818068616</v>
      </c>
      <c r="I8" s="17" t="s">
        <v>65</v>
      </c>
      <c r="J8" s="17">
        <f>AVERAGE(G17:G19)</f>
        <v>3.3215493349133935</v>
      </c>
      <c r="K8" s="17">
        <v>18.626100000000001</v>
      </c>
      <c r="L8" s="17">
        <f t="shared" si="3"/>
        <v>4.2192537240961716</v>
      </c>
    </row>
    <row r="9" spans="1:20" ht="13.5" x14ac:dyDescent="0.2">
      <c r="A9" s="4" t="s">
        <v>28</v>
      </c>
      <c r="B9" s="4" t="s">
        <v>7</v>
      </c>
      <c r="C9" s="4">
        <v>24.146086692810059</v>
      </c>
      <c r="D9" s="4">
        <v>28.192558288574219</v>
      </c>
      <c r="E9" s="4">
        <f t="shared" si="0"/>
        <v>4.0464715957641602</v>
      </c>
      <c r="F9" s="5">
        <f t="shared" si="1"/>
        <v>-0.30321725209554007</v>
      </c>
      <c r="G9" s="5">
        <f t="shared" si="2"/>
        <v>1.2338929648957806</v>
      </c>
      <c r="I9" s="17" t="s">
        <v>66</v>
      </c>
      <c r="J9" s="17">
        <f>AVERAGE(G20:G22)</f>
        <v>5.6326859318448994</v>
      </c>
      <c r="K9" s="17">
        <v>35.093699999999998</v>
      </c>
      <c r="L9" s="17">
        <f t="shared" si="3"/>
        <v>5.133140156911991</v>
      </c>
    </row>
    <row r="10" spans="1:20" ht="13.5" x14ac:dyDescent="0.2">
      <c r="A10" s="4" t="s">
        <v>40</v>
      </c>
      <c r="B10" s="4" t="s">
        <v>7</v>
      </c>
      <c r="C10" s="4">
        <v>24.146086692810059</v>
      </c>
      <c r="D10" s="4">
        <v>28.24022102355957</v>
      </c>
      <c r="E10" s="4">
        <f t="shared" si="0"/>
        <v>4.0941343307495117</v>
      </c>
      <c r="F10" s="5">
        <f t="shared" si="1"/>
        <v>-0.25555451711018851</v>
      </c>
      <c r="G10" s="5">
        <f t="shared" si="2"/>
        <v>1.193794504070075</v>
      </c>
      <c r="I10" s="17" t="s">
        <v>67</v>
      </c>
      <c r="J10" s="17">
        <f>AVERAGE(G23:G25)</f>
        <v>10.36741524324451</v>
      </c>
      <c r="K10" s="17">
        <v>54.281999999999996</v>
      </c>
      <c r="L10" s="17">
        <f t="shared" si="3"/>
        <v>5.7624019721829205</v>
      </c>
    </row>
    <row r="11" spans="1:20" ht="13.5" x14ac:dyDescent="0.2">
      <c r="A11" s="6" t="s">
        <v>8</v>
      </c>
      <c r="B11" s="6" t="s">
        <v>9</v>
      </c>
      <c r="C11" s="6">
        <v>23.838515281677246</v>
      </c>
      <c r="D11" s="6">
        <v>24.458683013916016</v>
      </c>
      <c r="E11" s="6">
        <f t="shared" si="0"/>
        <v>0.62016773223876953</v>
      </c>
      <c r="F11" s="5">
        <f t="shared" si="1"/>
        <v>-3.7295211156209307</v>
      </c>
      <c r="G11" s="7"/>
      <c r="I11" s="17" t="s">
        <v>68</v>
      </c>
      <c r="J11" s="17">
        <f>AVERAGE(G26:G28)</f>
        <v>7.9608274008771334</v>
      </c>
      <c r="K11" s="17">
        <v>54.564399999999999</v>
      </c>
      <c r="L11" s="17">
        <f t="shared" si="3"/>
        <v>5.7698880809325797</v>
      </c>
    </row>
    <row r="12" spans="1:20" ht="13.5" x14ac:dyDescent="0.2">
      <c r="A12" s="6" t="s">
        <v>29</v>
      </c>
      <c r="B12" s="6" t="s">
        <v>9</v>
      </c>
      <c r="C12" s="6">
        <v>23.838515281677246</v>
      </c>
      <c r="D12" s="6">
        <v>25.295984268188477</v>
      </c>
      <c r="E12" s="6">
        <f t="shared" si="0"/>
        <v>1.4574689865112305</v>
      </c>
      <c r="F12" s="5">
        <f t="shared" si="1"/>
        <v>-2.8922198613484698</v>
      </c>
      <c r="G12" s="7">
        <f t="shared" si="2"/>
        <v>7.4241191336557115</v>
      </c>
      <c r="I12" s="17" t="s">
        <v>69</v>
      </c>
      <c r="J12" s="17">
        <f>AVERAGE(G29:G31)</f>
        <v>2.6679489918325516</v>
      </c>
      <c r="K12" s="17">
        <v>20.524799999999999</v>
      </c>
      <c r="L12" s="17">
        <f t="shared" si="3"/>
        <v>4.3592962588921971</v>
      </c>
    </row>
    <row r="13" spans="1:20" ht="13.5" x14ac:dyDescent="0.2">
      <c r="A13" s="6" t="s">
        <v>41</v>
      </c>
      <c r="B13" s="6" t="s">
        <v>9</v>
      </c>
      <c r="C13" s="6">
        <v>23.838515281677246</v>
      </c>
      <c r="D13" s="6">
        <v>24.915611267089844</v>
      </c>
      <c r="E13" s="6">
        <f t="shared" si="0"/>
        <v>1.0770959854125977</v>
      </c>
      <c r="F13" s="5">
        <f t="shared" si="1"/>
        <v>-3.2725928624471026</v>
      </c>
      <c r="G13" s="7">
        <f t="shared" si="2"/>
        <v>9.6638151732577562</v>
      </c>
      <c r="I13" s="17" t="s">
        <v>70</v>
      </c>
      <c r="J13" s="17">
        <f>AVERAGE(G32:G34)</f>
        <v>2.5212553101513326</v>
      </c>
      <c r="K13" s="17">
        <v>38.367699999999999</v>
      </c>
      <c r="L13" s="17">
        <f t="shared" si="3"/>
        <v>5.2618203782526489</v>
      </c>
    </row>
    <row r="14" spans="1:20" ht="13.5" x14ac:dyDescent="0.2">
      <c r="A14" s="6" t="s">
        <v>10</v>
      </c>
      <c r="B14" s="6" t="s">
        <v>11</v>
      </c>
      <c r="C14" s="6">
        <v>24.19767951965332</v>
      </c>
      <c r="D14" s="6">
        <v>25.662321090698242</v>
      </c>
      <c r="E14" s="6">
        <f t="shared" si="0"/>
        <v>1.4646415710449219</v>
      </c>
      <c r="F14" s="5">
        <f t="shared" si="1"/>
        <v>-2.8850472768147783</v>
      </c>
      <c r="G14" s="7">
        <f t="shared" si="2"/>
        <v>7.3873005621632535</v>
      </c>
      <c r="I14" s="17" t="s">
        <v>71</v>
      </c>
      <c r="J14" s="17">
        <f>AVERAGE(G35:G37)</f>
        <v>2.1049377921409804</v>
      </c>
      <c r="K14" s="17">
        <v>22.1677</v>
      </c>
      <c r="L14" s="17">
        <f t="shared" si="3"/>
        <v>4.4703871866655547</v>
      </c>
    </row>
    <row r="15" spans="1:20" ht="13.5" x14ac:dyDescent="0.2">
      <c r="A15" s="6" t="s">
        <v>30</v>
      </c>
      <c r="B15" s="6" t="s">
        <v>11</v>
      </c>
      <c r="C15" s="6">
        <v>24.19767951965332</v>
      </c>
      <c r="D15" s="6">
        <v>25.897890090942383</v>
      </c>
      <c r="E15" s="6">
        <f t="shared" si="0"/>
        <v>1.7002105712890625</v>
      </c>
      <c r="F15" s="5">
        <f t="shared" si="1"/>
        <v>-2.6494782765706377</v>
      </c>
      <c r="G15" s="7">
        <f t="shared" si="2"/>
        <v>6.2744033533128212</v>
      </c>
    </row>
    <row r="16" spans="1:20" ht="13.5" x14ac:dyDescent="0.2">
      <c r="A16" s="6" t="s">
        <v>42</v>
      </c>
      <c r="B16" s="6" t="s">
        <v>11</v>
      </c>
      <c r="C16" s="6">
        <v>24.19767951965332</v>
      </c>
      <c r="D16" s="6">
        <v>25.616283416748047</v>
      </c>
      <c r="E16" s="6">
        <f t="shared" si="0"/>
        <v>1.4186038970947266</v>
      </c>
      <c r="F16" s="5">
        <f t="shared" si="1"/>
        <v>-2.9310849507649737</v>
      </c>
      <c r="G16" s="7">
        <f t="shared" si="2"/>
        <v>7.6268374430754227</v>
      </c>
    </row>
    <row r="17" spans="1:13" ht="13.5" x14ac:dyDescent="0.2">
      <c r="A17" s="6" t="s">
        <v>12</v>
      </c>
      <c r="B17" s="6" t="s">
        <v>13</v>
      </c>
      <c r="C17" s="6">
        <v>24.310380935668945</v>
      </c>
      <c r="D17" s="6">
        <v>26.968290328979492</v>
      </c>
      <c r="E17" s="6">
        <f t="shared" si="0"/>
        <v>2.6579093933105469</v>
      </c>
      <c r="F17" s="5">
        <f t="shared" si="1"/>
        <v>-1.6917794545491533</v>
      </c>
      <c r="G17" s="7">
        <f t="shared" si="2"/>
        <v>3.2305492171519403</v>
      </c>
    </row>
    <row r="18" spans="1:13" ht="13.5" x14ac:dyDescent="0.2">
      <c r="A18" s="6" t="s">
        <v>31</v>
      </c>
      <c r="B18" s="6" t="s">
        <v>13</v>
      </c>
      <c r="C18" s="6">
        <v>24.310380935668945</v>
      </c>
      <c r="D18" s="6">
        <v>26.874103546142578</v>
      </c>
      <c r="E18" s="6">
        <f t="shared" si="0"/>
        <v>2.5637226104736328</v>
      </c>
      <c r="F18" s="5">
        <f t="shared" si="1"/>
        <v>-1.7859662373860674</v>
      </c>
      <c r="G18" s="7">
        <f t="shared" si="2"/>
        <v>3.4484934758931582</v>
      </c>
    </row>
    <row r="19" spans="1:13" ht="13.5" x14ac:dyDescent="0.2">
      <c r="A19" s="6" t="s">
        <v>43</v>
      </c>
      <c r="B19" s="6" t="s">
        <v>13</v>
      </c>
      <c r="C19" s="6">
        <v>24.310380935668945</v>
      </c>
      <c r="D19" s="6">
        <v>26.943910598754883</v>
      </c>
      <c r="E19" s="6">
        <f t="shared" si="0"/>
        <v>2.6335296630859375</v>
      </c>
      <c r="F19" s="5">
        <f t="shared" si="1"/>
        <v>-1.7161591847737627</v>
      </c>
      <c r="G19" s="7">
        <f t="shared" si="2"/>
        <v>3.2856053116950825</v>
      </c>
    </row>
    <row r="20" spans="1:13" ht="13.5" x14ac:dyDescent="0.2">
      <c r="A20" s="8" t="s">
        <v>14</v>
      </c>
      <c r="B20" s="8" t="s">
        <v>15</v>
      </c>
      <c r="C20" s="8">
        <v>24.585365295410156</v>
      </c>
      <c r="D20" s="8">
        <v>26.617984771728516</v>
      </c>
      <c r="E20" s="8">
        <f t="shared" si="0"/>
        <v>2.0326194763183594</v>
      </c>
      <c r="F20" s="5">
        <f t="shared" si="1"/>
        <v>-2.3170693715413408</v>
      </c>
      <c r="G20" s="9">
        <f t="shared" si="2"/>
        <v>4.983189271619902</v>
      </c>
      <c r="I20"/>
      <c r="J20"/>
      <c r="K20"/>
      <c r="L20"/>
      <c r="M20"/>
    </row>
    <row r="21" spans="1:13" ht="13.5" x14ac:dyDescent="0.2">
      <c r="A21" s="8" t="s">
        <v>32</v>
      </c>
      <c r="B21" s="8" t="s">
        <v>15</v>
      </c>
      <c r="C21" s="8">
        <v>24.585365295410156</v>
      </c>
      <c r="D21" s="8">
        <v>26.337619781494141</v>
      </c>
      <c r="E21" s="8">
        <f t="shared" si="0"/>
        <v>1.7522544860839844</v>
      </c>
      <c r="F21" s="5">
        <f t="shared" si="1"/>
        <v>-2.5974343617757158</v>
      </c>
      <c r="G21" s="9">
        <f t="shared" si="2"/>
        <v>6.0520938589459714</v>
      </c>
    </row>
    <row r="22" spans="1:13" ht="13.5" x14ac:dyDescent="0.2">
      <c r="A22" s="8" t="s">
        <v>44</v>
      </c>
      <c r="B22" s="8" t="s">
        <v>15</v>
      </c>
      <c r="C22" s="8">
        <v>24.585365295410156</v>
      </c>
      <c r="D22" s="8">
        <v>26.38347053527832</v>
      </c>
      <c r="E22" s="8">
        <f t="shared" si="0"/>
        <v>1.7981052398681641</v>
      </c>
      <c r="F22" s="5">
        <f t="shared" si="1"/>
        <v>-2.5515836079915362</v>
      </c>
      <c r="G22" s="9">
        <f t="shared" si="2"/>
        <v>5.862774664968823</v>
      </c>
    </row>
    <row r="23" spans="1:13" ht="13.5" x14ac:dyDescent="0.2">
      <c r="A23" s="8" t="s">
        <v>16</v>
      </c>
      <c r="B23" s="8" t="s">
        <v>17</v>
      </c>
      <c r="C23" s="8">
        <v>24.518718719482422</v>
      </c>
      <c r="D23" s="8">
        <v>25.548961639404297</v>
      </c>
      <c r="E23" s="8">
        <f t="shared" si="0"/>
        <v>1.030242919921875</v>
      </c>
      <c r="F23" s="5">
        <f t="shared" si="1"/>
        <v>-3.3194459279378252</v>
      </c>
      <c r="G23" s="9">
        <f t="shared" si="2"/>
        <v>9.9828097220099696</v>
      </c>
      <c r="J23"/>
    </row>
    <row r="24" spans="1:13" ht="13.5" x14ac:dyDescent="0.2">
      <c r="A24" s="8" t="s">
        <v>33</v>
      </c>
      <c r="B24" s="8" t="s">
        <v>17</v>
      </c>
      <c r="C24" s="8">
        <v>24.518718719482422</v>
      </c>
      <c r="D24" s="8">
        <v>25.441871643066406</v>
      </c>
      <c r="E24" s="8">
        <f t="shared" si="0"/>
        <v>0.92315292358398438</v>
      </c>
      <c r="F24" s="5">
        <f t="shared" si="1"/>
        <v>-3.4265359242757158</v>
      </c>
      <c r="G24" s="9">
        <f t="shared" si="2"/>
        <v>10.752020764479051</v>
      </c>
      <c r="J24"/>
    </row>
    <row r="25" spans="1:13" ht="13.5" x14ac:dyDescent="0.2">
      <c r="A25" s="8" t="s">
        <v>45</v>
      </c>
      <c r="B25" s="8" t="s">
        <v>17</v>
      </c>
      <c r="C25" s="8">
        <v>24.518718719482422</v>
      </c>
      <c r="D25" s="8">
        <v>25.271224975585938</v>
      </c>
      <c r="E25" s="8">
        <f t="shared" si="0"/>
        <v>0.75250625610351563</v>
      </c>
      <c r="F25" s="5">
        <f t="shared" si="1"/>
        <v>-3.5971825917561846</v>
      </c>
      <c r="G25" s="9"/>
      <c r="J25"/>
    </row>
    <row r="26" spans="1:13" ht="13.5" x14ac:dyDescent="0.2">
      <c r="A26" s="8" t="s">
        <v>18</v>
      </c>
      <c r="B26" s="8" t="s">
        <v>19</v>
      </c>
      <c r="C26" s="8">
        <v>25.50298023223877</v>
      </c>
      <c r="D26" s="8">
        <v>26.930088043212891</v>
      </c>
      <c r="E26" s="8">
        <f t="shared" si="0"/>
        <v>1.4271078109741211</v>
      </c>
      <c r="F26" s="5">
        <f t="shared" si="1"/>
        <v>-2.9225810368855791</v>
      </c>
      <c r="G26" s="9">
        <f t="shared" si="2"/>
        <v>7.5820135610337056</v>
      </c>
      <c r="J26"/>
    </row>
    <row r="27" spans="1:13" ht="13.5" x14ac:dyDescent="0.2">
      <c r="A27" s="8" t="s">
        <v>34</v>
      </c>
      <c r="B27" s="8" t="s">
        <v>19</v>
      </c>
      <c r="C27" s="8">
        <v>25.50298023223877</v>
      </c>
      <c r="D27" s="8">
        <v>26.735696792602539</v>
      </c>
      <c r="E27" s="8">
        <f t="shared" si="0"/>
        <v>1.2327165603637695</v>
      </c>
      <c r="F27" s="5">
        <f t="shared" si="1"/>
        <v>-3.1169722874959307</v>
      </c>
      <c r="G27" s="9">
        <f t="shared" si="2"/>
        <v>8.6756526198856143</v>
      </c>
      <c r="J27"/>
    </row>
    <row r="28" spans="1:13" ht="13.5" x14ac:dyDescent="0.2">
      <c r="A28" s="8" t="s">
        <v>46</v>
      </c>
      <c r="B28" s="8" t="s">
        <v>19</v>
      </c>
      <c r="C28" s="8">
        <v>25.50298023223877</v>
      </c>
      <c r="D28" s="8">
        <v>26.921966552734375</v>
      </c>
      <c r="E28" s="8">
        <f t="shared" si="0"/>
        <v>1.4189863204956055</v>
      </c>
      <c r="F28" s="5">
        <f t="shared" si="1"/>
        <v>-2.9307025273640948</v>
      </c>
      <c r="G28" s="9">
        <f t="shared" si="2"/>
        <v>7.6248160217120811</v>
      </c>
      <c r="J28"/>
    </row>
    <row r="29" spans="1:13" ht="13.5" x14ac:dyDescent="0.2">
      <c r="A29" s="10" t="s">
        <v>20</v>
      </c>
      <c r="B29" s="10" t="s">
        <v>21</v>
      </c>
      <c r="C29" s="10">
        <v>25.486449241638184</v>
      </c>
      <c r="D29" s="10">
        <v>28.310844421386719</v>
      </c>
      <c r="E29" s="10">
        <f t="shared" si="0"/>
        <v>2.8243951797485352</v>
      </c>
      <c r="F29" s="5">
        <f t="shared" si="1"/>
        <v>-1.5252936681111651</v>
      </c>
      <c r="G29" s="11">
        <f t="shared" si="2"/>
        <v>2.8784530245398208</v>
      </c>
      <c r="J29"/>
    </row>
    <row r="30" spans="1:13" x14ac:dyDescent="0.25">
      <c r="A30" s="10" t="s">
        <v>35</v>
      </c>
      <c r="B30" s="10" t="s">
        <v>21</v>
      </c>
      <c r="C30" s="10">
        <v>25.486449241638184</v>
      </c>
      <c r="D30" s="10">
        <v>28.486347198486328</v>
      </c>
      <c r="E30" s="10">
        <f t="shared" si="0"/>
        <v>2.9998979568481445</v>
      </c>
      <c r="F30" s="5">
        <f t="shared" si="1"/>
        <v>-1.3497908910115557</v>
      </c>
      <c r="G30" s="11">
        <f t="shared" si="2"/>
        <v>2.5487518033524608</v>
      </c>
      <c r="J30"/>
    </row>
    <row r="31" spans="1:13" x14ac:dyDescent="0.25">
      <c r="A31" s="10" t="s">
        <v>47</v>
      </c>
      <c r="B31" s="10" t="s">
        <v>21</v>
      </c>
      <c r="C31" s="10">
        <v>25.486449241638184</v>
      </c>
      <c r="D31" s="10">
        <v>28.470645904541016</v>
      </c>
      <c r="E31" s="10">
        <f t="shared" si="0"/>
        <v>2.984196662902832</v>
      </c>
      <c r="F31" s="5">
        <f t="shared" si="1"/>
        <v>-1.3654921849568682</v>
      </c>
      <c r="G31" s="11">
        <f t="shared" si="2"/>
        <v>2.5766421476053734</v>
      </c>
      <c r="J31"/>
    </row>
    <row r="32" spans="1:13" x14ac:dyDescent="0.25">
      <c r="A32" s="10" t="s">
        <v>22</v>
      </c>
      <c r="B32" s="10" t="s">
        <v>23</v>
      </c>
      <c r="C32" s="10">
        <v>24.335188865661621</v>
      </c>
      <c r="D32" s="10">
        <v>27.494974136352539</v>
      </c>
      <c r="E32" s="10">
        <f t="shared" si="0"/>
        <v>3.159785270690918</v>
      </c>
      <c r="F32" s="5">
        <f t="shared" si="1"/>
        <v>-1.1899035771687823</v>
      </c>
      <c r="G32" s="11">
        <f t="shared" si="2"/>
        <v>2.2813749504592287</v>
      </c>
      <c r="J32"/>
    </row>
    <row r="33" spans="1:10" x14ac:dyDescent="0.25">
      <c r="A33" s="10" t="s">
        <v>36</v>
      </c>
      <c r="B33" s="10" t="s">
        <v>23</v>
      </c>
      <c r="C33" s="10">
        <v>24.335188865661621</v>
      </c>
      <c r="D33" s="10">
        <v>27.219615936279297</v>
      </c>
      <c r="E33" s="10">
        <f t="shared" si="0"/>
        <v>2.8844270706176758</v>
      </c>
      <c r="F33" s="5">
        <f t="shared" si="1"/>
        <v>-1.4652617772420244</v>
      </c>
      <c r="G33" s="11">
        <f t="shared" si="2"/>
        <v>2.7611356698434366</v>
      </c>
      <c r="J33"/>
    </row>
    <row r="34" spans="1:10" x14ac:dyDescent="0.25">
      <c r="A34" s="10" t="s">
        <v>48</v>
      </c>
      <c r="B34" s="10" t="s">
        <v>23</v>
      </c>
      <c r="C34" s="10">
        <v>24.335188865661621</v>
      </c>
      <c r="D34" s="10">
        <v>26.260360717773438</v>
      </c>
      <c r="E34" s="10">
        <f t="shared" si="0"/>
        <v>1.9251718521118164</v>
      </c>
      <c r="F34" s="5">
        <f t="shared" si="1"/>
        <v>-2.4245169957478838</v>
      </c>
      <c r="G34" s="11"/>
      <c r="J34"/>
    </row>
    <row r="35" spans="1:10" x14ac:dyDescent="0.25">
      <c r="A35" s="10" t="s">
        <v>24</v>
      </c>
      <c r="B35" s="10" t="s">
        <v>25</v>
      </c>
      <c r="C35" s="10">
        <v>24.328169822692871</v>
      </c>
      <c r="D35" s="10">
        <v>27.934486389160156</v>
      </c>
      <c r="E35" s="10">
        <f t="shared" si="0"/>
        <v>3.6063165664672852</v>
      </c>
      <c r="F35" s="5">
        <f t="shared" si="1"/>
        <v>-0.74337228139241507</v>
      </c>
      <c r="G35" s="11">
        <f t="shared" si="2"/>
        <v>1.6740844200842255</v>
      </c>
    </row>
    <row r="36" spans="1:10" x14ac:dyDescent="0.25">
      <c r="A36" s="10" t="s">
        <v>37</v>
      </c>
      <c r="B36" s="10" t="s">
        <v>25</v>
      </c>
      <c r="C36" s="10">
        <v>24.328169822692871</v>
      </c>
      <c r="D36" s="10">
        <v>27.93510627746582</v>
      </c>
      <c r="E36" s="10">
        <f t="shared" si="0"/>
        <v>3.6069364547729492</v>
      </c>
      <c r="F36" s="5">
        <f t="shared" si="1"/>
        <v>-0.74275239308675101</v>
      </c>
      <c r="G36" s="11">
        <f t="shared" si="2"/>
        <v>1.6733652643297412</v>
      </c>
    </row>
    <row r="37" spans="1:10" x14ac:dyDescent="0.25">
      <c r="A37" s="10" t="s">
        <v>49</v>
      </c>
      <c r="B37" s="10" t="s">
        <v>25</v>
      </c>
      <c r="C37" s="10">
        <v>24.328169822692871</v>
      </c>
      <c r="D37" s="10">
        <v>27.108676910400391</v>
      </c>
      <c r="E37" s="10">
        <f t="shared" si="0"/>
        <v>2.7805070877075195</v>
      </c>
      <c r="F37" s="5">
        <f t="shared" si="1"/>
        <v>-1.5691817601521807</v>
      </c>
      <c r="G37" s="11">
        <f t="shared" si="2"/>
        <v>2.9673636920089743</v>
      </c>
    </row>
    <row r="38" spans="1:10" x14ac:dyDescent="0.25">
      <c r="C38" s="1"/>
    </row>
    <row r="39" spans="1:10" x14ac:dyDescent="0.25">
      <c r="C39" s="1"/>
      <c r="E39" s="12">
        <f>AVERAGE(E2:E4)</f>
        <v>4.3496888478597002</v>
      </c>
      <c r="F39" s="13">
        <v>4.3496888478597002</v>
      </c>
    </row>
    <row r="40" spans="1:10" x14ac:dyDescent="0.25">
      <c r="C40" s="1"/>
    </row>
    <row r="41" spans="1:10" x14ac:dyDescent="0.25">
      <c r="C41" s="1"/>
    </row>
    <row r="42" spans="1:10" x14ac:dyDescent="0.25">
      <c r="C42" s="1"/>
    </row>
    <row r="43" spans="1:10" x14ac:dyDescent="0.25">
      <c r="C43" s="1"/>
    </row>
    <row r="44" spans="1:10" x14ac:dyDescent="0.25">
      <c r="C44" s="1"/>
    </row>
    <row r="45" spans="1:10" x14ac:dyDescent="0.25">
      <c r="C45" s="1"/>
    </row>
    <row r="46" spans="1:10" x14ac:dyDescent="0.25">
      <c r="C46" s="1"/>
    </row>
    <row r="47" spans="1:10" x14ac:dyDescent="0.25">
      <c r="C47" s="1"/>
    </row>
  </sheetData>
  <mergeCells count="2">
    <mergeCell ref="O1:T1"/>
    <mergeCell ref="I1:L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B87C-4D60-460C-A207-91DAA60E083E}">
  <dimension ref="A1:T46"/>
  <sheetViews>
    <sheetView topLeftCell="F10" workbookViewId="0">
      <selection activeCell="Z32" sqref="Z32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136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32.376845435823398</v>
      </c>
      <c r="E2" s="4">
        <f>D2-C2</f>
        <v>5.9107739366040306</v>
      </c>
      <c r="F2" s="5">
        <f>E2-5.87652525286259</f>
        <v>3.4248683741440189E-2</v>
      </c>
      <c r="G2" s="5">
        <f>2^(-F2)</f>
        <v>0.97654018389174957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32.496461193058003</v>
      </c>
      <c r="E3" s="4">
        <f t="shared" ref="E3:E37" si="0">D3-C3</f>
        <v>5.889187006676103</v>
      </c>
      <c r="F3" s="5">
        <f t="shared" ref="F3:F37" si="1">E3-5.87652525286259</f>
        <v>1.2661753813512533E-2</v>
      </c>
      <c r="G3" s="5">
        <f t="shared" ref="G3:G37" si="2">2^(-F3)</f>
        <v>0.99126194173631266</v>
      </c>
      <c r="I3" s="17" t="s">
        <v>3</v>
      </c>
      <c r="J3" s="17">
        <f>AVERAGE(G2:G4)</f>
        <v>1.0002841265356393</v>
      </c>
      <c r="K3" s="17">
        <v>2.039800606</v>
      </c>
      <c r="L3" s="17">
        <f>LOG(K3,2)</f>
        <v>1.0284281331799154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32.569339795671404</v>
      </c>
      <c r="E4" s="4">
        <f t="shared" si="0"/>
        <v>5.8296148153076359</v>
      </c>
      <c r="F4" s="5">
        <f t="shared" si="1"/>
        <v>-4.6910437554954498E-2</v>
      </c>
      <c r="G4" s="5">
        <f t="shared" si="2"/>
        <v>1.0330502539788553</v>
      </c>
      <c r="I4" s="17" t="s">
        <v>61</v>
      </c>
      <c r="J4" s="17">
        <f>AVERAGE(G5:G7)</f>
        <v>1.149340052082485</v>
      </c>
      <c r="K4" s="17">
        <v>11.148508639999999</v>
      </c>
      <c r="L4" s="17">
        <f t="shared" ref="L4:L14" si="3">LOG(K4,2)</f>
        <v>3.4787788255190097</v>
      </c>
      <c r="O4" s="20" t="s">
        <v>55</v>
      </c>
      <c r="P4" s="20">
        <f>AVERAGE(G2:G10)</f>
        <v>0.9535537630248293</v>
      </c>
      <c r="Q4" s="20">
        <f>AVERAGE(L3:L5)</f>
        <v>2.1695730468004979</v>
      </c>
      <c r="R4" s="20">
        <f>_xlfn.STDEV.P(G2:G4,G8:G10)</f>
        <v>0.15880985785545257</v>
      </c>
      <c r="S4" s="20">
        <f>_xlfn.STDEV.P(L3:L5)</f>
        <v>1.0073853845954446</v>
      </c>
      <c r="T4" s="22">
        <f>PEARSON(P4:P7,Q4:Q7)</f>
        <v>0.99008629654014246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30.550276654658099</v>
      </c>
      <c r="E5" s="4">
        <f t="shared" si="0"/>
        <v>5.1343066040246299</v>
      </c>
      <c r="F5" s="5">
        <f t="shared" si="1"/>
        <v>-0.74221864883796052</v>
      </c>
      <c r="G5" s="5">
        <f t="shared" si="2"/>
        <v>1.6727462950640097</v>
      </c>
      <c r="I5" s="17" t="s">
        <v>62</v>
      </c>
      <c r="J5" s="17">
        <f>AVERAGE(G8:G10)</f>
        <v>0.71103711045636409</v>
      </c>
      <c r="K5" s="17">
        <v>4.0041948559999998</v>
      </c>
      <c r="L5" s="17">
        <f t="shared" si="3"/>
        <v>2.0015121817025689</v>
      </c>
      <c r="O5" s="20" t="s">
        <v>56</v>
      </c>
      <c r="P5" s="20">
        <f>AVERAGE(G11:G19)</f>
        <v>27.518175374011648</v>
      </c>
      <c r="Q5" s="20">
        <f>AVERAGE(L6:L8)</f>
        <v>8.1262094199221551</v>
      </c>
      <c r="R5" s="20">
        <f>_xlfn.STDEV.P(G11:G19)</f>
        <v>6.3512313356083263</v>
      </c>
      <c r="S5" s="20">
        <f>_xlfn.STDEV.P(L6:L8)</f>
        <v>1.6431330706254632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31.799751871378998</v>
      </c>
      <c r="E6" s="4">
        <f t="shared" si="0"/>
        <v>6.4125464584868972</v>
      </c>
      <c r="F6" s="5">
        <f t="shared" si="1"/>
        <v>0.53602120562430677</v>
      </c>
      <c r="G6" s="5">
        <f t="shared" si="2"/>
        <v>0.68967032363791247</v>
      </c>
      <c r="I6" s="17" t="s">
        <v>63</v>
      </c>
      <c r="J6" s="17">
        <f>AVERAGE(G11:G13)</f>
        <v>36.253592546839656</v>
      </c>
      <c r="K6" s="17">
        <v>863.67834159999995</v>
      </c>
      <c r="L6" s="17">
        <f t="shared" si="3"/>
        <v>9.7543503014904864</v>
      </c>
      <c r="O6" s="20" t="s">
        <v>57</v>
      </c>
      <c r="P6" s="20">
        <f>AVERAGE(G20:G28)</f>
        <v>25.908567685505091</v>
      </c>
      <c r="Q6" s="20">
        <f>AVERAGE(L9:L11)</f>
        <v>8.3360638131365388</v>
      </c>
      <c r="R6" s="20">
        <f>_xlfn.STDEV.P(G20:G28)</f>
        <v>12.205967152178678</v>
      </c>
      <c r="S6" s="20">
        <f>_xlfn.STDEV.P(L9:L11)</f>
        <v>1.3300549915841287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31.063023827468598</v>
      </c>
      <c r="E7" s="4">
        <f t="shared" si="0"/>
        <v>5.7580279258223293</v>
      </c>
      <c r="F7" s="5">
        <f t="shared" si="1"/>
        <v>-0.11849732704026117</v>
      </c>
      <c r="G7" s="5">
        <f t="shared" si="2"/>
        <v>1.0856035375455328</v>
      </c>
      <c r="I7" s="17" t="s">
        <v>64</v>
      </c>
      <c r="J7" s="17">
        <f>AVERAGE(G14:G16)</f>
        <v>23.90457896944018</v>
      </c>
      <c r="K7" s="17">
        <v>429.94257759999999</v>
      </c>
      <c r="L7" s="17">
        <f t="shared" si="3"/>
        <v>8.7480001785577031</v>
      </c>
      <c r="O7" s="20" t="s">
        <v>58</v>
      </c>
      <c r="P7" s="20">
        <f>AVERAGE(G29:G37)</f>
        <v>23.929847195899406</v>
      </c>
      <c r="Q7" s="20">
        <f>AVERAGE(L12:L14)</f>
        <v>8.2972917284609782</v>
      </c>
      <c r="R7" s="20">
        <f>_xlfn.STDEV.P(G29:G37)</f>
        <v>6.9032555456557825</v>
      </c>
      <c r="S7" s="20">
        <f>_xlfn.STDEV.P(L12:L14)</f>
        <v>1.3866049235068654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30.992510498175196</v>
      </c>
      <c r="E8" s="4">
        <f t="shared" si="0"/>
        <v>6.1899839134953289</v>
      </c>
      <c r="F8" s="5">
        <f t="shared" si="1"/>
        <v>0.31345866063273853</v>
      </c>
      <c r="G8" s="5">
        <f t="shared" si="2"/>
        <v>0.80471026400620971</v>
      </c>
      <c r="I8" s="17" t="s">
        <v>65</v>
      </c>
      <c r="J8" s="17">
        <f>AVERAGE(G17:G19)</f>
        <v>22.396354605755118</v>
      </c>
      <c r="K8" s="17">
        <v>58.740261359999998</v>
      </c>
      <c r="L8" s="17">
        <f t="shared" si="3"/>
        <v>5.8762777797182757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31.483097397585098</v>
      </c>
      <c r="E9" s="4">
        <f t="shared" si="0"/>
        <v>6.6372059021245988</v>
      </c>
      <c r="F9" s="5">
        <f t="shared" si="1"/>
        <v>0.7606806492620084</v>
      </c>
      <c r="G9" s="5">
        <f t="shared" si="2"/>
        <v>0.59021780608961061</v>
      </c>
      <c r="I9" s="17" t="s">
        <v>66</v>
      </c>
      <c r="J9" s="17">
        <f>AVERAGE(G20:G22)</f>
        <v>9.0754246002666648</v>
      </c>
      <c r="K9" s="17">
        <v>90.041790759999998</v>
      </c>
      <c r="L9" s="17">
        <f t="shared" si="3"/>
        <v>6.492522844425773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31.152148383269196</v>
      </c>
      <c r="E10" s="4">
        <f t="shared" si="0"/>
        <v>6.3144743237289269</v>
      </c>
      <c r="F10" s="5">
        <f t="shared" si="1"/>
        <v>0.4379490708663365</v>
      </c>
      <c r="G10" s="5">
        <f t="shared" si="2"/>
        <v>0.73818326127327172</v>
      </c>
      <c r="I10" s="17" t="s">
        <v>67</v>
      </c>
      <c r="J10" s="17">
        <f>AVERAGE(G23:G25)</f>
        <v>34.120533116418677</v>
      </c>
      <c r="K10" s="17">
        <v>489.25244509999999</v>
      </c>
      <c r="L10" s="17">
        <f t="shared" si="3"/>
        <v>8.9344352506928839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25.624046310963696</v>
      </c>
      <c r="E11" s="6">
        <f t="shared" si="0"/>
        <v>0.67443596524712746</v>
      </c>
      <c r="F11" s="5">
        <f t="shared" si="1"/>
        <v>-5.202089287615463</v>
      </c>
      <c r="G11" s="5">
        <f t="shared" si="2"/>
        <v>36.811618767888362</v>
      </c>
      <c r="I11" s="17" t="s">
        <v>68</v>
      </c>
      <c r="J11" s="17">
        <f>AVERAGE(G26:G28)</f>
        <v>34.529745339829923</v>
      </c>
      <c r="K11" s="17">
        <v>766.01739540000005</v>
      </c>
      <c r="L11" s="17">
        <f t="shared" si="3"/>
        <v>9.5812333442909612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25.816242725146395</v>
      </c>
      <c r="E12" s="6">
        <f t="shared" si="0"/>
        <v>0.75591450465569565</v>
      </c>
      <c r="F12" s="5">
        <f t="shared" si="1"/>
        <v>-5.1206107482068948</v>
      </c>
      <c r="G12" s="5">
        <f t="shared" si="2"/>
        <v>34.790240528479188</v>
      </c>
      <c r="I12" s="17" t="s">
        <v>69</v>
      </c>
      <c r="J12" s="17">
        <f>AVERAGE(G29:G31)</f>
        <v>31.66582837556437</v>
      </c>
      <c r="K12" s="17">
        <v>170.17825769999999</v>
      </c>
      <c r="L12" s="17">
        <f t="shared" si="3"/>
        <v>7.4109029170918514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25.667347761690696</v>
      </c>
      <c r="E13" s="6">
        <f t="shared" si="0"/>
        <v>0.66088865093282934</v>
      </c>
      <c r="F13" s="5">
        <f t="shared" si="1"/>
        <v>-5.2156366019297611</v>
      </c>
      <c r="G13" s="5">
        <f t="shared" si="2"/>
        <v>37.158918344151424</v>
      </c>
      <c r="I13" s="17" t="s">
        <v>70</v>
      </c>
      <c r="J13" s="17">
        <f>AVERAGE(G32:G34)</f>
        <v>16.848194697366164</v>
      </c>
      <c r="K13" s="17">
        <v>1222.2536789999999</v>
      </c>
      <c r="L13" s="17">
        <f t="shared" si="3"/>
        <v>10.255328032546135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26.406164423948695</v>
      </c>
      <c r="E14" s="6">
        <f t="shared" si="0"/>
        <v>1.2863406315229291</v>
      </c>
      <c r="F14" s="5">
        <f t="shared" si="1"/>
        <v>-4.5901846213396613</v>
      </c>
      <c r="G14" s="5">
        <f t="shared" si="2"/>
        <v>24.087030172853559</v>
      </c>
      <c r="I14" s="17" t="s">
        <v>71</v>
      </c>
      <c r="J14" s="17">
        <f>AVERAGE(G35:G37)</f>
        <v>23.275518514767683</v>
      </c>
      <c r="K14" s="17">
        <v>149.67030819999999</v>
      </c>
      <c r="L14" s="17">
        <f t="shared" si="3"/>
        <v>7.2256442357449533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26.517117866494296</v>
      </c>
      <c r="E15" s="6">
        <f t="shared" si="0"/>
        <v>1.3173094636274953</v>
      </c>
      <c r="F15" s="5">
        <f t="shared" si="1"/>
        <v>-4.5592157892350951</v>
      </c>
      <c r="G15" s="5">
        <f t="shared" si="2"/>
        <v>23.575488982472063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26.418374592833995</v>
      </c>
      <c r="E16" s="6">
        <f t="shared" si="0"/>
        <v>1.2884872160909282</v>
      </c>
      <c r="F16" s="5">
        <f t="shared" si="1"/>
        <v>-4.5880380367716622</v>
      </c>
      <c r="G16" s="5">
        <f t="shared" si="2"/>
        <v>24.051217752994919</v>
      </c>
      <c r="J16"/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26.630130385429599</v>
      </c>
      <c r="E17" s="6">
        <f t="shared" si="0"/>
        <v>1.4979801463349318</v>
      </c>
      <c r="F17" s="5">
        <f t="shared" si="1"/>
        <v>-4.3785451065276586</v>
      </c>
      <c r="G17" s="5">
        <f t="shared" si="2"/>
        <v>20.80048274940993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26.642869984590501</v>
      </c>
      <c r="E18" s="6">
        <f t="shared" si="0"/>
        <v>1.4791359034965019</v>
      </c>
      <c r="F18" s="5">
        <f t="shared" si="1"/>
        <v>-4.3973893493660885</v>
      </c>
      <c r="G18" s="5">
        <f t="shared" si="2"/>
        <v>21.07395734964112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26.362329580521902</v>
      </c>
      <c r="E19" s="6">
        <f t="shared" si="0"/>
        <v>1.2146261180846345</v>
      </c>
      <c r="F19" s="5">
        <f t="shared" si="1"/>
        <v>-4.6618991347779559</v>
      </c>
      <c r="G19" s="5">
        <f t="shared" si="2"/>
        <v>25.314623718214307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28.313936837937398</v>
      </c>
      <c r="E20" s="8">
        <f t="shared" si="0"/>
        <v>2.7579699230885311</v>
      </c>
      <c r="F20" s="5">
        <f t="shared" si="1"/>
        <v>-3.1185553297740594</v>
      </c>
      <c r="G20" s="5">
        <f t="shared" si="2"/>
        <v>8.6851774759670146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28.1099690858894</v>
      </c>
      <c r="E21" s="8">
        <f t="shared" si="0"/>
        <v>2.6610758446968994</v>
      </c>
      <c r="F21" s="5">
        <f t="shared" si="1"/>
        <v>-3.215449408165691</v>
      </c>
      <c r="G21" s="5">
        <f t="shared" si="2"/>
        <v>9.2885242955327634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28.129529761892996</v>
      </c>
      <c r="E22" s="8">
        <f t="shared" si="0"/>
        <v>2.6666707912201275</v>
      </c>
      <c r="F22" s="5">
        <f t="shared" si="1"/>
        <v>-3.2098544616424629</v>
      </c>
      <c r="G22" s="5">
        <f t="shared" si="2"/>
        <v>9.2525720293002163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25.690831352317598</v>
      </c>
      <c r="E23" s="8">
        <f t="shared" si="0"/>
        <v>0.79791786288813071</v>
      </c>
      <c r="F23" s="5">
        <f t="shared" si="1"/>
        <v>-5.0786073899744597</v>
      </c>
      <c r="G23" s="5">
        <f t="shared" si="2"/>
        <v>33.791942737744051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25.821579594522497</v>
      </c>
      <c r="E24" s="8">
        <f t="shared" si="0"/>
        <v>0.932068907562698</v>
      </c>
      <c r="F24" s="5">
        <f t="shared" si="1"/>
        <v>-4.9444563452998924</v>
      </c>
      <c r="G24" s="5">
        <f t="shared" si="2"/>
        <v>30.791416779329168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25.669996891011095</v>
      </c>
      <c r="E25" s="8">
        <f t="shared" si="0"/>
        <v>0.63704167288572933</v>
      </c>
      <c r="F25" s="5">
        <f t="shared" si="1"/>
        <v>-5.2394835799768611</v>
      </c>
      <c r="G25" s="5">
        <f t="shared" si="2"/>
        <v>37.77823983218282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27.524992573313799</v>
      </c>
      <c r="E26" s="8">
        <f t="shared" si="0"/>
        <v>0.57004823101973301</v>
      </c>
      <c r="F26" s="5">
        <f t="shared" si="1"/>
        <v>-5.3064770218428574</v>
      </c>
      <c r="G26" s="5">
        <f t="shared" si="2"/>
        <v>39.573891148944654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27.4393735221859</v>
      </c>
      <c r="E27" s="8">
        <f t="shared" si="0"/>
        <v>0.8260714971005001</v>
      </c>
      <c r="F27" s="5">
        <f t="shared" si="1"/>
        <v>-5.0504537557620903</v>
      </c>
      <c r="G27" s="5">
        <f t="shared" si="2"/>
        <v>33.138898754770807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27.314998347170398</v>
      </c>
      <c r="E28" s="8">
        <f t="shared" si="0"/>
        <v>0.92809045025932946</v>
      </c>
      <c r="F28" s="5">
        <f t="shared" si="1"/>
        <v>-4.948434802603261</v>
      </c>
      <c r="G28" s="5">
        <f t="shared" si="2"/>
        <v>30.876446115774296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27.292795807688599</v>
      </c>
      <c r="E29" s="10">
        <f t="shared" si="0"/>
        <v>0.97845655181653157</v>
      </c>
      <c r="F29" s="5">
        <f t="shared" si="1"/>
        <v>-4.8980687010460588</v>
      </c>
      <c r="G29" s="5">
        <f t="shared" si="2"/>
        <v>29.817113592998009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27.337315361209797</v>
      </c>
      <c r="E30" s="10">
        <f t="shared" si="0"/>
        <v>0.89796327457689529</v>
      </c>
      <c r="F30" s="5">
        <f t="shared" si="1"/>
        <v>-4.9785619782856951</v>
      </c>
      <c r="G30" s="5">
        <f t="shared" si="2"/>
        <v>31.528005000308735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27.224701108499797</v>
      </c>
      <c r="E31" s="10">
        <f t="shared" si="0"/>
        <v>0.80388919501393019</v>
      </c>
      <c r="F31" s="5">
        <f t="shared" si="1"/>
        <v>-5.0726360578486602</v>
      </c>
      <c r="G31" s="5">
        <f t="shared" si="2"/>
        <v>33.652366533386356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27.419346640745701</v>
      </c>
      <c r="E32" s="10">
        <f t="shared" si="0"/>
        <v>1.8983241413633323</v>
      </c>
      <c r="F32" s="5">
        <f t="shared" si="1"/>
        <v>-3.9782011114992581</v>
      </c>
      <c r="G32" s="5">
        <f t="shared" si="2"/>
        <v>15.760059883486921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27.372348744702201</v>
      </c>
      <c r="E33" s="10">
        <f t="shared" si="0"/>
        <v>1.7700250079303004</v>
      </c>
      <c r="F33" s="5">
        <f t="shared" si="1"/>
        <v>-4.10650024493229</v>
      </c>
      <c r="G33" s="5">
        <f t="shared" si="2"/>
        <v>17.225813897787912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27.239146550208599</v>
      </c>
      <c r="E34" s="10">
        <f t="shared" si="0"/>
        <v>1.7424102753177309</v>
      </c>
      <c r="F34" s="5">
        <f t="shared" si="1"/>
        <v>-4.1341149775448596</v>
      </c>
      <c r="G34" s="5">
        <f t="shared" si="2"/>
        <v>17.55871031082366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27.9099600157091</v>
      </c>
      <c r="E35" s="10">
        <f t="shared" si="0"/>
        <v>1.8152766990629985</v>
      </c>
      <c r="F35" s="5">
        <f t="shared" si="1"/>
        <v>-4.0612485537995919</v>
      </c>
      <c r="G35" s="5">
        <f t="shared" si="2"/>
        <v>16.693893345559875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27.312659280434499</v>
      </c>
      <c r="E36" s="10">
        <f t="shared" si="0"/>
        <v>1.3439973983885984</v>
      </c>
      <c r="F36" s="5">
        <f t="shared" si="1"/>
        <v>-4.532527854473992</v>
      </c>
      <c r="G36" s="5">
        <f t="shared" si="2"/>
        <v>23.143382884211768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26.9667373740828</v>
      </c>
      <c r="E37" s="10">
        <f t="shared" si="0"/>
        <v>0.97015030538659985</v>
      </c>
      <c r="F37" s="5">
        <f t="shared" si="1"/>
        <v>-4.9063749474759906</v>
      </c>
      <c r="G37" s="5">
        <f t="shared" si="2"/>
        <v>29.989279314531402</v>
      </c>
    </row>
    <row r="38" spans="1:20" x14ac:dyDescent="0.25">
      <c r="C38" s="1"/>
    </row>
    <row r="39" spans="1:20" x14ac:dyDescent="0.25">
      <c r="C39" s="1"/>
      <c r="E39" s="12">
        <f>AVERAGE(E2:E4)</f>
        <v>5.8765252528625895</v>
      </c>
      <c r="F39" s="13">
        <v>5.8765252528625904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C086A-8778-4401-9401-C0B6E2A423FB}">
  <dimension ref="A1:T46"/>
  <sheetViews>
    <sheetView topLeftCell="F10" workbookViewId="0">
      <selection activeCell="Z24" sqref="Z24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135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33.009196086513803</v>
      </c>
      <c r="E2" s="4">
        <f>D2-C2</f>
        <v>6.5431245872944359</v>
      </c>
      <c r="F2" s="5">
        <f>E2-6.35575676876794</f>
        <v>0.18736781852649553</v>
      </c>
      <c r="G2" s="5">
        <f>2^(-F2)</f>
        <v>0.8782065388514424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33.020912117193433</v>
      </c>
      <c r="E3" s="4">
        <f t="shared" ref="E3:E37" si="0">D3-C3</f>
        <v>6.4136379308115323</v>
      </c>
      <c r="F3" s="5">
        <f t="shared" ref="F3:F37" si="1">E3-6.35575676876794</f>
        <v>5.7881162043591949E-2</v>
      </c>
      <c r="G3" s="5">
        <f t="shared" ref="G3:G37" si="2">2^(-F3)</f>
        <v>0.96067399351936966</v>
      </c>
      <c r="I3" s="17" t="s">
        <v>3</v>
      </c>
      <c r="J3" s="17">
        <f>AVERAGE(G2:G4)</f>
        <v>1.0080592814952269</v>
      </c>
      <c r="K3" s="17">
        <v>2.039800606</v>
      </c>
      <c r="L3" s="17">
        <f>LOG(K3,2)</f>
        <v>1.0284281331799154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32.850232768561632</v>
      </c>
      <c r="E4" s="4">
        <f t="shared" si="0"/>
        <v>6.1105077881978644</v>
      </c>
      <c r="F4" s="5">
        <f t="shared" si="1"/>
        <v>-0.24524898057007594</v>
      </c>
      <c r="G4" s="5">
        <f t="shared" si="2"/>
        <v>1.1852973121148689</v>
      </c>
      <c r="I4" s="17" t="s">
        <v>61</v>
      </c>
      <c r="J4" s="17">
        <f>AVERAGE(G5:G7)</f>
        <v>1.0090965728580055</v>
      </c>
      <c r="K4" s="17">
        <v>9.1215070669999996</v>
      </c>
      <c r="L4" s="17">
        <f t="shared" ref="L4:L14" si="3">LOG(K4,2)</f>
        <v>3.189272207993318</v>
      </c>
      <c r="O4" s="20" t="s">
        <v>55</v>
      </c>
      <c r="P4" s="20">
        <f>AVERAGE(G2:G10)</f>
        <v>0.84080171610109433</v>
      </c>
      <c r="Q4" s="20">
        <f>AVERAGE(L3:L5)</f>
        <v>1.9347250078656526</v>
      </c>
      <c r="R4" s="20">
        <f>_xlfn.STDEV.P(G2:G4,G8:G10)</f>
        <v>0.28275282281534042</v>
      </c>
      <c r="S4" s="20">
        <f>_xlfn.STDEV.P(L3:L5)</f>
        <v>0.91588590839392769</v>
      </c>
      <c r="T4" s="22">
        <f>PEARSON(P4:P7,Q4:Q7)</f>
        <v>0.92999471085931817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31.440216411289335</v>
      </c>
      <c r="E5" s="4">
        <f t="shared" si="0"/>
        <v>6.0242463606558658</v>
      </c>
      <c r="F5" s="5">
        <f t="shared" si="1"/>
        <v>-0.33151040811207455</v>
      </c>
      <c r="G5" s="5">
        <f t="shared" si="2"/>
        <v>1.2583300751052078</v>
      </c>
      <c r="I5" s="17" t="s">
        <v>62</v>
      </c>
      <c r="J5" s="17">
        <f>AVERAGE(G8:G10)</f>
        <v>0.5052492939500508</v>
      </c>
      <c r="K5" s="17">
        <v>3.0031461419999999</v>
      </c>
      <c r="L5" s="17">
        <f t="shared" si="3"/>
        <v>1.586474682423725</v>
      </c>
      <c r="O5" s="20" t="s">
        <v>56</v>
      </c>
      <c r="P5" s="20">
        <f>AVERAGE(G11:G19)</f>
        <v>10.475080172062238</v>
      </c>
      <c r="Q5" s="20">
        <f>AVERAGE(L6:L8)</f>
        <v>6.6194923008967566</v>
      </c>
      <c r="R5" s="20">
        <f>_xlfn.STDEV.P(G11:G19)</f>
        <v>1.7511870988393246</v>
      </c>
      <c r="S5" s="20">
        <f>_xlfn.STDEV.P(L6:L8)</f>
        <v>0.7456251078841456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31.699682923067332</v>
      </c>
      <c r="E6" s="4">
        <f t="shared" si="0"/>
        <v>6.3124775101752313</v>
      </c>
      <c r="F6" s="5">
        <f t="shared" si="1"/>
        <v>-4.3279258592709091E-2</v>
      </c>
      <c r="G6" s="5">
        <f t="shared" si="2"/>
        <v>1.0304533964047402</v>
      </c>
      <c r="I6" s="17" t="s">
        <v>63</v>
      </c>
      <c r="J6" s="17">
        <f>AVERAGE(G11:G13)</f>
        <v>11.250012140441592</v>
      </c>
      <c r="K6" s="17">
        <v>160.87140239999999</v>
      </c>
      <c r="L6" s="17">
        <f t="shared" si="3"/>
        <v>7.3297640752978488</v>
      </c>
      <c r="O6" s="20" t="s">
        <v>57</v>
      </c>
      <c r="P6" s="20">
        <f>AVERAGE(G20:G28)</f>
        <v>7.2578995755513613</v>
      </c>
      <c r="Q6" s="20">
        <f>AVERAGE(L9:L11)</f>
        <v>6.497068091742249</v>
      </c>
      <c r="R6" s="20">
        <f>_xlfn.STDEV.P(G20:G28)</f>
        <v>2.3050881657290909</v>
      </c>
      <c r="S6" s="20">
        <f>_xlfn.STDEV.P(L9:L11)</f>
        <v>1.5194221395967702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32.098070640424936</v>
      </c>
      <c r="E7" s="4">
        <f t="shared" si="0"/>
        <v>6.7930747387786674</v>
      </c>
      <c r="F7" s="5">
        <f t="shared" si="1"/>
        <v>0.43731797001072703</v>
      </c>
      <c r="G7" s="5">
        <f t="shared" si="2"/>
        <v>0.73850624706406842</v>
      </c>
      <c r="I7" s="17" t="s">
        <v>64</v>
      </c>
      <c r="J7" s="17">
        <f>AVERAGE(G14:G16)</f>
        <v>11.89579311958947</v>
      </c>
      <c r="K7" s="17">
        <v>122.7276234</v>
      </c>
      <c r="L7" s="17">
        <f t="shared" si="3"/>
        <v>6.9393161955556364</v>
      </c>
      <c r="O7" s="20" t="s">
        <v>58</v>
      </c>
      <c r="P7" s="20">
        <f>AVERAGE(G29:G37)</f>
        <v>10.000143120952581</v>
      </c>
      <c r="Q7" s="20">
        <f>AVERAGE(L12:L14)</f>
        <v>5.9398438800193469</v>
      </c>
      <c r="R7" s="20">
        <f>_xlfn.STDEV.P(G29:G37)</f>
        <v>1.5560051251033558</v>
      </c>
      <c r="S7" s="20">
        <f>_xlfn.STDEV.P(L12:L14)</f>
        <v>1.595085409396426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32.139326809903032</v>
      </c>
      <c r="E8" s="4">
        <f t="shared" si="0"/>
        <v>7.3368002252231648</v>
      </c>
      <c r="F8" s="5">
        <f t="shared" si="1"/>
        <v>0.98104345645522439</v>
      </c>
      <c r="G8" s="5">
        <f t="shared" si="2"/>
        <v>0.50661318978935566</v>
      </c>
      <c r="I8" s="17" t="s">
        <v>65</v>
      </c>
      <c r="J8" s="17">
        <f>AVERAGE(G17:G19)</f>
        <v>8.2794352561556526</v>
      </c>
      <c r="K8" s="17">
        <v>48.14775521</v>
      </c>
      <c r="L8" s="17">
        <f t="shared" si="3"/>
        <v>5.5893966318367827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31.795450976295434</v>
      </c>
      <c r="E9" s="4">
        <f t="shared" si="0"/>
        <v>6.9495594808349352</v>
      </c>
      <c r="F9" s="5">
        <f t="shared" si="1"/>
        <v>0.59380271206699486</v>
      </c>
      <c r="G9" s="5">
        <f t="shared" si="2"/>
        <v>0.66259411179035088</v>
      </c>
      <c r="I9" s="17" t="s">
        <v>66</v>
      </c>
      <c r="J9" s="17">
        <f>AVERAGE(G20:G22)</f>
        <v>4.4594608945516478</v>
      </c>
      <c r="K9" s="17">
        <v>31.663047299999999</v>
      </c>
      <c r="L9" s="17">
        <f t="shared" si="3"/>
        <v>4.9847282042170624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32.722334619817332</v>
      </c>
      <c r="E10" s="4">
        <f t="shared" si="0"/>
        <v>7.8846605602770623</v>
      </c>
      <c r="F10" s="5">
        <f t="shared" si="1"/>
        <v>1.5289037915091219</v>
      </c>
      <c r="G10" s="5">
        <f t="shared" si="2"/>
        <v>0.34654058027044571</v>
      </c>
      <c r="I10" s="17" t="s">
        <v>67</v>
      </c>
      <c r="J10" s="17">
        <f>AVERAGE(G23:G25)</f>
        <v>7.9341697874509904</v>
      </c>
      <c r="K10" s="17">
        <v>61.022733850000002</v>
      </c>
      <c r="L10" s="17">
        <f t="shared" si="3"/>
        <v>5.9312749097348902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27.982838104115533</v>
      </c>
      <c r="E11" s="6">
        <f t="shared" si="0"/>
        <v>3.0332277583989651</v>
      </c>
      <c r="F11" s="5">
        <f t="shared" si="1"/>
        <v>-3.3225290103689753</v>
      </c>
      <c r="G11" s="5">
        <f t="shared" si="2"/>
        <v>10.004166096295315</v>
      </c>
      <c r="I11" s="17" t="s">
        <v>68</v>
      </c>
      <c r="J11" s="17">
        <f>AVERAGE(G26:G28)</f>
        <v>9.3800680446514466</v>
      </c>
      <c r="K11" s="17">
        <v>381.41060859999999</v>
      </c>
      <c r="L11" s="17">
        <f t="shared" si="3"/>
        <v>8.5752011612747943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27.743178643171735</v>
      </c>
      <c r="E12" s="6">
        <f t="shared" si="0"/>
        <v>2.6828504226810352</v>
      </c>
      <c r="F12" s="5">
        <f t="shared" si="1"/>
        <v>-3.6729063460869051</v>
      </c>
      <c r="G12" s="5">
        <f t="shared" si="2"/>
        <v>12.754251643465738</v>
      </c>
      <c r="I12" s="17" t="s">
        <v>69</v>
      </c>
      <c r="J12" s="17">
        <f>AVERAGE(G29:G31)</f>
        <v>10.14748707213611</v>
      </c>
      <c r="K12" s="17">
        <v>21.157296899999999</v>
      </c>
      <c r="L12" s="17">
        <f t="shared" si="3"/>
        <v>4.4030834124113989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27.903883924110634</v>
      </c>
      <c r="E13" s="6">
        <f t="shared" si="0"/>
        <v>2.8974248133527674</v>
      </c>
      <c r="F13" s="5">
        <f t="shared" si="1"/>
        <v>-3.458331955415173</v>
      </c>
      <c r="G13" s="5">
        <f t="shared" si="2"/>
        <v>10.991618681563729</v>
      </c>
      <c r="I13" s="17" t="s">
        <v>70</v>
      </c>
      <c r="J13" s="17">
        <f>AVERAGE(G32:G34)</f>
        <v>11.348731618758206</v>
      </c>
      <c r="K13" s="17">
        <v>281.76264989999999</v>
      </c>
      <c r="L13" s="17">
        <f t="shared" si="3"/>
        <v>8.1383365722691892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28.015905985482533</v>
      </c>
      <c r="E14" s="6">
        <f t="shared" si="0"/>
        <v>2.8960821930567668</v>
      </c>
      <c r="F14" s="5">
        <f t="shared" si="1"/>
        <v>-3.4596745757111735</v>
      </c>
      <c r="G14" s="5">
        <f t="shared" si="2"/>
        <v>11.001852611108417</v>
      </c>
      <c r="I14" s="17" t="s">
        <v>71</v>
      </c>
      <c r="J14" s="17">
        <f>AVERAGE(G35:G37)</f>
        <v>8.5042106719634276</v>
      </c>
      <c r="K14" s="17">
        <v>38.803413229999997</v>
      </c>
      <c r="L14" s="17">
        <f t="shared" si="3"/>
        <v>5.2781116553774554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27.920869891763498</v>
      </c>
      <c r="E15" s="6">
        <f t="shared" si="0"/>
        <v>2.721061488896698</v>
      </c>
      <c r="F15" s="5">
        <f t="shared" si="1"/>
        <v>-3.6346952798712424</v>
      </c>
      <c r="G15" s="5">
        <f t="shared" si="2"/>
        <v>12.420878235984146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27.869210161834399</v>
      </c>
      <c r="E16" s="6">
        <f t="shared" si="0"/>
        <v>2.739322785091332</v>
      </c>
      <c r="F16" s="5">
        <f t="shared" si="1"/>
        <v>-3.6164339836766084</v>
      </c>
      <c r="G16" s="5">
        <f t="shared" si="2"/>
        <v>12.264648511675844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28.435505862825899</v>
      </c>
      <c r="E17" s="6">
        <f t="shared" si="0"/>
        <v>3.3033556237312318</v>
      </c>
      <c r="F17" s="5">
        <f t="shared" si="1"/>
        <v>-3.0524011450367086</v>
      </c>
      <c r="G17" s="5">
        <f t="shared" si="2"/>
        <v>8.2959151878779718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28.525823758869301</v>
      </c>
      <c r="E18" s="6">
        <f t="shared" si="0"/>
        <v>3.3620896777753018</v>
      </c>
      <c r="F18" s="5">
        <f t="shared" si="1"/>
        <v>-2.9936670909926386</v>
      </c>
      <c r="G18" s="5">
        <f t="shared" si="2"/>
        <v>7.9649598588478696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28.402914662745701</v>
      </c>
      <c r="E19" s="6">
        <f t="shared" si="0"/>
        <v>3.2552112003084339</v>
      </c>
      <c r="F19" s="5">
        <f t="shared" si="1"/>
        <v>-3.1005455684595065</v>
      </c>
      <c r="G19" s="5">
        <f t="shared" si="2"/>
        <v>8.5774307217411128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29.621568951413035</v>
      </c>
      <c r="E20" s="8">
        <f t="shared" si="0"/>
        <v>4.0656020365641687</v>
      </c>
      <c r="F20" s="5">
        <f t="shared" si="1"/>
        <v>-2.2901547322037716</v>
      </c>
      <c r="G20" s="5">
        <f t="shared" si="2"/>
        <v>4.8910856622907239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29.846733253998234</v>
      </c>
      <c r="E21" s="8">
        <f t="shared" si="0"/>
        <v>4.3978400128057338</v>
      </c>
      <c r="F21" s="5">
        <f t="shared" si="1"/>
        <v>-1.9579167559622066</v>
      </c>
      <c r="G21" s="5">
        <f t="shared" si="2"/>
        <v>3.8850058094261457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29.616263465846934</v>
      </c>
      <c r="E22" s="8">
        <f t="shared" si="0"/>
        <v>4.1534044951740654</v>
      </c>
      <c r="F22" s="5">
        <f t="shared" si="1"/>
        <v>-2.202352273593875</v>
      </c>
      <c r="G22" s="5">
        <f t="shared" si="2"/>
        <v>4.6022912119380752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28.301369446515434</v>
      </c>
      <c r="E23" s="8">
        <f t="shared" si="0"/>
        <v>3.408455957085966</v>
      </c>
      <c r="F23" s="5">
        <f t="shared" si="1"/>
        <v>-2.9473008116819743</v>
      </c>
      <c r="G23" s="5">
        <f t="shared" si="2"/>
        <v>7.7130465166843596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28.279492827175932</v>
      </c>
      <c r="E24" s="8">
        <f t="shared" si="0"/>
        <v>3.3899821402161336</v>
      </c>
      <c r="F24" s="5">
        <f t="shared" si="1"/>
        <v>-2.9657746285518067</v>
      </c>
      <c r="G24" s="5">
        <f t="shared" si="2"/>
        <v>7.8124477102873664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28.339601391360933</v>
      </c>
      <c r="E25" s="8">
        <f t="shared" si="0"/>
        <v>3.306646173235567</v>
      </c>
      <c r="F25" s="5">
        <f t="shared" si="1"/>
        <v>-3.0491105955323734</v>
      </c>
      <c r="G25" s="5">
        <f t="shared" si="2"/>
        <v>8.2770151353812444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29.7770727733099</v>
      </c>
      <c r="E26" s="8">
        <f t="shared" si="0"/>
        <v>2.8221284310158339</v>
      </c>
      <c r="F26" s="5">
        <f t="shared" si="1"/>
        <v>-3.5336283377521065</v>
      </c>
      <c r="G26" s="5">
        <f t="shared" si="2"/>
        <v>11.580521659654394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29.777619732695499</v>
      </c>
      <c r="E27" s="8">
        <f t="shared" si="0"/>
        <v>3.164317707610099</v>
      </c>
      <c r="F27" s="5">
        <f t="shared" si="1"/>
        <v>-3.1914390611578414</v>
      </c>
      <c r="G27" s="5">
        <f t="shared" si="2"/>
        <v>9.1352173912918193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29.850377579144901</v>
      </c>
      <c r="E28" s="8">
        <f t="shared" si="0"/>
        <v>3.463469682233832</v>
      </c>
      <c r="F28" s="5">
        <f t="shared" si="1"/>
        <v>-2.8922870865341084</v>
      </c>
      <c r="G28" s="5">
        <f t="shared" si="2"/>
        <v>7.424465083008128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29.027938910474099</v>
      </c>
      <c r="E29" s="10">
        <f t="shared" si="0"/>
        <v>2.7135996546020316</v>
      </c>
      <c r="F29" s="5">
        <f t="shared" si="1"/>
        <v>-3.6421571141659088</v>
      </c>
      <c r="G29" s="5">
        <f t="shared" si="2"/>
        <v>12.485287296997742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29.542067550037601</v>
      </c>
      <c r="E30" s="10">
        <f t="shared" si="0"/>
        <v>3.1027154634046994</v>
      </c>
      <c r="F30" s="5">
        <f t="shared" si="1"/>
        <v>-3.253041305363241</v>
      </c>
      <c r="G30" s="5">
        <f t="shared" si="2"/>
        <v>9.5337335501126361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29.7021590914811</v>
      </c>
      <c r="E31" s="10">
        <f t="shared" si="0"/>
        <v>3.281347177995233</v>
      </c>
      <c r="F31" s="5">
        <f t="shared" si="1"/>
        <v>-3.0744095907727074</v>
      </c>
      <c r="G31" s="5">
        <f t="shared" si="2"/>
        <v>8.4234403692979551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28.388743288515034</v>
      </c>
      <c r="E32" s="10">
        <f t="shared" si="0"/>
        <v>2.8677207891326653</v>
      </c>
      <c r="F32" s="5">
        <f t="shared" si="1"/>
        <v>-3.4880359796352751</v>
      </c>
      <c r="G32" s="5">
        <f t="shared" si="2"/>
        <v>11.220273826109381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28.422244593121533</v>
      </c>
      <c r="E33" s="10">
        <f t="shared" si="0"/>
        <v>2.8199208563496327</v>
      </c>
      <c r="F33" s="5">
        <f t="shared" si="1"/>
        <v>-3.5358359124183076</v>
      </c>
      <c r="G33" s="5">
        <f t="shared" si="2"/>
        <v>11.598255439033373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28.363506948921334</v>
      </c>
      <c r="E34" s="10">
        <f t="shared" si="0"/>
        <v>2.8667706740304659</v>
      </c>
      <c r="F34" s="5">
        <f t="shared" si="1"/>
        <v>-3.4889860947374745</v>
      </c>
      <c r="G34" s="5">
        <f t="shared" si="2"/>
        <v>11.227665591131865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29.3863219750524</v>
      </c>
      <c r="E35" s="10">
        <f t="shared" si="0"/>
        <v>3.2916386584062991</v>
      </c>
      <c r="F35" s="5">
        <f t="shared" si="1"/>
        <v>-3.0641181103616413</v>
      </c>
      <c r="G35" s="5">
        <f t="shared" si="2"/>
        <v>8.3635654808570585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29.321081732646999</v>
      </c>
      <c r="E36" s="10">
        <f t="shared" si="0"/>
        <v>3.3524198506010983</v>
      </c>
      <c r="F36" s="5">
        <f t="shared" si="1"/>
        <v>-3.0033369181668421</v>
      </c>
      <c r="G36" s="5">
        <f t="shared" si="2"/>
        <v>8.018525219282326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29.161643442709298</v>
      </c>
      <c r="E37" s="10">
        <f t="shared" si="0"/>
        <v>3.1650563740130977</v>
      </c>
      <c r="F37" s="5">
        <f t="shared" si="1"/>
        <v>-3.1907003947548427</v>
      </c>
      <c r="G37" s="5">
        <f t="shared" si="2"/>
        <v>9.1305413157508966</v>
      </c>
    </row>
    <row r="38" spans="1:20" x14ac:dyDescent="0.25">
      <c r="C38" s="1"/>
    </row>
    <row r="39" spans="1:20" x14ac:dyDescent="0.25">
      <c r="C39" s="1"/>
      <c r="E39" s="12">
        <f>AVERAGE(E2:E4)</f>
        <v>6.3557567687679439</v>
      </c>
      <c r="F39" s="13">
        <v>6.3557567687679404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53C0-5CE4-4CA6-8E0D-205A83A7C601}">
  <dimension ref="A1:T46"/>
  <sheetViews>
    <sheetView topLeftCell="F10" workbookViewId="0">
      <selection activeCell="Z32" sqref="Z32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134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32.587688072378036</v>
      </c>
      <c r="E2" s="4">
        <f>D2-C2</f>
        <v>6.1216165731586685</v>
      </c>
      <c r="F2" s="5">
        <f>E2-5.93911331093202</f>
        <v>0.18250326222664803</v>
      </c>
      <c r="G2" s="5">
        <f>2^(-F2)</f>
        <v>0.88117272058386198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32.871764856981336</v>
      </c>
      <c r="E3" s="4">
        <f t="shared" ref="E3:E37" si="0">D3-C3</f>
        <v>6.2644906705994359</v>
      </c>
      <c r="F3" s="5">
        <f t="shared" ref="F3:F37" si="1">E3-5.93911331093202</f>
        <v>0.32537735966741543</v>
      </c>
      <c r="G3" s="5">
        <f t="shared" ref="G3:G37" si="2">2^(-F3)</f>
        <v>0.79808960611501989</v>
      </c>
      <c r="I3" s="17" t="s">
        <v>3</v>
      </c>
      <c r="J3" s="17">
        <f>AVERAGE(G2:G4)</f>
        <v>1.033740690029104</v>
      </c>
      <c r="K3" s="17">
        <v>20.39800606</v>
      </c>
      <c r="L3" s="17">
        <f>LOG(K3,2)</f>
        <v>4.3503562280672785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32.170957669401737</v>
      </c>
      <c r="E4" s="4">
        <f t="shared" si="0"/>
        <v>5.4312326890379694</v>
      </c>
      <c r="F4" s="5">
        <f t="shared" si="1"/>
        <v>-0.50788062189405103</v>
      </c>
      <c r="G4" s="5">
        <f t="shared" si="2"/>
        <v>1.4219597433884303</v>
      </c>
      <c r="I4" s="17" t="s">
        <v>61</v>
      </c>
      <c r="J4" s="17">
        <f>AVERAGE(G5:G7)</f>
        <v>1.0336696153960701</v>
      </c>
      <c r="K4" s="17">
        <v>8.1080062819999998</v>
      </c>
      <c r="L4" s="17">
        <f t="shared" ref="L4:L14" si="3">LOG(K4,2)</f>
        <v>3.0193472065905467</v>
      </c>
      <c r="O4" s="20" t="s">
        <v>55</v>
      </c>
      <c r="P4" s="20">
        <f>AVERAGE(G2:G10)</f>
        <v>0.9066864278118234</v>
      </c>
      <c r="Q4" s="20">
        <f>AVERAGE(L3:L5)</f>
        <v>3.6102157448245418</v>
      </c>
      <c r="R4" s="20">
        <f>_xlfn.STDEV.P(G2:G4,G8:G10)</f>
        <v>0.27551686001750603</v>
      </c>
      <c r="S4" s="20">
        <f>_xlfn.STDEV.P(L3:L5)</f>
        <v>0.55353882067302773</v>
      </c>
      <c r="T4" s="22">
        <f>PEARSON(P4:P7,Q4:Q7)</f>
        <v>0.93481486598348729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31.313283376368233</v>
      </c>
      <c r="E5" s="4">
        <f t="shared" si="0"/>
        <v>5.8973133257347641</v>
      </c>
      <c r="F5" s="5">
        <f t="shared" si="1"/>
        <v>-4.1799985197256362E-2</v>
      </c>
      <c r="G5" s="5">
        <f t="shared" si="2"/>
        <v>1.0293973582031204</v>
      </c>
      <c r="I5" s="17" t="s">
        <v>62</v>
      </c>
      <c r="J5" s="17">
        <f>AVERAGE(G8:G10)</f>
        <v>0.65264897801029653</v>
      </c>
      <c r="K5" s="17">
        <v>11.01153585</v>
      </c>
      <c r="L5" s="17">
        <f t="shared" si="3"/>
        <v>3.4609437998157992</v>
      </c>
      <c r="O5" s="20" t="s">
        <v>56</v>
      </c>
      <c r="P5" s="20">
        <f>AVERAGE(G11:G19)</f>
        <v>7.2630782270288092</v>
      </c>
      <c r="Q5" s="20">
        <f>AVERAGE(L6:L8)</f>
        <v>6.5110170906310474</v>
      </c>
      <c r="R5" s="20">
        <f>_xlfn.STDEV.P(G11:G19)</f>
        <v>1.027266624990874</v>
      </c>
      <c r="S5" s="20">
        <f>_xlfn.STDEV.P(L6:L8)</f>
        <v>1.4540522509789795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31.470820638771634</v>
      </c>
      <c r="E6" s="4">
        <f t="shared" si="0"/>
        <v>6.0836152258795337</v>
      </c>
      <c r="F6" s="5">
        <f t="shared" si="1"/>
        <v>0.1445019149475133</v>
      </c>
      <c r="G6" s="5">
        <f t="shared" si="2"/>
        <v>0.9046916650545378</v>
      </c>
      <c r="I6" s="17" t="s">
        <v>63</v>
      </c>
      <c r="J6" s="17">
        <f>AVERAGE(G11:G13)</f>
        <v>8.5732740200708459</v>
      </c>
      <c r="K6" s="17">
        <v>214.16005440000001</v>
      </c>
      <c r="L6" s="17">
        <f t="shared" si="3"/>
        <v>7.7425456003331821</v>
      </c>
      <c r="O6" s="20" t="s">
        <v>57</v>
      </c>
      <c r="P6" s="20">
        <f>AVERAGE(G20:G28)</f>
        <v>6.0606011070815065</v>
      </c>
      <c r="Q6" s="20">
        <f>AVERAGE(L9:L11)</f>
        <v>6.7951200146062547</v>
      </c>
      <c r="R6" s="20">
        <f>_xlfn.STDEV.P(G20:G28)</f>
        <v>1.7783621505784448</v>
      </c>
      <c r="S6" s="20">
        <f>_xlfn.STDEV.P(L9:L11)</f>
        <v>1.116995889095783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31.021403773241833</v>
      </c>
      <c r="E7" s="4">
        <f t="shared" si="0"/>
        <v>5.716407871595564</v>
      </c>
      <c r="F7" s="5">
        <f t="shared" si="1"/>
        <v>-0.22270543933645648</v>
      </c>
      <c r="G7" s="5">
        <f t="shared" si="2"/>
        <v>1.1669198229305522</v>
      </c>
      <c r="I7" s="17" t="s">
        <v>64</v>
      </c>
      <c r="J7" s="17">
        <f>AVERAGE(G14:G16)</f>
        <v>7.0349505632582945</v>
      </c>
      <c r="K7" s="17">
        <v>159.94180600000001</v>
      </c>
      <c r="L7" s="17">
        <f t="shared" si="3"/>
        <v>7.321403273219417</v>
      </c>
      <c r="O7" s="20" t="s">
        <v>58</v>
      </c>
      <c r="P7" s="20">
        <f>AVERAGE(G29:G37)</f>
        <v>5.7989407591747559</v>
      </c>
      <c r="Q7" s="20">
        <f>AVERAGE(L12:L14)</f>
        <v>7.0535810643610644</v>
      </c>
      <c r="R7" s="20">
        <f>_xlfn.STDEV.P(G29:G37)</f>
        <v>1.8595229766928962</v>
      </c>
      <c r="S7" s="20">
        <f>_xlfn.STDEV.P(L12:L14)</f>
        <v>1.0858664310656705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31.228734086518735</v>
      </c>
      <c r="E8" s="4">
        <f t="shared" si="0"/>
        <v>6.4262075018388671</v>
      </c>
      <c r="F8" s="5">
        <f t="shared" si="1"/>
        <v>0.48709419090684669</v>
      </c>
      <c r="G8" s="5">
        <f t="shared" si="2"/>
        <v>0.71346067080281739</v>
      </c>
      <c r="I8" s="17" t="s">
        <v>65</v>
      </c>
      <c r="J8" s="17">
        <f>AVERAGE(G17:G19)</f>
        <v>6.1810100977572882</v>
      </c>
      <c r="K8" s="17">
        <v>22.147967399999999</v>
      </c>
      <c r="L8" s="17">
        <f t="shared" si="3"/>
        <v>4.4691023983405431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31.389087163354233</v>
      </c>
      <c r="E9" s="4">
        <f t="shared" si="0"/>
        <v>6.543195667893734</v>
      </c>
      <c r="F9" s="5">
        <f t="shared" si="1"/>
        <v>0.60408235696171353</v>
      </c>
      <c r="G9" s="5">
        <f t="shared" si="2"/>
        <v>0.65788970548250691</v>
      </c>
      <c r="I9" s="17" t="s">
        <v>66</v>
      </c>
      <c r="J9" s="17">
        <f>AVERAGE(G20:G22)</f>
        <v>3.8441348218456164</v>
      </c>
      <c r="K9" s="17">
        <v>49.4735114</v>
      </c>
      <c r="L9" s="17">
        <f t="shared" si="3"/>
        <v>5.6285843938095317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31.546346860234735</v>
      </c>
      <c r="E10" s="4">
        <f t="shared" si="0"/>
        <v>6.7086728006944654</v>
      </c>
      <c r="F10" s="5">
        <f t="shared" si="1"/>
        <v>0.76955948976244493</v>
      </c>
      <c r="G10" s="5">
        <f t="shared" si="2"/>
        <v>0.58659655774556529</v>
      </c>
      <c r="I10" s="17" t="s">
        <v>67</v>
      </c>
      <c r="J10" s="17">
        <f>AVERAGE(G23:G25)</f>
        <v>6.3608427668058525</v>
      </c>
      <c r="K10" s="17">
        <v>87.787090809999995</v>
      </c>
      <c r="L10" s="17">
        <f t="shared" si="3"/>
        <v>6.4559369003237412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27.819738145878432</v>
      </c>
      <c r="E11" s="6">
        <f t="shared" si="0"/>
        <v>2.870127800161864</v>
      </c>
      <c r="F11" s="5">
        <f t="shared" si="1"/>
        <v>-3.0689855107701565</v>
      </c>
      <c r="G11" s="5">
        <f t="shared" si="2"/>
        <v>8.3918303396075782</v>
      </c>
      <c r="I11" s="17" t="s">
        <v>68</v>
      </c>
      <c r="J11" s="17">
        <f>AVERAGE(G26:G28)</f>
        <v>7.9768257325930518</v>
      </c>
      <c r="K11" s="17">
        <v>315.3562574</v>
      </c>
      <c r="L11" s="17">
        <f t="shared" si="3"/>
        <v>8.300838749685493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27.923424451721935</v>
      </c>
      <c r="E12" s="6">
        <f t="shared" si="0"/>
        <v>2.8630962312312356</v>
      </c>
      <c r="F12" s="5">
        <f t="shared" si="1"/>
        <v>-3.0760170797007849</v>
      </c>
      <c r="G12" s="5">
        <f t="shared" si="2"/>
        <v>8.4328312198855659</v>
      </c>
      <c r="I12" s="17" t="s">
        <v>69</v>
      </c>
      <c r="J12" s="17">
        <f>AVERAGE(G29:G31)</f>
        <v>3.9694833964620879</v>
      </c>
      <c r="K12" s="17">
        <v>70.8309505</v>
      </c>
      <c r="L12" s="17">
        <f t="shared" si="3"/>
        <v>6.1463079972264021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27.792551784550135</v>
      </c>
      <c r="E13" s="6">
        <f t="shared" si="0"/>
        <v>2.7860926737922682</v>
      </c>
      <c r="F13" s="5">
        <f t="shared" si="1"/>
        <v>-3.1530206371397522</v>
      </c>
      <c r="G13" s="5">
        <f t="shared" si="2"/>
        <v>8.8951605007193919</v>
      </c>
      <c r="I13" s="17" t="s">
        <v>70</v>
      </c>
      <c r="J13" s="17">
        <f>AVERAGE(G32:G34)</f>
        <v>5.0896387603777917</v>
      </c>
      <c r="K13" s="17">
        <v>382.73561319999999</v>
      </c>
      <c r="L13" s="17">
        <f t="shared" si="3"/>
        <v>8.5802043384857889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28.274508337910532</v>
      </c>
      <c r="E14" s="6">
        <f t="shared" si="0"/>
        <v>3.1546845454847663</v>
      </c>
      <c r="F14" s="5">
        <f t="shared" si="1"/>
        <v>-2.7844287654472542</v>
      </c>
      <c r="G14" s="5">
        <f t="shared" si="2"/>
        <v>6.8896407869100695</v>
      </c>
      <c r="I14" s="17" t="s">
        <v>71</v>
      </c>
      <c r="J14" s="17">
        <f>AVERAGE(G35:G37)</f>
        <v>8.3377001206843886</v>
      </c>
      <c r="K14" s="17">
        <v>86.476178059999995</v>
      </c>
      <c r="L14" s="17">
        <f t="shared" si="3"/>
        <v>6.434230857371003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28.309371003046135</v>
      </c>
      <c r="E15" s="6">
        <f t="shared" si="0"/>
        <v>3.1095626001793342</v>
      </c>
      <c r="F15" s="5">
        <f t="shared" si="1"/>
        <v>-2.8295507107526863</v>
      </c>
      <c r="G15" s="5">
        <f t="shared" si="2"/>
        <v>7.1085273415898547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28.239824225711235</v>
      </c>
      <c r="E16" s="6">
        <f t="shared" si="0"/>
        <v>3.109936848968168</v>
      </c>
      <c r="F16" s="5">
        <f t="shared" si="1"/>
        <v>-2.8291764619638524</v>
      </c>
      <c r="G16" s="5">
        <f t="shared" si="2"/>
        <v>7.1066835612749575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28.583545384990799</v>
      </c>
      <c r="E17" s="6">
        <f t="shared" si="0"/>
        <v>3.4513951458961323</v>
      </c>
      <c r="F17" s="5">
        <f t="shared" si="1"/>
        <v>-2.4877181650358882</v>
      </c>
      <c r="G17" s="5">
        <f t="shared" si="2"/>
        <v>5.6089011792435457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28.409095669308599</v>
      </c>
      <c r="E18" s="6">
        <f t="shared" si="0"/>
        <v>3.2453615882145996</v>
      </c>
      <c r="F18" s="5">
        <f t="shared" si="1"/>
        <v>-2.6937517227174208</v>
      </c>
      <c r="G18" s="5">
        <f t="shared" si="2"/>
        <v>6.4699372621198927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28.3943467566395</v>
      </c>
      <c r="E19" s="6">
        <f t="shared" si="0"/>
        <v>3.246643294202233</v>
      </c>
      <c r="F19" s="5">
        <f t="shared" si="1"/>
        <v>-2.6924700167297875</v>
      </c>
      <c r="G19" s="5">
        <f t="shared" si="2"/>
        <v>6.4641918519084278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29.462629441940734</v>
      </c>
      <c r="E20" s="8">
        <f t="shared" si="0"/>
        <v>3.9066625270918678</v>
      </c>
      <c r="F20" s="5">
        <f t="shared" si="1"/>
        <v>-2.0324507838401527</v>
      </c>
      <c r="G20" s="5">
        <f t="shared" si="2"/>
        <v>4.0909921923273682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29.418947088781401</v>
      </c>
      <c r="E21" s="8">
        <f t="shared" si="0"/>
        <v>3.9700538475889005</v>
      </c>
      <c r="F21" s="5">
        <f t="shared" si="1"/>
        <v>-1.96905946334312</v>
      </c>
      <c r="G21" s="5">
        <f t="shared" si="2"/>
        <v>3.9151279675010282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29.583823485364135</v>
      </c>
      <c r="E22" s="8">
        <f t="shared" si="0"/>
        <v>4.1209645146912663</v>
      </c>
      <c r="F22" s="5">
        <f t="shared" si="1"/>
        <v>-1.8181487962407541</v>
      </c>
      <c r="G22" s="5">
        <f t="shared" si="2"/>
        <v>3.5262843057084519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28.165297697771834</v>
      </c>
      <c r="E23" s="8">
        <f t="shared" si="0"/>
        <v>3.2723842083423662</v>
      </c>
      <c r="F23" s="5">
        <f t="shared" si="1"/>
        <v>-2.6667291025896542</v>
      </c>
      <c r="G23" s="5">
        <f t="shared" si="2"/>
        <v>6.3498790074435369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28.390115592095533</v>
      </c>
      <c r="E24" s="8">
        <f t="shared" si="0"/>
        <v>3.5006049051357344</v>
      </c>
      <c r="F24" s="5">
        <f t="shared" si="1"/>
        <v>-2.438508405796286</v>
      </c>
      <c r="G24" s="5">
        <f t="shared" si="2"/>
        <v>5.4208098670243752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28.101834141091633</v>
      </c>
      <c r="E25" s="8">
        <f t="shared" si="0"/>
        <v>3.0688789229662667</v>
      </c>
      <c r="F25" s="5">
        <f t="shared" si="1"/>
        <v>-2.8702343879657537</v>
      </c>
      <c r="G25" s="5">
        <f t="shared" si="2"/>
        <v>7.311839425949648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29.809700669539598</v>
      </c>
      <c r="E26" s="8">
        <f t="shared" si="0"/>
        <v>2.8547563272455321</v>
      </c>
      <c r="F26" s="5">
        <f t="shared" si="1"/>
        <v>-3.0843569836864884</v>
      </c>
      <c r="G26" s="5">
        <f t="shared" si="2"/>
        <v>8.481720743485873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29.561577194035301</v>
      </c>
      <c r="E27" s="8">
        <f t="shared" si="0"/>
        <v>2.9482751689499018</v>
      </c>
      <c r="F27" s="5">
        <f t="shared" si="1"/>
        <v>-2.9908381419821186</v>
      </c>
      <c r="G27" s="5">
        <f t="shared" si="2"/>
        <v>7.9493568468473654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29.419246107972199</v>
      </c>
      <c r="E28" s="8">
        <f t="shared" si="0"/>
        <v>3.0323382110611306</v>
      </c>
      <c r="F28" s="5">
        <f t="shared" si="1"/>
        <v>-2.9067750998708899</v>
      </c>
      <c r="G28" s="5">
        <f t="shared" si="2"/>
        <v>7.4993996074459179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30.296968808901834</v>
      </c>
      <c r="E29" s="10">
        <f t="shared" si="0"/>
        <v>3.9826295530297671</v>
      </c>
      <c r="F29" s="5">
        <f t="shared" si="1"/>
        <v>-1.9564837579022534</v>
      </c>
      <c r="G29" s="5">
        <f t="shared" si="2"/>
        <v>3.8811488322741989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30.373584912052934</v>
      </c>
      <c r="E30" s="10">
        <f t="shared" si="0"/>
        <v>3.9342328254200325</v>
      </c>
      <c r="F30" s="5">
        <f t="shared" si="1"/>
        <v>-2.0048804855119879</v>
      </c>
      <c r="G30" s="5">
        <f t="shared" si="2"/>
        <v>4.0135544928746967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30.354975591580132</v>
      </c>
      <c r="E31" s="10">
        <f t="shared" si="0"/>
        <v>3.934163678094265</v>
      </c>
      <c r="F31" s="5">
        <f t="shared" si="1"/>
        <v>-2.0049496328377554</v>
      </c>
      <c r="G31" s="5">
        <f t="shared" si="2"/>
        <v>4.0137468642373673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29.198107687378599</v>
      </c>
      <c r="E32" s="10">
        <f t="shared" si="0"/>
        <v>3.6770851879962301</v>
      </c>
      <c r="F32" s="5">
        <f t="shared" si="1"/>
        <v>-2.2620281229357904</v>
      </c>
      <c r="G32" s="5">
        <f t="shared" si="2"/>
        <v>4.7966531570135196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29.155625127739299</v>
      </c>
      <c r="E33" s="10">
        <f t="shared" si="0"/>
        <v>3.5533013909673983</v>
      </c>
      <c r="F33" s="5">
        <f t="shared" si="1"/>
        <v>-2.3858119199646222</v>
      </c>
      <c r="G33" s="5">
        <f t="shared" si="2"/>
        <v>5.2263796229614323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29.044663816757399</v>
      </c>
      <c r="E34" s="10">
        <f t="shared" si="0"/>
        <v>3.5479275418665317</v>
      </c>
      <c r="F34" s="5">
        <f t="shared" si="1"/>
        <v>-2.3911857690654887</v>
      </c>
      <c r="G34" s="5">
        <f t="shared" si="2"/>
        <v>5.2458835011584233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28.993537728458001</v>
      </c>
      <c r="E35" s="10">
        <f t="shared" si="0"/>
        <v>2.8988544118119002</v>
      </c>
      <c r="F35" s="5">
        <f t="shared" si="1"/>
        <v>-3.0402588991201203</v>
      </c>
      <c r="G35" s="5">
        <f t="shared" si="2"/>
        <v>8.2263867486339333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28.8722530567834</v>
      </c>
      <c r="E36" s="10">
        <f t="shared" si="0"/>
        <v>2.9035911747374996</v>
      </c>
      <c r="F36" s="5">
        <f t="shared" si="1"/>
        <v>-3.0355221361945208</v>
      </c>
      <c r="G36" s="5">
        <f t="shared" si="2"/>
        <v>8.1994215592776953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28.8334971209046</v>
      </c>
      <c r="E37" s="10">
        <f t="shared" si="0"/>
        <v>2.836910052208399</v>
      </c>
      <c r="F37" s="5">
        <f t="shared" si="1"/>
        <v>-3.1022032587236215</v>
      </c>
      <c r="G37" s="5">
        <f t="shared" si="2"/>
        <v>8.5872920541415336</v>
      </c>
    </row>
    <row r="38" spans="1:20" x14ac:dyDescent="0.25">
      <c r="C38" s="1"/>
    </row>
    <row r="39" spans="1:20" x14ac:dyDescent="0.25">
      <c r="C39" s="1"/>
      <c r="E39" s="12">
        <f>AVERAGE(E2:E4)</f>
        <v>5.9391133109320249</v>
      </c>
      <c r="F39" s="13">
        <v>5.9391133109320204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63F1E-796A-482C-9759-DAF325B31BF0}">
  <dimension ref="A1:T46"/>
  <sheetViews>
    <sheetView topLeftCell="F4" workbookViewId="0">
      <selection activeCell="K18" sqref="K18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133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31.450423248785068</v>
      </c>
      <c r="E2" s="4">
        <f>D2-C2</f>
        <v>4.9843517495657004</v>
      </c>
      <c r="F2" s="5">
        <f>E2-5.07884543505739</f>
        <v>-9.4493685491690016E-2</v>
      </c>
      <c r="G2" s="5">
        <f>2^(-F2)</f>
        <v>1.0676906357538323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31.904829728694171</v>
      </c>
      <c r="E3" s="4">
        <f t="shared" ref="E3:E37" si="0">D3-C3</f>
        <v>5.2975555423122707</v>
      </c>
      <c r="F3" s="5">
        <f t="shared" ref="F3:F37" si="1">E3-5.07884543505739</f>
        <v>0.21871010725488027</v>
      </c>
      <c r="G3" s="5">
        <f t="shared" ref="G3:G37" si="2">2^(-F3)</f>
        <v>0.85933341062816215</v>
      </c>
      <c r="I3" s="17" t="s">
        <v>3</v>
      </c>
      <c r="J3" s="17">
        <f>AVERAGE(G2:G4)</f>
        <v>1.0056465489661901</v>
      </c>
      <c r="K3" s="17">
        <v>52.014915459999997</v>
      </c>
      <c r="L3" s="17">
        <f>LOG(K3,2)</f>
        <v>5.7008534753455651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31.694353993657966</v>
      </c>
      <c r="E4" s="4">
        <f t="shared" si="0"/>
        <v>4.9546290132941984</v>
      </c>
      <c r="F4" s="5">
        <f t="shared" si="1"/>
        <v>-0.12421642176319203</v>
      </c>
      <c r="G4" s="5">
        <f t="shared" si="2"/>
        <v>1.0899156005165758</v>
      </c>
      <c r="I4" s="17" t="s">
        <v>61</v>
      </c>
      <c r="J4" s="17">
        <f>AVERAGE(G5:G7)</f>
        <v>0.4249620608138609</v>
      </c>
      <c r="K4" s="17">
        <v>20.270015699999998</v>
      </c>
      <c r="L4" s="17">
        <f t="shared" ref="L4:L14" si="3">LOG(K4,2)</f>
        <v>4.3412753011220397</v>
      </c>
      <c r="O4" s="20" t="s">
        <v>55</v>
      </c>
      <c r="P4" s="20">
        <f>AVERAGE(G2:G10)</f>
        <v>0.65400498843801003</v>
      </c>
      <c r="Q4" s="20">
        <f>AVERAGE(L3:L5)</f>
        <v>5.097189490512636</v>
      </c>
      <c r="R4" s="20">
        <f>_xlfn.STDEV.P(G2:G4,G8:G10)</f>
        <v>0.25011288684859678</v>
      </c>
      <c r="S4" s="20">
        <f>_xlfn.STDEV.P(L3:L5)</f>
        <v>0.56538971606443567</v>
      </c>
      <c r="T4" s="22">
        <f>PEARSON(P4:P7,Q4:Q7)</f>
        <v>0.85585137795475907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31.529672708873768</v>
      </c>
      <c r="E5" s="4">
        <f t="shared" si="0"/>
        <v>6.1137026582402996</v>
      </c>
      <c r="F5" s="5">
        <f t="shared" si="1"/>
        <v>1.0348572231829092</v>
      </c>
      <c r="G5" s="5">
        <f t="shared" si="2"/>
        <v>0.48806417943957658</v>
      </c>
      <c r="I5" s="17" t="s">
        <v>62</v>
      </c>
      <c r="J5" s="17">
        <f>AVERAGE(G8:G10)</f>
        <v>0.53140635553397908</v>
      </c>
      <c r="K5" s="17">
        <v>38.039851130000002</v>
      </c>
      <c r="L5" s="17">
        <f t="shared" si="3"/>
        <v>5.2494396950703024</v>
      </c>
      <c r="O5" s="20" t="s">
        <v>56</v>
      </c>
      <c r="P5" s="20">
        <f>AVERAGE(G11:G19)</f>
        <v>1.2774078230656118</v>
      </c>
      <c r="Q5" s="20">
        <f>AVERAGE(L6:L8)</f>
        <v>6.3764156524149955</v>
      </c>
      <c r="R5" s="20">
        <f>_xlfn.STDEV.P(G11:G19)</f>
        <v>0.24921111986393063</v>
      </c>
      <c r="S5" s="20">
        <f>_xlfn.STDEV.P(L6:L8)</f>
        <v>0.61666696670200261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31.676713454409768</v>
      </c>
      <c r="E6" s="4">
        <f t="shared" si="0"/>
        <v>6.2895080415176672</v>
      </c>
      <c r="F6" s="5">
        <f t="shared" si="1"/>
        <v>1.2106626064602768</v>
      </c>
      <c r="G6" s="5">
        <f t="shared" si="2"/>
        <v>0.43207012726635691</v>
      </c>
      <c r="I6" s="17" t="s">
        <v>63</v>
      </c>
      <c r="J6" s="17">
        <f>AVERAGE(G11:G13)</f>
        <v>1.5575005450466042</v>
      </c>
      <c r="K6" s="17">
        <v>136.740692</v>
      </c>
      <c r="L6" s="17">
        <f t="shared" si="3"/>
        <v>7.0952988212388028</v>
      </c>
      <c r="O6" s="20" t="s">
        <v>57</v>
      </c>
      <c r="P6" s="20">
        <f>AVERAGE(G20:G28)</f>
        <v>1.4723328399320053</v>
      </c>
      <c r="Q6" s="20">
        <f>AVERAGE(L9:L11)</f>
        <v>5.9997942206056223</v>
      </c>
      <c r="R6" s="20">
        <f>_xlfn.STDEV.P(G20:G28)</f>
        <v>0.2953503784091504</v>
      </c>
      <c r="S6" s="20">
        <f>_xlfn.STDEV.P(L9:L11)</f>
        <v>0.49730990473980696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31.878959119095569</v>
      </c>
      <c r="E7" s="4">
        <f t="shared" si="0"/>
        <v>6.5739632174493003</v>
      </c>
      <c r="F7" s="5">
        <f t="shared" si="1"/>
        <v>1.49511778239191</v>
      </c>
      <c r="G7" s="5">
        <f t="shared" si="2"/>
        <v>0.35475187573564915</v>
      </c>
      <c r="I7" s="17" t="s">
        <v>64</v>
      </c>
      <c r="J7" s="17">
        <f>AVERAGE(G14:G16)</f>
        <v>1.245311461671067</v>
      </c>
      <c r="K7" s="17">
        <v>87.09702308</v>
      </c>
      <c r="L7" s="17">
        <f t="shared" si="3"/>
        <v>6.4445515041694028</v>
      </c>
      <c r="O7" s="20" t="s">
        <v>58</v>
      </c>
      <c r="P7" s="20">
        <f>AVERAGE(G29:G37)</f>
        <v>1.3755780942912157</v>
      </c>
      <c r="Q7" s="20">
        <f>AVERAGE(L12:L14)</f>
        <v>6.5999104914488669</v>
      </c>
      <c r="R7" s="20">
        <f>_xlfn.STDEV.P(G29:G37)</f>
        <v>0.33898958054174733</v>
      </c>
      <c r="S7" s="20">
        <f>_xlfn.STDEV.P(L12:L14)</f>
        <v>0.12647870397751099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30.636224263513867</v>
      </c>
      <c r="E8" s="4">
        <f t="shared" si="0"/>
        <v>5.8336976788339996</v>
      </c>
      <c r="F8" s="5">
        <f t="shared" si="1"/>
        <v>0.7548522437766092</v>
      </c>
      <c r="G8" s="5">
        <f t="shared" si="2"/>
        <v>0.59260707528893841</v>
      </c>
      <c r="I8" s="17" t="s">
        <v>65</v>
      </c>
      <c r="J8" s="17">
        <f>AVERAGE(G17:G19)</f>
        <v>1.0294114624791644</v>
      </c>
      <c r="K8" s="17">
        <v>48.14775521</v>
      </c>
      <c r="L8" s="17">
        <f t="shared" si="3"/>
        <v>5.5893966318367827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30.927626735756366</v>
      </c>
      <c r="E9" s="4">
        <f t="shared" si="0"/>
        <v>6.0817352402958669</v>
      </c>
      <c r="F9" s="5">
        <f t="shared" si="1"/>
        <v>1.0028898052384765</v>
      </c>
      <c r="G9" s="5">
        <f t="shared" si="2"/>
        <v>0.4989994722165898</v>
      </c>
      <c r="I9" s="17" t="s">
        <v>66</v>
      </c>
      <c r="J9" s="17">
        <f>AVERAGE(G20:G22)</f>
        <v>1.0707675229243934</v>
      </c>
      <c r="K9" s="17">
        <v>93.010201440000003</v>
      </c>
      <c r="L9" s="17">
        <f t="shared" si="3"/>
        <v>6.5393170558365323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30.909000983102569</v>
      </c>
      <c r="E10" s="4">
        <f t="shared" si="0"/>
        <v>6.0713269235622995</v>
      </c>
      <c r="F10" s="5">
        <f t="shared" si="1"/>
        <v>0.99248148850490914</v>
      </c>
      <c r="G10" s="5">
        <f t="shared" si="2"/>
        <v>0.50261251909640892</v>
      </c>
      <c r="I10" s="17" t="s">
        <v>67</v>
      </c>
      <c r="J10" s="17">
        <f>AVERAGE(G23:G25)</f>
        <v>1.6631107793216486</v>
      </c>
      <c r="K10" s="17">
        <v>69.587328080000006</v>
      </c>
      <c r="L10" s="17">
        <f t="shared" si="3"/>
        <v>6.1207527087113567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29.618357408070569</v>
      </c>
      <c r="E11" s="6">
        <f t="shared" si="0"/>
        <v>4.6687470623540008</v>
      </c>
      <c r="F11" s="5">
        <f t="shared" si="1"/>
        <v>-0.41009837270338956</v>
      </c>
      <c r="G11" s="5">
        <f t="shared" si="2"/>
        <v>1.3287764159687772</v>
      </c>
      <c r="I11" s="17" t="s">
        <v>68</v>
      </c>
      <c r="J11" s="17">
        <f>AVERAGE(G26:G28)</f>
        <v>1.6831202175499731</v>
      </c>
      <c r="K11" s="17">
        <v>40.484924929999998</v>
      </c>
      <c r="L11" s="17">
        <f t="shared" si="3"/>
        <v>5.3393128972689796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29.331852985605167</v>
      </c>
      <c r="E12" s="6">
        <f t="shared" si="0"/>
        <v>4.2715247651144672</v>
      </c>
      <c r="F12" s="5">
        <f t="shared" si="1"/>
        <v>-0.80732066994292317</v>
      </c>
      <c r="G12" s="5">
        <f t="shared" si="2"/>
        <v>1.7499584524189495</v>
      </c>
      <c r="I12" s="17" t="s">
        <v>69</v>
      </c>
      <c r="J12" s="17">
        <f>AVERAGE(G29:G31)</f>
        <v>1.7588467189439971</v>
      </c>
      <c r="K12" s="17">
        <v>91.988247400000006</v>
      </c>
      <c r="L12" s="17">
        <f t="shared" si="3"/>
        <v>6.5233776462654882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29.412864026317269</v>
      </c>
      <c r="E13" s="6">
        <f t="shared" si="0"/>
        <v>4.4064049155594027</v>
      </c>
      <c r="F13" s="5">
        <f t="shared" si="1"/>
        <v>-0.67244051949798767</v>
      </c>
      <c r="G13" s="5">
        <f t="shared" si="2"/>
        <v>1.5937667667520854</v>
      </c>
      <c r="I13" s="17" t="s">
        <v>70</v>
      </c>
      <c r="J13" s="17">
        <f>AVERAGE(G32:G34)</f>
        <v>1.0459346352562238</v>
      </c>
      <c r="K13" s="17">
        <v>90.394843309999999</v>
      </c>
      <c r="L13" s="17">
        <f t="shared" si="3"/>
        <v>6.4981685694826359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29.897377248544569</v>
      </c>
      <c r="E14" s="6">
        <f t="shared" si="0"/>
        <v>4.7775534561188024</v>
      </c>
      <c r="F14" s="5">
        <f t="shared" si="1"/>
        <v>-0.30129197893858795</v>
      </c>
      <c r="G14" s="5">
        <f t="shared" si="2"/>
        <v>1.2322474358423032</v>
      </c>
      <c r="I14" s="17" t="s">
        <v>71</v>
      </c>
      <c r="J14" s="17">
        <f>AVERAGE(G35:G37)</f>
        <v>1.3219529286734266</v>
      </c>
      <c r="K14" s="17">
        <v>109.75822599999999</v>
      </c>
      <c r="L14" s="17">
        <f t="shared" si="3"/>
        <v>6.7781852585984748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29.815961555432267</v>
      </c>
      <c r="E15" s="6">
        <f t="shared" si="0"/>
        <v>4.6161531525654667</v>
      </c>
      <c r="F15" s="5">
        <f t="shared" si="1"/>
        <v>-0.46269228249192373</v>
      </c>
      <c r="G15" s="5">
        <f t="shared" si="2"/>
        <v>1.3781111794366896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30.038069634670368</v>
      </c>
      <c r="E16" s="6">
        <f t="shared" si="0"/>
        <v>4.9081822579273009</v>
      </c>
      <c r="F16" s="5">
        <f t="shared" si="1"/>
        <v>-0.17066317713008949</v>
      </c>
      <c r="G16" s="5">
        <f t="shared" si="2"/>
        <v>1.1255757697342086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30.094206101705069</v>
      </c>
      <c r="E17" s="6">
        <f t="shared" si="0"/>
        <v>4.9620558626104021</v>
      </c>
      <c r="F17" s="5">
        <f t="shared" si="1"/>
        <v>-0.11678957244698829</v>
      </c>
      <c r="G17" s="5">
        <f t="shared" si="2"/>
        <v>1.0843192414693767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30.147953970528167</v>
      </c>
      <c r="E18" s="6">
        <f t="shared" si="0"/>
        <v>4.9842198894341685</v>
      </c>
      <c r="F18" s="5">
        <f t="shared" si="1"/>
        <v>-9.4625545623221896E-2</v>
      </c>
      <c r="G18" s="5">
        <f t="shared" si="2"/>
        <v>1.0677882255130513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30.321772848152769</v>
      </c>
      <c r="E19" s="6">
        <f t="shared" si="0"/>
        <v>5.1740693857155016</v>
      </c>
      <c r="F19" s="5">
        <f t="shared" si="1"/>
        <v>9.5223950658111178E-2</v>
      </c>
      <c r="G19" s="5">
        <f t="shared" si="2"/>
        <v>0.93612692045506518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30.625288457079701</v>
      </c>
      <c r="E20" s="8">
        <f t="shared" si="0"/>
        <v>5.0693215422308349</v>
      </c>
      <c r="F20" s="5">
        <f t="shared" si="1"/>
        <v>-9.5238928265555245E-3</v>
      </c>
      <c r="G20" s="5">
        <f t="shared" si="2"/>
        <v>1.0066232971212177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30.451024300674899</v>
      </c>
      <c r="E21" s="8">
        <f t="shared" si="0"/>
        <v>5.002131059482398</v>
      </c>
      <c r="F21" s="5">
        <f t="shared" si="1"/>
        <v>-7.6714375574992388E-2</v>
      </c>
      <c r="G21" s="5">
        <f t="shared" si="2"/>
        <v>1.0546135042647613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30.3387341399641</v>
      </c>
      <c r="E22" s="8">
        <f t="shared" si="0"/>
        <v>4.8758751692912305</v>
      </c>
      <c r="F22" s="5">
        <f t="shared" si="1"/>
        <v>-0.20297026576615984</v>
      </c>
      <c r="G22" s="5">
        <f t="shared" si="2"/>
        <v>1.1510657673872013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29.392732777515899</v>
      </c>
      <c r="E23" s="8">
        <f t="shared" si="0"/>
        <v>4.4998192880864316</v>
      </c>
      <c r="F23" s="5">
        <f t="shared" si="1"/>
        <v>-0.57902614697095878</v>
      </c>
      <c r="G23" s="5">
        <f t="shared" si="2"/>
        <v>1.4938405307834373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29.2017888932135</v>
      </c>
      <c r="E24" s="8">
        <f t="shared" si="0"/>
        <v>4.3122782062537013</v>
      </c>
      <c r="F24" s="5">
        <f t="shared" si="1"/>
        <v>-0.7665672288036891</v>
      </c>
      <c r="G24" s="5">
        <f t="shared" si="2"/>
        <v>1.7012170613481992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29.2683998353322</v>
      </c>
      <c r="E25" s="8">
        <f t="shared" si="0"/>
        <v>4.2354446172068343</v>
      </c>
      <c r="F25" s="5">
        <f t="shared" si="1"/>
        <v>-0.84340081785055609</v>
      </c>
      <c r="G25" s="5">
        <f t="shared" si="2"/>
        <v>1.7942747458333095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31.3012201153979</v>
      </c>
      <c r="E26" s="8">
        <f t="shared" si="0"/>
        <v>4.3462757731038337</v>
      </c>
      <c r="F26" s="5">
        <f t="shared" si="1"/>
        <v>-0.73256966195355666</v>
      </c>
      <c r="G26" s="5">
        <f t="shared" si="2"/>
        <v>1.6615960157656211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30.929626583472899</v>
      </c>
      <c r="E27" s="8">
        <f t="shared" si="0"/>
        <v>4.3163245583874996</v>
      </c>
      <c r="F27" s="5">
        <f t="shared" si="1"/>
        <v>-0.76252087666989077</v>
      </c>
      <c r="G27" s="5">
        <f t="shared" si="2"/>
        <v>1.6964523129708067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30.7076102342815</v>
      </c>
      <c r="E28" s="8">
        <f t="shared" si="0"/>
        <v>4.320702337370431</v>
      </c>
      <c r="F28" s="5">
        <f t="shared" si="1"/>
        <v>-0.75814309768695942</v>
      </c>
      <c r="G28" s="5">
        <f t="shared" si="2"/>
        <v>1.6913123239134913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30.386078164226667</v>
      </c>
      <c r="E29" s="10">
        <f t="shared" si="0"/>
        <v>4.0717389083546003</v>
      </c>
      <c r="F29" s="5">
        <f t="shared" si="1"/>
        <v>-1.0071065267027901</v>
      </c>
      <c r="G29" s="5">
        <f t="shared" si="2"/>
        <v>2.0098760419699575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30.627182220018369</v>
      </c>
      <c r="E30" s="10">
        <f t="shared" si="0"/>
        <v>4.1878301333854679</v>
      </c>
      <c r="F30" s="5">
        <f t="shared" si="1"/>
        <v>-0.89101530167192244</v>
      </c>
      <c r="G30" s="5">
        <f t="shared" si="2"/>
        <v>1.8544807619658596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31.001729933347068</v>
      </c>
      <c r="E31" s="10">
        <f t="shared" si="0"/>
        <v>4.5809180198612012</v>
      </c>
      <c r="F31" s="5">
        <f t="shared" si="1"/>
        <v>-0.49792741519618922</v>
      </c>
      <c r="G31" s="5">
        <f t="shared" si="2"/>
        <v>1.4121833528961747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30.403202468176669</v>
      </c>
      <c r="E32" s="10">
        <f t="shared" si="0"/>
        <v>4.8821799687943006</v>
      </c>
      <c r="F32" s="5">
        <f t="shared" si="1"/>
        <v>-0.19666546626308978</v>
      </c>
      <c r="G32" s="5">
        <f t="shared" si="2"/>
        <v>1.1460464083944093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30.642988983132568</v>
      </c>
      <c r="E33" s="10">
        <f t="shared" si="0"/>
        <v>5.0406652463606676</v>
      </c>
      <c r="F33" s="5">
        <f t="shared" si="1"/>
        <v>-3.8180188696722794E-2</v>
      </c>
      <c r="G33" s="5">
        <f t="shared" si="2"/>
        <v>1.0268177844671247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30.627070995726267</v>
      </c>
      <c r="E34" s="10">
        <f t="shared" si="0"/>
        <v>5.1303347208353998</v>
      </c>
      <c r="F34" s="5">
        <f t="shared" si="1"/>
        <v>5.1489285778009375E-2</v>
      </c>
      <c r="G34" s="5">
        <f t="shared" si="2"/>
        <v>0.96493971290713731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30.6375336659714</v>
      </c>
      <c r="E35" s="10">
        <f t="shared" si="0"/>
        <v>4.542850349325299</v>
      </c>
      <c r="F35" s="5">
        <f t="shared" si="1"/>
        <v>-0.53599508573209143</v>
      </c>
      <c r="G35" s="5">
        <f t="shared" si="2"/>
        <v>1.4499418939174966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30.593434769738099</v>
      </c>
      <c r="E36" s="10">
        <f t="shared" si="0"/>
        <v>4.624772887692199</v>
      </c>
      <c r="F36" s="5">
        <f t="shared" si="1"/>
        <v>-0.45407254736519143</v>
      </c>
      <c r="G36" s="5">
        <f t="shared" si="2"/>
        <v>1.3699018651210071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30.878806542372601</v>
      </c>
      <c r="E37" s="10">
        <f t="shared" si="0"/>
        <v>4.8822194736764004</v>
      </c>
      <c r="F37" s="5">
        <f t="shared" si="1"/>
        <v>-0.19662596138098998</v>
      </c>
      <c r="G37" s="5">
        <f t="shared" si="2"/>
        <v>1.1460150269817759</v>
      </c>
    </row>
    <row r="38" spans="1:20" x14ac:dyDescent="0.25">
      <c r="C38" s="1"/>
    </row>
    <row r="39" spans="1:20" x14ac:dyDescent="0.25">
      <c r="C39" s="1"/>
      <c r="E39" s="12">
        <f>AVERAGE(E2:E4)</f>
        <v>5.0788454350573895</v>
      </c>
      <c r="F39" s="13">
        <v>5.0788454350573904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9084-C26C-4499-A7B5-93225009233D}">
  <dimension ref="A1:T46"/>
  <sheetViews>
    <sheetView topLeftCell="F7" workbookViewId="0">
      <selection activeCell="Z30" sqref="Z30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132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34.930964970846269</v>
      </c>
      <c r="E2" s="4">
        <f>D2-C2</f>
        <v>8.4648934716269011</v>
      </c>
      <c r="F2" s="5">
        <f>E2-7.73184107043093</f>
        <v>0.73305240119597137</v>
      </c>
      <c r="G2" s="5">
        <f>2^(-F2)</f>
        <v>0.60162966036604126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33.903055518105575</v>
      </c>
      <c r="E3" s="4">
        <f t="shared" ref="E3:E37" si="0">D3-C3</f>
        <v>7.2957813317236742</v>
      </c>
      <c r="F3" s="5">
        <f t="shared" ref="F3:F37" si="1">E3-7.73184107043093</f>
        <v>-0.43605973870725556</v>
      </c>
      <c r="G3" s="5">
        <f t="shared" ref="G3:G37" si="2">2^(-F3)</f>
        <v>1.3529042505661115</v>
      </c>
      <c r="I3" s="17" t="s">
        <v>3</v>
      </c>
      <c r="J3" s="17">
        <f>AVERAGE(G2:G4)</f>
        <v>1.0610382142769048</v>
      </c>
      <c r="K3" s="17">
        <v>3.0597009100000001</v>
      </c>
      <c r="L3" s="17">
        <f>LOG(K3,2)</f>
        <v>1.6133906343725868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34.174573388305973</v>
      </c>
      <c r="E4" s="4">
        <f t="shared" si="0"/>
        <v>7.434848407942205</v>
      </c>
      <c r="F4" s="5">
        <f t="shared" si="1"/>
        <v>-0.29699266248872469</v>
      </c>
      <c r="G4" s="5">
        <f t="shared" si="2"/>
        <v>1.2285807318985615</v>
      </c>
      <c r="I4" s="17" t="s">
        <v>61</v>
      </c>
      <c r="J4" s="17">
        <f>AVERAGE(G5:G7)</f>
        <v>1.9857385101545624</v>
      </c>
      <c r="K4" s="17">
        <v>3.0405023560000002</v>
      </c>
      <c r="L4" s="17">
        <f t="shared" ref="L4:L14" si="3">LOG(K4,2)</f>
        <v>1.6043097074303259</v>
      </c>
      <c r="O4" s="20" t="s">
        <v>55</v>
      </c>
      <c r="P4" s="20">
        <f>AVERAGE(G2:G10)</f>
        <v>1.4174319657653962</v>
      </c>
      <c r="Q4" s="20">
        <f>AVERAGE(L3:L5)</f>
        <v>1.9347250080755458</v>
      </c>
      <c r="R4" s="20">
        <f>_xlfn.STDEV.P(G2:G4,G8:G10)</f>
        <v>0.28271142798412113</v>
      </c>
      <c r="S4" s="20">
        <f>_xlfn.STDEV.P(L3:L5)</f>
        <v>0.46087152535043252</v>
      </c>
      <c r="T4" s="22">
        <f>PEARSON(P4:P7,Q4:Q7)</f>
        <v>0.91383653802212494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32.081784922740873</v>
      </c>
      <c r="E5" s="4">
        <f t="shared" si="0"/>
        <v>6.6658148721074042</v>
      </c>
      <c r="F5" s="5">
        <f t="shared" si="1"/>
        <v>-1.0660261983235255</v>
      </c>
      <c r="G5" s="5">
        <f t="shared" si="2"/>
        <v>2.0936585829658774</v>
      </c>
      <c r="I5" s="17" t="s">
        <v>62</v>
      </c>
      <c r="J5" s="17">
        <f>AVERAGE(G8:G10)</f>
        <v>1.2055191728647221</v>
      </c>
      <c r="K5" s="17">
        <v>6.0062922839999997</v>
      </c>
      <c r="L5" s="17">
        <f t="shared" si="3"/>
        <v>2.586474682423725</v>
      </c>
      <c r="O5" s="20" t="s">
        <v>56</v>
      </c>
      <c r="P5" s="20">
        <f>AVERAGE(G11:G19)</f>
        <v>3.2964797204966736</v>
      </c>
      <c r="Q5" s="20">
        <f>AVERAGE(L6:L8)</f>
        <v>3.3694737698542223</v>
      </c>
      <c r="R5" s="20">
        <f>_xlfn.STDEV.P(G11:G19)</f>
        <v>0.44480427001455414</v>
      </c>
      <c r="S5" s="20">
        <f>_xlfn.STDEV.P(L6:L8)</f>
        <v>0.61448246934049255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32.285209124104369</v>
      </c>
      <c r="E6" s="4">
        <f t="shared" si="0"/>
        <v>6.8980037112122687</v>
      </c>
      <c r="F6" s="5">
        <f t="shared" si="1"/>
        <v>-0.83383735921866098</v>
      </c>
      <c r="G6" s="5">
        <f t="shared" si="2"/>
        <v>1.7824200411279831</v>
      </c>
      <c r="I6" s="17" t="s">
        <v>63</v>
      </c>
      <c r="J6" s="17">
        <f>AVERAGE(G11:G13)</f>
        <v>3.1303182096872066</v>
      </c>
      <c r="K6" s="17">
        <v>12.065355179999999</v>
      </c>
      <c r="L6" s="17">
        <f t="shared" si="3"/>
        <v>3.5927984811316436</v>
      </c>
      <c r="O6" s="20" t="s">
        <v>57</v>
      </c>
      <c r="P6" s="20">
        <f>AVERAGE(G20:G28)</f>
        <v>6.3977767066084894</v>
      </c>
      <c r="Q6" s="20">
        <f>AVERAGE(L9:L11)</f>
        <v>4.4295220436079115</v>
      </c>
      <c r="R6" s="20">
        <f>_xlfn.STDEV.P(G20:G28)</f>
        <v>1.1471154443176794</v>
      </c>
      <c r="S6" s="20">
        <f>_xlfn.STDEV.P(L9:L11)</f>
        <v>0.63370730311700052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31.979465097035668</v>
      </c>
      <c r="E7" s="4">
        <f t="shared" si="0"/>
        <v>6.6744691953893991</v>
      </c>
      <c r="F7" s="5">
        <f t="shared" si="1"/>
        <v>-1.0573718750415306</v>
      </c>
      <c r="G7" s="5">
        <f t="shared" si="2"/>
        <v>2.0811369063698266</v>
      </c>
      <c r="I7" s="17" t="s">
        <v>64</v>
      </c>
      <c r="J7" s="17">
        <f>AVERAGE(G14:G16)</f>
        <v>3.6934524890806961</v>
      </c>
      <c r="K7" s="17">
        <v>15.83582238</v>
      </c>
      <c r="L7" s="17">
        <f t="shared" si="3"/>
        <v>3.9851198856977486</v>
      </c>
      <c r="O7" s="20" t="s">
        <v>58</v>
      </c>
      <c r="P7" s="20">
        <f>AVERAGE(G29:G37)</f>
        <v>3.3239204027654861</v>
      </c>
      <c r="Q7" s="20">
        <f>AVERAGE(L12:L14)</f>
        <v>3.7886188293639775</v>
      </c>
      <c r="R7" s="20">
        <f>_xlfn.STDEV.P(G29:G37)</f>
        <v>0.47939538654705188</v>
      </c>
      <c r="S7" s="20">
        <f>_xlfn.STDEV.P(L12:L14)</f>
        <v>0.52821212609448209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32.468868402135868</v>
      </c>
      <c r="E8" s="4">
        <f t="shared" si="0"/>
        <v>7.6663418174560007</v>
      </c>
      <c r="F8" s="5">
        <f t="shared" si="1"/>
        <v>-6.5499252974928979E-2</v>
      </c>
      <c r="G8" s="5">
        <f t="shared" si="2"/>
        <v>1.0464470061887983</v>
      </c>
      <c r="I8" s="17" t="s">
        <v>65</v>
      </c>
      <c r="J8" s="17">
        <f>AVERAGE(G17:G19)</f>
        <v>3.0656684627221171</v>
      </c>
      <c r="K8" s="17">
        <v>5.7777306250000002</v>
      </c>
      <c r="L8" s="17">
        <f t="shared" si="3"/>
        <v>2.5305029427332748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32.469747163386671</v>
      </c>
      <c r="E9" s="4">
        <f t="shared" si="0"/>
        <v>7.623855667926172</v>
      </c>
      <c r="F9" s="5">
        <f t="shared" si="1"/>
        <v>-0.10798540250475774</v>
      </c>
      <c r="G9" s="5">
        <f t="shared" si="2"/>
        <v>1.0777222403656754</v>
      </c>
      <c r="I9" s="17" t="s">
        <v>66</v>
      </c>
      <c r="J9" s="17">
        <f>AVERAGE(G20:G22)</f>
        <v>6.5504539576945744</v>
      </c>
      <c r="K9" s="17">
        <v>25.726225929999998</v>
      </c>
      <c r="L9" s="17">
        <f t="shared" si="3"/>
        <v>4.6851679222880565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31.99189220210447</v>
      </c>
      <c r="E10" s="4">
        <f t="shared" si="0"/>
        <v>7.1542181425642006</v>
      </c>
      <c r="F10" s="5">
        <f t="shared" si="1"/>
        <v>-0.57762292786672909</v>
      </c>
      <c r="G10" s="5">
        <f t="shared" si="2"/>
        <v>1.4923882720396926</v>
      </c>
      <c r="I10" s="17" t="s">
        <v>67</v>
      </c>
      <c r="J10" s="17">
        <f>AVERAGE(G23:G25)</f>
        <v>5.5000350532486708</v>
      </c>
      <c r="K10" s="17">
        <v>11.77631706</v>
      </c>
      <c r="L10" s="17">
        <f t="shared" si="3"/>
        <v>3.5578165143578944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31.054372422113467</v>
      </c>
      <c r="E11" s="6">
        <f t="shared" si="0"/>
        <v>6.1047620763968986</v>
      </c>
      <c r="F11" s="5">
        <f t="shared" si="1"/>
        <v>-1.6270789940340311</v>
      </c>
      <c r="G11" s="5">
        <f t="shared" si="2"/>
        <v>3.0888696572257666</v>
      </c>
      <c r="I11" s="17" t="s">
        <v>68</v>
      </c>
      <c r="J11" s="17">
        <f>AVERAGE(G26:G28)</f>
        <v>7.142841108882223</v>
      </c>
      <c r="K11" s="17">
        <v>33.0271756</v>
      </c>
      <c r="L11" s="17">
        <f t="shared" si="3"/>
        <v>5.0455816941777831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31.277459063949067</v>
      </c>
      <c r="E12" s="6">
        <f t="shared" si="0"/>
        <v>6.2171308434583672</v>
      </c>
      <c r="F12" s="5">
        <f t="shared" si="1"/>
        <v>-1.5147102269725625</v>
      </c>
      <c r="G12" s="5">
        <f t="shared" si="2"/>
        <v>2.8574142948719641</v>
      </c>
      <c r="I12" s="17" t="s">
        <v>69</v>
      </c>
      <c r="J12" s="17">
        <f>AVERAGE(G29:G31)</f>
        <v>3.5348045355198665</v>
      </c>
      <c r="K12" s="17">
        <v>21.157296899999999</v>
      </c>
      <c r="L12" s="17">
        <f t="shared" si="3"/>
        <v>4.4030834124113989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30.953934118555768</v>
      </c>
      <c r="E13" s="6">
        <f t="shared" si="0"/>
        <v>5.9474750077979017</v>
      </c>
      <c r="F13" s="5">
        <f t="shared" si="1"/>
        <v>-1.784366062633028</v>
      </c>
      <c r="G13" s="5">
        <f t="shared" si="2"/>
        <v>3.4446706769638884</v>
      </c>
      <c r="I13" s="17" t="s">
        <v>70</v>
      </c>
      <c r="J13" s="17">
        <f>AVERAGE(G32:G34)</f>
        <v>2.8115363941932743</v>
      </c>
      <c r="K13" s="17">
        <v>8.6548254240000002</v>
      </c>
      <c r="L13" s="17">
        <f t="shared" si="3"/>
        <v>3.1135047193643501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30.947231112702067</v>
      </c>
      <c r="E14" s="6">
        <f t="shared" si="0"/>
        <v>5.8274073202763006</v>
      </c>
      <c r="F14" s="5">
        <f t="shared" si="1"/>
        <v>-1.9044337501546291</v>
      </c>
      <c r="G14" s="5">
        <f t="shared" si="2"/>
        <v>3.7436193513994516</v>
      </c>
      <c r="I14" s="17" t="s">
        <v>71</v>
      </c>
      <c r="J14" s="17">
        <f>AVERAGE(G35:G37)</f>
        <v>3.6254202785833165</v>
      </c>
      <c r="K14" s="17">
        <v>14.41269634</v>
      </c>
      <c r="L14" s="17">
        <f t="shared" si="3"/>
        <v>3.849268356316184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31.217531700549866</v>
      </c>
      <c r="E15" s="6">
        <f t="shared" si="0"/>
        <v>6.0177232976830659</v>
      </c>
      <c r="F15" s="5">
        <f t="shared" si="1"/>
        <v>-1.7141177727478638</v>
      </c>
      <c r="G15" s="5">
        <f t="shared" si="2"/>
        <v>3.2809594712020935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30.841749531764169</v>
      </c>
      <c r="E16" s="6">
        <f t="shared" si="0"/>
        <v>5.7118621550211017</v>
      </c>
      <c r="F16" s="5">
        <f t="shared" si="1"/>
        <v>-2.019978915409828</v>
      </c>
      <c r="G16" s="5">
        <f t="shared" si="2"/>
        <v>4.0557786446405437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31.265189553833668</v>
      </c>
      <c r="E17" s="6">
        <f t="shared" si="0"/>
        <v>6.1330393147390012</v>
      </c>
      <c r="F17" s="5">
        <f t="shared" si="1"/>
        <v>-1.5988017556919285</v>
      </c>
      <c r="G17" s="5">
        <f t="shared" si="2"/>
        <v>3.0289163922334859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31.548729291661569</v>
      </c>
      <c r="E18" s="6">
        <f t="shared" si="0"/>
        <v>6.3849952105675705</v>
      </c>
      <c r="F18" s="5">
        <f t="shared" si="1"/>
        <v>-1.3468458598633593</v>
      </c>
      <c r="G18" s="5">
        <f t="shared" si="2"/>
        <v>2.5435542410527079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31.021748710127767</v>
      </c>
      <c r="E19" s="6">
        <f t="shared" si="0"/>
        <v>5.8740452476904998</v>
      </c>
      <c r="F19" s="5">
        <f t="shared" si="1"/>
        <v>-1.8577958227404299</v>
      </c>
      <c r="G19" s="5">
        <f t="shared" si="2"/>
        <v>3.6245347548801576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30.553343470096667</v>
      </c>
      <c r="E20" s="8">
        <f t="shared" si="0"/>
        <v>4.9973765552478007</v>
      </c>
      <c r="F20" s="5">
        <f t="shared" si="1"/>
        <v>-2.7344645151831291</v>
      </c>
      <c r="G20" s="5">
        <f t="shared" si="2"/>
        <v>6.6551192399898218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30.434077645135567</v>
      </c>
      <c r="E21" s="8">
        <f t="shared" si="0"/>
        <v>4.9851844039430659</v>
      </c>
      <c r="F21" s="5">
        <f t="shared" si="1"/>
        <v>-2.7466566664878638</v>
      </c>
      <c r="G21" s="5">
        <f t="shared" si="2"/>
        <v>6.7115996758890253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30.542869256442369</v>
      </c>
      <c r="E22" s="8">
        <f t="shared" si="0"/>
        <v>5.0800102857695002</v>
      </c>
      <c r="F22" s="5">
        <f t="shared" si="1"/>
        <v>-2.6518307846614295</v>
      </c>
      <c r="G22" s="5">
        <f t="shared" si="2"/>
        <v>6.2846429572048734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30.225726325461267</v>
      </c>
      <c r="E23" s="8">
        <f t="shared" si="0"/>
        <v>5.332812836031799</v>
      </c>
      <c r="F23" s="5">
        <f t="shared" si="1"/>
        <v>-2.3990282343991307</v>
      </c>
      <c r="G23" s="5">
        <f t="shared" si="2"/>
        <v>5.2744776816214607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30.240009418940868</v>
      </c>
      <c r="E24" s="8">
        <f t="shared" si="0"/>
        <v>5.3504987319810695</v>
      </c>
      <c r="F24" s="5">
        <f t="shared" si="1"/>
        <v>-2.3813423384498602</v>
      </c>
      <c r="G24" s="5">
        <f t="shared" si="2"/>
        <v>5.2102129478847887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30.176132129689467</v>
      </c>
      <c r="E25" s="8">
        <f t="shared" si="0"/>
        <v>5.1431769115641011</v>
      </c>
      <c r="F25" s="5">
        <f t="shared" si="1"/>
        <v>-2.5886641588668287</v>
      </c>
      <c r="G25" s="5">
        <f t="shared" si="2"/>
        <v>6.0154145302397648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31.4695099675187</v>
      </c>
      <c r="E26" s="8">
        <f t="shared" si="0"/>
        <v>4.514565625224634</v>
      </c>
      <c r="F26" s="5">
        <f t="shared" si="1"/>
        <v>-3.2172754452062957</v>
      </c>
      <c r="G26" s="5">
        <f t="shared" si="2"/>
        <v>9.3002883395333544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31.6715416137063</v>
      </c>
      <c r="E27" s="8">
        <f t="shared" si="0"/>
        <v>5.0582395886209</v>
      </c>
      <c r="F27" s="5">
        <f t="shared" si="1"/>
        <v>-2.6736014818100298</v>
      </c>
      <c r="G27" s="5">
        <f t="shared" si="2"/>
        <v>6.3801992613628222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31.5956799387404</v>
      </c>
      <c r="E28" s="8">
        <f t="shared" si="0"/>
        <v>5.2087720418293308</v>
      </c>
      <c r="F28" s="5">
        <f t="shared" si="1"/>
        <v>-2.5230690286015989</v>
      </c>
      <c r="G28" s="5">
        <f t="shared" si="2"/>
        <v>5.7480357257504933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32.089078865213175</v>
      </c>
      <c r="E29" s="10">
        <f t="shared" si="0"/>
        <v>5.7747396093411076</v>
      </c>
      <c r="F29" s="5">
        <f t="shared" si="1"/>
        <v>-1.9571014610898221</v>
      </c>
      <c r="G29" s="5">
        <f t="shared" si="2"/>
        <v>3.8828109377396314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32.410089555503369</v>
      </c>
      <c r="E30" s="10">
        <f t="shared" si="0"/>
        <v>5.9707374688704675</v>
      </c>
      <c r="F30" s="5">
        <f t="shared" si="1"/>
        <v>-1.7611036015604622</v>
      </c>
      <c r="G30" s="5">
        <f t="shared" si="2"/>
        <v>3.3895731401207789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32.416251797883469</v>
      </c>
      <c r="E31" s="10">
        <f t="shared" si="0"/>
        <v>5.9954398843976016</v>
      </c>
      <c r="F31" s="5">
        <f t="shared" si="1"/>
        <v>-1.7364011860333282</v>
      </c>
      <c r="G31" s="5">
        <f t="shared" si="2"/>
        <v>3.3320295286991897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31.953465277104367</v>
      </c>
      <c r="E32" s="10">
        <f t="shared" si="0"/>
        <v>6.4324427777219988</v>
      </c>
      <c r="F32" s="5">
        <f t="shared" si="1"/>
        <v>-1.2993982927089309</v>
      </c>
      <c r="G32" s="5">
        <f t="shared" si="2"/>
        <v>2.4612620897989812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31.775648259885667</v>
      </c>
      <c r="E33" s="10">
        <f t="shared" si="0"/>
        <v>6.1733245231137666</v>
      </c>
      <c r="F33" s="5">
        <f t="shared" si="1"/>
        <v>-1.5585165473171632</v>
      </c>
      <c r="G33" s="5">
        <f t="shared" si="2"/>
        <v>2.9455081550678237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31.630288880401967</v>
      </c>
      <c r="E34" s="10">
        <f t="shared" si="0"/>
        <v>6.1335526055110989</v>
      </c>
      <c r="F34" s="5">
        <f t="shared" si="1"/>
        <v>-1.5982884649198308</v>
      </c>
      <c r="G34" s="5">
        <f t="shared" si="2"/>
        <v>3.0278389377130193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31.986323458412102</v>
      </c>
      <c r="E35" s="10">
        <f t="shared" si="0"/>
        <v>5.8916401417660005</v>
      </c>
      <c r="F35" s="5">
        <f t="shared" si="1"/>
        <v>-1.8402009286649292</v>
      </c>
      <c r="G35" s="5">
        <f t="shared" si="2"/>
        <v>3.580598930234514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32.0463477010208</v>
      </c>
      <c r="E36" s="10">
        <f t="shared" si="0"/>
        <v>6.0776858189748992</v>
      </c>
      <c r="F36" s="5">
        <f t="shared" si="1"/>
        <v>-1.6541552514560305</v>
      </c>
      <c r="G36" s="5">
        <f t="shared" si="2"/>
        <v>3.1473884603010971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31.675917142504399</v>
      </c>
      <c r="E37" s="10">
        <f t="shared" si="0"/>
        <v>5.6793300738081989</v>
      </c>
      <c r="F37" s="5">
        <f t="shared" si="1"/>
        <v>-2.0525109966227308</v>
      </c>
      <c r="G37" s="5">
        <f t="shared" si="2"/>
        <v>4.1482734452143371</v>
      </c>
    </row>
    <row r="38" spans="1:20" x14ac:dyDescent="0.25">
      <c r="C38" s="1"/>
    </row>
    <row r="39" spans="1:20" x14ac:dyDescent="0.25">
      <c r="C39" s="1"/>
      <c r="E39" s="12">
        <f>AVERAGE(E2:E4)</f>
        <v>7.7318410704309271</v>
      </c>
      <c r="F39" s="13">
        <v>7.7318410704309297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B0F6-8EAB-46EA-A514-344FA59924E2}">
  <dimension ref="A1:T46"/>
  <sheetViews>
    <sheetView topLeftCell="F4" workbookViewId="0">
      <selection activeCell="L26" sqref="L26"/>
    </sheetView>
  </sheetViews>
  <sheetFormatPr defaultRowHeight="14" x14ac:dyDescent="0.25"/>
  <cols>
    <col min="8" max="13" width="8.7265625" style="14"/>
  </cols>
  <sheetData>
    <row r="1" spans="1:20" ht="18" x14ac:dyDescent="0.4">
      <c r="A1" s="1" t="s">
        <v>0</v>
      </c>
      <c r="B1" s="1" t="s">
        <v>1</v>
      </c>
      <c r="C1" s="1" t="s">
        <v>50</v>
      </c>
      <c r="D1" s="18" t="s">
        <v>131</v>
      </c>
      <c r="E1" s="2" t="s">
        <v>52</v>
      </c>
      <c r="F1" t="s">
        <v>53</v>
      </c>
      <c r="G1" s="3" t="s">
        <v>54</v>
      </c>
      <c r="H1" s="3"/>
      <c r="I1" s="27" t="s">
        <v>95</v>
      </c>
      <c r="J1" s="27"/>
      <c r="K1" s="27"/>
      <c r="L1" s="27"/>
      <c r="M1" s="23"/>
      <c r="O1" s="28" t="s">
        <v>96</v>
      </c>
      <c r="P1" s="28"/>
      <c r="Q1" s="28"/>
      <c r="R1" s="28"/>
      <c r="S1" s="28"/>
      <c r="T1" s="28"/>
    </row>
    <row r="2" spans="1:20" x14ac:dyDescent="0.3">
      <c r="A2" s="4" t="s">
        <v>2</v>
      </c>
      <c r="B2" s="4" t="s">
        <v>3</v>
      </c>
      <c r="C2" s="4">
        <v>26.466071499219368</v>
      </c>
      <c r="D2" s="4">
        <v>27.2797526699031</v>
      </c>
      <c r="E2" s="4">
        <f>D2-C2</f>
        <v>0.8136811706837328</v>
      </c>
      <c r="F2" s="5">
        <f>E2-0.742627713945322</f>
        <v>7.1053456738410792E-2</v>
      </c>
      <c r="G2" s="5">
        <f>2^(-F2)</f>
        <v>0.95194263514468835</v>
      </c>
      <c r="I2" s="15"/>
      <c r="J2" s="15" t="s">
        <v>72</v>
      </c>
      <c r="K2" s="16" t="s">
        <v>77</v>
      </c>
      <c r="L2" s="16" t="s">
        <v>78</v>
      </c>
      <c r="M2" s="24"/>
      <c r="O2" s="21"/>
      <c r="P2" s="20" t="s">
        <v>59</v>
      </c>
      <c r="Q2" s="20" t="s">
        <v>59</v>
      </c>
      <c r="R2" s="20" t="s">
        <v>60</v>
      </c>
      <c r="S2" s="20" t="s">
        <v>60</v>
      </c>
      <c r="T2" s="20"/>
    </row>
    <row r="3" spans="1:20" ht="17" x14ac:dyDescent="0.25">
      <c r="A3" s="4" t="s">
        <v>26</v>
      </c>
      <c r="B3" s="4" t="s">
        <v>3</v>
      </c>
      <c r="C3" s="4">
        <v>26.6072741863819</v>
      </c>
      <c r="D3" s="4">
        <v>27.264669707748801</v>
      </c>
      <c r="E3" s="4">
        <f t="shared" ref="E3:E37" si="0">D3-C3</f>
        <v>0.65739552136690094</v>
      </c>
      <c r="F3" s="5">
        <f t="shared" ref="F3:F37" si="1">E3-0.742627713945322</f>
        <v>-8.5232192578421073E-2</v>
      </c>
      <c r="G3" s="5">
        <f t="shared" ref="G3:G37" si="2">2^(-F3)</f>
        <v>1.0608584660429103</v>
      </c>
      <c r="I3" s="17" t="s">
        <v>3</v>
      </c>
      <c r="J3" s="17">
        <f>AVERAGE(G2:G4)</f>
        <v>1.0010070956336576</v>
      </c>
      <c r="K3" s="17">
        <v>734.3282183</v>
      </c>
      <c r="L3" s="17">
        <f>LOG(K3,2)</f>
        <v>9.52028122978464</v>
      </c>
      <c r="M3" s="25"/>
      <c r="O3" s="20"/>
      <c r="P3" s="20" t="s">
        <v>74</v>
      </c>
      <c r="Q3" s="20" t="s">
        <v>76</v>
      </c>
      <c r="R3" s="20" t="s">
        <v>74</v>
      </c>
      <c r="S3" s="20" t="s">
        <v>76</v>
      </c>
      <c r="T3" s="22" t="s">
        <v>94</v>
      </c>
    </row>
    <row r="4" spans="1:20" x14ac:dyDescent="0.25">
      <c r="A4" s="4" t="s">
        <v>38</v>
      </c>
      <c r="B4" s="4" t="s">
        <v>3</v>
      </c>
      <c r="C4" s="4">
        <v>26.739724980363768</v>
      </c>
      <c r="D4" s="4">
        <v>27.496531430149101</v>
      </c>
      <c r="E4" s="4">
        <f t="shared" si="0"/>
        <v>0.75680644978533351</v>
      </c>
      <c r="F4" s="5">
        <f t="shared" si="1"/>
        <v>1.4178735840011503E-2</v>
      </c>
      <c r="G4" s="5">
        <f t="shared" si="2"/>
        <v>0.99022018571337378</v>
      </c>
      <c r="I4" s="17" t="s">
        <v>61</v>
      </c>
      <c r="J4" s="17">
        <f>AVERAGE(G5:G7)</f>
        <v>0.80449962600174951</v>
      </c>
      <c r="K4" s="17">
        <v>812.82762969999999</v>
      </c>
      <c r="L4" s="17">
        <f t="shared" ref="L4:L14" si="3">LOG(K4,2)</f>
        <v>9.6668056329203367</v>
      </c>
      <c r="O4" s="20" t="s">
        <v>55</v>
      </c>
      <c r="P4" s="20">
        <f>AVERAGE(G2:G10)</f>
        <v>0.77564604402141624</v>
      </c>
      <c r="Q4" s="20">
        <f>AVERAGE(L3:L5)</f>
        <v>9.173171974162118</v>
      </c>
      <c r="R4" s="20">
        <f>_xlfn.STDEV.P(G2:G4,G8:G10)</f>
        <v>0.24324117687122401</v>
      </c>
      <c r="S4" s="20">
        <f>_xlfn.STDEV.P(L3:L5)</f>
        <v>0.59749691002806637</v>
      </c>
      <c r="T4" s="22">
        <f>PEARSON(P4:P7,Q4:Q7)</f>
        <v>0.98753598050255142</v>
      </c>
    </row>
    <row r="5" spans="1:20" x14ac:dyDescent="0.25">
      <c r="A5" s="4" t="s">
        <v>4</v>
      </c>
      <c r="B5" s="4" t="s">
        <v>5</v>
      </c>
      <c r="C5" s="4">
        <v>25.415970050633469</v>
      </c>
      <c r="D5" s="4">
        <v>26.511557444971199</v>
      </c>
      <c r="E5" s="4">
        <f t="shared" si="0"/>
        <v>1.0955873943377306</v>
      </c>
      <c r="F5" s="5">
        <f t="shared" si="1"/>
        <v>0.35295968039240855</v>
      </c>
      <c r="G5" s="5">
        <f t="shared" si="2"/>
        <v>0.78297617811668951</v>
      </c>
      <c r="I5" s="17" t="s">
        <v>62</v>
      </c>
      <c r="J5" s="17">
        <f>AVERAGE(G8:G10)</f>
        <v>0.52143141042884167</v>
      </c>
      <c r="K5" s="17">
        <v>322.3376859</v>
      </c>
      <c r="L5" s="17">
        <f t="shared" si="3"/>
        <v>8.332429059781381</v>
      </c>
      <c r="O5" s="20" t="s">
        <v>56</v>
      </c>
      <c r="P5" s="20">
        <f>AVERAGE(G11:G19)</f>
        <v>0.24747998575335484</v>
      </c>
      <c r="Q5" s="20">
        <f>AVERAGE(L6:L8)</f>
        <v>7.5465247612358626</v>
      </c>
      <c r="R5" s="20">
        <f>_xlfn.STDEV.P(G11:G19)</f>
        <v>0.19289067775905575</v>
      </c>
      <c r="S5" s="20">
        <f>_xlfn.STDEV.P(L6:L8)</f>
        <v>0.7953213602956396</v>
      </c>
      <c r="T5" s="20"/>
    </row>
    <row r="6" spans="1:20" x14ac:dyDescent="0.25">
      <c r="A6" s="4" t="s">
        <v>27</v>
      </c>
      <c r="B6" s="4" t="s">
        <v>5</v>
      </c>
      <c r="C6" s="4">
        <v>25.387205412892101</v>
      </c>
      <c r="D6" s="4">
        <v>26.269863302452499</v>
      </c>
      <c r="E6" s="4">
        <f t="shared" si="0"/>
        <v>0.8826578895603987</v>
      </c>
      <c r="F6" s="5">
        <f t="shared" si="1"/>
        <v>0.14003017561507669</v>
      </c>
      <c r="G6" s="5">
        <f t="shared" si="2"/>
        <v>0.90750017371568747</v>
      </c>
      <c r="I6" s="17" t="s">
        <v>63</v>
      </c>
      <c r="J6" s="17">
        <f>AVERAGE(G11:G13)</f>
        <v>6.7481740469476623E-2</v>
      </c>
      <c r="K6" s="17">
        <v>130.7080144</v>
      </c>
      <c r="L6" s="17">
        <f t="shared" si="3"/>
        <v>7.0302037928870655</v>
      </c>
      <c r="O6" s="20" t="s">
        <v>57</v>
      </c>
      <c r="P6" s="20">
        <f>AVERAGE(G20:G28)</f>
        <v>0.42909677386607348</v>
      </c>
      <c r="Q6" s="20">
        <f>AVERAGE(L9:L11)</f>
        <v>7.822095684185399</v>
      </c>
      <c r="R6" s="20">
        <f>_xlfn.STDEV.P(G20:G28)</f>
        <v>0.20852429841656586</v>
      </c>
      <c r="S6" s="20">
        <f>_xlfn.STDEV.P(L9:L11)</f>
        <v>0.50127086760358186</v>
      </c>
      <c r="T6" s="20"/>
    </row>
    <row r="7" spans="1:20" x14ac:dyDescent="0.25">
      <c r="A7" s="4" t="s">
        <v>39</v>
      </c>
      <c r="B7" s="4" t="s">
        <v>5</v>
      </c>
      <c r="C7" s="4">
        <v>25.304995901646269</v>
      </c>
      <c r="D7" s="4">
        <v>26.515511114628101</v>
      </c>
      <c r="E7" s="4">
        <f t="shared" si="0"/>
        <v>1.2105152129818322</v>
      </c>
      <c r="F7" s="5">
        <f t="shared" si="1"/>
        <v>0.46788749903651017</v>
      </c>
      <c r="G7" s="5">
        <f t="shared" si="2"/>
        <v>0.72302252617287166</v>
      </c>
      <c r="I7" s="17" t="s">
        <v>64</v>
      </c>
      <c r="J7" s="17">
        <f>AVERAGE(G14:G16)</f>
        <v>0.16074107432866294</v>
      </c>
      <c r="K7" s="17">
        <v>122.7276234</v>
      </c>
      <c r="L7" s="17">
        <f t="shared" si="3"/>
        <v>6.9393161955556364</v>
      </c>
      <c r="O7" s="20" t="s">
        <v>58</v>
      </c>
      <c r="P7" s="20">
        <f>AVERAGE(G29:G37)</f>
        <v>0.19254054466242826</v>
      </c>
      <c r="Q7" s="20">
        <f>AVERAGE(L12:L14)</f>
        <v>7.2829542062595749</v>
      </c>
      <c r="R7" s="20">
        <f>_xlfn.STDEV.P(G29:G37)</f>
        <v>0.17113875075240242</v>
      </c>
      <c r="S7" s="20">
        <f>_xlfn.STDEV.P(L12:L14)</f>
        <v>1.5684790155610553</v>
      </c>
      <c r="T7" s="20"/>
    </row>
    <row r="8" spans="1:20" x14ac:dyDescent="0.25">
      <c r="A8" s="4" t="s">
        <v>6</v>
      </c>
      <c r="B8" s="4" t="s">
        <v>7</v>
      </c>
      <c r="C8" s="4">
        <v>24.802526584679867</v>
      </c>
      <c r="D8" s="4">
        <v>26.614763455298299</v>
      </c>
      <c r="E8" s="4">
        <f t="shared" si="0"/>
        <v>1.8122368706184311</v>
      </c>
      <c r="F8" s="5">
        <f t="shared" si="1"/>
        <v>1.069609156673109</v>
      </c>
      <c r="G8" s="5">
        <f t="shared" si="2"/>
        <v>0.47644805701173809</v>
      </c>
      <c r="I8" s="17" t="s">
        <v>65</v>
      </c>
      <c r="J8" s="17">
        <f>AVERAGE(G17:G19)</f>
        <v>0.51421714246192485</v>
      </c>
      <c r="K8" s="17">
        <v>407.33000909999998</v>
      </c>
      <c r="L8" s="17">
        <f t="shared" si="3"/>
        <v>8.6700542952648867</v>
      </c>
    </row>
    <row r="9" spans="1:20" x14ac:dyDescent="0.25">
      <c r="A9" s="4" t="s">
        <v>28</v>
      </c>
      <c r="B9" s="4" t="s">
        <v>7</v>
      </c>
      <c r="C9" s="4">
        <v>24.845891495460499</v>
      </c>
      <c r="D9" s="4">
        <v>26.412843371432398</v>
      </c>
      <c r="E9" s="4">
        <f t="shared" si="0"/>
        <v>1.566951875971899</v>
      </c>
      <c r="F9" s="5">
        <f t="shared" si="1"/>
        <v>0.82432416202657699</v>
      </c>
      <c r="G9" s="5">
        <f t="shared" si="2"/>
        <v>0.56474669896562568</v>
      </c>
      <c r="I9" s="17" t="s">
        <v>66</v>
      </c>
      <c r="J9" s="17">
        <f>AVERAGE(G20:G22)</f>
        <v>0.225110167896344</v>
      </c>
      <c r="K9" s="17">
        <v>141.49424260000001</v>
      </c>
      <c r="L9" s="17">
        <f t="shared" si="3"/>
        <v>7.1445995407724121</v>
      </c>
    </row>
    <row r="10" spans="1:20" x14ac:dyDescent="0.25">
      <c r="A10" s="4" t="s">
        <v>40</v>
      </c>
      <c r="B10" s="4" t="s">
        <v>7</v>
      </c>
      <c r="C10" s="4">
        <v>24.837674059540269</v>
      </c>
      <c r="D10" s="4">
        <v>26.5151445454403</v>
      </c>
      <c r="E10" s="4">
        <f t="shared" si="0"/>
        <v>1.6774704859000309</v>
      </c>
      <c r="F10" s="5">
        <f t="shared" si="1"/>
        <v>0.93484277195470888</v>
      </c>
      <c r="G10" s="5">
        <f t="shared" si="2"/>
        <v>0.52309947530916101</v>
      </c>
      <c r="I10" s="17" t="s">
        <v>67</v>
      </c>
      <c r="J10" s="17">
        <f>AVERAGE(G23:G25)</f>
        <v>0.37302330482696983</v>
      </c>
      <c r="K10" s="17">
        <v>324.38400630000001</v>
      </c>
      <c r="L10" s="17">
        <f t="shared" si="3"/>
        <v>8.3415588792420667</v>
      </c>
    </row>
    <row r="11" spans="1:20" x14ac:dyDescent="0.25">
      <c r="A11" s="6" t="s">
        <v>8</v>
      </c>
      <c r="B11" s="6" t="s">
        <v>9</v>
      </c>
      <c r="C11" s="6">
        <v>24.949610345716568</v>
      </c>
      <c r="D11" s="6">
        <v>29.689320660366</v>
      </c>
      <c r="E11" s="6">
        <f t="shared" si="0"/>
        <v>4.7397103146494324</v>
      </c>
      <c r="F11" s="5">
        <f t="shared" si="1"/>
        <v>3.9970826007041103</v>
      </c>
      <c r="G11" s="5">
        <f t="shared" si="2"/>
        <v>6.2626514568483685E-2</v>
      </c>
      <c r="I11" s="17" t="s">
        <v>68</v>
      </c>
      <c r="J11" s="17">
        <f>AVERAGE(G26:G28)</f>
        <v>0.68915684887490647</v>
      </c>
      <c r="K11" s="17">
        <v>252.49808440000001</v>
      </c>
      <c r="L11" s="17">
        <f t="shared" si="3"/>
        <v>7.9801286325417173</v>
      </c>
    </row>
    <row r="12" spans="1:20" x14ac:dyDescent="0.25">
      <c r="A12" s="6" t="s">
        <v>29</v>
      </c>
      <c r="B12" s="6" t="s">
        <v>9</v>
      </c>
      <c r="C12" s="6">
        <v>25.0603282204907</v>
      </c>
      <c r="D12" s="6">
        <v>29.611215952892099</v>
      </c>
      <c r="E12" s="6">
        <f t="shared" si="0"/>
        <v>4.5508877324013994</v>
      </c>
      <c r="F12" s="5">
        <f t="shared" si="1"/>
        <v>3.8082600184560773</v>
      </c>
      <c r="G12" s="5">
        <f t="shared" si="2"/>
        <v>7.1383773695396294E-2</v>
      </c>
      <c r="I12" s="17" t="s">
        <v>69</v>
      </c>
      <c r="J12" s="17">
        <f>AVERAGE(G29:G31)</f>
        <v>0.42968074497865799</v>
      </c>
      <c r="K12" s="17">
        <v>528.93242250000003</v>
      </c>
      <c r="L12" s="17">
        <f t="shared" si="3"/>
        <v>9.0469396021861233</v>
      </c>
    </row>
    <row r="13" spans="1:20" x14ac:dyDescent="0.25">
      <c r="A13" s="6" t="s">
        <v>41</v>
      </c>
      <c r="B13" s="6" t="s">
        <v>9</v>
      </c>
      <c r="C13" s="6">
        <v>25.006459110757866</v>
      </c>
      <c r="D13" s="6">
        <v>29.618210066424901</v>
      </c>
      <c r="E13" s="6">
        <f t="shared" si="0"/>
        <v>4.6117509556670342</v>
      </c>
      <c r="F13" s="5">
        <f t="shared" si="1"/>
        <v>3.8691232417217121</v>
      </c>
      <c r="G13" s="5">
        <f t="shared" si="2"/>
        <v>6.8434933144549903E-2</v>
      </c>
      <c r="I13" s="17" t="s">
        <v>70</v>
      </c>
      <c r="J13" s="17">
        <f>AVERAGE(G32:G34)</f>
        <v>0.10593219479323072</v>
      </c>
      <c r="K13" s="17">
        <v>189.444512</v>
      </c>
      <c r="L13" s="17">
        <f t="shared" si="3"/>
        <v>7.5656315369316447</v>
      </c>
    </row>
    <row r="14" spans="1:20" x14ac:dyDescent="0.25">
      <c r="A14" s="6" t="s">
        <v>10</v>
      </c>
      <c r="B14" s="6" t="s">
        <v>11</v>
      </c>
      <c r="C14" s="6">
        <v>25.119823792425766</v>
      </c>
      <c r="D14" s="6">
        <v>28.646735414220899</v>
      </c>
      <c r="E14" s="6">
        <f t="shared" si="0"/>
        <v>3.5269116217951328</v>
      </c>
      <c r="F14" s="5">
        <f t="shared" si="1"/>
        <v>2.7842839078498107</v>
      </c>
      <c r="G14" s="5">
        <f t="shared" si="2"/>
        <v>0.145160022649715</v>
      </c>
      <c r="I14" s="17" t="s">
        <v>71</v>
      </c>
      <c r="J14" s="17">
        <f>AVERAGE(G35:G37)</f>
        <v>4.2008694215396096E-2</v>
      </c>
      <c r="K14" s="17">
        <v>37.694744280000002</v>
      </c>
      <c r="L14" s="17">
        <f t="shared" si="3"/>
        <v>5.2362914796609576</v>
      </c>
    </row>
    <row r="15" spans="1:20" x14ac:dyDescent="0.25">
      <c r="A15" s="6" t="s">
        <v>30</v>
      </c>
      <c r="B15" s="6" t="s">
        <v>11</v>
      </c>
      <c r="C15" s="6">
        <v>25.1998084028668</v>
      </c>
      <c r="D15" s="6">
        <v>28.406294319077599</v>
      </c>
      <c r="E15" s="6">
        <f t="shared" si="0"/>
        <v>3.2064859162107986</v>
      </c>
      <c r="F15" s="5">
        <f t="shared" si="1"/>
        <v>2.4638582022654765</v>
      </c>
      <c r="G15" s="5">
        <f t="shared" si="2"/>
        <v>0.18126116879646881</v>
      </c>
    </row>
    <row r="16" spans="1:20" x14ac:dyDescent="0.25">
      <c r="A16" s="6" t="s">
        <v>42</v>
      </c>
      <c r="B16" s="6" t="s">
        <v>11</v>
      </c>
      <c r="C16" s="6">
        <v>25.129887376743067</v>
      </c>
      <c r="D16" s="6">
        <v>28.554729140409201</v>
      </c>
      <c r="E16" s="6">
        <f t="shared" si="0"/>
        <v>3.4248417636661337</v>
      </c>
      <c r="F16" s="5">
        <f t="shared" si="1"/>
        <v>2.6822140497208116</v>
      </c>
      <c r="G16" s="5">
        <f t="shared" si="2"/>
        <v>0.15580203153980504</v>
      </c>
    </row>
    <row r="17" spans="1:12" x14ac:dyDescent="0.25">
      <c r="A17" s="6" t="s">
        <v>12</v>
      </c>
      <c r="B17" s="6" t="s">
        <v>13</v>
      </c>
      <c r="C17" s="6">
        <v>25.132150239094667</v>
      </c>
      <c r="D17" s="6">
        <v>26.905145896285301</v>
      </c>
      <c r="E17" s="6">
        <f t="shared" si="0"/>
        <v>1.7729956571906342</v>
      </c>
      <c r="F17" s="5">
        <f t="shared" si="1"/>
        <v>1.0303679432453121</v>
      </c>
      <c r="G17" s="5">
        <f t="shared" si="2"/>
        <v>0.48958526961865367</v>
      </c>
      <c r="I17"/>
      <c r="J17"/>
    </row>
    <row r="18" spans="1:12" x14ac:dyDescent="0.25">
      <c r="A18" s="6" t="s">
        <v>31</v>
      </c>
      <c r="B18" s="6" t="s">
        <v>13</v>
      </c>
      <c r="C18" s="6">
        <v>25.163734081093999</v>
      </c>
      <c r="D18" s="6">
        <v>26.8373005181537</v>
      </c>
      <c r="E18" s="6">
        <f t="shared" si="0"/>
        <v>1.6735664370597014</v>
      </c>
      <c r="F18" s="5">
        <f t="shared" si="1"/>
        <v>0.93093872311437942</v>
      </c>
      <c r="G18" s="5">
        <f t="shared" si="2"/>
        <v>0.52451694159474549</v>
      </c>
      <c r="I18"/>
      <c r="J18"/>
    </row>
    <row r="19" spans="1:12" x14ac:dyDescent="0.25">
      <c r="A19" s="6" t="s">
        <v>43</v>
      </c>
      <c r="B19" s="6" t="s">
        <v>13</v>
      </c>
      <c r="C19" s="6">
        <v>25.147703462437267</v>
      </c>
      <c r="D19" s="6">
        <v>26.810221456006499</v>
      </c>
      <c r="E19" s="6">
        <f t="shared" si="0"/>
        <v>1.6625179935692316</v>
      </c>
      <c r="F19" s="5">
        <f t="shared" si="1"/>
        <v>0.91989027962390957</v>
      </c>
      <c r="G19" s="5">
        <f t="shared" si="2"/>
        <v>0.5285492161723756</v>
      </c>
      <c r="I19"/>
      <c r="J19"/>
    </row>
    <row r="20" spans="1:12" x14ac:dyDescent="0.25">
      <c r="A20" s="8" t="s">
        <v>14</v>
      </c>
      <c r="B20" s="8" t="s">
        <v>15</v>
      </c>
      <c r="C20" s="8">
        <v>25.555966914848867</v>
      </c>
      <c r="D20" s="8">
        <v>28.2671512875222</v>
      </c>
      <c r="E20" s="8">
        <f t="shared" si="0"/>
        <v>2.7111843726733333</v>
      </c>
      <c r="F20" s="5">
        <f t="shared" si="1"/>
        <v>1.9685566587280112</v>
      </c>
      <c r="G20" s="5">
        <f t="shared" si="2"/>
        <v>0.25550852657803647</v>
      </c>
      <c r="I20"/>
      <c r="J20"/>
      <c r="K20"/>
      <c r="L20"/>
    </row>
    <row r="21" spans="1:12" x14ac:dyDescent="0.25">
      <c r="A21" s="8" t="s">
        <v>32</v>
      </c>
      <c r="B21" s="8" t="s">
        <v>15</v>
      </c>
      <c r="C21" s="8">
        <v>25.448893241192501</v>
      </c>
      <c r="D21" s="8">
        <v>28.279001711784399</v>
      </c>
      <c r="E21" s="8">
        <f t="shared" si="0"/>
        <v>2.8301084705918989</v>
      </c>
      <c r="F21" s="5">
        <f t="shared" si="1"/>
        <v>2.0874807566465767</v>
      </c>
      <c r="G21" s="5">
        <f t="shared" si="2"/>
        <v>0.23529119578134419</v>
      </c>
      <c r="I21"/>
      <c r="J21"/>
    </row>
    <row r="22" spans="1:12" x14ac:dyDescent="0.25">
      <c r="A22" s="8" t="s">
        <v>44</v>
      </c>
      <c r="B22" s="8" t="s">
        <v>15</v>
      </c>
      <c r="C22" s="8">
        <v>25.462858970672869</v>
      </c>
      <c r="D22" s="8">
        <v>28.643553289140701</v>
      </c>
      <c r="E22" s="8">
        <f t="shared" si="0"/>
        <v>3.1806943184678325</v>
      </c>
      <c r="F22" s="5">
        <f t="shared" si="1"/>
        <v>2.4380666045225103</v>
      </c>
      <c r="G22" s="5">
        <f t="shared" si="2"/>
        <v>0.18453078132965137</v>
      </c>
      <c r="I22"/>
      <c r="J22"/>
    </row>
    <row r="23" spans="1:12" x14ac:dyDescent="0.25">
      <c r="A23" s="8" t="s">
        <v>16</v>
      </c>
      <c r="B23" s="8" t="s">
        <v>17</v>
      </c>
      <c r="C23" s="8">
        <v>24.892913489429468</v>
      </c>
      <c r="D23" s="8">
        <v>27.2677791313996</v>
      </c>
      <c r="E23" s="8">
        <f t="shared" si="0"/>
        <v>2.3748656419701319</v>
      </c>
      <c r="F23" s="5">
        <f t="shared" si="1"/>
        <v>1.6322379280248098</v>
      </c>
      <c r="G23" s="5">
        <f t="shared" si="2"/>
        <v>0.32258741738647273</v>
      </c>
      <c r="I23"/>
      <c r="J23"/>
    </row>
    <row r="24" spans="1:12" x14ac:dyDescent="0.25">
      <c r="A24" s="8" t="s">
        <v>33</v>
      </c>
      <c r="B24" s="8" t="s">
        <v>17</v>
      </c>
      <c r="C24" s="8">
        <v>24.889510686959799</v>
      </c>
      <c r="D24" s="8">
        <v>26.978140816399499</v>
      </c>
      <c r="E24" s="8">
        <f t="shared" si="0"/>
        <v>2.0886301294397001</v>
      </c>
      <c r="F24" s="5">
        <f t="shared" si="1"/>
        <v>1.3460024154943779</v>
      </c>
      <c r="G24" s="5">
        <f t="shared" si="2"/>
        <v>0.39338056404186061</v>
      </c>
      <c r="I24"/>
      <c r="J24"/>
    </row>
    <row r="25" spans="1:12" x14ac:dyDescent="0.25">
      <c r="A25" s="8" t="s">
        <v>45</v>
      </c>
      <c r="B25" s="8" t="s">
        <v>17</v>
      </c>
      <c r="C25" s="8">
        <v>25.032955218125366</v>
      </c>
      <c r="D25" s="8">
        <v>27.0863663253898</v>
      </c>
      <c r="E25" s="8">
        <f t="shared" si="0"/>
        <v>2.0534111072644343</v>
      </c>
      <c r="F25" s="5">
        <f t="shared" si="1"/>
        <v>1.3107833933191122</v>
      </c>
      <c r="G25" s="5">
        <f t="shared" si="2"/>
        <v>0.40310193305257624</v>
      </c>
      <c r="I25"/>
      <c r="J25"/>
    </row>
    <row r="26" spans="1:12" x14ac:dyDescent="0.25">
      <c r="A26" s="8" t="s">
        <v>18</v>
      </c>
      <c r="B26" s="8" t="s">
        <v>19</v>
      </c>
      <c r="C26" s="8">
        <v>26.954944342294066</v>
      </c>
      <c r="D26" s="8">
        <v>27.913095339272498</v>
      </c>
      <c r="E26" s="8">
        <f t="shared" si="0"/>
        <v>0.95815099697843209</v>
      </c>
      <c r="F26" s="5">
        <f t="shared" si="1"/>
        <v>0.21552328303311008</v>
      </c>
      <c r="G26" s="5">
        <f t="shared" si="2"/>
        <v>0.86123372311002222</v>
      </c>
      <c r="I26"/>
      <c r="J26"/>
    </row>
    <row r="27" spans="1:12" x14ac:dyDescent="0.25">
      <c r="A27" s="8" t="s">
        <v>34</v>
      </c>
      <c r="B27" s="8" t="s">
        <v>19</v>
      </c>
      <c r="C27" s="8">
        <v>26.6133020250854</v>
      </c>
      <c r="D27" s="8">
        <v>27.9923480835688</v>
      </c>
      <c r="E27" s="8">
        <f t="shared" si="0"/>
        <v>1.3790460584834001</v>
      </c>
      <c r="F27" s="5">
        <f t="shared" si="1"/>
        <v>0.63641834453807811</v>
      </c>
      <c r="G27" s="5">
        <f t="shared" si="2"/>
        <v>0.64330805377527844</v>
      </c>
      <c r="I27"/>
      <c r="J27"/>
    </row>
    <row r="28" spans="1:12" x14ac:dyDescent="0.25">
      <c r="A28" s="8" t="s">
        <v>46</v>
      </c>
      <c r="B28" s="8" t="s">
        <v>19</v>
      </c>
      <c r="C28" s="8">
        <v>26.386907896911069</v>
      </c>
      <c r="D28" s="8">
        <v>27.9585113234827</v>
      </c>
      <c r="E28" s="8">
        <f t="shared" si="0"/>
        <v>1.571603426571631</v>
      </c>
      <c r="F28" s="5">
        <f t="shared" si="1"/>
        <v>0.82897571262630898</v>
      </c>
      <c r="G28" s="5">
        <f t="shared" si="2"/>
        <v>0.56292876973941885</v>
      </c>
      <c r="I28"/>
      <c r="J28"/>
    </row>
    <row r="29" spans="1:12" x14ac:dyDescent="0.25">
      <c r="A29" s="10" t="s">
        <v>20</v>
      </c>
      <c r="B29" s="10" t="s">
        <v>21</v>
      </c>
      <c r="C29" s="10">
        <v>26.314339255872067</v>
      </c>
      <c r="D29" s="10">
        <v>28.452804672173102</v>
      </c>
      <c r="E29" s="10">
        <f t="shared" si="0"/>
        <v>2.1384654163010346</v>
      </c>
      <c r="F29" s="5">
        <f t="shared" si="1"/>
        <v>1.3958377023557125</v>
      </c>
      <c r="G29" s="5">
        <f t="shared" si="2"/>
        <v>0.38002396293026069</v>
      </c>
      <c r="J29"/>
    </row>
    <row r="30" spans="1:12" x14ac:dyDescent="0.25">
      <c r="A30" s="10" t="s">
        <v>35</v>
      </c>
      <c r="B30" s="10" t="s">
        <v>21</v>
      </c>
      <c r="C30" s="10">
        <v>26.439352086632901</v>
      </c>
      <c r="D30" s="10">
        <v>28.271556931951999</v>
      </c>
      <c r="E30" s="10">
        <f t="shared" si="0"/>
        <v>1.8322048453190973</v>
      </c>
      <c r="F30" s="5">
        <f t="shared" si="1"/>
        <v>1.0895771313737752</v>
      </c>
      <c r="G30" s="5">
        <f t="shared" si="2"/>
        <v>0.46989908663701141</v>
      </c>
      <c r="J30"/>
    </row>
    <row r="31" spans="1:12" x14ac:dyDescent="0.25">
      <c r="A31" s="10" t="s">
        <v>47</v>
      </c>
      <c r="B31" s="10" t="s">
        <v>21</v>
      </c>
      <c r="C31" s="10">
        <v>26.420811913485867</v>
      </c>
      <c r="D31" s="10">
        <v>28.350755154304501</v>
      </c>
      <c r="E31" s="10">
        <f t="shared" si="0"/>
        <v>1.9299432408186341</v>
      </c>
      <c r="F31" s="5">
        <f t="shared" si="1"/>
        <v>1.187315526873312</v>
      </c>
      <c r="G31" s="5">
        <f t="shared" si="2"/>
        <v>0.43911918536870209</v>
      </c>
      <c r="J31"/>
    </row>
    <row r="32" spans="1:12" x14ac:dyDescent="0.25">
      <c r="A32" s="10" t="s">
        <v>22</v>
      </c>
      <c r="B32" s="10" t="s">
        <v>23</v>
      </c>
      <c r="C32" s="10">
        <v>25.521022499382369</v>
      </c>
      <c r="D32" s="10">
        <v>29.651841133045099</v>
      </c>
      <c r="E32" s="10">
        <f t="shared" si="0"/>
        <v>4.1308186336627308</v>
      </c>
      <c r="F32" s="5">
        <f t="shared" si="1"/>
        <v>3.3881909197174087</v>
      </c>
      <c r="G32" s="5">
        <f t="shared" si="2"/>
        <v>9.5510892233235417E-2</v>
      </c>
      <c r="J32"/>
    </row>
    <row r="33" spans="1:20" x14ac:dyDescent="0.25">
      <c r="A33" s="10" t="s">
        <v>36</v>
      </c>
      <c r="B33" s="10" t="s">
        <v>23</v>
      </c>
      <c r="C33" s="10">
        <v>25.602323736771901</v>
      </c>
      <c r="D33" s="10">
        <v>29.5560589671489</v>
      </c>
      <c r="E33" s="10">
        <f t="shared" si="0"/>
        <v>3.9537352303769993</v>
      </c>
      <c r="F33" s="5">
        <f t="shared" si="1"/>
        <v>3.2111075164316771</v>
      </c>
      <c r="G33" s="5">
        <f t="shared" si="2"/>
        <v>0.10798422563189891</v>
      </c>
      <c r="J33"/>
    </row>
    <row r="34" spans="1:20" x14ac:dyDescent="0.25">
      <c r="A34" s="10" t="s">
        <v>48</v>
      </c>
      <c r="B34" s="10" t="s">
        <v>23</v>
      </c>
      <c r="C34" s="10">
        <v>25.496736274890868</v>
      </c>
      <c r="D34" s="10">
        <v>29.368448169937501</v>
      </c>
      <c r="E34" s="10">
        <f t="shared" si="0"/>
        <v>3.8717118950466336</v>
      </c>
      <c r="F34" s="5">
        <f t="shared" si="1"/>
        <v>3.1290841811013115</v>
      </c>
      <c r="G34" s="5">
        <f t="shared" si="2"/>
        <v>0.11430146651455786</v>
      </c>
      <c r="J34"/>
    </row>
    <row r="35" spans="1:20" x14ac:dyDescent="0.25">
      <c r="A35" s="10" t="s">
        <v>24</v>
      </c>
      <c r="B35" s="10" t="s">
        <v>25</v>
      </c>
      <c r="C35" s="10">
        <v>26.094683316646101</v>
      </c>
      <c r="D35" s="10">
        <v>31.6234658211383</v>
      </c>
      <c r="E35" s="10">
        <f t="shared" si="0"/>
        <v>5.5287825044921988</v>
      </c>
      <c r="F35" s="5">
        <f t="shared" si="1"/>
        <v>4.7861547905468766</v>
      </c>
      <c r="G35" s="5">
        <f t="shared" si="2"/>
        <v>3.6242975390487916E-2</v>
      </c>
    </row>
    <row r="36" spans="1:20" x14ac:dyDescent="0.25">
      <c r="A36" s="10" t="s">
        <v>37</v>
      </c>
      <c r="B36" s="10" t="s">
        <v>25</v>
      </c>
      <c r="C36" s="10">
        <v>25.9686618820459</v>
      </c>
      <c r="D36" s="10">
        <v>31.155594262632899</v>
      </c>
      <c r="E36" s="10">
        <f t="shared" si="0"/>
        <v>5.1869323805869989</v>
      </c>
      <c r="F36" s="5">
        <f t="shared" si="1"/>
        <v>4.4443046666416768</v>
      </c>
      <c r="G36" s="5">
        <f t="shared" si="2"/>
        <v>4.593365302303231E-2</v>
      </c>
    </row>
    <row r="37" spans="1:20" x14ac:dyDescent="0.25">
      <c r="A37" s="10" t="s">
        <v>49</v>
      </c>
      <c r="B37" s="10" t="s">
        <v>25</v>
      </c>
      <c r="C37" s="10">
        <v>25.996587068696201</v>
      </c>
      <c r="D37" s="10">
        <v>31.2505120859771</v>
      </c>
      <c r="E37" s="10">
        <f t="shared" si="0"/>
        <v>5.2539250172808991</v>
      </c>
      <c r="F37" s="5">
        <f t="shared" si="1"/>
        <v>4.511297303335577</v>
      </c>
      <c r="G37" s="5">
        <f t="shared" si="2"/>
        <v>4.3849454232668061E-2</v>
      </c>
    </row>
    <row r="38" spans="1:20" x14ac:dyDescent="0.25">
      <c r="C38" s="1"/>
    </row>
    <row r="39" spans="1:20" x14ac:dyDescent="0.25">
      <c r="C39" s="1"/>
      <c r="E39" s="12">
        <f>AVERAGE(E2:E4)</f>
        <v>0.74262771394532245</v>
      </c>
      <c r="F39" s="13">
        <v>0.74262771394532201</v>
      </c>
    </row>
    <row r="40" spans="1:20" s="14" customFormat="1" x14ac:dyDescent="0.25">
      <c r="A40"/>
      <c r="B40"/>
      <c r="C40" s="1"/>
      <c r="D40"/>
      <c r="E40"/>
      <c r="F40"/>
      <c r="G40"/>
      <c r="N40"/>
      <c r="O40"/>
      <c r="P40"/>
      <c r="Q40"/>
      <c r="R40"/>
      <c r="S40"/>
      <c r="T40"/>
    </row>
    <row r="41" spans="1:20" s="14" customFormat="1" x14ac:dyDescent="0.25">
      <c r="A41"/>
      <c r="B41"/>
      <c r="C41" s="1"/>
      <c r="D41"/>
      <c r="E41"/>
      <c r="F41"/>
      <c r="G41"/>
      <c r="N41"/>
      <c r="O41"/>
      <c r="P41"/>
      <c r="Q41"/>
      <c r="R41"/>
      <c r="S41"/>
      <c r="T41"/>
    </row>
    <row r="42" spans="1:20" s="14" customFormat="1" x14ac:dyDescent="0.25">
      <c r="A42"/>
      <c r="B42"/>
      <c r="C42" s="1"/>
      <c r="D42"/>
      <c r="E42"/>
      <c r="F42"/>
      <c r="G42"/>
      <c r="N42"/>
      <c r="O42"/>
      <c r="P42"/>
      <c r="Q42"/>
      <c r="R42"/>
      <c r="S42"/>
      <c r="T42"/>
    </row>
    <row r="43" spans="1:20" s="14" customFormat="1" x14ac:dyDescent="0.25">
      <c r="A43"/>
      <c r="B43"/>
      <c r="C43" s="1"/>
      <c r="D43"/>
      <c r="E43"/>
      <c r="F43"/>
      <c r="G43"/>
      <c r="N43"/>
      <c r="O43"/>
      <c r="P43"/>
      <c r="Q43"/>
      <c r="R43"/>
      <c r="S43"/>
      <c r="T43"/>
    </row>
    <row r="44" spans="1:20" s="14" customFormat="1" x14ac:dyDescent="0.25">
      <c r="A44"/>
      <c r="B44"/>
      <c r="C44" s="1"/>
      <c r="D44"/>
      <c r="E44"/>
      <c r="F44"/>
      <c r="G44"/>
      <c r="N44"/>
      <c r="O44"/>
      <c r="P44"/>
      <c r="Q44"/>
      <c r="R44"/>
      <c r="S44"/>
      <c r="T44"/>
    </row>
    <row r="45" spans="1:20" s="14" customFormat="1" x14ac:dyDescent="0.25">
      <c r="A45"/>
      <c r="B45"/>
      <c r="C45" s="1"/>
      <c r="D45"/>
      <c r="E45"/>
      <c r="F45"/>
      <c r="G45"/>
      <c r="N45"/>
      <c r="O45"/>
      <c r="P45"/>
      <c r="Q45"/>
      <c r="R45"/>
      <c r="S45"/>
      <c r="T45"/>
    </row>
    <row r="46" spans="1:20" s="14" customFormat="1" x14ac:dyDescent="0.25">
      <c r="A46"/>
      <c r="B46"/>
      <c r="C46" s="1"/>
      <c r="D46"/>
      <c r="E46"/>
      <c r="F46"/>
      <c r="G46"/>
      <c r="N46"/>
      <c r="O46"/>
      <c r="P46"/>
      <c r="Q46"/>
      <c r="R46"/>
      <c r="S46"/>
      <c r="T46"/>
    </row>
  </sheetData>
  <mergeCells count="2">
    <mergeCell ref="I1:L1"/>
    <mergeCell ref="O1:T1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LEA1</vt:lpstr>
      <vt:lpstr>LEA2</vt:lpstr>
      <vt:lpstr>LEA3</vt:lpstr>
      <vt:lpstr>LEA4</vt:lpstr>
      <vt:lpstr>LEA5</vt:lpstr>
      <vt:lpstr>RD19</vt:lpstr>
      <vt:lpstr>ERD1</vt:lpstr>
      <vt:lpstr>DREB2</vt:lpstr>
      <vt:lpstr>RD22</vt:lpstr>
      <vt:lpstr>HB2</vt:lpstr>
      <vt:lpstr>HB1</vt:lpstr>
      <vt:lpstr>DREB1D</vt:lpstr>
      <vt:lpstr>RD29B</vt:lpstr>
      <vt:lpstr>RD26</vt:lpstr>
      <vt:lpstr>PSY1</vt:lpstr>
      <vt:lpstr>PSY2</vt:lpstr>
      <vt:lpstr>FtBCH</vt:lpstr>
      <vt:lpstr>NCED1</vt:lpstr>
      <vt:lpstr>NCED2</vt:lpstr>
      <vt:lpstr>NCED3</vt:lpstr>
      <vt:lpstr>NCED4</vt:lpstr>
      <vt:lpstr>PYR1</vt:lpstr>
      <vt:lpstr>PYR2</vt:lpstr>
      <vt:lpstr>PP2C1</vt:lpstr>
      <vt:lpstr>PP2C2</vt:lpstr>
      <vt:lpstr>PP2C3</vt:lpstr>
      <vt:lpstr>PP2C4</vt:lpstr>
      <vt:lpstr>PP2C5</vt:lpstr>
      <vt:lpstr>OST1</vt:lpstr>
      <vt:lpstr>FtAREB1</vt:lpstr>
      <vt:lpstr>FtAREB2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HuangJuan</cp:lastModifiedBy>
  <dcterms:created xsi:type="dcterms:W3CDTF">2020-06-12T22:36:40Z</dcterms:created>
  <dcterms:modified xsi:type="dcterms:W3CDTF">2020-11-30T10:35:59Z</dcterms:modified>
</cp:coreProperties>
</file>