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George\Desktop\To do\Coral_geometry\PeerJ Submission\"/>
    </mc:Choice>
  </mc:AlternateContent>
  <bookViews>
    <workbookView xWindow="0" yWindow="0" windowWidth="7430" windowHeight="7010"/>
  </bookViews>
  <sheets>
    <sheet name="Source_Data_1_coral_colonies_ge" sheetId="1" r:id="rId1"/>
  </sheets>
  <calcPr calcId="152511"/>
</workbook>
</file>

<file path=xl/calcChain.xml><?xml version="1.0" encoding="utf-8"?>
<calcChain xmlns="http://schemas.openxmlformats.org/spreadsheetml/2006/main">
  <c r="AB42" i="1" l="1"/>
  <c r="AB43" i="1"/>
  <c r="AB44" i="1"/>
  <c r="AB45" i="1"/>
  <c r="AB46" i="1"/>
  <c r="AB47" i="1"/>
  <c r="AB48" i="1"/>
  <c r="AB49" i="1"/>
  <c r="AB50" i="1"/>
  <c r="AB51" i="1"/>
  <c r="AA5" i="1"/>
  <c r="AB5" i="1" s="1"/>
  <c r="AA19" i="1"/>
  <c r="AB19" i="1" s="1"/>
  <c r="AA8" i="1"/>
  <c r="AB8" i="1" s="1"/>
  <c r="AA16" i="1"/>
  <c r="AB16" i="1" s="1"/>
  <c r="AA12" i="1"/>
  <c r="AB12" i="1" s="1"/>
  <c r="AA14" i="1"/>
  <c r="AB14" i="1" s="1"/>
  <c r="AA13" i="1"/>
  <c r="AB13" i="1" s="1"/>
  <c r="AA4" i="1"/>
  <c r="AB4" i="1" s="1"/>
  <c r="AB21" i="1"/>
  <c r="AB22" i="1"/>
  <c r="AB23" i="1"/>
  <c r="AB24" i="1"/>
  <c r="AB25" i="1"/>
  <c r="AB26" i="1"/>
  <c r="AB27" i="1"/>
  <c r="AB28" i="1"/>
  <c r="AB29" i="1"/>
  <c r="AB30" i="1"/>
  <c r="AB18" i="1"/>
  <c r="AB31" i="1"/>
  <c r="AB32" i="1"/>
  <c r="AB33" i="1"/>
  <c r="AB34" i="1"/>
  <c r="AB35" i="1"/>
  <c r="AB36" i="1"/>
  <c r="AB37" i="1"/>
  <c r="AB38" i="1"/>
  <c r="AB39" i="1"/>
  <c r="AB40" i="1"/>
  <c r="AB41" i="1"/>
  <c r="AB20" i="1"/>
  <c r="AA11" i="1"/>
  <c r="AB11" i="1" s="1"/>
  <c r="AA17" i="1"/>
  <c r="AB17" i="1" s="1"/>
  <c r="AA7" i="1"/>
  <c r="AB7" i="1" s="1"/>
  <c r="AA6" i="1"/>
  <c r="AB6" i="1" s="1"/>
  <c r="AA10" i="1"/>
  <c r="AB10" i="1" s="1"/>
  <c r="AA9" i="1"/>
  <c r="AB9" i="1" s="1"/>
  <c r="AA18" i="1"/>
  <c r="AA3" i="1"/>
  <c r="AB3" i="1" s="1"/>
  <c r="AA2" i="1"/>
  <c r="AB2" i="1" s="1"/>
  <c r="AA15" i="1"/>
  <c r="AB15" i="1" s="1"/>
</calcChain>
</file>

<file path=xl/sharedStrings.xml><?xml version="1.0" encoding="utf-8"?>
<sst xmlns="http://schemas.openxmlformats.org/spreadsheetml/2006/main" count="281" uniqueCount="143">
  <si>
    <t>Filename</t>
  </si>
  <si>
    <t>ID</t>
  </si>
  <si>
    <t>Species_Name</t>
  </si>
  <si>
    <t>Type</t>
  </si>
  <si>
    <t>Species</t>
  </si>
  <si>
    <t>Depth</t>
  </si>
  <si>
    <t>Polyp_diameter</t>
  </si>
  <si>
    <t xml:space="preserve">Volume </t>
  </si>
  <si>
    <t xml:space="preserve">Surface_Area </t>
  </si>
  <si>
    <t>Volume_SA</t>
  </si>
  <si>
    <t>SA_polyp2</t>
  </si>
  <si>
    <t>Perimeter_D</t>
  </si>
  <si>
    <t>Perimeter_D Lower CI</t>
  </si>
  <si>
    <t>Perimeter_D Upper CI</t>
  </si>
  <si>
    <t>Surface_D</t>
  </si>
  <si>
    <t>Surface_D Lower CI</t>
  </si>
  <si>
    <t>Surface_D Upper CI</t>
  </si>
  <si>
    <t>RP_length</t>
  </si>
  <si>
    <t>perimeter_length_3D</t>
  </si>
  <si>
    <t>P_polyp_3D</t>
  </si>
  <si>
    <t>RP_SA</t>
  </si>
  <si>
    <t>P_SA_3D</t>
  </si>
  <si>
    <t>L</t>
  </si>
  <si>
    <t>W</t>
  </si>
  <si>
    <t>N</t>
  </si>
  <si>
    <t>Area</t>
  </si>
  <si>
    <t>CSA017_calibrated_cropped.stl-dataC-new.dat</t>
  </si>
  <si>
    <t>CSA017</t>
  </si>
  <si>
    <t>Orbicella faveolata</t>
  </si>
  <si>
    <t>Mound</t>
  </si>
  <si>
    <t>WEST</t>
  </si>
  <si>
    <t>CSA025_cropped_calibrated.stl-dataC-new.dat</t>
  </si>
  <si>
    <t>CSA025</t>
  </si>
  <si>
    <t xml:space="preserve">Diploria labyrinthiformis </t>
  </si>
  <si>
    <t>CSA031_cropped_calibrated.stl-dataC-new.dat</t>
  </si>
  <si>
    <t>CSA031</t>
  </si>
  <si>
    <t>CSA035_SA.stl</t>
  </si>
  <si>
    <t>CSA035</t>
  </si>
  <si>
    <t>Agaricia agaricites</t>
  </si>
  <si>
    <t>Plate</t>
  </si>
  <si>
    <t>NA</t>
  </si>
  <si>
    <t>CSA142_per_cropped.stl-dataC-new.dat</t>
  </si>
  <si>
    <t>CSA142</t>
  </si>
  <si>
    <t>Acropora palmata</t>
  </si>
  <si>
    <t>Tree</t>
  </si>
  <si>
    <t>EAST</t>
  </si>
  <si>
    <t>CSA147_2_cropped.stl-dataC-new.dat</t>
  </si>
  <si>
    <t>CSA147_2</t>
  </si>
  <si>
    <t>CSA150_cropped_calibrated.stl-dataC-new.dat</t>
  </si>
  <si>
    <t>CSA150</t>
  </si>
  <si>
    <t>CSA195_cropped.stl-dataC-new.dat</t>
  </si>
  <si>
    <t>CSA195</t>
  </si>
  <si>
    <t>Siderastrea siderea</t>
  </si>
  <si>
    <t>MIDDLE</t>
  </si>
  <si>
    <t>CUR1_2_calibrated.stl-dataC-new.dat</t>
  </si>
  <si>
    <t>CUR1_2</t>
  </si>
  <si>
    <t>Pseudodiploria strigosa</t>
  </si>
  <si>
    <t>CUR1_calibrated.stl-dataC-new.dat</t>
  </si>
  <si>
    <t>CUR1</t>
  </si>
  <si>
    <t>CUR10_2_cropped_calibrated.stl-dataC-new.dat</t>
  </si>
  <si>
    <t>CUR10</t>
  </si>
  <si>
    <t>CUR11_cropped_calibrated.stl-dataC-new.dat</t>
  </si>
  <si>
    <t>CUR11</t>
  </si>
  <si>
    <t>CUR13-1_cropped_calibrated.stl-dataC-new.dat</t>
  </si>
  <si>
    <t>CUR13</t>
  </si>
  <si>
    <t>CUR20_1calibrated.stl-dataC-new.dat</t>
  </si>
  <si>
    <t>CUR20_1</t>
  </si>
  <si>
    <t>CUR22_calibrated.stl-dataC-new.dat</t>
  </si>
  <si>
    <t>CUR22</t>
  </si>
  <si>
    <t>Montastraea cavernosa</t>
  </si>
  <si>
    <t>CUR23calibrated.stl-dataC-new.dat</t>
  </si>
  <si>
    <t>CUR23</t>
  </si>
  <si>
    <t>Colpophyllia natans</t>
  </si>
  <si>
    <t>CUR24_1calibrated.stl-dataC-new.dat</t>
  </si>
  <si>
    <t>CUR24_1</t>
  </si>
  <si>
    <t>CUR24_2calibrated.stl-dataC-new.dat</t>
  </si>
  <si>
    <t>CUR24_2</t>
  </si>
  <si>
    <t>CUR25calibrated.stl-dataC-new.dat</t>
  </si>
  <si>
    <t>CUR25</t>
  </si>
  <si>
    <t>CUR27calibrated.stl-dataC-new.dat</t>
  </si>
  <si>
    <t>CUR27</t>
  </si>
  <si>
    <t>CUR28calibrated.stl-dataC-new.dat</t>
  </si>
  <si>
    <t>CUR28</t>
  </si>
  <si>
    <t>CUR29_calibrated.stl-dataC-new.dat</t>
  </si>
  <si>
    <t>CUR29</t>
  </si>
  <si>
    <t>CUR3_edited.stl-dataC-new.dat</t>
  </si>
  <si>
    <t>CUR3</t>
  </si>
  <si>
    <t>CUR32calibrated.stl-dataC-new.dat</t>
  </si>
  <si>
    <t>CUR32</t>
  </si>
  <si>
    <t>CUR34_calibrated.stl-dataC-new.dat</t>
  </si>
  <si>
    <t>CUR34</t>
  </si>
  <si>
    <t>CUR36calibrated.stl-dataC-new.dat</t>
  </si>
  <si>
    <t>CUR36</t>
  </si>
  <si>
    <t>CUR37calibrated.stl-dataC-new.dat</t>
  </si>
  <si>
    <t>CUR37</t>
  </si>
  <si>
    <t>CUR38_calibrated.stl-dataC-new.dat</t>
  </si>
  <si>
    <t>CUR38</t>
  </si>
  <si>
    <t>CUR39_calibrated.stl-dataC-new.dat</t>
  </si>
  <si>
    <t>CUR39</t>
  </si>
  <si>
    <t>CUR4_interface2_edited.stl-dataC-new.dat</t>
  </si>
  <si>
    <t>CUR4</t>
  </si>
  <si>
    <t>CUR40_2_calibrated.stl-dataC-new.dat</t>
  </si>
  <si>
    <t>CUR40_2</t>
  </si>
  <si>
    <t>CUR40_3_calibrated.stl-dataC-new.dat</t>
  </si>
  <si>
    <t>CUR40_3</t>
  </si>
  <si>
    <t>CUR40_calibrated_cropped.stl-dataC-new.dat</t>
  </si>
  <si>
    <t>CUR40</t>
  </si>
  <si>
    <t>CUR41_1_calibrated.stl-dataC-new.dat</t>
  </si>
  <si>
    <t>CUR41_1</t>
  </si>
  <si>
    <t>CUR41_2_calibrated.stl-dataC-new.dat</t>
  </si>
  <si>
    <t>CUR41_2</t>
  </si>
  <si>
    <t>CUR46calibrated.stl-dataC-new.dat</t>
  </si>
  <si>
    <t>CUR46</t>
  </si>
  <si>
    <t>CUR52calibrated.stl-dataC-new.dat</t>
  </si>
  <si>
    <t>CUR52</t>
  </si>
  <si>
    <t>CUR53_calibrated.stl-dataC-new.dat</t>
  </si>
  <si>
    <t>CUR53</t>
  </si>
  <si>
    <t>CUR54calibrated.stl-dataC-new.dat</t>
  </si>
  <si>
    <t>CUR54</t>
  </si>
  <si>
    <t>CUR56calibrated.stl-dataC-new.dat</t>
  </si>
  <si>
    <t>CUR56</t>
  </si>
  <si>
    <t>CUR58_calibrated.stl-dataC-new.dat</t>
  </si>
  <si>
    <t>CUR58</t>
  </si>
  <si>
    <t>CUR59_calibrated.stl-dataC-new.dat</t>
  </si>
  <si>
    <t>CUR59</t>
  </si>
  <si>
    <t>CUR6_edited.stl-dataC-new.dat</t>
  </si>
  <si>
    <t>CUR6</t>
  </si>
  <si>
    <t>CUR60calibrated.stl-dataC-new.dat</t>
  </si>
  <si>
    <t>CUR60</t>
  </si>
  <si>
    <t>CUR61calibrated.stl-dataC-new.dat</t>
  </si>
  <si>
    <t>CUR61</t>
  </si>
  <si>
    <t>CUR69calibrated.stl-dataC-new.dat</t>
  </si>
  <si>
    <t>CUR69</t>
  </si>
  <si>
    <t>CUR70calibrated.stl-dataC-new.dat</t>
  </si>
  <si>
    <t>CUR70</t>
  </si>
  <si>
    <t>CUR71calibrated.stl-dataC-new.dat</t>
  </si>
  <si>
    <t>CUR71</t>
  </si>
  <si>
    <t>CUR8_interface_cropped_calibrated_2.stl-dataC-new.dat</t>
  </si>
  <si>
    <t>CUR8</t>
  </si>
  <si>
    <t>CUR9_cropped_calibrated.stl-dataC-new.dat</t>
  </si>
  <si>
    <t>CUR9</t>
  </si>
  <si>
    <t>Dead_tissue_area</t>
  </si>
  <si>
    <t>Normalized_dead_tissue_area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</si>
</sst>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Fill="1" applyBorder="1" applyAlignment="1"/>
    <xf numFmtId="0" fontId="0" fillId="0" borderId="0" xfId="0" applyBorder="1"/>
    <xf numFmtId="0" fontId="18" fillId="0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workbookViewId="0">
      <pane xSplit="1" topLeftCell="B1" activePane="topRight" state="frozen"/>
      <selection pane="topRight" activeCell="AH19" sqref="AH19"/>
    </sheetView>
  </sheetViews>
  <sheetFormatPr defaultRowHeight="14.5" x14ac:dyDescent="0.35"/>
  <cols>
    <col min="3" max="3" width="21.81640625" bestFit="1" customWidth="1"/>
    <col min="8" max="8" width="10.81640625" bestFit="1" customWidth="1"/>
    <col min="28" max="28" width="26.453125" bestFit="1" customWidth="1"/>
    <col min="29" max="29" width="13.26953125" bestFit="1" customWidth="1"/>
  </cols>
  <sheetData>
    <row r="1" spans="1:34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141</v>
      </c>
      <c r="AB1" s="2" t="s">
        <v>142</v>
      </c>
      <c r="AC1" s="2"/>
    </row>
    <row r="2" spans="1:34" x14ac:dyDescent="0.35">
      <c r="A2" s="2" t="s">
        <v>61</v>
      </c>
      <c r="B2" s="2" t="s">
        <v>62</v>
      </c>
      <c r="C2" s="2" t="s">
        <v>28</v>
      </c>
      <c r="D2" s="2" t="s">
        <v>29</v>
      </c>
      <c r="E2" s="2">
        <v>1</v>
      </c>
      <c r="F2" s="2">
        <v>50</v>
      </c>
      <c r="G2" s="2">
        <v>0.27079999999999999</v>
      </c>
      <c r="H2" s="2">
        <v>49886999.399999999</v>
      </c>
      <c r="I2" s="2">
        <v>404230.6</v>
      </c>
      <c r="J2" s="2">
        <v>123.4122291</v>
      </c>
      <c r="K2" s="2">
        <v>5512287.5710000005</v>
      </c>
      <c r="L2" s="2">
        <v>0.99</v>
      </c>
      <c r="M2" s="2">
        <v>0.97734533999999995</v>
      </c>
      <c r="N2" s="2">
        <v>0.99962524679999998</v>
      </c>
      <c r="O2" s="2">
        <v>2.0144682340000002</v>
      </c>
      <c r="P2" s="2">
        <v>1.9525380000000001</v>
      </c>
      <c r="Q2" s="2">
        <v>2.0777760000000001</v>
      </c>
      <c r="R2" s="2">
        <v>606.94000000000005</v>
      </c>
      <c r="S2" s="2">
        <v>1259</v>
      </c>
      <c r="T2" s="2">
        <v>4649.1875920000002</v>
      </c>
      <c r="U2" s="2">
        <v>1.50147E-3</v>
      </c>
      <c r="V2" s="2">
        <v>3.1145589999999998E-3</v>
      </c>
      <c r="W2" s="2">
        <v>34.281084999999997</v>
      </c>
      <c r="X2" s="2">
        <v>57.611267849999997</v>
      </c>
      <c r="Y2" s="2">
        <v>8.1076471550000004</v>
      </c>
      <c r="Z2" s="2" t="s">
        <v>45</v>
      </c>
      <c r="AA2" s="2">
        <f>416562-I2</f>
        <v>12331.400000000023</v>
      </c>
      <c r="AB2">
        <f t="shared" ref="AB2:AB33" si="0">AA2/I2</f>
        <v>3.0505854826428341E-2</v>
      </c>
    </row>
    <row r="3" spans="1:34" x14ac:dyDescent="0.35">
      <c r="A3" s="2" t="s">
        <v>63</v>
      </c>
      <c r="B3" s="2" t="s">
        <v>64</v>
      </c>
      <c r="C3" s="2" t="s">
        <v>28</v>
      </c>
      <c r="D3" s="2" t="s">
        <v>29</v>
      </c>
      <c r="E3" s="2">
        <v>1</v>
      </c>
      <c r="F3" s="2">
        <v>25</v>
      </c>
      <c r="G3" s="2">
        <v>0.21340000000000001</v>
      </c>
      <c r="H3" s="2">
        <v>35435083.399999999</v>
      </c>
      <c r="I3" s="2">
        <v>278894.5</v>
      </c>
      <c r="J3" s="2">
        <v>127.0555117</v>
      </c>
      <c r="K3" s="2">
        <v>6124224.7400000002</v>
      </c>
      <c r="L3" s="2">
        <v>1.0043680580000001</v>
      </c>
      <c r="M3" s="2">
        <v>0.99606562300000001</v>
      </c>
      <c r="N3" s="2">
        <v>1.0125706967999999</v>
      </c>
      <c r="O3" s="2">
        <v>2.076747686</v>
      </c>
      <c r="P3" s="2">
        <v>1.961109</v>
      </c>
      <c r="Q3" s="2">
        <v>2.1275930000000001</v>
      </c>
      <c r="R3" s="2">
        <v>579.08000000000004</v>
      </c>
      <c r="S3" s="2">
        <v>597</v>
      </c>
      <c r="T3" s="2">
        <v>2797.5632609999998</v>
      </c>
      <c r="U3" s="2">
        <v>2.0763410000000002E-3</v>
      </c>
      <c r="V3" s="2">
        <v>2.140594E-3</v>
      </c>
      <c r="W3" s="2">
        <v>26.82465337</v>
      </c>
      <c r="X3" s="2">
        <v>61.207853839999999</v>
      </c>
      <c r="Y3" s="2">
        <v>11.96749279</v>
      </c>
      <c r="Z3" s="2" t="s">
        <v>53</v>
      </c>
      <c r="AA3" s="2">
        <f>286512-I3</f>
        <v>7617.5</v>
      </c>
      <c r="AB3">
        <f t="shared" si="0"/>
        <v>2.7313195491485132E-2</v>
      </c>
      <c r="AD3" s="4"/>
      <c r="AE3" s="4"/>
      <c r="AF3" s="4"/>
      <c r="AG3" s="4"/>
      <c r="AH3" s="4"/>
    </row>
    <row r="4" spans="1:34" x14ac:dyDescent="0.35">
      <c r="A4" s="2" t="s">
        <v>105</v>
      </c>
      <c r="B4" s="2" t="s">
        <v>106</v>
      </c>
      <c r="C4" s="2" t="s">
        <v>52</v>
      </c>
      <c r="D4" s="2" t="s">
        <v>29</v>
      </c>
      <c r="E4" s="2">
        <v>4</v>
      </c>
      <c r="F4" s="2">
        <v>15</v>
      </c>
      <c r="G4" s="2">
        <v>0.27400000000000002</v>
      </c>
      <c r="H4" s="2">
        <v>145562.20000000001</v>
      </c>
      <c r="I4" s="2">
        <v>15702</v>
      </c>
      <c r="J4" s="2">
        <v>9.2702967770000004</v>
      </c>
      <c r="K4" s="2">
        <v>209148.06330000001</v>
      </c>
      <c r="L4" s="2">
        <v>0.999</v>
      </c>
      <c r="M4" s="2">
        <v>0.98654772400000001</v>
      </c>
      <c r="N4" s="2">
        <v>1.0079117643</v>
      </c>
      <c r="O4" s="2">
        <v>1.9626104049999999</v>
      </c>
      <c r="P4" s="2">
        <v>1.897222</v>
      </c>
      <c r="Q4" s="2">
        <v>2.043355</v>
      </c>
      <c r="R4" s="2">
        <v>815.47</v>
      </c>
      <c r="S4" s="2">
        <v>1329</v>
      </c>
      <c r="T4" s="2">
        <v>4850.3649640000003</v>
      </c>
      <c r="U4" s="2">
        <v>5.1934148999999999E-2</v>
      </c>
      <c r="V4" s="2">
        <v>8.4638900000000003E-2</v>
      </c>
      <c r="W4" s="2">
        <v>53.199475669999998</v>
      </c>
      <c r="X4" s="2">
        <v>26.703592919999998</v>
      </c>
      <c r="Y4" s="2">
        <v>20.09693141</v>
      </c>
      <c r="Z4" s="2" t="s">
        <v>53</v>
      </c>
      <c r="AA4" s="2">
        <f>17259-I4</f>
        <v>1557</v>
      </c>
      <c r="AB4">
        <f t="shared" si="0"/>
        <v>9.9159342758884217E-2</v>
      </c>
      <c r="AD4" s="4"/>
      <c r="AE4" s="5"/>
      <c r="AF4" s="5"/>
      <c r="AG4" s="5"/>
      <c r="AH4" s="4"/>
    </row>
    <row r="5" spans="1:34" x14ac:dyDescent="0.35">
      <c r="A5" s="2" t="s">
        <v>137</v>
      </c>
      <c r="B5" s="2" t="s">
        <v>138</v>
      </c>
      <c r="C5" s="2" t="s">
        <v>28</v>
      </c>
      <c r="D5" s="2" t="s">
        <v>29</v>
      </c>
      <c r="E5" s="2">
        <v>1</v>
      </c>
      <c r="F5" s="2">
        <v>25</v>
      </c>
      <c r="G5" s="2">
        <v>0.22539999999999999</v>
      </c>
      <c r="H5" s="2">
        <v>4676801.5</v>
      </c>
      <c r="I5" s="2">
        <v>63765.7</v>
      </c>
      <c r="J5" s="2">
        <v>73.343529520000004</v>
      </c>
      <c r="K5" s="2">
        <v>1255102.828</v>
      </c>
      <c r="L5" s="2">
        <v>0.996</v>
      </c>
      <c r="M5" s="2">
        <v>0.9915493594</v>
      </c>
      <c r="N5" s="2">
        <v>1.0008872275</v>
      </c>
      <c r="O5" s="2">
        <v>1.9926478990000001</v>
      </c>
      <c r="P5" s="2">
        <v>1.9168510000000001</v>
      </c>
      <c r="Q5" s="2">
        <v>2.0930710000000001</v>
      </c>
      <c r="R5" s="2">
        <v>392.63</v>
      </c>
      <c r="S5" s="2">
        <v>477.55</v>
      </c>
      <c r="T5" s="2">
        <v>2118.6779059999999</v>
      </c>
      <c r="U5" s="2">
        <v>6.1573859999999999E-3</v>
      </c>
      <c r="V5" s="2">
        <v>7.4891360000000004E-3</v>
      </c>
      <c r="W5" s="2">
        <v>66.26960339</v>
      </c>
      <c r="X5" s="2">
        <v>6.8889834280000004</v>
      </c>
      <c r="Y5" s="2">
        <v>26.84141318</v>
      </c>
      <c r="Z5" s="2" t="s">
        <v>45</v>
      </c>
      <c r="AA5" s="2">
        <f>65232-I5</f>
        <v>1466.3000000000029</v>
      </c>
      <c r="AB5">
        <f t="shared" si="0"/>
        <v>2.2995121201523749E-2</v>
      </c>
      <c r="AD5" s="4"/>
      <c r="AE5" s="3"/>
      <c r="AF5" s="3"/>
      <c r="AG5" s="3"/>
      <c r="AH5" s="4"/>
    </row>
    <row r="6" spans="1:34" x14ac:dyDescent="0.35">
      <c r="A6" s="2" t="s">
        <v>91</v>
      </c>
      <c r="B6" s="2" t="s">
        <v>92</v>
      </c>
      <c r="C6" s="2" t="s">
        <v>28</v>
      </c>
      <c r="D6" s="2" t="s">
        <v>29</v>
      </c>
      <c r="E6" s="2">
        <v>1</v>
      </c>
      <c r="F6" s="2">
        <v>15</v>
      </c>
      <c r="G6" s="2">
        <v>0.34</v>
      </c>
      <c r="H6" s="2">
        <v>735257.4</v>
      </c>
      <c r="I6" s="2">
        <v>45206</v>
      </c>
      <c r="J6" s="2">
        <v>16.26459762</v>
      </c>
      <c r="K6" s="2">
        <v>391055.36330000003</v>
      </c>
      <c r="L6" s="2">
        <v>1.003963025</v>
      </c>
      <c r="M6" s="2">
        <v>0.99476982469999997</v>
      </c>
      <c r="N6" s="2">
        <v>1.0142908539</v>
      </c>
      <c r="O6" s="2">
        <v>2.11482174</v>
      </c>
      <c r="P6" s="2">
        <v>1.986782</v>
      </c>
      <c r="Q6" s="2">
        <v>2.250499</v>
      </c>
      <c r="R6" s="2">
        <v>496.74</v>
      </c>
      <c r="S6" s="2">
        <v>578.5</v>
      </c>
      <c r="T6" s="2">
        <v>1701.4705879999999</v>
      </c>
      <c r="U6" s="2">
        <v>1.0988364E-2</v>
      </c>
      <c r="V6" s="2">
        <v>1.2796973999999999E-2</v>
      </c>
      <c r="W6" s="2">
        <v>39.828521879999997</v>
      </c>
      <c r="X6" s="2">
        <v>47.904691560000003</v>
      </c>
      <c r="Y6" s="2">
        <v>12.266786550000001</v>
      </c>
      <c r="Z6" s="2" t="s">
        <v>53</v>
      </c>
      <c r="AA6" s="2">
        <f>46560-I6</f>
        <v>1354</v>
      </c>
      <c r="AB6">
        <f t="shared" si="0"/>
        <v>2.9951776312878823E-2</v>
      </c>
      <c r="AD6" s="4"/>
      <c r="AE6" s="3"/>
      <c r="AF6" s="3"/>
      <c r="AG6" s="3"/>
      <c r="AH6" s="4"/>
    </row>
    <row r="7" spans="1:34" x14ac:dyDescent="0.35">
      <c r="A7" s="2" t="s">
        <v>93</v>
      </c>
      <c r="B7" s="2" t="s">
        <v>94</v>
      </c>
      <c r="C7" s="2" t="s">
        <v>52</v>
      </c>
      <c r="D7" s="2" t="s">
        <v>29</v>
      </c>
      <c r="E7" s="2">
        <v>4</v>
      </c>
      <c r="F7" s="2">
        <v>15</v>
      </c>
      <c r="G7" s="2">
        <v>0.27800000000000002</v>
      </c>
      <c r="H7" s="2">
        <v>266990.40000000002</v>
      </c>
      <c r="I7" s="2">
        <v>15069</v>
      </c>
      <c r="J7" s="2">
        <v>17.717857850000001</v>
      </c>
      <c r="K7" s="2">
        <v>194982.14379999999</v>
      </c>
      <c r="L7" s="2">
        <v>1.003600874</v>
      </c>
      <c r="M7" s="2">
        <v>0.99944865800000005</v>
      </c>
      <c r="N7" s="2">
        <v>1.0100171147000001</v>
      </c>
      <c r="O7" s="2">
        <v>2.0184504790000002</v>
      </c>
      <c r="P7" s="2">
        <v>1.9466939999999999</v>
      </c>
      <c r="Q7" s="2">
        <v>2.103656</v>
      </c>
      <c r="R7" s="2">
        <v>568.86</v>
      </c>
      <c r="S7" s="2">
        <v>871</v>
      </c>
      <c r="T7" s="2">
        <v>3133.0935250000002</v>
      </c>
      <c r="U7" s="2">
        <v>3.7750348000000003E-2</v>
      </c>
      <c r="V7" s="2">
        <v>5.7800783000000001E-2</v>
      </c>
      <c r="W7" s="2">
        <v>61.2035658</v>
      </c>
      <c r="X7" s="2">
        <v>29.6034881</v>
      </c>
      <c r="Y7" s="2">
        <v>9.1929461030000006</v>
      </c>
      <c r="Z7" s="2" t="s">
        <v>53</v>
      </c>
      <c r="AA7" s="2">
        <f>16387-I7</f>
        <v>1318</v>
      </c>
      <c r="AB7">
        <f t="shared" si="0"/>
        <v>8.7464330745238572E-2</v>
      </c>
      <c r="AD7" s="4"/>
      <c r="AE7" s="3"/>
      <c r="AF7" s="3"/>
      <c r="AG7" s="3"/>
      <c r="AH7" s="4"/>
    </row>
    <row r="8" spans="1:34" x14ac:dyDescent="0.35">
      <c r="A8" s="2" t="s">
        <v>117</v>
      </c>
      <c r="B8" s="2" t="s">
        <v>118</v>
      </c>
      <c r="C8" s="2" t="s">
        <v>52</v>
      </c>
      <c r="D8" s="2" t="s">
        <v>29</v>
      </c>
      <c r="E8" s="2">
        <v>4</v>
      </c>
      <c r="F8" s="2">
        <v>15</v>
      </c>
      <c r="G8" s="2">
        <v>0.25600000000000001</v>
      </c>
      <c r="H8" s="2">
        <v>178445.4</v>
      </c>
      <c r="I8" s="2">
        <v>11961</v>
      </c>
      <c r="J8" s="2">
        <v>14.918936540000001</v>
      </c>
      <c r="K8" s="2">
        <v>182510.37599999999</v>
      </c>
      <c r="L8" s="2">
        <v>0.99199999999999999</v>
      </c>
      <c r="M8" s="2">
        <v>0.98286725720000001</v>
      </c>
      <c r="N8" s="2">
        <v>0.99757562879999995</v>
      </c>
      <c r="O8" s="2">
        <v>1.960875317</v>
      </c>
      <c r="P8" s="2">
        <v>1.8962209999999999</v>
      </c>
      <c r="Q8" s="2">
        <v>2.0296020000000001</v>
      </c>
      <c r="R8" s="2">
        <v>718.51</v>
      </c>
      <c r="S8" s="2">
        <v>781.5</v>
      </c>
      <c r="T8" s="2">
        <v>3052.734375</v>
      </c>
      <c r="U8" s="2">
        <v>6.0071064E-2</v>
      </c>
      <c r="V8" s="2">
        <v>6.5337346000000004E-2</v>
      </c>
      <c r="W8" s="2">
        <v>82.216034840000006</v>
      </c>
      <c r="X8" s="2">
        <v>13.41043764</v>
      </c>
      <c r="Y8" s="2">
        <v>4.3735275219999998</v>
      </c>
      <c r="Z8" s="2" t="s">
        <v>53</v>
      </c>
      <c r="AA8" s="2">
        <f>13049-I8</f>
        <v>1088</v>
      </c>
      <c r="AB8">
        <f t="shared" si="0"/>
        <v>9.0962294122564999E-2</v>
      </c>
      <c r="AD8" s="4"/>
      <c r="AE8" s="3"/>
      <c r="AF8" s="3"/>
      <c r="AG8" s="3"/>
      <c r="AH8" s="4"/>
    </row>
    <row r="9" spans="1:34" x14ac:dyDescent="0.35">
      <c r="A9" s="2" t="s">
        <v>79</v>
      </c>
      <c r="B9" s="2" t="s">
        <v>80</v>
      </c>
      <c r="C9" s="2" t="s">
        <v>72</v>
      </c>
      <c r="D9" s="2" t="s">
        <v>29</v>
      </c>
      <c r="E9" s="2">
        <v>7</v>
      </c>
      <c r="F9" s="2">
        <v>35</v>
      </c>
      <c r="G9" s="2">
        <v>0.67400000000000004</v>
      </c>
      <c r="H9" s="2">
        <v>280565.2</v>
      </c>
      <c r="I9" s="2">
        <v>26324</v>
      </c>
      <c r="J9" s="2">
        <v>10.65815226</v>
      </c>
      <c r="K9" s="2">
        <v>57947.15107</v>
      </c>
      <c r="L9" s="2">
        <v>1.0025223590000001</v>
      </c>
      <c r="M9" s="2">
        <v>0.99923997959999999</v>
      </c>
      <c r="N9" s="2">
        <v>1.0072545034</v>
      </c>
      <c r="O9" s="2">
        <v>1.998038494</v>
      </c>
      <c r="P9" s="2">
        <v>1.9428810000000001</v>
      </c>
      <c r="Q9" s="2">
        <v>2.0640540000000001</v>
      </c>
      <c r="R9" s="2">
        <v>652.91</v>
      </c>
      <c r="S9" s="2">
        <v>1255.5</v>
      </c>
      <c r="T9" s="2">
        <v>1862.759644</v>
      </c>
      <c r="U9" s="2">
        <v>2.4802841999999999E-2</v>
      </c>
      <c r="V9" s="2">
        <v>4.7694119E-2</v>
      </c>
      <c r="W9" s="2">
        <v>57.05780103</v>
      </c>
      <c r="X9" s="2">
        <v>40.691402949999997</v>
      </c>
      <c r="Y9" s="2">
        <v>2.2507960229999999</v>
      </c>
      <c r="Z9" s="2" t="s">
        <v>53</v>
      </c>
      <c r="AA9" s="2">
        <f>27114-I9</f>
        <v>790</v>
      </c>
      <c r="AB9">
        <f t="shared" si="0"/>
        <v>3.0010636681355417E-2</v>
      </c>
      <c r="AD9" s="4"/>
      <c r="AE9" s="3"/>
      <c r="AF9" s="3"/>
      <c r="AG9" s="3"/>
      <c r="AH9" s="4"/>
    </row>
    <row r="10" spans="1:34" x14ac:dyDescent="0.35">
      <c r="A10" s="2" t="s">
        <v>89</v>
      </c>
      <c r="B10" s="2" t="s">
        <v>90</v>
      </c>
      <c r="C10" s="2" t="s">
        <v>28</v>
      </c>
      <c r="D10" s="2" t="s">
        <v>29</v>
      </c>
      <c r="E10" s="2">
        <v>1</v>
      </c>
      <c r="F10" s="2">
        <v>50</v>
      </c>
      <c r="G10" s="2">
        <v>0.28999999999999998</v>
      </c>
      <c r="H10" s="2">
        <v>196388.6</v>
      </c>
      <c r="I10" s="2">
        <v>28700</v>
      </c>
      <c r="J10" s="2">
        <v>6.8428083620000004</v>
      </c>
      <c r="K10" s="2">
        <v>341260.40429999999</v>
      </c>
      <c r="L10" s="2">
        <v>1.0076083689999999</v>
      </c>
      <c r="M10" s="2">
        <v>1.0028239621999999</v>
      </c>
      <c r="N10" s="2">
        <v>1.013912465</v>
      </c>
      <c r="O10" s="2">
        <v>1.940478207</v>
      </c>
      <c r="P10" s="2">
        <v>1.9302379999999999</v>
      </c>
      <c r="Q10" s="2">
        <v>1.953344</v>
      </c>
      <c r="R10" s="2">
        <v>1096.7</v>
      </c>
      <c r="S10" s="2">
        <v>1921.5</v>
      </c>
      <c r="T10" s="2">
        <v>6625.8620689999998</v>
      </c>
      <c r="U10" s="2">
        <v>3.8212544000000001E-2</v>
      </c>
      <c r="V10" s="2">
        <v>6.6951220000000006E-2</v>
      </c>
      <c r="W10" s="2">
        <v>72.631419829999999</v>
      </c>
      <c r="X10" s="2">
        <v>22.92052455</v>
      </c>
      <c r="Y10" s="2">
        <v>4.4480556289999997</v>
      </c>
      <c r="Z10" s="2" t="s">
        <v>45</v>
      </c>
      <c r="AA10" s="2">
        <f>29243-I10</f>
        <v>543</v>
      </c>
      <c r="AB10">
        <f t="shared" si="0"/>
        <v>1.8919860627177699E-2</v>
      </c>
      <c r="AD10" s="4"/>
      <c r="AE10" s="3"/>
      <c r="AF10" s="3"/>
      <c r="AG10" s="3"/>
      <c r="AH10" s="4"/>
    </row>
    <row r="11" spans="1:34" x14ac:dyDescent="0.35">
      <c r="A11" s="2" t="s">
        <v>101</v>
      </c>
      <c r="B11" s="2" t="s">
        <v>102</v>
      </c>
      <c r="C11" s="2" t="s">
        <v>69</v>
      </c>
      <c r="D11" s="2" t="s">
        <v>29</v>
      </c>
      <c r="E11" s="2">
        <v>6</v>
      </c>
      <c r="F11" s="2">
        <v>15</v>
      </c>
      <c r="G11" s="2">
        <v>0.73799999999999999</v>
      </c>
      <c r="H11" s="2">
        <v>9831.2999999999993</v>
      </c>
      <c r="I11" s="2">
        <v>5416</v>
      </c>
      <c r="J11" s="2">
        <v>1.681426372</v>
      </c>
      <c r="K11" s="2">
        <v>10735.452880000001</v>
      </c>
      <c r="L11" s="2">
        <v>0.98799999999999999</v>
      </c>
      <c r="M11" s="2">
        <v>0.96926081090000005</v>
      </c>
      <c r="N11" s="2">
        <v>1.0000782348999999</v>
      </c>
      <c r="O11" s="2">
        <v>1.8951906169999999</v>
      </c>
      <c r="P11" s="2">
        <v>1.84839</v>
      </c>
      <c r="Q11" s="2">
        <v>1.9432160000000001</v>
      </c>
      <c r="R11" s="2">
        <v>701.45</v>
      </c>
      <c r="S11" s="2">
        <v>993.5</v>
      </c>
      <c r="T11" s="2">
        <v>1346.205962</v>
      </c>
      <c r="U11" s="2">
        <v>0.119967505</v>
      </c>
      <c r="V11" s="2">
        <v>0.16991619599999999</v>
      </c>
      <c r="W11" s="2">
        <v>45.204538669999998</v>
      </c>
      <c r="X11" s="2">
        <v>18.1487011</v>
      </c>
      <c r="Y11" s="2">
        <v>36.646760229999998</v>
      </c>
      <c r="Z11" s="2" t="s">
        <v>53</v>
      </c>
      <c r="AA11" s="2">
        <f>5771-I11</f>
        <v>355</v>
      </c>
      <c r="AB11">
        <f t="shared" si="0"/>
        <v>6.5546528803545057E-2</v>
      </c>
      <c r="AD11" s="4"/>
      <c r="AE11" s="3"/>
      <c r="AF11" s="3"/>
      <c r="AG11" s="3"/>
      <c r="AH11" s="4"/>
    </row>
    <row r="12" spans="1:34" x14ac:dyDescent="0.35">
      <c r="A12" s="2" t="s">
        <v>119</v>
      </c>
      <c r="B12" s="2" t="s">
        <v>120</v>
      </c>
      <c r="C12" s="2" t="s">
        <v>28</v>
      </c>
      <c r="D12" s="2" t="s">
        <v>29</v>
      </c>
      <c r="E12" s="2">
        <v>1</v>
      </c>
      <c r="F12" s="2">
        <v>17</v>
      </c>
      <c r="G12" s="2">
        <v>0.32200000000000001</v>
      </c>
      <c r="H12" s="2">
        <v>68420.399999999994</v>
      </c>
      <c r="I12" s="2">
        <v>8973</v>
      </c>
      <c r="J12" s="2">
        <v>7.625142093</v>
      </c>
      <c r="K12" s="2">
        <v>86541.800080000001</v>
      </c>
      <c r="L12" s="2">
        <v>1.000675481</v>
      </c>
      <c r="M12" s="2">
        <v>0.99684019499999998</v>
      </c>
      <c r="N12" s="2">
        <v>1.0037533998999999</v>
      </c>
      <c r="O12" s="2">
        <v>2.016592594</v>
      </c>
      <c r="P12" s="2">
        <v>1.943838</v>
      </c>
      <c r="Q12" s="2">
        <v>2.0901800000000001</v>
      </c>
      <c r="R12" s="2">
        <v>348.19</v>
      </c>
      <c r="S12" s="2">
        <v>545</v>
      </c>
      <c r="T12" s="2">
        <v>1692.5465839999999</v>
      </c>
      <c r="U12" s="2">
        <v>3.8804190000000002E-2</v>
      </c>
      <c r="V12" s="2">
        <v>6.0737768999999997E-2</v>
      </c>
      <c r="W12" s="2">
        <v>66.480004300000004</v>
      </c>
      <c r="X12" s="2">
        <v>28.1054441</v>
      </c>
      <c r="Y12" s="2">
        <v>5.4145516069999999</v>
      </c>
      <c r="Z12" s="2" t="s">
        <v>53</v>
      </c>
      <c r="AA12" s="2">
        <f>9133-I12</f>
        <v>160</v>
      </c>
      <c r="AB12">
        <f t="shared" si="0"/>
        <v>1.7831271592555445E-2</v>
      </c>
      <c r="AD12" s="4"/>
      <c r="AE12" s="4"/>
      <c r="AF12" s="4"/>
      <c r="AG12" s="4"/>
      <c r="AH12" s="4"/>
    </row>
    <row r="13" spans="1:34" x14ac:dyDescent="0.35">
      <c r="A13" s="2" t="s">
        <v>107</v>
      </c>
      <c r="B13" s="2" t="s">
        <v>108</v>
      </c>
      <c r="C13" s="2" t="s">
        <v>69</v>
      </c>
      <c r="D13" s="2" t="s">
        <v>29</v>
      </c>
      <c r="E13" s="2">
        <v>6</v>
      </c>
      <c r="F13" s="2">
        <v>25</v>
      </c>
      <c r="G13" s="2">
        <v>1.3160000000000001</v>
      </c>
      <c r="H13" s="2">
        <v>19852</v>
      </c>
      <c r="I13" s="2">
        <v>3752</v>
      </c>
      <c r="J13" s="2">
        <v>5.2910447759999997</v>
      </c>
      <c r="K13" s="2">
        <v>2166.4618770000002</v>
      </c>
      <c r="L13" s="2">
        <v>1.009159339</v>
      </c>
      <c r="M13" s="2">
        <v>0.98827221720000002</v>
      </c>
      <c r="N13" s="2">
        <v>1.0237091135</v>
      </c>
      <c r="O13" s="2">
        <v>2.0092606370000001</v>
      </c>
      <c r="P13" s="2">
        <v>1.9372309999999999</v>
      </c>
      <c r="Q13" s="2">
        <v>2.0778110000000001</v>
      </c>
      <c r="R13" s="2">
        <v>307.08999999999997</v>
      </c>
      <c r="S13" s="2">
        <v>430.05</v>
      </c>
      <c r="T13" s="2">
        <v>326.7857143</v>
      </c>
      <c r="U13" s="2">
        <v>8.1847014999999995E-2</v>
      </c>
      <c r="V13" s="2">
        <v>0.11461887</v>
      </c>
      <c r="W13" s="2">
        <v>48.629973219999997</v>
      </c>
      <c r="X13" s="2">
        <v>10.245313700000001</v>
      </c>
      <c r="Y13" s="2">
        <v>41.124713079999999</v>
      </c>
      <c r="Z13" s="2" t="s">
        <v>53</v>
      </c>
      <c r="AA13" s="2">
        <f>3831-I13</f>
        <v>79</v>
      </c>
      <c r="AB13">
        <f t="shared" si="0"/>
        <v>2.1055437100213219E-2</v>
      </c>
      <c r="AD13" s="4"/>
      <c r="AE13" s="4"/>
      <c r="AF13" s="4"/>
      <c r="AG13" s="4"/>
      <c r="AH13" s="4"/>
    </row>
    <row r="14" spans="1:34" x14ac:dyDescent="0.35">
      <c r="A14" s="2" t="s">
        <v>109</v>
      </c>
      <c r="B14" s="2" t="s">
        <v>110</v>
      </c>
      <c r="C14" s="2" t="s">
        <v>69</v>
      </c>
      <c r="D14" s="2" t="s">
        <v>29</v>
      </c>
      <c r="E14" s="2">
        <v>6</v>
      </c>
      <c r="F14" s="2">
        <v>25</v>
      </c>
      <c r="G14" s="2">
        <v>1.224</v>
      </c>
      <c r="H14" s="2">
        <v>6931.3</v>
      </c>
      <c r="I14" s="2">
        <v>2451</v>
      </c>
      <c r="J14" s="2">
        <v>2.8279477759999998</v>
      </c>
      <c r="K14" s="2">
        <v>1635.9893629999999</v>
      </c>
      <c r="L14" s="2">
        <v>0.996</v>
      </c>
      <c r="M14" s="2">
        <v>0.99270832779999996</v>
      </c>
      <c r="N14" s="2">
        <v>1.0015808504999999</v>
      </c>
      <c r="O14" s="2">
        <v>2.0370866990000001</v>
      </c>
      <c r="P14" s="2">
        <v>1.9459569999999999</v>
      </c>
      <c r="Q14" s="2">
        <v>2.1401509999999999</v>
      </c>
      <c r="R14" s="2">
        <v>233.18</v>
      </c>
      <c r="S14" s="2">
        <v>495.15</v>
      </c>
      <c r="T14" s="2">
        <v>404.53431369999998</v>
      </c>
      <c r="U14" s="2">
        <v>9.5136679000000002E-2</v>
      </c>
      <c r="V14" s="2">
        <v>0.202019584</v>
      </c>
      <c r="W14" s="2">
        <v>36.418061280000003</v>
      </c>
      <c r="X14" s="2">
        <v>12.66096063</v>
      </c>
      <c r="Y14" s="2">
        <v>50.920978089999998</v>
      </c>
      <c r="Z14" s="2" t="s">
        <v>53</v>
      </c>
      <c r="AA14" s="2">
        <f>2512-I14</f>
        <v>61</v>
      </c>
      <c r="AB14">
        <f t="shared" si="0"/>
        <v>2.4887800897592818E-2</v>
      </c>
    </row>
    <row r="15" spans="1:34" x14ac:dyDescent="0.35">
      <c r="A15" s="2" t="s">
        <v>34</v>
      </c>
      <c r="B15" s="2" t="s">
        <v>35</v>
      </c>
      <c r="C15" s="2" t="s">
        <v>28</v>
      </c>
      <c r="D15" s="2" t="s">
        <v>29</v>
      </c>
      <c r="E15" s="2">
        <v>1</v>
      </c>
      <c r="F15" s="2">
        <v>32</v>
      </c>
      <c r="G15" s="2">
        <v>0.21779999999999999</v>
      </c>
      <c r="H15" s="2">
        <v>119467.1</v>
      </c>
      <c r="I15" s="2">
        <v>5074</v>
      </c>
      <c r="J15" s="2">
        <v>23.544954669999999</v>
      </c>
      <c r="K15" s="2">
        <v>106963.28</v>
      </c>
      <c r="L15" s="2">
        <v>0.996</v>
      </c>
      <c r="M15" s="2">
        <v>0.98283800509999997</v>
      </c>
      <c r="N15" s="2">
        <v>1.0070214495000001</v>
      </c>
      <c r="O15" s="2">
        <v>2.0337870809999998</v>
      </c>
      <c r="P15" s="2">
        <v>1.958809</v>
      </c>
      <c r="Q15" s="2">
        <v>2.1085609999999999</v>
      </c>
      <c r="R15" s="2">
        <v>89.409000000000006</v>
      </c>
      <c r="S15" s="2">
        <v>94.05</v>
      </c>
      <c r="T15" s="2">
        <v>431.81818179999999</v>
      </c>
      <c r="U15" s="2">
        <v>1.7621009E-2</v>
      </c>
      <c r="V15" s="2">
        <v>1.8535672E-2</v>
      </c>
      <c r="W15" s="2">
        <v>86.003639989999996</v>
      </c>
      <c r="X15" s="2">
        <v>0.90412728200000003</v>
      </c>
      <c r="Y15" s="2">
        <v>13.09223272</v>
      </c>
      <c r="Z15" s="2" t="s">
        <v>30</v>
      </c>
      <c r="AA15" s="2">
        <f>5116-I15</f>
        <v>42</v>
      </c>
      <c r="AB15">
        <f t="shared" si="0"/>
        <v>8.2774931020890823E-3</v>
      </c>
    </row>
    <row r="16" spans="1:34" x14ac:dyDescent="0.35">
      <c r="A16" s="2" t="s">
        <v>121</v>
      </c>
      <c r="B16" s="2" t="s">
        <v>122</v>
      </c>
      <c r="C16" s="2" t="s">
        <v>56</v>
      </c>
      <c r="D16" s="2" t="s">
        <v>29</v>
      </c>
      <c r="E16" s="2">
        <v>5</v>
      </c>
      <c r="F16" s="2">
        <v>15</v>
      </c>
      <c r="G16" s="2">
        <v>0.29399999999999998</v>
      </c>
      <c r="H16" s="2">
        <v>5815.8</v>
      </c>
      <c r="I16" s="2">
        <v>1438</v>
      </c>
      <c r="J16" s="2">
        <v>4.0443671769999998</v>
      </c>
      <c r="K16" s="2">
        <v>16636.586609999998</v>
      </c>
      <c r="L16" s="2">
        <v>1.007130181</v>
      </c>
      <c r="M16" s="2">
        <v>0.99921121989999995</v>
      </c>
      <c r="N16" s="2">
        <v>1.0180379594</v>
      </c>
      <c r="O16" s="2">
        <v>2.0584044989999999</v>
      </c>
      <c r="P16" s="2">
        <v>1.967605</v>
      </c>
      <c r="Q16" s="2">
        <v>2.189854</v>
      </c>
      <c r="R16" s="2">
        <v>139.47</v>
      </c>
      <c r="S16" s="2">
        <v>180.05</v>
      </c>
      <c r="T16" s="2">
        <v>612.41496600000005</v>
      </c>
      <c r="U16" s="2">
        <v>9.6988873000000003E-2</v>
      </c>
      <c r="V16" s="2">
        <v>0.12520862299999999</v>
      </c>
      <c r="W16" s="2">
        <v>74.687831410000001</v>
      </c>
      <c r="X16" s="2">
        <v>0</v>
      </c>
      <c r="Y16" s="2">
        <v>25.312168589999999</v>
      </c>
      <c r="Z16" s="2" t="s">
        <v>53</v>
      </c>
      <c r="AA16" s="2">
        <f>1475-I16</f>
        <v>37</v>
      </c>
      <c r="AB16">
        <f t="shared" si="0"/>
        <v>2.573018080667594E-2</v>
      </c>
    </row>
    <row r="17" spans="1:28" x14ac:dyDescent="0.35">
      <c r="A17" s="2" t="s">
        <v>95</v>
      </c>
      <c r="B17" s="2" t="s">
        <v>96</v>
      </c>
      <c r="C17" s="2" t="s">
        <v>52</v>
      </c>
      <c r="D17" s="2" t="s">
        <v>29</v>
      </c>
      <c r="E17" s="2">
        <v>4</v>
      </c>
      <c r="F17" s="2">
        <v>15</v>
      </c>
      <c r="G17" s="2">
        <v>0.33</v>
      </c>
      <c r="H17" s="2">
        <v>11230.6</v>
      </c>
      <c r="I17" s="2">
        <v>3896</v>
      </c>
      <c r="J17" s="2">
        <v>2.882597536</v>
      </c>
      <c r="K17" s="2">
        <v>35775.941229999997</v>
      </c>
      <c r="L17" s="2">
        <v>0.998</v>
      </c>
      <c r="M17" s="2">
        <v>0.99583579069999995</v>
      </c>
      <c r="N17" s="2">
        <v>1.0013355996</v>
      </c>
      <c r="O17" s="2">
        <v>1.8879961730000001</v>
      </c>
      <c r="P17" s="2">
        <v>1.7455579999999999</v>
      </c>
      <c r="Q17" s="2">
        <v>2.0171410000000001</v>
      </c>
      <c r="R17" s="2">
        <v>325.02999999999997</v>
      </c>
      <c r="S17" s="2">
        <v>536.5</v>
      </c>
      <c r="T17" s="2">
        <v>1625.757576</v>
      </c>
      <c r="U17" s="2">
        <v>8.3426590999999994E-2</v>
      </c>
      <c r="V17" s="2">
        <v>0.13770533900000001</v>
      </c>
      <c r="W17" s="2">
        <v>91.010644659999997</v>
      </c>
      <c r="X17" s="2">
        <v>0</v>
      </c>
      <c r="Y17" s="2">
        <v>8.9893553399999995</v>
      </c>
      <c r="Z17" s="2" t="s">
        <v>53</v>
      </c>
      <c r="AA17" s="2">
        <f>3929-I17</f>
        <v>33</v>
      </c>
      <c r="AB17">
        <f t="shared" si="0"/>
        <v>8.470225872689939E-3</v>
      </c>
    </row>
    <row r="18" spans="1:28" x14ac:dyDescent="0.35">
      <c r="A18" s="2" t="s">
        <v>67</v>
      </c>
      <c r="B18" s="2" t="s">
        <v>68</v>
      </c>
      <c r="C18" s="2" t="s">
        <v>69</v>
      </c>
      <c r="D18" s="2" t="s">
        <v>29</v>
      </c>
      <c r="E18" s="2">
        <v>6</v>
      </c>
      <c r="F18" s="2">
        <v>30</v>
      </c>
      <c r="G18" s="2">
        <v>0.998</v>
      </c>
      <c r="H18" s="2">
        <v>5362.7</v>
      </c>
      <c r="I18" s="2">
        <v>1605</v>
      </c>
      <c r="J18" s="2">
        <v>3.3412461059999998</v>
      </c>
      <c r="K18" s="2">
        <v>1611.4393110000001</v>
      </c>
      <c r="L18" s="2">
        <v>0.999</v>
      </c>
      <c r="M18" s="2">
        <v>0.99475899810000001</v>
      </c>
      <c r="N18" s="2">
        <v>1.0088801008999999</v>
      </c>
      <c r="O18" s="2">
        <v>1.9940668619999999</v>
      </c>
      <c r="P18" s="2">
        <v>1.853896</v>
      </c>
      <c r="Q18" s="2">
        <v>2.1322030000000001</v>
      </c>
      <c r="R18" s="2">
        <v>88.677999999999997</v>
      </c>
      <c r="S18" s="2">
        <v>126.05</v>
      </c>
      <c r="T18" s="2">
        <v>126.3026052</v>
      </c>
      <c r="U18" s="2">
        <v>5.5251090000000003E-2</v>
      </c>
      <c r="V18" s="2">
        <v>7.8535826000000003E-2</v>
      </c>
      <c r="W18" s="2">
        <v>52.031149650000003</v>
      </c>
      <c r="X18" s="2">
        <v>42.349068719999998</v>
      </c>
      <c r="Y18" s="2">
        <v>5.6197816310000004</v>
      </c>
      <c r="Z18" s="2" t="s">
        <v>53</v>
      </c>
      <c r="AA18" s="2">
        <f>1632-I18</f>
        <v>27</v>
      </c>
      <c r="AB18">
        <f t="shared" si="0"/>
        <v>1.6822429906542057E-2</v>
      </c>
    </row>
    <row r="19" spans="1:28" x14ac:dyDescent="0.35">
      <c r="A19" s="2" t="s">
        <v>123</v>
      </c>
      <c r="B19" s="2" t="s">
        <v>124</v>
      </c>
      <c r="C19" s="2" t="s">
        <v>56</v>
      </c>
      <c r="D19" s="2" t="s">
        <v>29</v>
      </c>
      <c r="E19" s="2">
        <v>5</v>
      </c>
      <c r="F19" s="2">
        <v>15</v>
      </c>
      <c r="G19" s="2">
        <v>0.252</v>
      </c>
      <c r="H19" s="2">
        <v>12123</v>
      </c>
      <c r="I19" s="2">
        <v>3347</v>
      </c>
      <c r="J19" s="2">
        <v>3.6220495970000002</v>
      </c>
      <c r="K19" s="2">
        <v>52705.341399999998</v>
      </c>
      <c r="L19" s="2">
        <v>0.996</v>
      </c>
      <c r="M19" s="2">
        <v>0.99000097310000001</v>
      </c>
      <c r="N19" s="2">
        <v>0.99947834820000003</v>
      </c>
      <c r="O19" s="2">
        <v>1.975969887</v>
      </c>
      <c r="P19" s="2">
        <v>1.930804</v>
      </c>
      <c r="Q19" s="2">
        <v>2.0284659999999999</v>
      </c>
      <c r="R19" s="2">
        <v>207.62</v>
      </c>
      <c r="S19" s="2">
        <v>366.1</v>
      </c>
      <c r="T19" s="2">
        <v>1452.7777779999999</v>
      </c>
      <c r="U19" s="2">
        <v>6.2031669999999997E-2</v>
      </c>
      <c r="V19" s="2">
        <v>0.109381536</v>
      </c>
      <c r="W19" s="2">
        <v>55.722253090000002</v>
      </c>
      <c r="X19" s="2">
        <v>24.892469800000001</v>
      </c>
      <c r="Y19" s="2">
        <v>19.385277110000001</v>
      </c>
      <c r="Z19" s="2" t="s">
        <v>53</v>
      </c>
      <c r="AA19" s="2">
        <f>3374-I19</f>
        <v>27</v>
      </c>
      <c r="AB19">
        <f t="shared" si="0"/>
        <v>8.0669256050194208E-3</v>
      </c>
    </row>
    <row r="20" spans="1:28" x14ac:dyDescent="0.35">
      <c r="A20" s="2" t="s">
        <v>26</v>
      </c>
      <c r="B20" s="2" t="s">
        <v>27</v>
      </c>
      <c r="C20" s="2" t="s">
        <v>28</v>
      </c>
      <c r="D20" s="2" t="s">
        <v>29</v>
      </c>
      <c r="E20" s="2">
        <v>1</v>
      </c>
      <c r="F20" s="2">
        <v>32</v>
      </c>
      <c r="G20" s="2">
        <v>0.16220000000000001</v>
      </c>
      <c r="H20" s="2">
        <v>301394.7</v>
      </c>
      <c r="I20" s="2">
        <v>17491.3</v>
      </c>
      <c r="J20" s="2">
        <v>17.231120610000001</v>
      </c>
      <c r="K20" s="2">
        <v>664844.97230000002</v>
      </c>
      <c r="L20" s="2">
        <v>1.0018503759999999</v>
      </c>
      <c r="M20" s="2">
        <v>0.99711274780000003</v>
      </c>
      <c r="N20" s="2">
        <v>1.0059124356</v>
      </c>
      <c r="O20" s="2">
        <v>1.940993389</v>
      </c>
      <c r="P20" s="2">
        <v>1.90126</v>
      </c>
      <c r="Q20" s="2">
        <v>1.9810620000000001</v>
      </c>
      <c r="R20" s="2">
        <v>204.85</v>
      </c>
      <c r="S20" s="2">
        <v>268.25</v>
      </c>
      <c r="T20" s="2">
        <v>1653.822441</v>
      </c>
      <c r="U20" s="2">
        <v>1.1711536999999999E-2</v>
      </c>
      <c r="V20" s="2">
        <v>1.5336196E-2</v>
      </c>
      <c r="W20" s="2">
        <v>45.337087230000002</v>
      </c>
      <c r="X20" s="2">
        <v>42.126628689999997</v>
      </c>
      <c r="Y20" s="2">
        <v>12.536284070000001</v>
      </c>
      <c r="Z20" s="2" t="s">
        <v>30</v>
      </c>
      <c r="AA20" s="2">
        <v>0</v>
      </c>
      <c r="AB20">
        <f t="shared" si="0"/>
        <v>0</v>
      </c>
    </row>
    <row r="21" spans="1:28" x14ac:dyDescent="0.35">
      <c r="A21" s="2" t="s">
        <v>31</v>
      </c>
      <c r="B21" s="2" t="s">
        <v>32</v>
      </c>
      <c r="C21" s="2" t="s">
        <v>33</v>
      </c>
      <c r="D21" s="2" t="s">
        <v>29</v>
      </c>
      <c r="E21" s="2">
        <v>2</v>
      </c>
      <c r="F21" s="2">
        <v>32</v>
      </c>
      <c r="G21" s="2">
        <v>0.498</v>
      </c>
      <c r="H21" s="2">
        <v>548257.4</v>
      </c>
      <c r="I21" s="2">
        <v>13073.8</v>
      </c>
      <c r="J21" s="2">
        <v>41.935581089999999</v>
      </c>
      <c r="K21" s="2">
        <v>52716.085220000001</v>
      </c>
      <c r="L21" s="2">
        <v>1.000112307</v>
      </c>
      <c r="M21" s="2">
        <v>0.98617651930000005</v>
      </c>
      <c r="N21" s="2">
        <v>1.0115837614000001</v>
      </c>
      <c r="O21" s="2">
        <v>2.1302097390000001</v>
      </c>
      <c r="P21" s="2">
        <v>1.9589240000000001</v>
      </c>
      <c r="Q21" s="2">
        <v>2.3171870000000001</v>
      </c>
      <c r="R21" s="2">
        <v>62.741</v>
      </c>
      <c r="S21" s="2">
        <v>88.8</v>
      </c>
      <c r="T21" s="2">
        <v>178.313253</v>
      </c>
      <c r="U21" s="2">
        <v>4.7989870000000002E-3</v>
      </c>
      <c r="V21" s="2">
        <v>6.7922099999999999E-3</v>
      </c>
      <c r="W21" s="2">
        <v>19.730024539999999</v>
      </c>
      <c r="X21" s="2">
        <v>76.956640309999997</v>
      </c>
      <c r="Y21" s="2">
        <v>3.313335151</v>
      </c>
      <c r="Z21" s="2" t="s">
        <v>30</v>
      </c>
      <c r="AA21" s="2">
        <v>0</v>
      </c>
      <c r="AB21">
        <f t="shared" si="0"/>
        <v>0</v>
      </c>
    </row>
    <row r="22" spans="1:28" x14ac:dyDescent="0.35">
      <c r="A22" s="2" t="s">
        <v>36</v>
      </c>
      <c r="B22" s="2" t="s">
        <v>37</v>
      </c>
      <c r="C22" s="2" t="s">
        <v>38</v>
      </c>
      <c r="D22" s="2" t="s">
        <v>39</v>
      </c>
      <c r="E22" s="2">
        <v>8</v>
      </c>
      <c r="F22" s="2">
        <v>32</v>
      </c>
      <c r="G22" s="2">
        <v>0.45200000000000001</v>
      </c>
      <c r="H22" s="2">
        <v>748.22</v>
      </c>
      <c r="I22" s="2">
        <v>824.7</v>
      </c>
      <c r="J22" s="2">
        <v>0.90726324700000005</v>
      </c>
      <c r="K22" s="2">
        <v>4036.6316860000002</v>
      </c>
      <c r="L22" s="2">
        <v>0.989165026</v>
      </c>
      <c r="M22" s="2">
        <v>0.97543150700000003</v>
      </c>
      <c r="N22" s="2">
        <v>0.99830926330000003</v>
      </c>
      <c r="O22" s="2">
        <v>2.082080532</v>
      </c>
      <c r="P22" s="2">
        <v>2.0053909999999999</v>
      </c>
      <c r="Q22" s="2">
        <v>2.1563249999999998</v>
      </c>
      <c r="R22" s="2">
        <v>38.39</v>
      </c>
      <c r="S22" s="2" t="s">
        <v>40</v>
      </c>
      <c r="T22" s="2" t="s">
        <v>40</v>
      </c>
      <c r="U22" s="2">
        <v>4.6550261000000002E-2</v>
      </c>
      <c r="V22" s="2" t="s">
        <v>40</v>
      </c>
      <c r="W22" s="2">
        <v>89.483159119999996</v>
      </c>
      <c r="X22" s="2">
        <v>8.4175377470000008</v>
      </c>
      <c r="Y22" s="2">
        <v>2.0993031360000001</v>
      </c>
      <c r="Z22" s="2" t="s">
        <v>30</v>
      </c>
      <c r="AA22" s="2">
        <v>0</v>
      </c>
      <c r="AB22">
        <f t="shared" si="0"/>
        <v>0</v>
      </c>
    </row>
    <row r="23" spans="1:28" x14ac:dyDescent="0.35">
      <c r="A23" s="2" t="s">
        <v>41</v>
      </c>
      <c r="B23" s="2" t="s">
        <v>42</v>
      </c>
      <c r="C23" s="2" t="s">
        <v>43</v>
      </c>
      <c r="D23" s="2" t="s">
        <v>44</v>
      </c>
      <c r="E23" s="2">
        <v>3</v>
      </c>
      <c r="F23" s="2">
        <v>13</v>
      </c>
      <c r="G23" s="2">
        <v>0.13420000000000001</v>
      </c>
      <c r="H23" s="2">
        <v>367169.7</v>
      </c>
      <c r="I23" s="2">
        <v>305266.2</v>
      </c>
      <c r="J23" s="2">
        <v>1.2027853070000001</v>
      </c>
      <c r="K23" s="2">
        <v>16950155.579999998</v>
      </c>
      <c r="L23" s="2">
        <v>0.98799999999999999</v>
      </c>
      <c r="M23" s="2">
        <v>0.9800916435</v>
      </c>
      <c r="N23" s="2">
        <v>0.99506590220000002</v>
      </c>
      <c r="O23" s="2">
        <v>2.0591263240000002</v>
      </c>
      <c r="P23" s="2">
        <v>1.9619230000000001</v>
      </c>
      <c r="Q23" s="2">
        <v>2.172412</v>
      </c>
      <c r="R23" s="2">
        <v>304.52999999999997</v>
      </c>
      <c r="S23" s="2">
        <v>553</v>
      </c>
      <c r="T23" s="2">
        <v>4120.7153500000004</v>
      </c>
      <c r="U23" s="2">
        <v>9.9758799999999999E-4</v>
      </c>
      <c r="V23" s="2">
        <v>1.8115340000000001E-3</v>
      </c>
      <c r="W23" s="2">
        <v>39.209489470000001</v>
      </c>
      <c r="X23" s="2">
        <v>57.23613683</v>
      </c>
      <c r="Y23" s="2">
        <v>3.554373703</v>
      </c>
      <c r="Z23" s="2" t="s">
        <v>45</v>
      </c>
      <c r="AA23" s="2">
        <v>0</v>
      </c>
      <c r="AB23">
        <f t="shared" si="0"/>
        <v>0</v>
      </c>
    </row>
    <row r="24" spans="1:28" x14ac:dyDescent="0.35">
      <c r="A24" s="2" t="s">
        <v>46</v>
      </c>
      <c r="B24" s="2" t="s">
        <v>47</v>
      </c>
      <c r="C24" s="2" t="s">
        <v>28</v>
      </c>
      <c r="D24" s="2" t="s">
        <v>29</v>
      </c>
      <c r="E24" s="2">
        <v>1</v>
      </c>
      <c r="F24" s="2">
        <v>32</v>
      </c>
      <c r="G24" s="2">
        <v>0.39660000000000001</v>
      </c>
      <c r="H24" s="2">
        <v>874767.5</v>
      </c>
      <c r="I24" s="2">
        <v>20736.3</v>
      </c>
      <c r="J24" s="2">
        <v>42.185322360000001</v>
      </c>
      <c r="K24" s="2">
        <v>131833.51990000001</v>
      </c>
      <c r="L24" s="2">
        <v>0.97699999999999998</v>
      </c>
      <c r="M24" s="2">
        <v>0.95024269419999996</v>
      </c>
      <c r="N24" s="2">
        <v>0.99881889219999997</v>
      </c>
      <c r="O24" s="2">
        <v>2.0303042059999998</v>
      </c>
      <c r="P24" s="2">
        <v>1.9728079999999999</v>
      </c>
      <c r="Q24" s="2">
        <v>2.1033230000000001</v>
      </c>
      <c r="R24" s="2">
        <v>117.92</v>
      </c>
      <c r="S24" s="2">
        <v>187.15600000000001</v>
      </c>
      <c r="T24" s="2">
        <v>471.90115989999998</v>
      </c>
      <c r="U24" s="2">
        <v>5.6866460000000001E-3</v>
      </c>
      <c r="V24" s="2">
        <v>9.0255249999999995E-3</v>
      </c>
      <c r="W24" s="2">
        <v>71.649990599999995</v>
      </c>
      <c r="X24" s="2">
        <v>21.327261709999998</v>
      </c>
      <c r="Y24" s="2">
        <v>7.0227476869999998</v>
      </c>
      <c r="Z24" s="2" t="s">
        <v>45</v>
      </c>
      <c r="AA24" s="2">
        <v>0</v>
      </c>
      <c r="AB24">
        <f t="shared" si="0"/>
        <v>0</v>
      </c>
    </row>
    <row r="25" spans="1:28" s="1" customFormat="1" x14ac:dyDescent="0.35">
      <c r="A25" s="2" t="s">
        <v>48</v>
      </c>
      <c r="B25" s="2" t="s">
        <v>49</v>
      </c>
      <c r="C25" s="2" t="s">
        <v>28</v>
      </c>
      <c r="D25" s="2" t="s">
        <v>29</v>
      </c>
      <c r="E25" s="2">
        <v>1</v>
      </c>
      <c r="F25" s="2">
        <v>32</v>
      </c>
      <c r="G25" s="2">
        <v>0.27779999999999999</v>
      </c>
      <c r="H25" s="2">
        <v>605146.1</v>
      </c>
      <c r="I25" s="2">
        <v>18553</v>
      </c>
      <c r="J25" s="2">
        <v>32.617156260000002</v>
      </c>
      <c r="K25" s="2">
        <v>240408.41310000001</v>
      </c>
      <c r="L25" s="2">
        <v>0.996</v>
      </c>
      <c r="M25" s="2">
        <v>0.99237014759999997</v>
      </c>
      <c r="N25" s="2">
        <v>0.99924469920000003</v>
      </c>
      <c r="O25" s="2">
        <v>2.0647333849999998</v>
      </c>
      <c r="P25" s="2">
        <v>1.9629650000000001</v>
      </c>
      <c r="Q25" s="2">
        <v>2.1721240000000002</v>
      </c>
      <c r="R25" s="2">
        <v>95.048000000000002</v>
      </c>
      <c r="S25" s="2">
        <v>150.5</v>
      </c>
      <c r="T25" s="2">
        <v>541.75665949999996</v>
      </c>
      <c r="U25" s="2">
        <v>5.1230529999999998E-3</v>
      </c>
      <c r="V25" s="2">
        <v>8.1118960000000004E-3</v>
      </c>
      <c r="W25" s="2">
        <v>46.267429780000001</v>
      </c>
      <c r="X25" s="2">
        <v>42.166488299999997</v>
      </c>
      <c r="Y25" s="2">
        <v>11.566081929999999</v>
      </c>
      <c r="Z25" s="2" t="s">
        <v>45</v>
      </c>
      <c r="AA25" s="2">
        <v>0</v>
      </c>
      <c r="AB25">
        <f t="shared" si="0"/>
        <v>0</v>
      </c>
    </row>
    <row r="26" spans="1:28" x14ac:dyDescent="0.35">
      <c r="A26" s="2" t="s">
        <v>50</v>
      </c>
      <c r="B26" s="2" t="s">
        <v>51</v>
      </c>
      <c r="C26" s="2" t="s">
        <v>52</v>
      </c>
      <c r="D26" s="2" t="s">
        <v>29</v>
      </c>
      <c r="E26" s="2">
        <v>4</v>
      </c>
      <c r="F26" s="2">
        <v>32</v>
      </c>
      <c r="G26" s="2">
        <v>0.24260000000000001</v>
      </c>
      <c r="H26" s="2">
        <v>773055.8</v>
      </c>
      <c r="I26" s="2">
        <v>19903.099999999999</v>
      </c>
      <c r="J26" s="2">
        <v>38.840974520000003</v>
      </c>
      <c r="K26" s="2">
        <v>338173.15710000001</v>
      </c>
      <c r="L26" s="2">
        <v>1.0008454410000001</v>
      </c>
      <c r="M26" s="2">
        <v>0.99632280210000002</v>
      </c>
      <c r="N26" s="2">
        <v>1.0067409979999999</v>
      </c>
      <c r="O26" s="2">
        <v>2.003708091</v>
      </c>
      <c r="P26" s="2">
        <v>1.9370350000000001</v>
      </c>
      <c r="Q26" s="2">
        <v>2.0853069999999998</v>
      </c>
      <c r="R26" s="2">
        <v>167.31</v>
      </c>
      <c r="S26" s="2">
        <v>269.95</v>
      </c>
      <c r="T26" s="2">
        <v>1112.737016</v>
      </c>
      <c r="U26" s="2">
        <v>8.406228E-3</v>
      </c>
      <c r="V26" s="2">
        <v>1.3563214000000001E-2</v>
      </c>
      <c r="W26" s="2">
        <v>100</v>
      </c>
      <c r="X26" s="2">
        <v>0</v>
      </c>
      <c r="Y26" s="2">
        <v>0</v>
      </c>
      <c r="Z26" s="2" t="s">
        <v>53</v>
      </c>
      <c r="AA26" s="2">
        <v>0</v>
      </c>
      <c r="AB26">
        <f t="shared" si="0"/>
        <v>0</v>
      </c>
    </row>
    <row r="27" spans="1:28" s="2" customFormat="1" x14ac:dyDescent="0.35">
      <c r="A27" s="2" t="s">
        <v>54</v>
      </c>
      <c r="B27" s="2" t="s">
        <v>55</v>
      </c>
      <c r="C27" s="2" t="s">
        <v>56</v>
      </c>
      <c r="D27" s="2" t="s">
        <v>29</v>
      </c>
      <c r="E27" s="2">
        <v>5</v>
      </c>
      <c r="F27" s="2">
        <v>30</v>
      </c>
      <c r="G27" s="2">
        <v>0.54200000000000004</v>
      </c>
      <c r="H27" s="2">
        <v>4815.8999999999996</v>
      </c>
      <c r="I27" s="2">
        <v>1569</v>
      </c>
      <c r="J27" s="2">
        <v>3.0694072659999998</v>
      </c>
      <c r="K27" s="2">
        <v>5341.0220449999997</v>
      </c>
      <c r="L27" s="2">
        <v>1.0090914470000001</v>
      </c>
      <c r="M27" s="2">
        <v>0.98560683019999995</v>
      </c>
      <c r="N27" s="2">
        <v>1.0270037601999999</v>
      </c>
      <c r="O27" s="2">
        <v>1.9954346110000001</v>
      </c>
      <c r="P27" s="2">
        <v>1.9312130000000001</v>
      </c>
      <c r="Q27" s="2">
        <v>2.060927</v>
      </c>
      <c r="R27" s="2">
        <v>67.531000000000006</v>
      </c>
      <c r="S27" s="2">
        <v>182.5</v>
      </c>
      <c r="T27" s="2">
        <v>336.71586719999999</v>
      </c>
      <c r="U27" s="2">
        <v>4.3040790000000002E-2</v>
      </c>
      <c r="V27" s="2">
        <v>0.11631612500000001</v>
      </c>
      <c r="W27" s="2">
        <v>84.537444930000007</v>
      </c>
      <c r="X27" s="2">
        <v>10.668135100000001</v>
      </c>
      <c r="Y27" s="2">
        <v>4.7944199709999999</v>
      </c>
      <c r="Z27" s="2" t="s">
        <v>53</v>
      </c>
      <c r="AA27" s="2">
        <v>0</v>
      </c>
      <c r="AB27">
        <f t="shared" si="0"/>
        <v>0</v>
      </c>
    </row>
    <row r="28" spans="1:28" x14ac:dyDescent="0.35">
      <c r="A28" s="2" t="s">
        <v>57</v>
      </c>
      <c r="B28" s="2" t="s">
        <v>58</v>
      </c>
      <c r="C28" s="2" t="s">
        <v>56</v>
      </c>
      <c r="D28" s="2" t="s">
        <v>29</v>
      </c>
      <c r="E28" s="2">
        <v>5</v>
      </c>
      <c r="F28" s="2">
        <v>30</v>
      </c>
      <c r="G28" s="2">
        <v>0.377</v>
      </c>
      <c r="H28" s="2">
        <v>70749.399999999994</v>
      </c>
      <c r="I28" s="2">
        <v>4654.6000000000004</v>
      </c>
      <c r="J28" s="2">
        <v>15.19988828</v>
      </c>
      <c r="K28" s="2">
        <v>32749.12228</v>
      </c>
      <c r="L28" s="2">
        <v>1</v>
      </c>
      <c r="M28" s="2">
        <v>0.99429179140000001</v>
      </c>
      <c r="N28" s="2">
        <v>1.0051112447999999</v>
      </c>
      <c r="O28" s="2">
        <v>1.9932597329999999</v>
      </c>
      <c r="P28" s="2">
        <v>1.9294340000000001</v>
      </c>
      <c r="Q28" s="2">
        <v>2.0581510000000001</v>
      </c>
      <c r="R28" s="2">
        <v>62.91</v>
      </c>
      <c r="S28" s="2">
        <v>95.6</v>
      </c>
      <c r="T28" s="2">
        <v>253.58090189999999</v>
      </c>
      <c r="U28" s="2">
        <v>1.3515661999999999E-2</v>
      </c>
      <c r="V28" s="2">
        <v>2.0538822000000002E-2</v>
      </c>
      <c r="W28" s="2">
        <v>91.634208040000004</v>
      </c>
      <c r="X28" s="2">
        <v>2.4449374590000001</v>
      </c>
      <c r="Y28" s="2">
        <v>5.9208544979999997</v>
      </c>
      <c r="Z28" s="2" t="s">
        <v>53</v>
      </c>
      <c r="AA28" s="2">
        <v>0</v>
      </c>
      <c r="AB28">
        <f t="shared" si="0"/>
        <v>0</v>
      </c>
    </row>
    <row r="29" spans="1:28" x14ac:dyDescent="0.35">
      <c r="A29" s="2" t="s">
        <v>59</v>
      </c>
      <c r="B29" s="2" t="s">
        <v>60</v>
      </c>
      <c r="C29" s="2" t="s">
        <v>28</v>
      </c>
      <c r="D29" s="2" t="s">
        <v>29</v>
      </c>
      <c r="E29" s="2">
        <v>1</v>
      </c>
      <c r="F29" s="2">
        <v>25</v>
      </c>
      <c r="G29" s="2">
        <v>0.27</v>
      </c>
      <c r="H29" s="2">
        <v>3660.2</v>
      </c>
      <c r="I29" s="2">
        <v>1205</v>
      </c>
      <c r="J29" s="2">
        <v>3.0375103729999999</v>
      </c>
      <c r="K29" s="2">
        <v>16529.492460000001</v>
      </c>
      <c r="L29" s="2">
        <v>1.0014095139999999</v>
      </c>
      <c r="M29" s="2">
        <v>0.99336758260000002</v>
      </c>
      <c r="N29" s="2">
        <v>1.0099933442</v>
      </c>
      <c r="O29" s="2">
        <v>2.0831116779999999</v>
      </c>
      <c r="P29" s="2">
        <v>1.943236</v>
      </c>
      <c r="Q29" s="2">
        <v>2.280993</v>
      </c>
      <c r="R29" s="2">
        <v>78.875</v>
      </c>
      <c r="S29" s="2">
        <v>95.5</v>
      </c>
      <c r="T29" s="2">
        <v>353.70370370000001</v>
      </c>
      <c r="U29" s="2">
        <v>6.5456431999999995E-2</v>
      </c>
      <c r="V29" s="2">
        <v>7.9253112000000001E-2</v>
      </c>
      <c r="W29" s="2">
        <v>49.163894839999998</v>
      </c>
      <c r="X29" s="2">
        <v>36.65193421</v>
      </c>
      <c r="Y29" s="2">
        <v>14.184170959999999</v>
      </c>
      <c r="Z29" s="2" t="s">
        <v>45</v>
      </c>
      <c r="AA29" s="2">
        <v>0</v>
      </c>
      <c r="AB29">
        <f t="shared" si="0"/>
        <v>0</v>
      </c>
    </row>
    <row r="30" spans="1:28" x14ac:dyDescent="0.35">
      <c r="A30" s="2" t="s">
        <v>65</v>
      </c>
      <c r="B30" s="2" t="s">
        <v>66</v>
      </c>
      <c r="C30" s="2" t="s">
        <v>33</v>
      </c>
      <c r="D30" s="2" t="s">
        <v>29</v>
      </c>
      <c r="E30" s="2">
        <v>2</v>
      </c>
      <c r="F30" s="2">
        <v>30</v>
      </c>
      <c r="G30" s="2">
        <v>0.378</v>
      </c>
      <c r="H30" s="2">
        <v>915.1</v>
      </c>
      <c r="I30" s="2">
        <v>393</v>
      </c>
      <c r="J30" s="2">
        <v>2.328498728</v>
      </c>
      <c r="K30" s="2">
        <v>2750.4829089999998</v>
      </c>
      <c r="L30" s="2">
        <v>1.005947769</v>
      </c>
      <c r="M30" s="2">
        <v>1.0021701837999999</v>
      </c>
      <c r="N30" s="2">
        <v>1.0125062288</v>
      </c>
      <c r="O30" s="2">
        <v>2.050547109</v>
      </c>
      <c r="P30" s="2">
        <v>1.9512579999999999</v>
      </c>
      <c r="Q30" s="2">
        <v>2.1614369999999998</v>
      </c>
      <c r="R30" s="2">
        <v>41.415999999999997</v>
      </c>
      <c r="S30" s="2">
        <v>161.80000000000001</v>
      </c>
      <c r="T30" s="2">
        <v>428.042328</v>
      </c>
      <c r="U30" s="2">
        <v>0.105384224</v>
      </c>
      <c r="V30" s="2">
        <v>0.41170483499999999</v>
      </c>
      <c r="W30" s="2">
        <v>83.027821720000006</v>
      </c>
      <c r="X30" s="2">
        <v>15.008839679999999</v>
      </c>
      <c r="Y30" s="2">
        <v>1.963338606</v>
      </c>
      <c r="Z30" s="2" t="s">
        <v>53</v>
      </c>
      <c r="AA30" s="2">
        <v>0</v>
      </c>
      <c r="AB30">
        <f t="shared" si="0"/>
        <v>0</v>
      </c>
    </row>
    <row r="31" spans="1:28" x14ac:dyDescent="0.35">
      <c r="A31" s="2" t="s">
        <v>70</v>
      </c>
      <c r="B31" s="2" t="s">
        <v>71</v>
      </c>
      <c r="C31" s="2" t="s">
        <v>72</v>
      </c>
      <c r="D31" s="2" t="s">
        <v>29</v>
      </c>
      <c r="E31" s="2">
        <v>7</v>
      </c>
      <c r="F31" s="2">
        <v>60</v>
      </c>
      <c r="G31" s="2">
        <v>0.69</v>
      </c>
      <c r="H31" s="2">
        <v>204874.4</v>
      </c>
      <c r="I31" s="2">
        <v>19198</v>
      </c>
      <c r="J31" s="2">
        <v>10.671653299999999</v>
      </c>
      <c r="K31" s="2">
        <v>40323.461459999999</v>
      </c>
      <c r="L31" s="2">
        <v>0.99399999999999999</v>
      </c>
      <c r="M31" s="2">
        <v>0.9844860809</v>
      </c>
      <c r="N31" s="2">
        <v>1.0060399393999999</v>
      </c>
      <c r="O31" s="2">
        <v>2.0107939419999998</v>
      </c>
      <c r="P31" s="2">
        <v>1.9685820000000001</v>
      </c>
      <c r="Q31" s="2">
        <v>2.0498630000000002</v>
      </c>
      <c r="R31" s="2">
        <v>399.8</v>
      </c>
      <c r="S31" s="2">
        <v>755.5</v>
      </c>
      <c r="T31" s="2">
        <v>1094.9275359999999</v>
      </c>
      <c r="U31" s="2">
        <v>2.0825086E-2</v>
      </c>
      <c r="V31" s="2">
        <v>3.9353058000000003E-2</v>
      </c>
      <c r="W31" s="2">
        <v>18.67622867</v>
      </c>
      <c r="X31" s="2">
        <v>80.329161330000005</v>
      </c>
      <c r="Y31" s="2">
        <v>0.99461000200000005</v>
      </c>
      <c r="Z31" s="2" t="s">
        <v>53</v>
      </c>
      <c r="AA31" s="2">
        <v>0</v>
      </c>
      <c r="AB31">
        <f t="shared" si="0"/>
        <v>0</v>
      </c>
    </row>
    <row r="32" spans="1:28" x14ac:dyDescent="0.35">
      <c r="A32" s="2" t="s">
        <v>73</v>
      </c>
      <c r="B32" s="2" t="s">
        <v>74</v>
      </c>
      <c r="C32" s="2" t="s">
        <v>72</v>
      </c>
      <c r="D32" s="2" t="s">
        <v>29</v>
      </c>
      <c r="E32" s="2">
        <v>7</v>
      </c>
      <c r="F32" s="2">
        <v>30</v>
      </c>
      <c r="G32" s="2">
        <v>0.76200000000000001</v>
      </c>
      <c r="H32" s="2">
        <v>23228.7</v>
      </c>
      <c r="I32" s="2">
        <v>5200</v>
      </c>
      <c r="J32" s="2">
        <v>4.467057692</v>
      </c>
      <c r="K32" s="2">
        <v>8955.5734670000002</v>
      </c>
      <c r="L32" s="2">
        <v>1.008306758</v>
      </c>
      <c r="M32" s="2">
        <v>0.99258849490000001</v>
      </c>
      <c r="N32" s="2">
        <v>1.0232418433999999</v>
      </c>
      <c r="O32" s="2">
        <v>1.9702580439999999</v>
      </c>
      <c r="P32" s="2">
        <v>1.9105570000000001</v>
      </c>
      <c r="Q32" s="2">
        <v>2.035015</v>
      </c>
      <c r="R32" s="2">
        <v>383.33</v>
      </c>
      <c r="S32" s="2">
        <v>448.75</v>
      </c>
      <c r="T32" s="2">
        <v>588.91076120000002</v>
      </c>
      <c r="U32" s="2">
        <v>7.3717307999999995E-2</v>
      </c>
      <c r="V32" s="2">
        <v>8.6298077000000001E-2</v>
      </c>
      <c r="W32" s="2">
        <v>78.147222009999993</v>
      </c>
      <c r="X32" s="2">
        <v>21.85277799</v>
      </c>
      <c r="Y32" s="2">
        <v>0</v>
      </c>
      <c r="Z32" s="2" t="s">
        <v>53</v>
      </c>
      <c r="AA32" s="2">
        <v>0</v>
      </c>
      <c r="AB32">
        <f t="shared" si="0"/>
        <v>0</v>
      </c>
    </row>
    <row r="33" spans="1:28" s="1" customFormat="1" x14ac:dyDescent="0.35">
      <c r="A33" s="2" t="s">
        <v>75</v>
      </c>
      <c r="B33" s="2" t="s">
        <v>76</v>
      </c>
      <c r="C33" s="2" t="s">
        <v>56</v>
      </c>
      <c r="D33" s="2" t="s">
        <v>29</v>
      </c>
      <c r="E33" s="2">
        <v>5</v>
      </c>
      <c r="F33" s="2">
        <v>35</v>
      </c>
      <c r="G33" s="2">
        <v>0.36599999999999999</v>
      </c>
      <c r="H33" s="2">
        <v>2808.2</v>
      </c>
      <c r="I33" s="2">
        <v>1072</v>
      </c>
      <c r="J33" s="2">
        <v>2.6195895519999999</v>
      </c>
      <c r="K33" s="2">
        <v>8002.6277289999998</v>
      </c>
      <c r="L33" s="2">
        <v>0.999</v>
      </c>
      <c r="M33" s="2">
        <v>0.99105548119999998</v>
      </c>
      <c r="N33" s="2">
        <v>1.0104911195999999</v>
      </c>
      <c r="O33" s="2">
        <v>1.980357342</v>
      </c>
      <c r="P33" s="2">
        <v>1.8914</v>
      </c>
      <c r="Q33" s="2">
        <v>2.0777160000000001</v>
      </c>
      <c r="R33" s="2">
        <v>81.251999999999995</v>
      </c>
      <c r="S33" s="2">
        <v>138.69999999999999</v>
      </c>
      <c r="T33" s="2">
        <v>378.96174860000002</v>
      </c>
      <c r="U33" s="2">
        <v>7.5794775999999994E-2</v>
      </c>
      <c r="V33" s="2">
        <v>0.12938432799999999</v>
      </c>
      <c r="W33" s="2">
        <v>69.118769069999999</v>
      </c>
      <c r="X33" s="2">
        <v>22.30417091</v>
      </c>
      <c r="Y33" s="2">
        <v>8.5770600199999993</v>
      </c>
      <c r="Z33" s="2" t="s">
        <v>53</v>
      </c>
      <c r="AA33" s="2">
        <v>0</v>
      </c>
      <c r="AB33">
        <f t="shared" si="0"/>
        <v>0</v>
      </c>
    </row>
    <row r="34" spans="1:28" s="1" customFormat="1" x14ac:dyDescent="0.35">
      <c r="A34" s="2" t="s">
        <v>77</v>
      </c>
      <c r="B34" s="2" t="s">
        <v>78</v>
      </c>
      <c r="C34" s="2" t="s">
        <v>52</v>
      </c>
      <c r="D34" s="2" t="s">
        <v>29</v>
      </c>
      <c r="E34" s="2">
        <v>4</v>
      </c>
      <c r="F34" s="2">
        <v>30</v>
      </c>
      <c r="G34" s="2">
        <v>0.33200000000000002</v>
      </c>
      <c r="H34" s="2">
        <v>1996.5</v>
      </c>
      <c r="I34" s="2">
        <v>648</v>
      </c>
      <c r="J34" s="2">
        <v>3.0810185190000001</v>
      </c>
      <c r="K34" s="2">
        <v>5878.9374360000002</v>
      </c>
      <c r="L34" s="2">
        <v>0.998</v>
      </c>
      <c r="M34" s="2">
        <v>0.98995528079999995</v>
      </c>
      <c r="N34" s="2">
        <v>1.0093836269000001</v>
      </c>
      <c r="O34" s="2">
        <v>1.9831808580000001</v>
      </c>
      <c r="P34" s="2">
        <v>1.9325159999999999</v>
      </c>
      <c r="Q34" s="2">
        <v>2.0445600000000002</v>
      </c>
      <c r="R34" s="2">
        <v>90.733000000000004</v>
      </c>
      <c r="S34" s="2">
        <v>143.19999999999999</v>
      </c>
      <c r="T34" s="2">
        <v>431.32530120000001</v>
      </c>
      <c r="U34" s="2">
        <v>0.140020062</v>
      </c>
      <c r="V34" s="2">
        <v>0.22098765400000001</v>
      </c>
      <c r="W34" s="2">
        <v>89.924590350000003</v>
      </c>
      <c r="X34" s="2">
        <v>2.0751828539999999</v>
      </c>
      <c r="Y34" s="2">
        <v>8.0002267959999998</v>
      </c>
      <c r="Z34" s="2" t="s">
        <v>53</v>
      </c>
      <c r="AA34" s="2">
        <v>0</v>
      </c>
      <c r="AB34">
        <f t="shared" ref="AB34:AB51" si="1">AA34/I34</f>
        <v>0</v>
      </c>
    </row>
    <row r="35" spans="1:28" x14ac:dyDescent="0.35">
      <c r="A35" s="2" t="s">
        <v>81</v>
      </c>
      <c r="B35" s="2" t="s">
        <v>82</v>
      </c>
      <c r="C35" s="2" t="s">
        <v>72</v>
      </c>
      <c r="D35" s="2" t="s">
        <v>29</v>
      </c>
      <c r="E35" s="2">
        <v>7</v>
      </c>
      <c r="F35" s="2">
        <v>30</v>
      </c>
      <c r="G35" s="2">
        <v>0.61199999999999999</v>
      </c>
      <c r="H35" s="2">
        <v>42504</v>
      </c>
      <c r="I35" s="2">
        <v>11745</v>
      </c>
      <c r="J35" s="2">
        <v>3.6189016600000001</v>
      </c>
      <c r="K35" s="2">
        <v>31358.13149</v>
      </c>
      <c r="L35" s="2">
        <v>1.0060043089999999</v>
      </c>
      <c r="M35" s="2">
        <v>0.9950093874</v>
      </c>
      <c r="N35" s="2">
        <v>1.0161675879000001</v>
      </c>
      <c r="O35" s="2">
        <v>1.985868687</v>
      </c>
      <c r="P35" s="2">
        <v>1.939999</v>
      </c>
      <c r="Q35" s="2">
        <v>2.0450279999999998</v>
      </c>
      <c r="R35" s="2">
        <v>444.48</v>
      </c>
      <c r="S35" s="2">
        <v>1351</v>
      </c>
      <c r="T35" s="2">
        <v>2207.5163400000001</v>
      </c>
      <c r="U35" s="2">
        <v>3.7844189E-2</v>
      </c>
      <c r="V35" s="2">
        <v>0.115027671</v>
      </c>
      <c r="W35" s="2">
        <v>68.6633815</v>
      </c>
      <c r="X35" s="2">
        <v>20.70847375</v>
      </c>
      <c r="Y35" s="2">
        <v>10.628144750000001</v>
      </c>
      <c r="Z35" s="2" t="s">
        <v>53</v>
      </c>
      <c r="AA35" s="2">
        <v>0</v>
      </c>
      <c r="AB35">
        <f t="shared" si="1"/>
        <v>0</v>
      </c>
    </row>
    <row r="36" spans="1:28" x14ac:dyDescent="0.35">
      <c r="A36" s="2" t="s">
        <v>83</v>
      </c>
      <c r="B36" s="2" t="s">
        <v>84</v>
      </c>
      <c r="C36" s="2" t="s">
        <v>43</v>
      </c>
      <c r="D36" s="2" t="s">
        <v>44</v>
      </c>
      <c r="E36" s="2">
        <v>3</v>
      </c>
      <c r="F36" s="2">
        <v>15</v>
      </c>
      <c r="G36" s="2">
        <v>0.13800000000000001</v>
      </c>
      <c r="H36" s="2">
        <v>158.5</v>
      </c>
      <c r="I36" s="2">
        <v>272</v>
      </c>
      <c r="J36" s="2">
        <v>0.58272058800000004</v>
      </c>
      <c r="K36" s="2">
        <v>14282.71372</v>
      </c>
      <c r="L36" s="2">
        <v>1.003973652</v>
      </c>
      <c r="M36" s="2">
        <v>0.99047915269999998</v>
      </c>
      <c r="N36" s="2">
        <v>1.0152408344999999</v>
      </c>
      <c r="O36" s="2">
        <v>2.0850434080000002</v>
      </c>
      <c r="P36" s="2">
        <v>1.97882</v>
      </c>
      <c r="Q36" s="2">
        <v>2.194445</v>
      </c>
      <c r="R36" s="2">
        <v>37.957999999999998</v>
      </c>
      <c r="S36" s="2">
        <v>51.9</v>
      </c>
      <c r="T36" s="2">
        <v>376.08695649999999</v>
      </c>
      <c r="U36" s="2">
        <v>0.13955147100000001</v>
      </c>
      <c r="V36" s="2">
        <v>0.19080882399999999</v>
      </c>
      <c r="W36" s="2">
        <v>8.1831187409999995</v>
      </c>
      <c r="X36" s="2">
        <v>91.816881260000002</v>
      </c>
      <c r="Y36" s="2">
        <v>0</v>
      </c>
      <c r="Z36" s="2" t="s">
        <v>53</v>
      </c>
      <c r="AA36" s="2">
        <v>0</v>
      </c>
      <c r="AB36">
        <f t="shared" si="1"/>
        <v>0</v>
      </c>
    </row>
    <row r="37" spans="1:28" x14ac:dyDescent="0.35">
      <c r="A37" s="2" t="s">
        <v>85</v>
      </c>
      <c r="B37" s="2" t="s">
        <v>86</v>
      </c>
      <c r="C37" s="2" t="s">
        <v>69</v>
      </c>
      <c r="D37" s="2" t="s">
        <v>29</v>
      </c>
      <c r="E37" s="2">
        <v>6</v>
      </c>
      <c r="F37" s="2">
        <v>25</v>
      </c>
      <c r="G37" s="2">
        <v>1.0606</v>
      </c>
      <c r="H37" s="2">
        <v>80385.100000000006</v>
      </c>
      <c r="I37" s="2">
        <v>5248.9</v>
      </c>
      <c r="J37" s="2">
        <v>15.314656400000001</v>
      </c>
      <c r="K37" s="2">
        <v>4666.2183080000004</v>
      </c>
      <c r="L37" s="2">
        <v>0.999</v>
      </c>
      <c r="M37" s="2">
        <v>0.99556740030000002</v>
      </c>
      <c r="N37" s="2">
        <v>1.0026904181</v>
      </c>
      <c r="O37" s="2">
        <v>1.967670966</v>
      </c>
      <c r="P37" s="2">
        <v>1.8620190000000001</v>
      </c>
      <c r="Q37" s="2">
        <v>2.0836139999999999</v>
      </c>
      <c r="R37" s="2">
        <v>150.93</v>
      </c>
      <c r="S37" s="2">
        <v>107.8</v>
      </c>
      <c r="T37" s="2">
        <v>101.6405808</v>
      </c>
      <c r="U37" s="2">
        <v>2.8754596E-2</v>
      </c>
      <c r="V37" s="2">
        <v>2.0537636000000001E-2</v>
      </c>
      <c r="W37" s="2">
        <v>77.269529750000004</v>
      </c>
      <c r="X37" s="2">
        <v>20.2910504</v>
      </c>
      <c r="Y37" s="2">
        <v>2.439419843</v>
      </c>
      <c r="Z37" s="2" t="s">
        <v>53</v>
      </c>
      <c r="AA37" s="2">
        <v>0</v>
      </c>
      <c r="AB37">
        <f t="shared" si="1"/>
        <v>0</v>
      </c>
    </row>
    <row r="38" spans="1:28" x14ac:dyDescent="0.35">
      <c r="A38" s="2" t="s">
        <v>87</v>
      </c>
      <c r="B38" s="2" t="s">
        <v>88</v>
      </c>
      <c r="C38" s="2" t="s">
        <v>38</v>
      </c>
      <c r="D38" s="2" t="s">
        <v>39</v>
      </c>
      <c r="E38" s="2">
        <v>8</v>
      </c>
      <c r="F38" s="2">
        <v>30</v>
      </c>
      <c r="G38" s="2">
        <v>0.31</v>
      </c>
      <c r="H38" s="2">
        <v>312.8</v>
      </c>
      <c r="I38" s="2">
        <v>561</v>
      </c>
      <c r="J38" s="2">
        <v>0.55757575800000003</v>
      </c>
      <c r="K38" s="2">
        <v>5837.6690950000002</v>
      </c>
      <c r="L38" s="2">
        <v>1.0086661690000001</v>
      </c>
      <c r="M38" s="2">
        <v>0.994345802</v>
      </c>
      <c r="N38" s="2">
        <v>1.0268519006000001</v>
      </c>
      <c r="O38" s="2">
        <v>2.0512898060000002</v>
      </c>
      <c r="P38" s="2">
        <v>1.9595480000000001</v>
      </c>
      <c r="Q38" s="2">
        <v>2.1449910000000001</v>
      </c>
      <c r="R38" s="2">
        <v>33.584000000000003</v>
      </c>
      <c r="S38" s="2">
        <v>73.849999999999994</v>
      </c>
      <c r="T38" s="2">
        <v>238.2258065</v>
      </c>
      <c r="U38" s="2">
        <v>5.9864528E-2</v>
      </c>
      <c r="V38" s="2">
        <v>0.13163992899999999</v>
      </c>
      <c r="W38" s="2">
        <v>42.456556079999999</v>
      </c>
      <c r="X38" s="2">
        <v>57.543443920000001</v>
      </c>
      <c r="Y38" s="2">
        <v>0</v>
      </c>
      <c r="Z38" s="2" t="s">
        <v>45</v>
      </c>
      <c r="AA38" s="2">
        <v>0</v>
      </c>
      <c r="AB38">
        <f t="shared" si="1"/>
        <v>0</v>
      </c>
    </row>
    <row r="39" spans="1:28" x14ac:dyDescent="0.35">
      <c r="A39" s="2" t="s">
        <v>97</v>
      </c>
      <c r="B39" s="2" t="s">
        <v>98</v>
      </c>
      <c r="C39" s="2" t="s">
        <v>52</v>
      </c>
      <c r="D39" s="2" t="s">
        <v>29</v>
      </c>
      <c r="E39" s="2">
        <v>4</v>
      </c>
      <c r="F39" s="2">
        <v>15</v>
      </c>
      <c r="G39" s="2">
        <v>0.318</v>
      </c>
      <c r="H39" s="2">
        <v>1883.4</v>
      </c>
      <c r="I39" s="2">
        <v>852</v>
      </c>
      <c r="J39" s="2">
        <v>2.21056338</v>
      </c>
      <c r="K39" s="2">
        <v>8425.2996320000002</v>
      </c>
      <c r="L39" s="2">
        <v>0.98599999999999999</v>
      </c>
      <c r="M39" s="2">
        <v>0.97613276709999997</v>
      </c>
      <c r="N39" s="2">
        <v>0.99216607329999995</v>
      </c>
      <c r="O39" s="2">
        <v>1.843220166</v>
      </c>
      <c r="P39" s="2">
        <v>1.6748829999999999</v>
      </c>
      <c r="Q39" s="2">
        <v>2.0126360000000001</v>
      </c>
      <c r="R39" s="2">
        <v>100.09</v>
      </c>
      <c r="S39" s="2">
        <v>163.25</v>
      </c>
      <c r="T39" s="2">
        <v>513.36477990000003</v>
      </c>
      <c r="U39" s="2">
        <v>0.117476526</v>
      </c>
      <c r="V39" s="2">
        <v>0.19160798100000001</v>
      </c>
      <c r="W39" s="2">
        <v>86.886005560000001</v>
      </c>
      <c r="X39" s="2">
        <v>10.530583869999999</v>
      </c>
      <c r="Y39" s="2">
        <v>2.5834105649999999</v>
      </c>
      <c r="Z39" s="2" t="s">
        <v>53</v>
      </c>
      <c r="AA39" s="2">
        <v>0</v>
      </c>
      <c r="AB39">
        <f t="shared" si="1"/>
        <v>0</v>
      </c>
    </row>
    <row r="40" spans="1:28" x14ac:dyDescent="0.35">
      <c r="A40" s="2" t="s">
        <v>99</v>
      </c>
      <c r="B40" s="2" t="s">
        <v>100</v>
      </c>
      <c r="C40" s="2" t="s">
        <v>33</v>
      </c>
      <c r="D40" s="2" t="s">
        <v>29</v>
      </c>
      <c r="E40" s="2">
        <v>2</v>
      </c>
      <c r="F40" s="2">
        <v>32</v>
      </c>
      <c r="G40" s="2">
        <v>0.23799999999999999</v>
      </c>
      <c r="H40" s="2">
        <v>496532.5</v>
      </c>
      <c r="I40" s="2">
        <v>14028.1</v>
      </c>
      <c r="J40" s="2">
        <v>35.395563189999997</v>
      </c>
      <c r="K40" s="2">
        <v>247653.76740000001</v>
      </c>
      <c r="L40" s="2">
        <v>0.99</v>
      </c>
      <c r="M40" s="2">
        <v>0.98376399609999998</v>
      </c>
      <c r="N40" s="2">
        <v>0.99332256249999995</v>
      </c>
      <c r="O40" s="2">
        <v>2.0074209860000001</v>
      </c>
      <c r="P40" s="2">
        <v>1.9210799999999999</v>
      </c>
      <c r="Q40" s="2">
        <v>2.090506</v>
      </c>
      <c r="R40" s="2">
        <v>166.55</v>
      </c>
      <c r="S40" s="2">
        <v>204.65</v>
      </c>
      <c r="T40" s="2">
        <v>859.87394959999995</v>
      </c>
      <c r="U40" s="2">
        <v>1.1872598999999999E-2</v>
      </c>
      <c r="V40" s="2">
        <v>1.4588576000000001E-2</v>
      </c>
      <c r="W40" s="2">
        <v>46.024390879999999</v>
      </c>
      <c r="X40" s="2">
        <v>38.097725320000002</v>
      </c>
      <c r="Y40" s="2">
        <v>15.87788379</v>
      </c>
      <c r="Z40" s="2" t="s">
        <v>53</v>
      </c>
      <c r="AA40" s="2">
        <v>0</v>
      </c>
      <c r="AB40">
        <f t="shared" si="1"/>
        <v>0</v>
      </c>
    </row>
    <row r="41" spans="1:28" x14ac:dyDescent="0.35">
      <c r="A41" s="2" t="s">
        <v>103</v>
      </c>
      <c r="B41" s="2" t="s">
        <v>104</v>
      </c>
      <c r="C41" s="2" t="s">
        <v>56</v>
      </c>
      <c r="D41" s="2" t="s">
        <v>29</v>
      </c>
      <c r="E41" s="2">
        <v>5</v>
      </c>
      <c r="F41" s="2">
        <v>15</v>
      </c>
      <c r="G41" s="2">
        <v>0.35199999999999998</v>
      </c>
      <c r="H41" s="2">
        <v>234.3</v>
      </c>
      <c r="I41" s="2">
        <v>531</v>
      </c>
      <c r="J41" s="2">
        <v>0.44124293799999997</v>
      </c>
      <c r="K41" s="2">
        <v>4285.57593</v>
      </c>
      <c r="L41" s="2">
        <v>0.97099999999999997</v>
      </c>
      <c r="M41" s="2">
        <v>0.95279318459999995</v>
      </c>
      <c r="N41" s="2">
        <v>0.98270891360000001</v>
      </c>
      <c r="O41" s="2">
        <v>1.8648852440000001</v>
      </c>
      <c r="P41" s="2">
        <v>1.735784</v>
      </c>
      <c r="Q41" s="2">
        <v>1.9919469999999999</v>
      </c>
      <c r="R41" s="2">
        <v>114</v>
      </c>
      <c r="S41" s="2">
        <v>124.45</v>
      </c>
      <c r="T41" s="2">
        <v>353.55113640000002</v>
      </c>
      <c r="U41" s="2">
        <v>0.21468926599999999</v>
      </c>
      <c r="V41" s="2">
        <v>0.23436911499999999</v>
      </c>
      <c r="W41" s="2">
        <v>69.728825709999995</v>
      </c>
      <c r="X41" s="2">
        <v>18.492414289999999</v>
      </c>
      <c r="Y41" s="2">
        <v>11.77876</v>
      </c>
      <c r="Z41" s="2" t="s">
        <v>53</v>
      </c>
      <c r="AA41" s="2">
        <v>0</v>
      </c>
      <c r="AB41">
        <f t="shared" si="1"/>
        <v>0</v>
      </c>
    </row>
    <row r="42" spans="1:28" x14ac:dyDescent="0.35">
      <c r="A42" s="2" t="s">
        <v>111</v>
      </c>
      <c r="B42" s="2" t="s">
        <v>112</v>
      </c>
      <c r="C42" s="2" t="s">
        <v>56</v>
      </c>
      <c r="D42" s="2" t="s">
        <v>29</v>
      </c>
      <c r="E42" s="2">
        <v>5</v>
      </c>
      <c r="F42" s="2">
        <v>20</v>
      </c>
      <c r="G42" s="2">
        <v>0.66800000000000004</v>
      </c>
      <c r="H42" s="2">
        <v>28369.8</v>
      </c>
      <c r="I42" s="2">
        <v>5328</v>
      </c>
      <c r="J42" s="2">
        <v>5.3246621620000001</v>
      </c>
      <c r="K42" s="2">
        <v>11940.19147</v>
      </c>
      <c r="L42" s="2">
        <v>0.999</v>
      </c>
      <c r="M42" s="2">
        <v>0.99163903040000001</v>
      </c>
      <c r="N42" s="2">
        <v>1.0089716162</v>
      </c>
      <c r="O42" s="2">
        <v>1.9927475619999999</v>
      </c>
      <c r="P42" s="2">
        <v>1.964736</v>
      </c>
      <c r="Q42" s="2">
        <v>2.0197229999999999</v>
      </c>
      <c r="R42" s="2">
        <v>207.42</v>
      </c>
      <c r="S42" s="2">
        <v>411.25</v>
      </c>
      <c r="T42" s="2">
        <v>615.64371259999996</v>
      </c>
      <c r="U42" s="2">
        <v>3.8930180000000002E-2</v>
      </c>
      <c r="V42" s="2">
        <v>7.7186562E-2</v>
      </c>
      <c r="W42" s="2">
        <v>62.722131570000002</v>
      </c>
      <c r="X42" s="2">
        <v>32.706708089999999</v>
      </c>
      <c r="Y42" s="2">
        <v>4.5711603370000002</v>
      </c>
      <c r="Z42" s="2" t="s">
        <v>53</v>
      </c>
      <c r="AA42" s="2">
        <v>0</v>
      </c>
      <c r="AB42">
        <f t="shared" si="1"/>
        <v>0</v>
      </c>
    </row>
    <row r="43" spans="1:28" x14ac:dyDescent="0.35">
      <c r="A43" s="2" t="s">
        <v>113</v>
      </c>
      <c r="B43" s="2" t="s">
        <v>114</v>
      </c>
      <c r="C43" s="2" t="s">
        <v>69</v>
      </c>
      <c r="D43" s="2" t="s">
        <v>29</v>
      </c>
      <c r="E43" s="2">
        <v>6</v>
      </c>
      <c r="F43" s="2">
        <v>28</v>
      </c>
      <c r="G43" s="2">
        <v>0.80400000000000005</v>
      </c>
      <c r="H43" s="2">
        <v>29131.1</v>
      </c>
      <c r="I43" s="2">
        <v>4405</v>
      </c>
      <c r="J43" s="2">
        <v>6.6131895570000001</v>
      </c>
      <c r="K43" s="2">
        <v>6814.4971660000001</v>
      </c>
      <c r="L43" s="2">
        <v>0.98699999999999999</v>
      </c>
      <c r="M43" s="2">
        <v>0.98251336099999997</v>
      </c>
      <c r="N43" s="2">
        <v>0.99449361209999998</v>
      </c>
      <c r="O43" s="2">
        <v>2.012419102</v>
      </c>
      <c r="P43" s="2">
        <v>1.957497</v>
      </c>
      <c r="Q43" s="2">
        <v>2.0709780000000002</v>
      </c>
      <c r="R43" s="2">
        <v>239.3</v>
      </c>
      <c r="S43" s="2">
        <v>277.55</v>
      </c>
      <c r="T43" s="2">
        <v>345.21144279999999</v>
      </c>
      <c r="U43" s="2">
        <v>5.4324630999999998E-2</v>
      </c>
      <c r="V43" s="2">
        <v>6.3007945999999995E-2</v>
      </c>
      <c r="W43" s="2">
        <v>60.06753235</v>
      </c>
      <c r="X43" s="2">
        <v>19.600244750000002</v>
      </c>
      <c r="Y43" s="2">
        <v>20.332222900000001</v>
      </c>
      <c r="Z43" s="2" t="s">
        <v>53</v>
      </c>
      <c r="AA43" s="2">
        <v>0</v>
      </c>
      <c r="AB43">
        <f t="shared" si="1"/>
        <v>0</v>
      </c>
    </row>
    <row r="44" spans="1:28" x14ac:dyDescent="0.35">
      <c r="A44" s="2" t="s">
        <v>115</v>
      </c>
      <c r="B44" s="2" t="s">
        <v>116</v>
      </c>
      <c r="C44" s="2" t="s">
        <v>69</v>
      </c>
      <c r="D44" s="2" t="s">
        <v>29</v>
      </c>
      <c r="E44" s="2">
        <v>6</v>
      </c>
      <c r="F44" s="2">
        <v>28</v>
      </c>
      <c r="G44" s="2">
        <v>0.84</v>
      </c>
      <c r="H44" s="2">
        <v>50716.4</v>
      </c>
      <c r="I44" s="2">
        <v>8919</v>
      </c>
      <c r="J44" s="2">
        <v>5.6863325480000002</v>
      </c>
      <c r="K44" s="2">
        <v>12640.306119999999</v>
      </c>
      <c r="L44" s="2">
        <v>0.995</v>
      </c>
      <c r="M44" s="2">
        <v>0.97458689590000003</v>
      </c>
      <c r="N44" s="2">
        <v>1.0148165166000001</v>
      </c>
      <c r="O44" s="2">
        <v>1.9830821190000001</v>
      </c>
      <c r="P44" s="2">
        <v>1.9283140000000001</v>
      </c>
      <c r="Q44" s="2">
        <v>2.0413670000000002</v>
      </c>
      <c r="R44" s="2">
        <v>448.6</v>
      </c>
      <c r="S44" s="2">
        <v>707</v>
      </c>
      <c r="T44" s="2">
        <v>841.66666669999995</v>
      </c>
      <c r="U44" s="2">
        <v>5.0297119000000001E-2</v>
      </c>
      <c r="V44" s="2">
        <v>7.9268976000000005E-2</v>
      </c>
      <c r="W44" s="2">
        <v>56.196818350000001</v>
      </c>
      <c r="X44" s="2">
        <v>33.410171040000002</v>
      </c>
      <c r="Y44" s="2">
        <v>10.393010609999999</v>
      </c>
      <c r="Z44" s="2" t="s">
        <v>53</v>
      </c>
      <c r="AA44" s="2">
        <v>0</v>
      </c>
      <c r="AB44">
        <f t="shared" si="1"/>
        <v>0</v>
      </c>
    </row>
    <row r="45" spans="1:28" x14ac:dyDescent="0.35">
      <c r="A45" s="2" t="s">
        <v>125</v>
      </c>
      <c r="B45" s="2" t="s">
        <v>126</v>
      </c>
      <c r="C45" s="2" t="s">
        <v>69</v>
      </c>
      <c r="D45" s="2" t="s">
        <v>29</v>
      </c>
      <c r="E45" s="2">
        <v>6</v>
      </c>
      <c r="F45" s="2">
        <v>35</v>
      </c>
      <c r="G45" s="2">
        <v>0.9244</v>
      </c>
      <c r="H45" s="2">
        <v>23550.2</v>
      </c>
      <c r="I45" s="2">
        <v>3480</v>
      </c>
      <c r="J45" s="2">
        <v>6.7672988509999996</v>
      </c>
      <c r="K45" s="2">
        <v>4072.4838460000001</v>
      </c>
      <c r="L45" s="2">
        <v>0.98699999999999999</v>
      </c>
      <c r="M45" s="2">
        <v>0.96443566030000005</v>
      </c>
      <c r="N45" s="2">
        <v>1.0122394538999999</v>
      </c>
      <c r="O45" s="2">
        <v>1.934616259</v>
      </c>
      <c r="P45" s="2">
        <v>1.8741399999999999</v>
      </c>
      <c r="Q45" s="2">
        <v>1.997093</v>
      </c>
      <c r="R45" s="2">
        <v>54.012</v>
      </c>
      <c r="S45" s="2">
        <v>98.3</v>
      </c>
      <c r="T45" s="2">
        <v>106.33924709999999</v>
      </c>
      <c r="U45" s="2">
        <v>1.552069E-2</v>
      </c>
      <c r="V45" s="2">
        <v>2.8247126000000001E-2</v>
      </c>
      <c r="W45" s="2">
        <v>99.968494759999999</v>
      </c>
      <c r="X45" s="2">
        <v>1.5779004999999999E-2</v>
      </c>
      <c r="Y45" s="2">
        <v>1.5726232999999999E-2</v>
      </c>
      <c r="Z45" s="2" t="s">
        <v>53</v>
      </c>
      <c r="AA45" s="2">
        <v>0</v>
      </c>
      <c r="AB45">
        <f t="shared" si="1"/>
        <v>0</v>
      </c>
    </row>
    <row r="46" spans="1:28" x14ac:dyDescent="0.35">
      <c r="A46" s="2" t="s">
        <v>127</v>
      </c>
      <c r="B46" s="2" t="s">
        <v>128</v>
      </c>
      <c r="C46" s="2" t="s">
        <v>69</v>
      </c>
      <c r="D46" s="2" t="s">
        <v>29</v>
      </c>
      <c r="E46" s="2">
        <v>6</v>
      </c>
      <c r="F46" s="2">
        <v>20</v>
      </c>
      <c r="G46" s="2">
        <v>0.79200000000000004</v>
      </c>
      <c r="H46" s="2">
        <v>10533.4</v>
      </c>
      <c r="I46" s="2">
        <v>2195</v>
      </c>
      <c r="J46" s="2">
        <v>4.79881549</v>
      </c>
      <c r="K46" s="2">
        <v>3499.3240489999998</v>
      </c>
      <c r="L46" s="2">
        <v>1.0018652139999999</v>
      </c>
      <c r="M46" s="2">
        <v>0.98782252540000004</v>
      </c>
      <c r="N46" s="2">
        <v>1.0145604368000001</v>
      </c>
      <c r="O46" s="2">
        <v>2.0893189900000002</v>
      </c>
      <c r="P46" s="2">
        <v>1.9914620000000001</v>
      </c>
      <c r="Q46" s="2">
        <v>2.2046800000000002</v>
      </c>
      <c r="R46" s="2">
        <v>126.96</v>
      </c>
      <c r="S46" s="2">
        <v>217.6</v>
      </c>
      <c r="T46" s="2">
        <v>274.7474747</v>
      </c>
      <c r="U46" s="2">
        <v>5.7840546999999999E-2</v>
      </c>
      <c r="V46" s="2">
        <v>9.9134396E-2</v>
      </c>
      <c r="W46" s="2">
        <v>63.103564839999997</v>
      </c>
      <c r="X46" s="2">
        <v>27.665825940000001</v>
      </c>
      <c r="Y46" s="2">
        <v>9.2306092199999998</v>
      </c>
      <c r="Z46" s="2" t="s">
        <v>53</v>
      </c>
      <c r="AA46" s="2">
        <v>0</v>
      </c>
      <c r="AB46">
        <f t="shared" si="1"/>
        <v>0</v>
      </c>
    </row>
    <row r="47" spans="1:28" x14ac:dyDescent="0.35">
      <c r="A47" s="2" t="s">
        <v>129</v>
      </c>
      <c r="B47" s="2" t="s">
        <v>130</v>
      </c>
      <c r="C47" s="2" t="s">
        <v>33</v>
      </c>
      <c r="D47" s="2" t="s">
        <v>29</v>
      </c>
      <c r="E47" s="2">
        <v>2</v>
      </c>
      <c r="F47" s="2">
        <v>20</v>
      </c>
      <c r="G47" s="2">
        <v>0.35399999999999998</v>
      </c>
      <c r="H47" s="2">
        <v>2373.5</v>
      </c>
      <c r="I47" s="2">
        <v>806</v>
      </c>
      <c r="J47" s="2">
        <v>2.9447890819999998</v>
      </c>
      <c r="K47" s="2">
        <v>6431.7405600000002</v>
      </c>
      <c r="L47" s="2">
        <v>0.98699999999999999</v>
      </c>
      <c r="M47" s="2">
        <v>0.97359135539999997</v>
      </c>
      <c r="N47" s="2">
        <v>1.0036744765000001</v>
      </c>
      <c r="O47" s="2">
        <v>2.0960914540000002</v>
      </c>
      <c r="P47" s="2">
        <v>1.993474</v>
      </c>
      <c r="Q47" s="2">
        <v>2.2239529999999998</v>
      </c>
      <c r="R47" s="2">
        <v>63.447000000000003</v>
      </c>
      <c r="S47" s="2">
        <v>93.2</v>
      </c>
      <c r="T47" s="2">
        <v>263.27683619999999</v>
      </c>
      <c r="U47" s="2">
        <v>7.8718362E-2</v>
      </c>
      <c r="V47" s="2">
        <v>0.115632754</v>
      </c>
      <c r="W47" s="2">
        <v>60.979629789999997</v>
      </c>
      <c r="X47" s="2">
        <v>23.75961457</v>
      </c>
      <c r="Y47" s="2">
        <v>15.260755639999999</v>
      </c>
      <c r="Z47" s="2" t="s">
        <v>53</v>
      </c>
      <c r="AA47" s="2">
        <v>0</v>
      </c>
      <c r="AB47">
        <f t="shared" si="1"/>
        <v>0</v>
      </c>
    </row>
    <row r="48" spans="1:28" x14ac:dyDescent="0.35">
      <c r="A48" s="2" t="s">
        <v>131</v>
      </c>
      <c r="B48" s="2" t="s">
        <v>132</v>
      </c>
      <c r="C48" s="2" t="s">
        <v>72</v>
      </c>
      <c r="D48" s="2" t="s">
        <v>29</v>
      </c>
      <c r="E48" s="2">
        <v>7</v>
      </c>
      <c r="F48" s="2">
        <v>63</v>
      </c>
      <c r="G48" s="2">
        <v>0.83</v>
      </c>
      <c r="H48" s="2">
        <v>127422.5</v>
      </c>
      <c r="I48" s="2">
        <v>13422</v>
      </c>
      <c r="J48" s="2">
        <v>9.493555357</v>
      </c>
      <c r="K48" s="2">
        <v>19483.23414</v>
      </c>
      <c r="L48" s="2">
        <v>0.99099999999999999</v>
      </c>
      <c r="M48" s="2">
        <v>0.97946344149999998</v>
      </c>
      <c r="N48" s="2">
        <v>0.99978840499999999</v>
      </c>
      <c r="O48" s="2">
        <v>2.0225520810000002</v>
      </c>
      <c r="P48" s="2">
        <v>1.9726760000000001</v>
      </c>
      <c r="Q48" s="2">
        <v>2.0851500000000001</v>
      </c>
      <c r="R48" s="2">
        <v>737.63</v>
      </c>
      <c r="S48" s="2">
        <v>669</v>
      </c>
      <c r="T48" s="2">
        <v>806.02409639999996</v>
      </c>
      <c r="U48" s="2">
        <v>5.4956787E-2</v>
      </c>
      <c r="V48" s="2">
        <v>4.9843539999999999E-2</v>
      </c>
      <c r="W48" s="2">
        <v>44.010903599999999</v>
      </c>
      <c r="X48" s="2">
        <v>52.526526840000002</v>
      </c>
      <c r="Y48" s="2">
        <v>3.462569556</v>
      </c>
      <c r="Z48" s="2" t="s">
        <v>53</v>
      </c>
      <c r="AA48" s="2">
        <v>0</v>
      </c>
      <c r="AB48">
        <f t="shared" si="1"/>
        <v>0</v>
      </c>
    </row>
    <row r="49" spans="1:28" x14ac:dyDescent="0.35">
      <c r="A49" s="2" t="s">
        <v>133</v>
      </c>
      <c r="B49" s="2" t="s">
        <v>134</v>
      </c>
      <c r="C49" s="2" t="s">
        <v>69</v>
      </c>
      <c r="D49" s="2" t="s">
        <v>29</v>
      </c>
      <c r="E49" s="2">
        <v>6</v>
      </c>
      <c r="F49" s="2">
        <v>57</v>
      </c>
      <c r="G49" s="2">
        <v>1.07</v>
      </c>
      <c r="H49" s="2">
        <v>2356.1</v>
      </c>
      <c r="I49" s="2">
        <v>7118</v>
      </c>
      <c r="J49" s="2">
        <v>0.33100590099999999</v>
      </c>
      <c r="K49" s="2">
        <v>6217.1368679999996</v>
      </c>
      <c r="L49" s="2">
        <v>1.000358605</v>
      </c>
      <c r="M49" s="2">
        <v>0.99070142260000005</v>
      </c>
      <c r="N49" s="2">
        <v>1.0098766972</v>
      </c>
      <c r="O49" s="2">
        <v>1.9853589169999999</v>
      </c>
      <c r="P49" s="2">
        <v>1.923027</v>
      </c>
      <c r="Q49" s="2">
        <v>2.0552640000000002</v>
      </c>
      <c r="R49" s="2">
        <v>323.97000000000003</v>
      </c>
      <c r="S49" s="2">
        <v>490.2</v>
      </c>
      <c r="T49" s="2">
        <v>458.1308411</v>
      </c>
      <c r="U49" s="2">
        <v>4.5514188999999997E-2</v>
      </c>
      <c r="V49" s="2">
        <v>6.8867658999999998E-2</v>
      </c>
      <c r="W49" s="2">
        <v>37.691224990000002</v>
      </c>
      <c r="X49" s="2">
        <v>46.313943559999998</v>
      </c>
      <c r="Y49" s="2">
        <v>15.99483145</v>
      </c>
      <c r="Z49" s="2" t="s">
        <v>53</v>
      </c>
      <c r="AA49" s="2">
        <v>0</v>
      </c>
      <c r="AB49">
        <f t="shared" si="1"/>
        <v>0</v>
      </c>
    </row>
    <row r="50" spans="1:28" x14ac:dyDescent="0.35">
      <c r="A50" s="2" t="s">
        <v>135</v>
      </c>
      <c r="B50" s="2" t="s">
        <v>136</v>
      </c>
      <c r="C50" s="2" t="s">
        <v>56</v>
      </c>
      <c r="D50" s="2" t="s">
        <v>29</v>
      </c>
      <c r="E50" s="2">
        <v>5</v>
      </c>
      <c r="F50" s="2">
        <v>12</v>
      </c>
      <c r="G50" s="2">
        <v>0.27400000000000002</v>
      </c>
      <c r="H50" s="2">
        <v>145790.79999999999</v>
      </c>
      <c r="I50" s="2">
        <v>11880</v>
      </c>
      <c r="J50" s="2">
        <v>12.271952860000001</v>
      </c>
      <c r="K50" s="2">
        <v>158239.65049999999</v>
      </c>
      <c r="L50" s="2">
        <v>0.998</v>
      </c>
      <c r="M50" s="2">
        <v>0.98979553760000005</v>
      </c>
      <c r="N50" s="2">
        <v>1.0057515769000001</v>
      </c>
      <c r="O50" s="2">
        <v>2.037225142</v>
      </c>
      <c r="P50" s="2">
        <v>1.9621</v>
      </c>
      <c r="Q50" s="2">
        <v>2.119043</v>
      </c>
      <c r="R50" s="2">
        <v>340.95</v>
      </c>
      <c r="S50" s="2">
        <v>437.45</v>
      </c>
      <c r="T50" s="2">
        <v>1596.5328469999999</v>
      </c>
      <c r="U50" s="2">
        <v>2.8699494999999998E-2</v>
      </c>
      <c r="V50" s="2">
        <v>3.6822391000000003E-2</v>
      </c>
      <c r="W50" s="2">
        <v>42.22089442</v>
      </c>
      <c r="X50" s="2">
        <v>40.845092000000001</v>
      </c>
      <c r="Y50" s="2">
        <v>16.934013570000001</v>
      </c>
      <c r="Z50" s="2" t="s">
        <v>53</v>
      </c>
      <c r="AA50" s="2">
        <v>0</v>
      </c>
      <c r="AB50">
        <f t="shared" si="1"/>
        <v>0</v>
      </c>
    </row>
    <row r="51" spans="1:28" x14ac:dyDescent="0.35">
      <c r="A51" s="2" t="s">
        <v>139</v>
      </c>
      <c r="B51" s="2" t="s">
        <v>140</v>
      </c>
      <c r="C51" s="2" t="s">
        <v>28</v>
      </c>
      <c r="D51" s="2" t="s">
        <v>29</v>
      </c>
      <c r="E51" s="2">
        <v>1</v>
      </c>
      <c r="F51" s="2">
        <v>40</v>
      </c>
      <c r="G51" s="2">
        <v>0.2792</v>
      </c>
      <c r="H51" s="2">
        <v>418881.1</v>
      </c>
      <c r="I51" s="2">
        <v>34739.300000000003</v>
      </c>
      <c r="J51" s="2">
        <v>12.05784515</v>
      </c>
      <c r="K51" s="2">
        <v>445646.22830000002</v>
      </c>
      <c r="L51" s="2">
        <v>1.0045495529999999</v>
      </c>
      <c r="M51" s="2">
        <v>0.9944523488</v>
      </c>
      <c r="N51" s="2">
        <v>1.012396042</v>
      </c>
      <c r="O51" s="2">
        <v>1.859137904</v>
      </c>
      <c r="P51" s="2">
        <v>1.8372919999999999</v>
      </c>
      <c r="Q51" s="2">
        <v>1.880541</v>
      </c>
      <c r="R51" s="2">
        <v>366.34</v>
      </c>
      <c r="S51" s="2">
        <v>732</v>
      </c>
      <c r="T51" s="2">
        <v>2621.7765039999999</v>
      </c>
      <c r="U51" s="2">
        <v>1.0545405000000001E-2</v>
      </c>
      <c r="V51" s="2">
        <v>2.1071236E-2</v>
      </c>
      <c r="W51" s="2">
        <v>71.406822199999993</v>
      </c>
      <c r="X51" s="2">
        <v>23.72135127</v>
      </c>
      <c r="Y51" s="2">
        <v>4.8718265230000002</v>
      </c>
      <c r="Z51" s="2" t="s">
        <v>45</v>
      </c>
      <c r="AA51" s="2">
        <v>0</v>
      </c>
      <c r="AB51">
        <f t="shared" si="1"/>
        <v>0</v>
      </c>
    </row>
  </sheetData>
  <sortState ref="A2:AB51">
    <sortCondition descending="1" ref="AA2:AA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Source_Data_1_coral_colonies_ge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George</dc:creator>
  <cp:lastModifiedBy>Emma George</cp:lastModifiedBy>
  <dcterms:created xsi:type="dcterms:W3CDTF">2020-09-03T15:37:25Z</dcterms:created>
  <dcterms:modified xsi:type="dcterms:W3CDTF">2021-03-06T01:23:58Z</dcterms:modified>
</cp:coreProperties>
</file>