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30" yWindow="-255" windowWidth="19425" windowHeight="9630" activeTab="6"/>
  </bookViews>
  <sheets>
    <sheet name="Inoculum" sheetId="19" r:id="rId1"/>
    <sheet name="Raw abs" sheetId="2" r:id="rId2"/>
    <sheet name="Raw abs (Co)" sheetId="9" r:id="rId3"/>
    <sheet name="Chl a" sheetId="6" r:id="rId4"/>
    <sheet name="Carotenoid" sheetId="7" r:id="rId5"/>
    <sheet name="SGR+BP" sheetId="20" r:id="rId6"/>
    <sheet name="GR-not significant" sheetId="18" r:id="rId7"/>
  </sheets>
  <calcPr calcId="145621"/>
</workbook>
</file>

<file path=xl/calcChain.xml><?xml version="1.0" encoding="utf-8"?>
<calcChain xmlns="http://schemas.openxmlformats.org/spreadsheetml/2006/main">
  <c r="V2" i="2" l="1"/>
  <c r="X2" i="2"/>
  <c r="H25" i="2" l="1"/>
  <c r="H26" i="2"/>
  <c r="H27" i="2"/>
  <c r="H28" i="2"/>
  <c r="H29" i="2"/>
  <c r="AR31" i="2" l="1"/>
  <c r="AG31" i="2"/>
  <c r="AE31" i="2"/>
  <c r="AE32" i="2"/>
  <c r="AE33" i="2"/>
  <c r="AE34" i="2"/>
  <c r="AR14" i="2"/>
  <c r="AE2" i="2"/>
  <c r="R8" i="2"/>
  <c r="H2" i="9"/>
  <c r="AH24" i="9" l="1"/>
  <c r="AT25" i="2"/>
  <c r="H4" i="2"/>
  <c r="H3" i="2"/>
  <c r="H2" i="2"/>
  <c r="AV9" i="2" l="1"/>
  <c r="AR28" i="2"/>
  <c r="AR27" i="2"/>
  <c r="AR26" i="2"/>
  <c r="AR25" i="2"/>
  <c r="AS30" i="2" s="1"/>
  <c r="J44" i="9"/>
  <c r="J46" i="9"/>
  <c r="H46" i="9"/>
  <c r="J45" i="9"/>
  <c r="H45" i="9"/>
  <c r="H44" i="9"/>
  <c r="J43" i="9"/>
  <c r="H43" i="9"/>
  <c r="J42" i="9"/>
  <c r="K47" i="9" s="1"/>
  <c r="H42" i="9"/>
  <c r="I47" i="9" s="1"/>
  <c r="F46" i="9"/>
  <c r="F45" i="9"/>
  <c r="F44" i="9"/>
  <c r="F43" i="9"/>
  <c r="F42" i="9"/>
  <c r="F47" i="9" s="1"/>
  <c r="AR30" i="2" l="1"/>
  <c r="H47" i="9"/>
  <c r="J47" i="9"/>
  <c r="G47" i="9"/>
  <c r="J2" i="9"/>
  <c r="L50" i="19" l="1"/>
  <c r="L49" i="19"/>
  <c r="L48" i="19"/>
  <c r="L47" i="19"/>
  <c r="L46" i="19"/>
  <c r="L51" i="19" s="1"/>
  <c r="L44" i="19"/>
  <c r="L43" i="19"/>
  <c r="L42" i="19"/>
  <c r="L41" i="19"/>
  <c r="L40" i="19"/>
  <c r="L45" i="19" s="1"/>
  <c r="E50" i="19"/>
  <c r="E49" i="19"/>
  <c r="E48" i="19"/>
  <c r="E47" i="19"/>
  <c r="E46" i="19"/>
  <c r="E51" i="19" s="1"/>
  <c r="E44" i="19"/>
  <c r="E43" i="19"/>
  <c r="E42" i="19"/>
  <c r="E41" i="19"/>
  <c r="E40" i="19"/>
  <c r="E45" i="19" s="1"/>
  <c r="S12" i="19"/>
  <c r="S11" i="19"/>
  <c r="S10" i="19"/>
  <c r="S9" i="19"/>
  <c r="S8" i="19"/>
  <c r="S13" i="19" s="1"/>
  <c r="S6" i="19"/>
  <c r="S5" i="19"/>
  <c r="S4" i="19"/>
  <c r="S3" i="19"/>
  <c r="S2" i="19"/>
  <c r="T7" i="19" s="1"/>
  <c r="L12" i="19"/>
  <c r="L11" i="19"/>
  <c r="L10" i="19"/>
  <c r="L9" i="19"/>
  <c r="L8" i="19"/>
  <c r="L13" i="19" s="1"/>
  <c r="L6" i="19"/>
  <c r="L5" i="19"/>
  <c r="L4" i="19"/>
  <c r="L3" i="19"/>
  <c r="L2" i="19"/>
  <c r="L7" i="19" s="1"/>
  <c r="F13" i="19"/>
  <c r="E13" i="19"/>
  <c r="F7" i="19"/>
  <c r="E7" i="19"/>
  <c r="E12" i="19"/>
  <c r="E11" i="19"/>
  <c r="E10" i="19"/>
  <c r="E9" i="19"/>
  <c r="E8" i="19"/>
  <c r="E3" i="19"/>
  <c r="E4" i="19"/>
  <c r="E5" i="19"/>
  <c r="E6" i="19"/>
  <c r="E2" i="19"/>
  <c r="M51" i="19" l="1"/>
  <c r="M45" i="19"/>
  <c r="F51" i="19"/>
  <c r="F45" i="19"/>
  <c r="T13" i="19"/>
  <c r="S7" i="19"/>
  <c r="M13" i="19"/>
  <c r="M7" i="19"/>
  <c r="L38" i="9" l="1"/>
  <c r="L37" i="9"/>
  <c r="L36" i="9"/>
  <c r="L35" i="9"/>
  <c r="AM33" i="9"/>
  <c r="AL29" i="9"/>
  <c r="AL30" i="9"/>
  <c r="AL31" i="9"/>
  <c r="AL32" i="9"/>
  <c r="AL28" i="9"/>
  <c r="AL33" i="9" s="1"/>
  <c r="AY3" i="9"/>
  <c r="AY4" i="9"/>
  <c r="AY5" i="9"/>
  <c r="AY6" i="9"/>
  <c r="AY2" i="9"/>
  <c r="AL42" i="2"/>
  <c r="AK40" i="2"/>
  <c r="AK39" i="2"/>
  <c r="AK38" i="2"/>
  <c r="AK37" i="2"/>
  <c r="AK42" i="2" s="1"/>
  <c r="AK32" i="2"/>
  <c r="AK33" i="2"/>
  <c r="AK34" i="2"/>
  <c r="AK31" i="2"/>
  <c r="AL36" i="2" s="1"/>
  <c r="X41" i="2"/>
  <c r="X40" i="2"/>
  <c r="X39" i="2"/>
  <c r="X38" i="2"/>
  <c r="X37" i="2"/>
  <c r="X42" i="2" s="1"/>
  <c r="X36" i="2"/>
  <c r="X32" i="2"/>
  <c r="X33" i="2"/>
  <c r="X34" i="2"/>
  <c r="X35" i="2"/>
  <c r="X31" i="2"/>
  <c r="M30" i="2"/>
  <c r="L30" i="2"/>
  <c r="L26" i="2"/>
  <c r="L28" i="2"/>
  <c r="X3" i="2"/>
  <c r="L25" i="2"/>
  <c r="X5" i="2"/>
  <c r="X9" i="2"/>
  <c r="X8" i="2"/>
  <c r="X18" i="2"/>
  <c r="X15" i="2"/>
  <c r="X14" i="2"/>
  <c r="X17" i="2"/>
  <c r="X16" i="2"/>
  <c r="X12" i="2"/>
  <c r="X11" i="2"/>
  <c r="X10" i="2"/>
  <c r="X4" i="2"/>
  <c r="X6" i="2"/>
  <c r="AK36" i="2" l="1"/>
  <c r="T36" i="6"/>
  <c r="T35" i="6"/>
  <c r="T34" i="6"/>
  <c r="T33" i="6"/>
  <c r="T37" i="6" s="1"/>
  <c r="T32" i="6"/>
  <c r="P36" i="6"/>
  <c r="P35" i="6"/>
  <c r="P34" i="6"/>
  <c r="P33" i="6"/>
  <c r="P37" i="6" s="1"/>
  <c r="P32" i="6"/>
  <c r="T6" i="6"/>
  <c r="T5" i="6"/>
  <c r="T4" i="6"/>
  <c r="T3" i="6"/>
  <c r="T2" i="6"/>
  <c r="T20" i="6"/>
  <c r="T17" i="6"/>
  <c r="T18" i="6"/>
  <c r="T19" i="6"/>
  <c r="T16" i="6"/>
  <c r="P3" i="6"/>
  <c r="P4" i="6"/>
  <c r="P5" i="6"/>
  <c r="P6" i="6"/>
  <c r="P2" i="6"/>
  <c r="P7" i="6" s="1"/>
  <c r="P20" i="6"/>
  <c r="P19" i="6"/>
  <c r="P18" i="6"/>
  <c r="P17" i="6"/>
  <c r="P21" i="6" s="1"/>
  <c r="P16" i="6"/>
  <c r="T7" i="6"/>
  <c r="AR2" i="2"/>
  <c r="T21" i="6" l="1"/>
  <c r="K30" i="18"/>
  <c r="E6" i="18" l="1"/>
  <c r="P30" i="18" l="1"/>
  <c r="P37" i="18" l="1"/>
  <c r="P38" i="18"/>
  <c r="P39" i="18"/>
  <c r="P40" i="18"/>
  <c r="P36" i="18"/>
  <c r="P31" i="18"/>
  <c r="P32" i="18"/>
  <c r="P33" i="18"/>
  <c r="P34" i="18"/>
  <c r="P25" i="18"/>
  <c r="P26" i="18"/>
  <c r="P27" i="18"/>
  <c r="P28" i="18"/>
  <c r="P24" i="18"/>
  <c r="K40" i="18"/>
  <c r="K39" i="18"/>
  <c r="K38" i="18"/>
  <c r="K37" i="18"/>
  <c r="K36" i="18"/>
  <c r="K31" i="18"/>
  <c r="K33" i="18"/>
  <c r="K25" i="18"/>
  <c r="K26" i="18"/>
  <c r="K27" i="18"/>
  <c r="K28" i="18"/>
  <c r="K24" i="18"/>
  <c r="Q41" i="18" l="1"/>
  <c r="L29" i="18"/>
  <c r="K41" i="18"/>
  <c r="Q29" i="18"/>
  <c r="Q35" i="18"/>
  <c r="P35" i="18"/>
  <c r="K29" i="18"/>
  <c r="P29" i="18"/>
  <c r="P41" i="18"/>
  <c r="L41" i="18"/>
  <c r="L35" i="18"/>
  <c r="K35" i="18"/>
  <c r="I3" i="18"/>
  <c r="I17" i="18"/>
  <c r="I16" i="18"/>
  <c r="I15" i="18"/>
  <c r="I14" i="18"/>
  <c r="I11" i="18"/>
  <c r="I10" i="18"/>
  <c r="I9" i="18"/>
  <c r="I8" i="18"/>
  <c r="I2" i="18"/>
  <c r="I5" i="18"/>
  <c r="I4" i="18"/>
  <c r="J6" i="18" s="1"/>
  <c r="D16" i="18"/>
  <c r="D15" i="18"/>
  <c r="D17" i="18"/>
  <c r="D14" i="18"/>
  <c r="E18" i="18" s="1"/>
  <c r="D9" i="18"/>
  <c r="D10" i="18"/>
  <c r="D11" i="18"/>
  <c r="D8" i="18"/>
  <c r="D12" i="18" s="1"/>
  <c r="J19" i="2"/>
  <c r="K19" i="2"/>
  <c r="H57" i="9"/>
  <c r="F57" i="9"/>
  <c r="J57" i="9" s="1"/>
  <c r="H56" i="9"/>
  <c r="F56" i="9"/>
  <c r="J56" i="9" s="1"/>
  <c r="H55" i="9"/>
  <c r="F55" i="9"/>
  <c r="J55" i="9" s="1"/>
  <c r="H54" i="9"/>
  <c r="F54" i="9"/>
  <c r="J54" i="9" s="1"/>
  <c r="H53" i="9"/>
  <c r="H58" i="9" s="1"/>
  <c r="F53" i="9"/>
  <c r="H51" i="9"/>
  <c r="F51" i="9"/>
  <c r="J51" i="9" s="1"/>
  <c r="H50" i="9"/>
  <c r="F50" i="9"/>
  <c r="J50" i="9" s="1"/>
  <c r="H49" i="9"/>
  <c r="F49" i="9"/>
  <c r="J49" i="9" s="1"/>
  <c r="H48" i="9"/>
  <c r="F48" i="9"/>
  <c r="J48" i="9" s="1"/>
  <c r="AU38" i="9"/>
  <c r="AS38" i="9"/>
  <c r="AW38" i="9" s="1"/>
  <c r="AU37" i="9"/>
  <c r="AS37" i="9"/>
  <c r="AW37" i="9" s="1"/>
  <c r="AU36" i="9"/>
  <c r="AS36" i="9"/>
  <c r="AW36" i="9" s="1"/>
  <c r="AU35" i="9"/>
  <c r="AS35" i="9"/>
  <c r="AW35" i="9" s="1"/>
  <c r="AU34" i="9"/>
  <c r="AS34" i="9"/>
  <c r="AW34" i="9" s="1"/>
  <c r="AU32" i="9"/>
  <c r="AS32" i="9"/>
  <c r="AW32" i="9" s="1"/>
  <c r="AU31" i="9"/>
  <c r="AS31" i="9"/>
  <c r="AW31" i="9" s="1"/>
  <c r="AU30" i="9"/>
  <c r="AS30" i="9"/>
  <c r="AW30" i="9" s="1"/>
  <c r="AU29" i="9"/>
  <c r="AS29" i="9"/>
  <c r="AW29" i="9" s="1"/>
  <c r="AU28" i="9"/>
  <c r="AS28" i="9"/>
  <c r="AU26" i="9"/>
  <c r="AS26" i="9"/>
  <c r="AW26" i="9" s="1"/>
  <c r="AU25" i="9"/>
  <c r="AS25" i="9"/>
  <c r="AW25" i="9" s="1"/>
  <c r="AU24" i="9"/>
  <c r="AS24" i="9"/>
  <c r="AW24" i="9" s="1"/>
  <c r="AU23" i="9"/>
  <c r="AS23" i="9"/>
  <c r="AW23" i="9" s="1"/>
  <c r="AU22" i="9"/>
  <c r="AU27" i="9" s="1"/>
  <c r="AS22" i="9"/>
  <c r="AH38" i="9"/>
  <c r="AF38" i="9"/>
  <c r="AJ38" i="9" s="1"/>
  <c r="AH32" i="9"/>
  <c r="AF32" i="9"/>
  <c r="AJ32" i="9" s="1"/>
  <c r="AH31" i="9"/>
  <c r="AF31" i="9"/>
  <c r="AJ31" i="9" s="1"/>
  <c r="AH30" i="9"/>
  <c r="AF30" i="9"/>
  <c r="AJ30" i="9" s="1"/>
  <c r="AH29" i="9"/>
  <c r="AF29" i="9"/>
  <c r="AJ29" i="9" s="1"/>
  <c r="AH28" i="9"/>
  <c r="AH33" i="9" s="1"/>
  <c r="AF28" i="9"/>
  <c r="AH26" i="9"/>
  <c r="AF26" i="9"/>
  <c r="H38" i="9"/>
  <c r="F38" i="9"/>
  <c r="J38" i="9" s="1"/>
  <c r="H37" i="9"/>
  <c r="F37" i="9"/>
  <c r="J37" i="9" s="1"/>
  <c r="H36" i="9"/>
  <c r="F36" i="9"/>
  <c r="J36" i="9" s="1"/>
  <c r="H35" i="9"/>
  <c r="F35" i="9"/>
  <c r="J35" i="9" s="1"/>
  <c r="H34" i="9"/>
  <c r="F34" i="9"/>
  <c r="L34" i="9" s="1"/>
  <c r="U32" i="9"/>
  <c r="S32" i="9"/>
  <c r="W32" i="9" s="1"/>
  <c r="U31" i="9"/>
  <c r="S31" i="9"/>
  <c r="W31" i="9" s="1"/>
  <c r="U30" i="9"/>
  <c r="S30" i="9"/>
  <c r="W30" i="9" s="1"/>
  <c r="U29" i="9"/>
  <c r="S29" i="9"/>
  <c r="W29" i="9" s="1"/>
  <c r="U28" i="9"/>
  <c r="S28" i="9"/>
  <c r="U26" i="9"/>
  <c r="S26" i="9"/>
  <c r="U38" i="9"/>
  <c r="S38" i="9"/>
  <c r="W38" i="9" s="1"/>
  <c r="U37" i="9"/>
  <c r="S37" i="9"/>
  <c r="W37" i="9" s="1"/>
  <c r="U36" i="9"/>
  <c r="S36" i="9"/>
  <c r="W36" i="9" s="1"/>
  <c r="U35" i="9"/>
  <c r="S35" i="9"/>
  <c r="W35" i="9" s="1"/>
  <c r="U34" i="9"/>
  <c r="S34" i="9"/>
  <c r="H32" i="9"/>
  <c r="F32" i="9"/>
  <c r="J32" i="9" s="1"/>
  <c r="H31" i="9"/>
  <c r="F31" i="9"/>
  <c r="J31" i="9" s="1"/>
  <c r="H30" i="9"/>
  <c r="F30" i="9"/>
  <c r="J30" i="9" s="1"/>
  <c r="H29" i="9"/>
  <c r="F29" i="9"/>
  <c r="J29" i="9" s="1"/>
  <c r="H28" i="9"/>
  <c r="F28" i="9"/>
  <c r="H26" i="9"/>
  <c r="F26" i="9"/>
  <c r="H25" i="9"/>
  <c r="F25" i="9"/>
  <c r="H24" i="9"/>
  <c r="F24" i="9"/>
  <c r="H23" i="9"/>
  <c r="F23" i="9"/>
  <c r="H22" i="9"/>
  <c r="F22" i="9"/>
  <c r="L22" i="9" s="1"/>
  <c r="AU18" i="9"/>
  <c r="AS18" i="9"/>
  <c r="AW18" i="9" s="1"/>
  <c r="AU17" i="9"/>
  <c r="AS17" i="9"/>
  <c r="AW17" i="9" s="1"/>
  <c r="AU16" i="9"/>
  <c r="AS16" i="9"/>
  <c r="AW16" i="9" s="1"/>
  <c r="AU15" i="9"/>
  <c r="AS15" i="9"/>
  <c r="AW15" i="9" s="1"/>
  <c r="AU14" i="9"/>
  <c r="AS14" i="9"/>
  <c r="AW14" i="9" s="1"/>
  <c r="AU12" i="9"/>
  <c r="AS12" i="9"/>
  <c r="AW12" i="9" s="1"/>
  <c r="AU11" i="9"/>
  <c r="AS11" i="9"/>
  <c r="AW11" i="9" s="1"/>
  <c r="AU10" i="9"/>
  <c r="AS10" i="9"/>
  <c r="AW10" i="9" s="1"/>
  <c r="AU9" i="9"/>
  <c r="AS9" i="9"/>
  <c r="AW9" i="9" s="1"/>
  <c r="AU8" i="9"/>
  <c r="AU13" i="9" s="1"/>
  <c r="AS8" i="9"/>
  <c r="AU6" i="9"/>
  <c r="AS6" i="9"/>
  <c r="AW6" i="9" s="1"/>
  <c r="AU5" i="9"/>
  <c r="AS5" i="9"/>
  <c r="AW5" i="9" s="1"/>
  <c r="AU4" i="9"/>
  <c r="AS4" i="9"/>
  <c r="AW4" i="9" s="1"/>
  <c r="AU3" i="9"/>
  <c r="AV7" i="9" s="1"/>
  <c r="AS3" i="9"/>
  <c r="AW3" i="9" s="1"/>
  <c r="AU2" i="9"/>
  <c r="AS2" i="9"/>
  <c r="AW2" i="9" s="1"/>
  <c r="AJ18" i="9"/>
  <c r="AH18" i="9"/>
  <c r="AF18" i="9"/>
  <c r="AH17" i="9"/>
  <c r="AF17" i="9"/>
  <c r="AJ17" i="9" s="1"/>
  <c r="AH16" i="9"/>
  <c r="AF16" i="9"/>
  <c r="AJ16" i="9" s="1"/>
  <c r="AH15" i="9"/>
  <c r="AF15" i="9"/>
  <c r="AJ15" i="9" s="1"/>
  <c r="AH14" i="9"/>
  <c r="AF14" i="9"/>
  <c r="AH12" i="9"/>
  <c r="AF12" i="9"/>
  <c r="AJ12" i="9" s="1"/>
  <c r="AH11" i="9"/>
  <c r="AF11" i="9"/>
  <c r="AJ11" i="9" s="1"/>
  <c r="AH10" i="9"/>
  <c r="AF10" i="9"/>
  <c r="AJ10" i="9" s="1"/>
  <c r="AH9" i="9"/>
  <c r="AF9" i="9"/>
  <c r="AJ9" i="9" s="1"/>
  <c r="AJ8" i="9"/>
  <c r="AH8" i="9"/>
  <c r="AF8" i="9"/>
  <c r="AH6" i="9"/>
  <c r="AF6" i="9"/>
  <c r="AJ6" i="9" s="1"/>
  <c r="AH5" i="9"/>
  <c r="AF5" i="9"/>
  <c r="AJ5" i="9" s="1"/>
  <c r="AH4" i="9"/>
  <c r="AF4" i="9"/>
  <c r="AJ4" i="9" s="1"/>
  <c r="AH3" i="9"/>
  <c r="AF3" i="9"/>
  <c r="AH2" i="9"/>
  <c r="AF2" i="9"/>
  <c r="AJ2" i="9" s="1"/>
  <c r="U18" i="9"/>
  <c r="S18" i="9"/>
  <c r="W18" i="9" s="1"/>
  <c r="U17" i="9"/>
  <c r="S17" i="9"/>
  <c r="W17" i="9" s="1"/>
  <c r="U16" i="9"/>
  <c r="S16" i="9"/>
  <c r="W16" i="9" s="1"/>
  <c r="U15" i="9"/>
  <c r="S15" i="9"/>
  <c r="W15" i="9" s="1"/>
  <c r="U14" i="9"/>
  <c r="S14" i="9"/>
  <c r="U12" i="9"/>
  <c r="S12" i="9"/>
  <c r="W12" i="9" s="1"/>
  <c r="U11" i="9"/>
  <c r="S11" i="9"/>
  <c r="W11" i="9" s="1"/>
  <c r="U10" i="9"/>
  <c r="S10" i="9"/>
  <c r="W10" i="9" s="1"/>
  <c r="U9" i="9"/>
  <c r="S9" i="9"/>
  <c r="W9" i="9" s="1"/>
  <c r="W8" i="9"/>
  <c r="U8" i="9"/>
  <c r="S8" i="9"/>
  <c r="U6" i="9"/>
  <c r="S6" i="9"/>
  <c r="W6" i="9" s="1"/>
  <c r="U5" i="9"/>
  <c r="S5" i="9"/>
  <c r="W5" i="9" s="1"/>
  <c r="U4" i="9"/>
  <c r="S4" i="9"/>
  <c r="W4" i="9" s="1"/>
  <c r="U3" i="9"/>
  <c r="S3" i="9"/>
  <c r="W3" i="9" s="1"/>
  <c r="U2" i="9"/>
  <c r="S2" i="9"/>
  <c r="T7" i="9" s="1"/>
  <c r="H18" i="9"/>
  <c r="F18" i="9"/>
  <c r="J18" i="9" s="1"/>
  <c r="H17" i="9"/>
  <c r="F17" i="9"/>
  <c r="J17" i="9" s="1"/>
  <c r="H16" i="9"/>
  <c r="F16" i="9"/>
  <c r="J16" i="9" s="1"/>
  <c r="J15" i="9"/>
  <c r="H15" i="9"/>
  <c r="F15" i="9"/>
  <c r="H14" i="9"/>
  <c r="F14" i="9"/>
  <c r="H12" i="9"/>
  <c r="F12" i="9"/>
  <c r="J12" i="9" s="1"/>
  <c r="H11" i="9"/>
  <c r="F11" i="9"/>
  <c r="J11" i="9" s="1"/>
  <c r="H10" i="9"/>
  <c r="F10" i="9"/>
  <c r="J10" i="9" s="1"/>
  <c r="H9" i="9"/>
  <c r="F9" i="9"/>
  <c r="J9" i="9" s="1"/>
  <c r="H8" i="9"/>
  <c r="F8" i="9"/>
  <c r="H6" i="9"/>
  <c r="F6" i="9"/>
  <c r="L39" i="9" l="1"/>
  <c r="M39" i="9"/>
  <c r="J24" i="9"/>
  <c r="L24" i="9"/>
  <c r="AI33" i="9"/>
  <c r="H19" i="9"/>
  <c r="AF7" i="9"/>
  <c r="AG19" i="9"/>
  <c r="AX19" i="9"/>
  <c r="J23" i="9"/>
  <c r="L23" i="9"/>
  <c r="J25" i="9"/>
  <c r="L25" i="9"/>
  <c r="M27" i="9" s="1"/>
  <c r="F33" i="9"/>
  <c r="U33" i="9"/>
  <c r="L27" i="9"/>
  <c r="J26" i="9"/>
  <c r="L26" i="9"/>
  <c r="I13" i="9"/>
  <c r="G13" i="9"/>
  <c r="AV33" i="9"/>
  <c r="I58" i="9"/>
  <c r="E12" i="18"/>
  <c r="J12" i="18"/>
  <c r="J18" i="18"/>
  <c r="D18" i="18"/>
  <c r="I18" i="18"/>
  <c r="I12" i="18"/>
  <c r="I6" i="18"/>
  <c r="I19" i="9"/>
  <c r="X13" i="9"/>
  <c r="V19" i="9"/>
  <c r="AI7" i="9"/>
  <c r="AH13" i="9"/>
  <c r="AI13" i="9"/>
  <c r="AT13" i="9"/>
  <c r="I33" i="9"/>
  <c r="T33" i="9"/>
  <c r="AS27" i="9"/>
  <c r="I52" i="9"/>
  <c r="AK13" i="9"/>
  <c r="V7" i="9"/>
  <c r="T13" i="9"/>
  <c r="AH19" i="9"/>
  <c r="AT19" i="9"/>
  <c r="AV19" i="9"/>
  <c r="F27" i="9"/>
  <c r="H33" i="9"/>
  <c r="AT39" i="9"/>
  <c r="H52" i="9"/>
  <c r="H13" i="9"/>
  <c r="G19" i="9"/>
  <c r="W2" i="9"/>
  <c r="W7" i="9" s="1"/>
  <c r="U13" i="9"/>
  <c r="V13" i="9"/>
  <c r="T19" i="9"/>
  <c r="AG13" i="9"/>
  <c r="AJ14" i="9"/>
  <c r="AK19" i="9" s="1"/>
  <c r="AU7" i="9"/>
  <c r="AU19" i="9"/>
  <c r="V33" i="9"/>
  <c r="AG33" i="9"/>
  <c r="AV27" i="9"/>
  <c r="T39" i="9"/>
  <c r="W34" i="9"/>
  <c r="X39" i="9" s="1"/>
  <c r="G58" i="9"/>
  <c r="AT33" i="9"/>
  <c r="G52" i="9"/>
  <c r="J53" i="9"/>
  <c r="F58" i="9"/>
  <c r="F52" i="9"/>
  <c r="AV39" i="9"/>
  <c r="AX39" i="9"/>
  <c r="AU39" i="9"/>
  <c r="AS39" i="9"/>
  <c r="AW39" i="9"/>
  <c r="AU33" i="9"/>
  <c r="AW28" i="9"/>
  <c r="AS33" i="9"/>
  <c r="AT27" i="9"/>
  <c r="AW22" i="9"/>
  <c r="AJ28" i="9"/>
  <c r="AF33" i="9"/>
  <c r="AJ26" i="9"/>
  <c r="I39" i="9"/>
  <c r="G39" i="9"/>
  <c r="H39" i="9"/>
  <c r="J34" i="9"/>
  <c r="F39" i="9"/>
  <c r="W28" i="9"/>
  <c r="S33" i="9"/>
  <c r="I27" i="9"/>
  <c r="H27" i="9"/>
  <c r="W26" i="9"/>
  <c r="V39" i="9"/>
  <c r="U39" i="9"/>
  <c r="S39" i="9"/>
  <c r="W39" i="9"/>
  <c r="G33" i="9"/>
  <c r="J28" i="9"/>
  <c r="G27" i="9"/>
  <c r="J22" i="9"/>
  <c r="AX7" i="9"/>
  <c r="AW7" i="9"/>
  <c r="AS7" i="9"/>
  <c r="AW8" i="9"/>
  <c r="AV13" i="9"/>
  <c r="AT7" i="9"/>
  <c r="AS13" i="9"/>
  <c r="AS19" i="9"/>
  <c r="AW19" i="9"/>
  <c r="AI19" i="9"/>
  <c r="AG7" i="9"/>
  <c r="AJ13" i="9"/>
  <c r="AJ3" i="9"/>
  <c r="AJ7" i="9" s="1"/>
  <c r="AH7" i="9"/>
  <c r="AF19" i="9"/>
  <c r="AJ19" i="9"/>
  <c r="AF13" i="9"/>
  <c r="X7" i="9"/>
  <c r="S7" i="9"/>
  <c r="U19" i="9"/>
  <c r="S13" i="9"/>
  <c r="W13" i="9"/>
  <c r="W14" i="9"/>
  <c r="U7" i="9"/>
  <c r="S19" i="9"/>
  <c r="J14" i="9"/>
  <c r="F19" i="9"/>
  <c r="J8" i="9"/>
  <c r="F13" i="9"/>
  <c r="J6" i="9"/>
  <c r="K58" i="9" l="1"/>
  <c r="J58" i="9"/>
  <c r="K52" i="9"/>
  <c r="J52" i="9"/>
  <c r="AX33" i="9"/>
  <c r="AW33" i="9"/>
  <c r="AX27" i="9"/>
  <c r="AW27" i="9"/>
  <c r="AK33" i="9"/>
  <c r="AJ33" i="9"/>
  <c r="K39" i="9"/>
  <c r="J39" i="9"/>
  <c r="X33" i="9"/>
  <c r="W33" i="9"/>
  <c r="K33" i="9"/>
  <c r="J33" i="9"/>
  <c r="K27" i="9"/>
  <c r="J27" i="9"/>
  <c r="AX13" i="9"/>
  <c r="AW13" i="9"/>
  <c r="AK7" i="9"/>
  <c r="X19" i="9"/>
  <c r="W19" i="9"/>
  <c r="K19" i="9"/>
  <c r="J19" i="9"/>
  <c r="K13" i="9"/>
  <c r="J13" i="9"/>
  <c r="I54" i="2" l="1"/>
  <c r="H54" i="2"/>
  <c r="AF30" i="2"/>
  <c r="AE30" i="2"/>
  <c r="R37" i="2"/>
  <c r="V37" i="2" s="1"/>
  <c r="T37" i="2"/>
  <c r="R38" i="2"/>
  <c r="T38" i="2"/>
  <c r="T42" i="2" s="1"/>
  <c r="V38" i="2"/>
  <c r="R39" i="2"/>
  <c r="V39" i="2" s="1"/>
  <c r="T39" i="2"/>
  <c r="R40" i="2"/>
  <c r="V40" i="2" s="1"/>
  <c r="T40" i="2"/>
  <c r="R41" i="2"/>
  <c r="V41" i="2" s="1"/>
  <c r="T41" i="2"/>
  <c r="S42" i="2"/>
  <c r="U42" i="2"/>
  <c r="AE25" i="2"/>
  <c r="AG25" i="2"/>
  <c r="AI25" i="2"/>
  <c r="AE26" i="2"/>
  <c r="AG26" i="2"/>
  <c r="AI26" i="2"/>
  <c r="AE27" i="2"/>
  <c r="AI27" i="2" s="1"/>
  <c r="AG27" i="2"/>
  <c r="AH30" i="2" s="1"/>
  <c r="AE28" i="2"/>
  <c r="AI28" i="2" s="1"/>
  <c r="AG28" i="2"/>
  <c r="AI32" i="2"/>
  <c r="AG32" i="2"/>
  <c r="AI33" i="2"/>
  <c r="AG33" i="2"/>
  <c r="AI34" i="2"/>
  <c r="AG34" i="2"/>
  <c r="AE37" i="2"/>
  <c r="AF42" i="2" s="1"/>
  <c r="AG37" i="2"/>
  <c r="AE38" i="2"/>
  <c r="AG38" i="2"/>
  <c r="AH42" i="2" s="1"/>
  <c r="AI38" i="2"/>
  <c r="AE39" i="2"/>
  <c r="AI39" i="2" s="1"/>
  <c r="AG39" i="2"/>
  <c r="AE40" i="2"/>
  <c r="AI40" i="2" s="1"/>
  <c r="AG40" i="2"/>
  <c r="AG42" i="2"/>
  <c r="T35" i="2"/>
  <c r="R35" i="2"/>
  <c r="V35" i="2" s="1"/>
  <c r="T34" i="2"/>
  <c r="R34" i="2"/>
  <c r="V34" i="2" s="1"/>
  <c r="V33" i="2"/>
  <c r="T33" i="2"/>
  <c r="R33" i="2"/>
  <c r="T32" i="2"/>
  <c r="U36" i="2" s="1"/>
  <c r="R32" i="2"/>
  <c r="V32" i="2" s="1"/>
  <c r="T31" i="2"/>
  <c r="T36" i="2" s="1"/>
  <c r="R31" i="2"/>
  <c r="T29" i="2"/>
  <c r="R29" i="2"/>
  <c r="V29" i="2" s="1"/>
  <c r="T28" i="2"/>
  <c r="R28" i="2"/>
  <c r="V28" i="2" s="1"/>
  <c r="V27" i="2"/>
  <c r="T27" i="2"/>
  <c r="R27" i="2"/>
  <c r="V26" i="2"/>
  <c r="T26" i="2"/>
  <c r="R26" i="2"/>
  <c r="T25" i="2"/>
  <c r="U30" i="2" s="1"/>
  <c r="R25" i="2"/>
  <c r="R30" i="2" s="1"/>
  <c r="R36" i="2" l="1"/>
  <c r="AG36" i="2"/>
  <c r="AH36" i="2"/>
  <c r="AG30" i="2"/>
  <c r="AE42" i="2"/>
  <c r="AF36" i="2"/>
  <c r="AE36" i="2"/>
  <c r="V42" i="2"/>
  <c r="W42" i="2"/>
  <c r="R42" i="2"/>
  <c r="AI30" i="2"/>
  <c r="AJ30" i="2"/>
  <c r="AI31" i="2"/>
  <c r="AI37" i="2"/>
  <c r="S36" i="2"/>
  <c r="V31" i="2"/>
  <c r="S30" i="2"/>
  <c r="T30" i="2"/>
  <c r="V25" i="2"/>
  <c r="AI36" i="2" l="1"/>
  <c r="AJ36" i="2"/>
  <c r="AJ42" i="2"/>
  <c r="AI42" i="2"/>
  <c r="W36" i="2"/>
  <c r="V36" i="2"/>
  <c r="W30" i="2"/>
  <c r="V30" i="2"/>
  <c r="K30" i="2" l="1"/>
  <c r="I30" i="2"/>
  <c r="G30" i="2"/>
  <c r="G42" i="2"/>
  <c r="F42" i="2"/>
  <c r="H41" i="2"/>
  <c r="F41" i="2"/>
  <c r="J41" i="2" s="1"/>
  <c r="H40" i="2"/>
  <c r="F40" i="2"/>
  <c r="J40" i="2" s="1"/>
  <c r="H39" i="2"/>
  <c r="F39" i="2"/>
  <c r="J39" i="2" s="1"/>
  <c r="H38" i="2"/>
  <c r="I42" i="2" s="1"/>
  <c r="F38" i="2"/>
  <c r="J38" i="2" s="1"/>
  <c r="H37" i="2"/>
  <c r="H42" i="2" s="1"/>
  <c r="F37" i="2"/>
  <c r="H35" i="2"/>
  <c r="F35" i="2"/>
  <c r="J35" i="2" s="1"/>
  <c r="H34" i="2"/>
  <c r="F34" i="2"/>
  <c r="J34" i="2" s="1"/>
  <c r="H33" i="2"/>
  <c r="F33" i="2"/>
  <c r="J33" i="2" s="1"/>
  <c r="H32" i="2"/>
  <c r="F32" i="2"/>
  <c r="J32" i="2" s="1"/>
  <c r="H31" i="2"/>
  <c r="F31" i="2"/>
  <c r="F29" i="2"/>
  <c r="J29" i="2" s="1"/>
  <c r="J28" i="2"/>
  <c r="F28" i="2"/>
  <c r="J27" i="2"/>
  <c r="F27" i="2"/>
  <c r="F26" i="2"/>
  <c r="J26" i="2" s="1"/>
  <c r="F25" i="2"/>
  <c r="AW19" i="2"/>
  <c r="AS19" i="2"/>
  <c r="AT6" i="2"/>
  <c r="AT18" i="2"/>
  <c r="AR18" i="2"/>
  <c r="AV18" i="2" s="1"/>
  <c r="AT17" i="2"/>
  <c r="AR17" i="2"/>
  <c r="AV17" i="2" s="1"/>
  <c r="AT16" i="2"/>
  <c r="AR16" i="2"/>
  <c r="AV16" i="2" s="1"/>
  <c r="AT15" i="2"/>
  <c r="AU19" i="2" s="1"/>
  <c r="AR15" i="2"/>
  <c r="AV15" i="2" s="1"/>
  <c r="AT14" i="2"/>
  <c r="AT19" i="2" s="1"/>
  <c r="AT12" i="2"/>
  <c r="AR12" i="2"/>
  <c r="AV12" i="2" s="1"/>
  <c r="AT11" i="2"/>
  <c r="AR11" i="2"/>
  <c r="AV11" i="2" s="1"/>
  <c r="AT10" i="2"/>
  <c r="AR10" i="2"/>
  <c r="AV10" i="2" s="1"/>
  <c r="AT9" i="2"/>
  <c r="AR9" i="2"/>
  <c r="AT8" i="2"/>
  <c r="AU13" i="2" s="1"/>
  <c r="AR8" i="2"/>
  <c r="AR7" i="2"/>
  <c r="AR6" i="2"/>
  <c r="AV6" i="2" s="1"/>
  <c r="AT5" i="2"/>
  <c r="AR5" i="2"/>
  <c r="AV5" i="2" s="1"/>
  <c r="AT4" i="2"/>
  <c r="AR4" i="2"/>
  <c r="AV4" i="2" s="1"/>
  <c r="AV3" i="2"/>
  <c r="AT3" i="2"/>
  <c r="AR3" i="2"/>
  <c r="AT2" i="2"/>
  <c r="AT7" i="2" s="1"/>
  <c r="AS7" i="2"/>
  <c r="AJ19" i="2"/>
  <c r="AI19" i="2"/>
  <c r="AH19" i="2"/>
  <c r="AG19" i="2"/>
  <c r="AF19" i="2"/>
  <c r="AE19" i="2"/>
  <c r="AG18" i="2"/>
  <c r="AE18" i="2"/>
  <c r="AI18" i="2" s="1"/>
  <c r="AG17" i="2"/>
  <c r="AE17" i="2"/>
  <c r="AI17" i="2" s="1"/>
  <c r="AG16" i="2"/>
  <c r="AE16" i="2"/>
  <c r="AI16" i="2" s="1"/>
  <c r="AI15" i="2"/>
  <c r="AG15" i="2"/>
  <c r="AE15" i="2"/>
  <c r="AG14" i="2"/>
  <c r="AE14" i="2"/>
  <c r="AG12" i="2"/>
  <c r="AE12" i="2"/>
  <c r="AI12" i="2" s="1"/>
  <c r="AG11" i="2"/>
  <c r="AE11" i="2"/>
  <c r="AI11" i="2" s="1"/>
  <c r="AG10" i="2"/>
  <c r="AE10" i="2"/>
  <c r="AI10" i="2" s="1"/>
  <c r="AI9" i="2"/>
  <c r="AG9" i="2"/>
  <c r="AH13" i="2" s="1"/>
  <c r="AE9" i="2"/>
  <c r="AG8" i="2"/>
  <c r="AG13" i="2" s="1"/>
  <c r="AE8" i="2"/>
  <c r="AE13" i="2" s="1"/>
  <c r="AG6" i="2"/>
  <c r="AE6" i="2"/>
  <c r="AI6" i="2" s="1"/>
  <c r="AG5" i="2"/>
  <c r="AE5" i="2"/>
  <c r="AI5" i="2" s="1"/>
  <c r="AG4" i="2"/>
  <c r="AE4" i="2"/>
  <c r="AI4" i="2" s="1"/>
  <c r="AI3" i="2"/>
  <c r="AG3" i="2"/>
  <c r="AH7" i="2" s="1"/>
  <c r="AE3" i="2"/>
  <c r="AG2" i="2"/>
  <c r="AG7" i="2" s="1"/>
  <c r="AF7" i="2"/>
  <c r="T18" i="2"/>
  <c r="R18" i="2"/>
  <c r="V18" i="2" s="1"/>
  <c r="T17" i="2"/>
  <c r="R17" i="2"/>
  <c r="V17" i="2" s="1"/>
  <c r="T16" i="2"/>
  <c r="R16" i="2"/>
  <c r="V16" i="2" s="1"/>
  <c r="V15" i="2"/>
  <c r="T15" i="2"/>
  <c r="R15" i="2"/>
  <c r="T14" i="2"/>
  <c r="R14" i="2"/>
  <c r="R19" i="2" s="1"/>
  <c r="T12" i="2"/>
  <c r="R12" i="2"/>
  <c r="V12" i="2" s="1"/>
  <c r="T11" i="2"/>
  <c r="R11" i="2"/>
  <c r="V11" i="2" s="1"/>
  <c r="T10" i="2"/>
  <c r="R10" i="2"/>
  <c r="V10" i="2" s="1"/>
  <c r="T9" i="2"/>
  <c r="R9" i="2"/>
  <c r="V9" i="2" s="1"/>
  <c r="V8" i="2"/>
  <c r="T8" i="2"/>
  <c r="U13" i="2" s="1"/>
  <c r="S13" i="2"/>
  <c r="T6" i="2"/>
  <c r="R6" i="2"/>
  <c r="V6" i="2" s="1"/>
  <c r="T5" i="2"/>
  <c r="R5" i="2"/>
  <c r="V5" i="2" s="1"/>
  <c r="T4" i="2"/>
  <c r="R4" i="2"/>
  <c r="V4" i="2" s="1"/>
  <c r="T3" i="2"/>
  <c r="U7" i="2" s="1"/>
  <c r="R3" i="2"/>
  <c r="V3" i="2" s="1"/>
  <c r="T2" i="2"/>
  <c r="T7" i="2" s="1"/>
  <c r="R2" i="2"/>
  <c r="R7" i="2" s="1"/>
  <c r="H18" i="2"/>
  <c r="F18" i="2"/>
  <c r="J18" i="2" s="1"/>
  <c r="H17" i="2"/>
  <c r="F17" i="2"/>
  <c r="J17" i="2" s="1"/>
  <c r="J16" i="2"/>
  <c r="H16" i="2"/>
  <c r="F16" i="2"/>
  <c r="J15" i="2"/>
  <c r="H15" i="2"/>
  <c r="I19" i="2" s="1"/>
  <c r="F15" i="2"/>
  <c r="H14" i="2"/>
  <c r="H19" i="2" s="1"/>
  <c r="F14" i="2"/>
  <c r="F19" i="2" s="1"/>
  <c r="H12" i="2"/>
  <c r="F12" i="2"/>
  <c r="J12" i="2" s="1"/>
  <c r="H11" i="2"/>
  <c r="F11" i="2"/>
  <c r="J11" i="2" s="1"/>
  <c r="H10" i="2"/>
  <c r="F10" i="2"/>
  <c r="J10" i="2" s="1"/>
  <c r="H9" i="2"/>
  <c r="F9" i="2"/>
  <c r="J9" i="2" s="1"/>
  <c r="H8" i="2"/>
  <c r="I13" i="2" s="1"/>
  <c r="F8" i="2"/>
  <c r="G13" i="2" s="1"/>
  <c r="K7" i="2"/>
  <c r="J7" i="2"/>
  <c r="I7" i="2"/>
  <c r="H7" i="2"/>
  <c r="G7" i="2"/>
  <c r="F7" i="2"/>
  <c r="H6" i="2"/>
  <c r="F6" i="2"/>
  <c r="S62" i="19"/>
  <c r="S61" i="19"/>
  <c r="S60" i="19"/>
  <c r="S59" i="19"/>
  <c r="S58" i="19"/>
  <c r="S68" i="19"/>
  <c r="S67" i="19"/>
  <c r="S66" i="19"/>
  <c r="S65" i="19"/>
  <c r="S64" i="19"/>
  <c r="S74" i="19"/>
  <c r="S73" i="19"/>
  <c r="S72" i="19"/>
  <c r="S71" i="19"/>
  <c r="S70" i="19"/>
  <c r="L74" i="19"/>
  <c r="L73" i="19"/>
  <c r="L72" i="19"/>
  <c r="L71" i="19"/>
  <c r="L70" i="19"/>
  <c r="L68" i="19"/>
  <c r="L67" i="19"/>
  <c r="L66" i="19"/>
  <c r="L65" i="19"/>
  <c r="L64" i="19"/>
  <c r="L62" i="19"/>
  <c r="L61" i="19"/>
  <c r="L60" i="19"/>
  <c r="L59" i="19"/>
  <c r="L58" i="19"/>
  <c r="E56" i="19"/>
  <c r="E55" i="19"/>
  <c r="E54" i="19"/>
  <c r="E53" i="19"/>
  <c r="E52" i="19"/>
  <c r="E74" i="19"/>
  <c r="E73" i="19"/>
  <c r="E72" i="19"/>
  <c r="E71" i="19"/>
  <c r="E70" i="19"/>
  <c r="E68" i="19"/>
  <c r="E67" i="19"/>
  <c r="E66" i="19"/>
  <c r="E65" i="19"/>
  <c r="E64" i="19"/>
  <c r="E62" i="19"/>
  <c r="E61" i="19"/>
  <c r="E60" i="19"/>
  <c r="E59" i="19"/>
  <c r="E58" i="19"/>
  <c r="L53" i="19"/>
  <c r="L55" i="19"/>
  <c r="L54" i="19"/>
  <c r="L56" i="19"/>
  <c r="L52" i="19"/>
  <c r="S36" i="19"/>
  <c r="S35" i="19"/>
  <c r="S34" i="19"/>
  <c r="S33" i="19"/>
  <c r="S32" i="19"/>
  <c r="S30" i="19"/>
  <c r="S29" i="19"/>
  <c r="S28" i="19"/>
  <c r="S27" i="19"/>
  <c r="S26" i="19"/>
  <c r="S20" i="19"/>
  <c r="S24" i="19"/>
  <c r="S23" i="19"/>
  <c r="S22" i="19"/>
  <c r="S21" i="19"/>
  <c r="S18" i="19"/>
  <c r="S17" i="19"/>
  <c r="S16" i="19"/>
  <c r="S15" i="19"/>
  <c r="S14" i="19"/>
  <c r="L18" i="19"/>
  <c r="L17" i="19"/>
  <c r="L16" i="19"/>
  <c r="L15" i="19"/>
  <c r="L14" i="19"/>
  <c r="L36" i="19"/>
  <c r="L35" i="19"/>
  <c r="L34" i="19"/>
  <c r="L33" i="19"/>
  <c r="L32" i="19"/>
  <c r="L30" i="19"/>
  <c r="L29" i="19"/>
  <c r="L28" i="19"/>
  <c r="L27" i="19"/>
  <c r="L26" i="19"/>
  <c r="L24" i="19"/>
  <c r="L23" i="19"/>
  <c r="L22" i="19"/>
  <c r="L21" i="19"/>
  <c r="L20" i="19"/>
  <c r="E14" i="19"/>
  <c r="E17" i="19"/>
  <c r="E16" i="19"/>
  <c r="E15" i="19"/>
  <c r="E35" i="19"/>
  <c r="E34" i="19"/>
  <c r="E33" i="19"/>
  <c r="E32" i="19"/>
  <c r="E28" i="19"/>
  <c r="E27" i="19"/>
  <c r="E26" i="19"/>
  <c r="E30" i="19"/>
  <c r="E29" i="19"/>
  <c r="E24" i="19"/>
  <c r="E21" i="19"/>
  <c r="E22" i="19"/>
  <c r="E23" i="19"/>
  <c r="E20" i="19"/>
  <c r="S25" i="19" l="1"/>
  <c r="T25" i="19"/>
  <c r="S75" i="19"/>
  <c r="F25" i="19"/>
  <c r="E25" i="19"/>
  <c r="J37" i="2"/>
  <c r="I36" i="2"/>
  <c r="G36" i="2"/>
  <c r="H36" i="2"/>
  <c r="J31" i="2"/>
  <c r="F36" i="2"/>
  <c r="H30" i="2"/>
  <c r="J25" i="2"/>
  <c r="F30" i="2"/>
  <c r="AS13" i="2"/>
  <c r="AU7" i="2"/>
  <c r="AV14" i="2"/>
  <c r="AR19" i="2"/>
  <c r="AT13" i="2"/>
  <c r="AV8" i="2"/>
  <c r="AR13" i="2"/>
  <c r="AV2" i="2"/>
  <c r="AI14" i="2"/>
  <c r="AF13" i="2"/>
  <c r="AI8" i="2"/>
  <c r="AI2" i="2"/>
  <c r="AE7" i="2"/>
  <c r="U19" i="2"/>
  <c r="T19" i="2"/>
  <c r="S19" i="2"/>
  <c r="V14" i="2"/>
  <c r="W13" i="2"/>
  <c r="T13" i="2"/>
  <c r="R13" i="2"/>
  <c r="V13" i="2"/>
  <c r="S7" i="2"/>
  <c r="G19" i="2"/>
  <c r="J14" i="2"/>
  <c r="H13" i="2"/>
  <c r="J8" i="2"/>
  <c r="F13" i="2"/>
  <c r="J6" i="2"/>
  <c r="E31" i="19"/>
  <c r="E75" i="19"/>
  <c r="F31" i="19"/>
  <c r="T31" i="19"/>
  <c r="E69" i="19"/>
  <c r="M69" i="19"/>
  <c r="F63" i="19"/>
  <c r="S63" i="19"/>
  <c r="L63" i="19"/>
  <c r="M57" i="19" s="1"/>
  <c r="M75" i="19"/>
  <c r="T69" i="19"/>
  <c r="T63" i="19"/>
  <c r="S69" i="19"/>
  <c r="T75" i="19"/>
  <c r="L75" i="19"/>
  <c r="L69" i="19"/>
  <c r="M63" i="19"/>
  <c r="F75" i="19"/>
  <c r="F69" i="19"/>
  <c r="E63" i="19"/>
  <c r="F57" i="19" s="1"/>
  <c r="S19" i="19"/>
  <c r="L57" i="19"/>
  <c r="T37" i="19"/>
  <c r="S37" i="19"/>
  <c r="S31" i="19"/>
  <c r="L37" i="19"/>
  <c r="L19" i="19"/>
  <c r="T19" i="19"/>
  <c r="M19" i="19"/>
  <c r="L31" i="19"/>
  <c r="M31" i="19"/>
  <c r="M37" i="19"/>
  <c r="L25" i="19"/>
  <c r="M25" i="19"/>
  <c r="E57" i="19" l="1"/>
  <c r="K42" i="2"/>
  <c r="J42" i="2"/>
  <c r="K36" i="2"/>
  <c r="J36" i="2"/>
  <c r="J30" i="2"/>
  <c r="AV19" i="2"/>
  <c r="AW13" i="2"/>
  <c r="AV13" i="2"/>
  <c r="AW7" i="2"/>
  <c r="AV7" i="2"/>
  <c r="AJ13" i="2"/>
  <c r="AI13" i="2"/>
  <c r="AJ7" i="2"/>
  <c r="AI7" i="2"/>
  <c r="W19" i="2"/>
  <c r="V19" i="2"/>
  <c r="W7" i="2"/>
  <c r="V7" i="2"/>
  <c r="K13" i="2"/>
  <c r="J13" i="2"/>
  <c r="AH23" i="9" l="1"/>
  <c r="H56" i="2"/>
  <c r="AH37" i="9" l="1"/>
  <c r="AH36" i="9"/>
  <c r="AH35" i="9"/>
  <c r="AH34" i="9"/>
  <c r="AH25" i="9"/>
  <c r="AH22" i="9"/>
  <c r="U25" i="9"/>
  <c r="U24" i="9"/>
  <c r="U23" i="9"/>
  <c r="U22" i="9"/>
  <c r="H5" i="9"/>
  <c r="H4" i="9"/>
  <c r="H3" i="9"/>
  <c r="AT40" i="2"/>
  <c r="AT39" i="2"/>
  <c r="AT38" i="2"/>
  <c r="AT37" i="2"/>
  <c r="AU42" i="2" s="1"/>
  <c r="AT34" i="2"/>
  <c r="AT33" i="2"/>
  <c r="AT32" i="2"/>
  <c r="AT31" i="2"/>
  <c r="AV28" i="2"/>
  <c r="AT28" i="2"/>
  <c r="AV27" i="2"/>
  <c r="AT27" i="2"/>
  <c r="AV26" i="2"/>
  <c r="AW30" i="2" s="1"/>
  <c r="AT26" i="2"/>
  <c r="AV25" i="2"/>
  <c r="AU30" i="2"/>
  <c r="T64" i="2"/>
  <c r="T63" i="2"/>
  <c r="T62" i="2"/>
  <c r="T61" i="2"/>
  <c r="U65" i="2" s="1"/>
  <c r="T58" i="2"/>
  <c r="T57" i="2"/>
  <c r="T56" i="2"/>
  <c r="T55" i="2"/>
  <c r="U60" i="2" s="1"/>
  <c r="H64" i="2"/>
  <c r="H63" i="2"/>
  <c r="H62" i="2"/>
  <c r="H61" i="2"/>
  <c r="H65" i="2" s="1"/>
  <c r="H58" i="2"/>
  <c r="H57" i="2"/>
  <c r="H55" i="2"/>
  <c r="H52" i="2"/>
  <c r="H51" i="2"/>
  <c r="H50" i="2"/>
  <c r="H49" i="2"/>
  <c r="H5" i="2"/>
  <c r="I7" i="9" l="1"/>
  <c r="H7" i="9"/>
  <c r="AI39" i="9"/>
  <c r="AH27" i="9"/>
  <c r="AI27" i="9"/>
  <c r="V27" i="9"/>
  <c r="U27" i="9"/>
  <c r="H60" i="2"/>
  <c r="I60" i="2"/>
  <c r="AU36" i="2"/>
  <c r="AH39" i="9"/>
  <c r="AT30" i="2"/>
  <c r="AT36" i="2"/>
  <c r="AT42" i="2"/>
  <c r="AV30" i="2"/>
  <c r="I65" i="2"/>
  <c r="T60" i="2"/>
  <c r="T65" i="2"/>
  <c r="AF37" i="9"/>
  <c r="AJ37" i="9" s="1"/>
  <c r="AF34" i="9"/>
  <c r="AJ34" i="9" s="1"/>
  <c r="AF35" i="9"/>
  <c r="AF36" i="9"/>
  <c r="AJ36" i="9" s="1"/>
  <c r="AF25" i="9"/>
  <c r="AJ25" i="9" s="1"/>
  <c r="AF24" i="9"/>
  <c r="AJ24" i="9" s="1"/>
  <c r="AF23" i="9"/>
  <c r="AJ23" i="9" s="1"/>
  <c r="AF22" i="9"/>
  <c r="S25" i="9"/>
  <c r="W25" i="9" s="1"/>
  <c r="S24" i="9"/>
  <c r="W24" i="9" s="1"/>
  <c r="S23" i="9"/>
  <c r="W23" i="9" s="1"/>
  <c r="S22" i="9"/>
  <c r="F5" i="9"/>
  <c r="J5" i="9" s="1"/>
  <c r="F3" i="9"/>
  <c r="J3" i="9" s="1"/>
  <c r="F4" i="9"/>
  <c r="J4" i="9" s="1"/>
  <c r="F2" i="9"/>
  <c r="G7" i="9" l="1"/>
  <c r="F7" i="9"/>
  <c r="AG27" i="9"/>
  <c r="AF27" i="9"/>
  <c r="AJ22" i="9"/>
  <c r="T27" i="9"/>
  <c r="S27" i="9"/>
  <c r="W22" i="9"/>
  <c r="AG39" i="9"/>
  <c r="AJ35" i="9"/>
  <c r="AF39" i="9"/>
  <c r="R56" i="2"/>
  <c r="V56" i="2" s="1"/>
  <c r="R57" i="2"/>
  <c r="V57" i="2" s="1"/>
  <c r="R58" i="2"/>
  <c r="V58" i="2" s="1"/>
  <c r="R61" i="2"/>
  <c r="R62" i="2"/>
  <c r="V62" i="2" s="1"/>
  <c r="R63" i="2"/>
  <c r="V63" i="2" s="1"/>
  <c r="R64" i="2"/>
  <c r="V64" i="2" s="1"/>
  <c r="R55" i="2"/>
  <c r="F50" i="2"/>
  <c r="J50" i="2" s="1"/>
  <c r="F51" i="2"/>
  <c r="J51" i="2" s="1"/>
  <c r="F52" i="2"/>
  <c r="F55" i="2"/>
  <c r="J55" i="2" s="1"/>
  <c r="F56" i="2"/>
  <c r="J56" i="2" s="1"/>
  <c r="F57" i="2"/>
  <c r="J57" i="2" s="1"/>
  <c r="F58" i="2"/>
  <c r="J58" i="2" s="1"/>
  <c r="F61" i="2"/>
  <c r="F62" i="2"/>
  <c r="J62" i="2" s="1"/>
  <c r="F63" i="2"/>
  <c r="J63" i="2" s="1"/>
  <c r="F64" i="2"/>
  <c r="J64" i="2" s="1"/>
  <c r="F49" i="2"/>
  <c r="AV31" i="2"/>
  <c r="AR32" i="2"/>
  <c r="AV32" i="2" s="1"/>
  <c r="AR33" i="2"/>
  <c r="AV33" i="2" s="1"/>
  <c r="AR34" i="2"/>
  <c r="AV34" i="2" s="1"/>
  <c r="AR37" i="2"/>
  <c r="AR38" i="2"/>
  <c r="AV38" i="2" s="1"/>
  <c r="AR39" i="2"/>
  <c r="AV39" i="2" s="1"/>
  <c r="AR40" i="2"/>
  <c r="AV40" i="2" s="1"/>
  <c r="F3" i="2"/>
  <c r="J3" i="2" s="1"/>
  <c r="F4" i="2"/>
  <c r="J4" i="2" s="1"/>
  <c r="F5" i="2"/>
  <c r="J5" i="2" s="1"/>
  <c r="F2" i="2"/>
  <c r="K7" i="9" l="1"/>
  <c r="J7" i="9"/>
  <c r="AK27" i="9"/>
  <c r="AJ27" i="9"/>
  <c r="W27" i="9"/>
  <c r="X27" i="9"/>
  <c r="AK39" i="9"/>
  <c r="AJ39" i="9"/>
  <c r="J52" i="2"/>
  <c r="F54" i="2"/>
  <c r="G54" i="2"/>
  <c r="AR42" i="2"/>
  <c r="AV37" i="2"/>
  <c r="AS36" i="2"/>
  <c r="AW36" i="2"/>
  <c r="AV36" i="2"/>
  <c r="J49" i="2"/>
  <c r="G65" i="2"/>
  <c r="J61" i="2"/>
  <c r="K60" i="2"/>
  <c r="J60" i="2"/>
  <c r="S60" i="2"/>
  <c r="V55" i="2"/>
  <c r="S65" i="2"/>
  <c r="V61" i="2"/>
  <c r="J2" i="2"/>
  <c r="AR36" i="2"/>
  <c r="F60" i="2"/>
  <c r="G60" i="2"/>
  <c r="AS42" i="2"/>
  <c r="R60" i="2"/>
  <c r="R65" i="2"/>
  <c r="F65" i="2"/>
  <c r="J54" i="2" l="1"/>
  <c r="K54" i="2"/>
  <c r="AV42" i="2"/>
  <c r="AW42" i="2"/>
  <c r="W65" i="2"/>
  <c r="V65" i="2"/>
  <c r="W60" i="2"/>
  <c r="V60" i="2"/>
  <c r="K65" i="2"/>
  <c r="J65" i="2"/>
  <c r="F18" i="19" l="1"/>
  <c r="F36" i="19"/>
  <c r="E36" i="19"/>
  <c r="E18" i="19"/>
</calcChain>
</file>

<file path=xl/sharedStrings.xml><?xml version="1.0" encoding="utf-8"?>
<sst xmlns="http://schemas.openxmlformats.org/spreadsheetml/2006/main" count="495" uniqueCount="89">
  <si>
    <t xml:space="preserve"> </t>
  </si>
  <si>
    <t>Day0</t>
  </si>
  <si>
    <t>665nm</t>
  </si>
  <si>
    <t>645nm</t>
  </si>
  <si>
    <t>630nm</t>
  </si>
  <si>
    <t>452nm</t>
  </si>
  <si>
    <t>Day1</t>
  </si>
  <si>
    <t>Day2</t>
  </si>
  <si>
    <t>Day3</t>
  </si>
  <si>
    <t>Afilament</t>
  </si>
  <si>
    <t>Bfilament</t>
  </si>
  <si>
    <t>Day4</t>
  </si>
  <si>
    <t>Day5</t>
  </si>
  <si>
    <t>Day6</t>
  </si>
  <si>
    <t>Day7</t>
  </si>
  <si>
    <t>Day8</t>
  </si>
  <si>
    <t>Day9</t>
  </si>
  <si>
    <t>Chl a</t>
  </si>
  <si>
    <t>Day</t>
  </si>
  <si>
    <t>STD</t>
  </si>
  <si>
    <t>chl a</t>
  </si>
  <si>
    <t xml:space="preserve">Day </t>
  </si>
  <si>
    <t>Pure</t>
  </si>
  <si>
    <t>carotenoid</t>
  </si>
  <si>
    <t>Co-culture</t>
  </si>
  <si>
    <t>Biomass</t>
  </si>
  <si>
    <t>biomass</t>
  </si>
  <si>
    <t>Source</t>
  </si>
  <si>
    <t>DF</t>
  </si>
  <si>
    <t>SS</t>
  </si>
  <si>
    <t>MS</t>
  </si>
  <si>
    <t>F</t>
  </si>
  <si>
    <t>P</t>
  </si>
  <si>
    <t xml:space="preserve">Factor </t>
  </si>
  <si>
    <t>Error</t>
  </si>
  <si>
    <r>
      <t>One-way ANOVA: Diatom, Diatom+</t>
    </r>
    <r>
      <rPr>
        <i/>
        <sz val="11"/>
        <color theme="1"/>
        <rFont val="Calibri"/>
        <family val="2"/>
        <scheme val="minor"/>
      </rPr>
      <t>Bacillus</t>
    </r>
  </si>
  <si>
    <r>
      <t>One-way ANOVA: Cir 1, Cir 1+</t>
    </r>
    <r>
      <rPr>
        <i/>
        <sz val="11"/>
        <color theme="1"/>
        <rFont val="Calibri"/>
        <family val="2"/>
        <scheme val="minor"/>
      </rPr>
      <t>Bacillus</t>
    </r>
  </si>
  <si>
    <t>Total</t>
  </si>
  <si>
    <r>
      <t>One-way ANOVA: Cir 2, Cir 2+</t>
    </r>
    <r>
      <rPr>
        <i/>
        <sz val="11"/>
        <color theme="1"/>
        <rFont val="Calibri"/>
        <family val="2"/>
        <scheme val="minor"/>
      </rPr>
      <t>Bacillus</t>
    </r>
  </si>
  <si>
    <t>Diatom</t>
  </si>
  <si>
    <t>Cir 1</t>
  </si>
  <si>
    <t>Cir 2</t>
  </si>
  <si>
    <t>growth rate</t>
  </si>
  <si>
    <t>SD</t>
  </si>
  <si>
    <t>diatom</t>
  </si>
  <si>
    <t>Cir1</t>
  </si>
  <si>
    <t>Cir2</t>
  </si>
  <si>
    <t>Day 0</t>
  </si>
  <si>
    <t>day 0</t>
  </si>
  <si>
    <t>stationary</t>
  </si>
  <si>
    <t>DIA</t>
  </si>
  <si>
    <t>CIR 1</t>
  </si>
  <si>
    <t>CIR 2</t>
  </si>
  <si>
    <t>specific growth rate</t>
  </si>
  <si>
    <t>day</t>
  </si>
  <si>
    <t>pure</t>
  </si>
  <si>
    <t>4&amp;3</t>
  </si>
  <si>
    <t>5&amp;3</t>
  </si>
  <si>
    <t>co-culture</t>
  </si>
  <si>
    <t>2&amp;1</t>
  </si>
  <si>
    <t>1&amp;0</t>
  </si>
  <si>
    <t>2&amp;0</t>
  </si>
  <si>
    <t>before</t>
  </si>
  <si>
    <t>after</t>
  </si>
  <si>
    <t>rate</t>
  </si>
  <si>
    <t>Sample</t>
  </si>
  <si>
    <t>Day producing inoculum( Chl a)</t>
  </si>
  <si>
    <t>specific rate (based on Chl a)</t>
  </si>
  <si>
    <t>*Co-culture exponential phase of all species determined at day 4</t>
  </si>
  <si>
    <t>*Pure culture exponential phase of all species determine at day 5</t>
  </si>
  <si>
    <t>Day 4</t>
  </si>
  <si>
    <t>Day 2</t>
  </si>
  <si>
    <t>Day 1</t>
  </si>
  <si>
    <t>Day 3</t>
  </si>
  <si>
    <t>T.</t>
  </si>
  <si>
    <t>weissflogii</t>
  </si>
  <si>
    <t>Chlamydo</t>
  </si>
  <si>
    <t>C.vulgaris</t>
  </si>
  <si>
    <t>Tetraselmis sp.</t>
  </si>
  <si>
    <t>Nitzschia sp.</t>
  </si>
  <si>
    <t>Oscillatoria sp.</t>
  </si>
  <si>
    <t>T. weissflogii</t>
  </si>
  <si>
    <t>Chlamydomonas sp.</t>
  </si>
  <si>
    <t>C. vulgaris</t>
  </si>
  <si>
    <t>CO-CULTURE:SPECIFIC GROWTH RATE</t>
  </si>
  <si>
    <t>PURE: BIOMASS PRODUCTIVITY</t>
  </si>
  <si>
    <t>COCULTURE: BIOMASS PRODUCTIVITY</t>
  </si>
  <si>
    <t>PURE CULTURE: SPECIFIC GROWTH RATE</t>
  </si>
  <si>
    <t>Axenic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</si>
</sst>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0" applyNumberFormat="1"/>
    <xf numFmtId="164" fontId="0" fillId="0" borderId="0" xfId="0" applyNumberFormat="1" applyFill="1" applyBorder="1"/>
    <xf numFmtId="0" fontId="0" fillId="2" borderId="1" xfId="0" applyFill="1" applyBorder="1"/>
    <xf numFmtId="0" fontId="0" fillId="0" borderId="0" xfId="0" applyFill="1" applyBorder="1"/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Border="1"/>
    <xf numFmtId="164" fontId="0" fillId="0" borderId="0" xfId="0" applyNumberFormat="1" applyBorder="1"/>
    <xf numFmtId="0" fontId="1" fillId="0" borderId="0" xfId="0" applyFont="1"/>
    <xf numFmtId="0" fontId="1" fillId="0" borderId="3" xfId="0" applyFont="1" applyBorder="1"/>
    <xf numFmtId="0" fontId="0" fillId="0" borderId="0" xfId="0" applyAlignment="1">
      <alignment horizontal="center"/>
    </xf>
    <xf numFmtId="164" fontId="1" fillId="0" borderId="0" xfId="0" applyNumberFormat="1" applyFont="1"/>
    <xf numFmtId="165" fontId="0" fillId="0" borderId="2" xfId="0" applyNumberFormat="1" applyBorder="1"/>
    <xf numFmtId="2" fontId="0" fillId="0" borderId="0" xfId="0" applyNumberFormat="1"/>
    <xf numFmtId="2" fontId="1" fillId="0" borderId="0" xfId="0" applyNumberFormat="1" applyFont="1"/>
    <xf numFmtId="2" fontId="1" fillId="4" borderId="0" xfId="0" applyNumberFormat="1" applyFont="1" applyFill="1" applyBorder="1"/>
    <xf numFmtId="0" fontId="0" fillId="3" borderId="0" xfId="0" applyFill="1" applyBorder="1"/>
    <xf numFmtId="0" fontId="0" fillId="3" borderId="0" xfId="0" applyFill="1"/>
    <xf numFmtId="0" fontId="0" fillId="4" borderId="0" xfId="0" applyFill="1" applyBorder="1"/>
    <xf numFmtId="0" fontId="0" fillId="4" borderId="0" xfId="0" applyFill="1"/>
    <xf numFmtId="2" fontId="1" fillId="4" borderId="0" xfId="0" applyNumberFormat="1" applyFont="1" applyFill="1"/>
    <xf numFmtId="164" fontId="0" fillId="3" borderId="0" xfId="0" applyNumberFormat="1" applyFill="1" applyBorder="1"/>
    <xf numFmtId="2" fontId="1" fillId="3" borderId="0" xfId="0" applyNumberFormat="1" applyFont="1" applyFill="1"/>
    <xf numFmtId="2" fontId="1" fillId="0" borderId="3" xfId="0" applyNumberFormat="1" applyFont="1" applyBorder="1"/>
    <xf numFmtId="2" fontId="0" fillId="0" borderId="0" xfId="0" applyNumberFormat="1" applyAlignment="1">
      <alignment horizontal="center"/>
    </xf>
    <xf numFmtId="0" fontId="0" fillId="5" borderId="0" xfId="0" applyFill="1"/>
    <xf numFmtId="0" fontId="1" fillId="5" borderId="0" xfId="0" applyFont="1" applyFill="1"/>
    <xf numFmtId="0" fontId="1" fillId="3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3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9" xfId="0" applyBorder="1"/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0" xfId="0" applyFill="1" applyBorder="1"/>
    <xf numFmtId="0" fontId="0" fillId="7" borderId="0" xfId="0" applyFill="1"/>
    <xf numFmtId="0" fontId="0" fillId="6" borderId="0" xfId="0" applyFill="1"/>
    <xf numFmtId="2" fontId="1" fillId="6" borderId="0" xfId="0" applyNumberFormat="1" applyFont="1" applyFill="1"/>
    <xf numFmtId="0" fontId="1" fillId="7" borderId="0" xfId="0" applyFont="1" applyFill="1"/>
    <xf numFmtId="0" fontId="0" fillId="7" borderId="0" xfId="0" applyFill="1" applyBorder="1"/>
    <xf numFmtId="0" fontId="1" fillId="6" borderId="0" xfId="0" applyFont="1" applyFill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9" borderId="0" xfId="0" applyFill="1" applyBorder="1"/>
    <xf numFmtId="0" fontId="0" fillId="10" borderId="0" xfId="0" applyFill="1" applyBorder="1"/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9" borderId="2" xfId="0" applyFill="1" applyBorder="1"/>
    <xf numFmtId="0" fontId="0" fillId="10" borderId="2" xfId="0" applyFill="1" applyBorder="1"/>
    <xf numFmtId="0" fontId="0" fillId="0" borderId="3" xfId="0" applyBorder="1" applyAlignment="1"/>
    <xf numFmtId="0" fontId="3" fillId="0" borderId="0" xfId="0" applyFont="1" applyBorder="1" applyAlignment="1">
      <alignment horizontal="right" wrapText="1"/>
    </xf>
    <xf numFmtId="0" fontId="3" fillId="0" borderId="0" xfId="0" applyFont="1" applyBorder="1"/>
    <xf numFmtId="164" fontId="3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/>
    <xf numFmtId="0" fontId="0" fillId="0" borderId="0" xfId="0" applyFill="1" applyBorder="1" applyAlignment="1">
      <alignment horizontal="right"/>
    </xf>
    <xf numFmtId="164" fontId="0" fillId="0" borderId="0" xfId="0" applyNumberFormat="1" applyFill="1"/>
    <xf numFmtId="164" fontId="3" fillId="0" borderId="0" xfId="0" applyNumberFormat="1" applyFont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6" borderId="0" xfId="0" applyNumberFormat="1" applyFont="1" applyFill="1"/>
    <xf numFmtId="165" fontId="3" fillId="0" borderId="0" xfId="0" applyNumberFormat="1" applyFon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 applyFill="1" applyBorder="1"/>
    <xf numFmtId="2" fontId="0" fillId="0" borderId="3" xfId="0" applyNumberFormat="1" applyFill="1" applyBorder="1"/>
    <xf numFmtId="2" fontId="0" fillId="0" borderId="2" xfId="0" applyNumberFormat="1" applyFill="1" applyBorder="1"/>
    <xf numFmtId="2" fontId="0" fillId="0" borderId="1" xfId="0" applyNumberFormat="1" applyFill="1" applyBorder="1"/>
    <xf numFmtId="0" fontId="0" fillId="0" borderId="6" xfId="0" applyFill="1" applyBorder="1"/>
    <xf numFmtId="0" fontId="3" fillId="0" borderId="1" xfId="0" applyFont="1" applyBorder="1"/>
    <xf numFmtId="164" fontId="0" fillId="0" borderId="5" xfId="0" applyNumberFormat="1" applyBorder="1"/>
    <xf numFmtId="164" fontId="1" fillId="0" borderId="5" xfId="0" applyNumberFormat="1" applyFont="1" applyBorder="1"/>
    <xf numFmtId="0" fontId="3" fillId="0" borderId="5" xfId="0" applyFont="1" applyBorder="1"/>
    <xf numFmtId="0" fontId="3" fillId="0" borderId="4" xfId="0" applyFont="1" applyBorder="1"/>
    <xf numFmtId="0" fontId="0" fillId="0" borderId="14" xfId="0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5" borderId="0" xfId="0" applyNumberFormat="1" applyFill="1"/>
    <xf numFmtId="2" fontId="0" fillId="3" borderId="0" xfId="0" applyNumberFormat="1" applyFill="1" applyBorder="1"/>
    <xf numFmtId="2" fontId="0" fillId="3" borderId="0" xfId="0" applyNumberFormat="1" applyFill="1"/>
    <xf numFmtId="2" fontId="0" fillId="3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 applyFill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/>
    <xf numFmtId="0" fontId="0" fillId="0" borderId="7" xfId="0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6" fillId="0" borderId="0" xfId="0" applyFont="1" applyFill="1" applyBorder="1" applyAlignment="1">
      <alignment horizontal="center"/>
    </xf>
    <xf numFmtId="2" fontId="1" fillId="7" borderId="0" xfId="0" applyNumberFormat="1" applyFont="1" applyFill="1"/>
    <xf numFmtId="2" fontId="6" fillId="0" borderId="0" xfId="0" applyNumberFormat="1" applyFont="1" applyFill="1" applyAlignment="1">
      <alignment horizontal="center"/>
    </xf>
    <xf numFmtId="0" fontId="6" fillId="0" borderId="0" xfId="0" applyFont="1" applyFill="1"/>
    <xf numFmtId="2" fontId="1" fillId="0" borderId="0" xfId="0" applyNumberFormat="1" applyFont="1" applyFill="1"/>
    <xf numFmtId="0" fontId="6" fillId="0" borderId="0" xfId="0" applyFont="1" applyFill="1" applyAlignment="1">
      <alignment horizontal="center"/>
    </xf>
    <xf numFmtId="164" fontId="0" fillId="0" borderId="14" xfId="0" applyNumberFormat="1" applyBorder="1"/>
    <xf numFmtId="164" fontId="0" fillId="0" borderId="15" xfId="0" applyNumberFormat="1" applyBorder="1"/>
    <xf numFmtId="0" fontId="0" fillId="0" borderId="15" xfId="0" applyBorder="1"/>
    <xf numFmtId="164" fontId="0" fillId="0" borderId="4" xfId="0" applyNumberFormat="1" applyBorder="1"/>
    <xf numFmtId="164" fontId="0" fillId="0" borderId="2" xfId="0" applyNumberForma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2" fontId="0" fillId="0" borderId="5" xfId="0" applyNumberFormat="1" applyFill="1" applyBorder="1"/>
    <xf numFmtId="2" fontId="0" fillId="0" borderId="4" xfId="0" applyNumberFormat="1" applyFill="1" applyBorder="1"/>
    <xf numFmtId="2" fontId="0" fillId="0" borderId="3" xfId="0" applyNumberFormat="1" applyBorder="1"/>
    <xf numFmtId="2" fontId="0" fillId="0" borderId="9" xfId="0" applyNumberFormat="1" applyFill="1" applyBorder="1"/>
    <xf numFmtId="2" fontId="0" fillId="0" borderId="0" xfId="0" applyNumberFormat="1" applyFont="1" applyFill="1" applyBorder="1"/>
    <xf numFmtId="2" fontId="0" fillId="0" borderId="2" xfId="0" applyNumberFormat="1" applyFont="1" applyFill="1" applyBorder="1"/>
    <xf numFmtId="2" fontId="0" fillId="0" borderId="0" xfId="0" applyNumberFormat="1" applyFont="1" applyFill="1"/>
    <xf numFmtId="0" fontId="4" fillId="0" borderId="4" xfId="0" applyFont="1" applyFill="1" applyBorder="1"/>
    <xf numFmtId="0" fontId="4" fillId="0" borderId="2" xfId="0" applyFont="1" applyFill="1" applyBorder="1"/>
    <xf numFmtId="0" fontId="4" fillId="0" borderId="2" xfId="0" applyFont="1" applyBorder="1"/>
    <xf numFmtId="0" fontId="4" fillId="0" borderId="1" xfId="0" applyFont="1" applyBorder="1"/>
    <xf numFmtId="0" fontId="4" fillId="0" borderId="13" xfId="0" applyFont="1" applyFill="1" applyBorder="1"/>
    <xf numFmtId="0" fontId="4" fillId="0" borderId="12" xfId="0" applyFont="1" applyFill="1" applyBorder="1"/>
    <xf numFmtId="0" fontId="4" fillId="0" borderId="11" xfId="0" applyFont="1" applyBorder="1" applyAlignment="1"/>
    <xf numFmtId="0" fontId="4" fillId="0" borderId="11" xfId="0" applyFont="1" applyBorder="1"/>
    <xf numFmtId="0" fontId="4" fillId="0" borderId="12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2" fillId="4" borderId="0" xfId="0" applyFont="1" applyFill="1"/>
    <xf numFmtId="0" fontId="4" fillId="4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4" fontId="0" fillId="4" borderId="14" xfId="0" applyNumberFormat="1" applyFill="1" applyBorder="1"/>
    <xf numFmtId="164" fontId="0" fillId="4" borderId="15" xfId="0" applyNumberFormat="1" applyFill="1" applyBorder="1"/>
    <xf numFmtId="0" fontId="0" fillId="4" borderId="15" xfId="0" applyFill="1" applyBorder="1"/>
    <xf numFmtId="0" fontId="0" fillId="4" borderId="9" xfId="0" applyFill="1" applyBorder="1"/>
    <xf numFmtId="164" fontId="0" fillId="4" borderId="5" xfId="0" applyNumberFormat="1" applyFill="1" applyBorder="1"/>
    <xf numFmtId="164" fontId="0" fillId="4" borderId="0" xfId="0" applyNumberFormat="1" applyFill="1" applyBorder="1"/>
    <xf numFmtId="0" fontId="0" fillId="4" borderId="3" xfId="0" applyFill="1" applyBorder="1"/>
    <xf numFmtId="164" fontId="0" fillId="4" borderId="4" xfId="0" applyNumberFormat="1" applyFill="1" applyBorder="1"/>
    <xf numFmtId="164" fontId="0" fillId="4" borderId="2" xfId="0" applyNumberFormat="1" applyFill="1" applyBorder="1"/>
    <xf numFmtId="0" fontId="0" fillId="4" borderId="2" xfId="0" applyFill="1" applyBorder="1"/>
    <xf numFmtId="0" fontId="0" fillId="4" borderId="1" xfId="0" applyFill="1" applyBorder="1"/>
    <xf numFmtId="164" fontId="0" fillId="4" borderId="0" xfId="0" applyNumberFormat="1" applyFill="1"/>
    <xf numFmtId="0" fontId="0" fillId="11" borderId="0" xfId="0" applyFill="1"/>
    <xf numFmtId="2" fontId="0" fillId="0" borderId="2" xfId="0" applyNumberForma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65" fontId="0" fillId="4" borderId="0" xfId="0" applyNumberFormat="1" applyFill="1" applyBorder="1"/>
    <xf numFmtId="165" fontId="0" fillId="4" borderId="15" xfId="0" applyNumberFormat="1" applyFill="1" applyBorder="1"/>
    <xf numFmtId="165" fontId="0" fillId="4" borderId="2" xfId="0" applyNumberFormat="1" applyFill="1" applyBorder="1"/>
    <xf numFmtId="164" fontId="0" fillId="0" borderId="3" xfId="0" applyNumberFormat="1" applyBorder="1" applyAlignment="1">
      <alignment horizontal="center"/>
    </xf>
    <xf numFmtId="10" fontId="0" fillId="0" borderId="0" xfId="0" applyNumberFormat="1"/>
    <xf numFmtId="0" fontId="4" fillId="3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11" borderId="0" xfId="0" applyFont="1" applyFill="1"/>
    <xf numFmtId="0" fontId="7" fillId="11" borderId="0" xfId="0" applyFont="1" applyFill="1"/>
    <xf numFmtId="0" fontId="3" fillId="11" borderId="0" xfId="0" applyFont="1" applyFill="1"/>
    <xf numFmtId="0" fontId="8" fillId="11" borderId="0" xfId="0" applyFont="1" applyFill="1"/>
    <xf numFmtId="0" fontId="4" fillId="0" borderId="0" xfId="0" applyFont="1" applyFill="1" applyBorder="1" applyAlignment="1">
      <alignment horizontal="center"/>
    </xf>
    <xf numFmtId="0" fontId="3" fillId="11" borderId="0" xfId="0" applyFont="1" applyFill="1" applyBorder="1"/>
    <xf numFmtId="0" fontId="4" fillId="0" borderId="0" xfId="0" applyFont="1" applyFill="1" applyBorder="1" applyAlignment="1">
      <alignment horizontal="right"/>
    </xf>
    <xf numFmtId="0" fontId="0" fillId="11" borderId="0" xfId="0" applyFill="1" applyBorder="1"/>
    <xf numFmtId="0" fontId="4" fillId="0" borderId="0" xfId="0" applyFont="1" applyFill="1" applyBorder="1"/>
    <xf numFmtId="0" fontId="2" fillId="11" borderId="0" xfId="0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45415740543974"/>
          <c:y val="0.15824041435347977"/>
          <c:w val="0.74279361088595952"/>
          <c:h val="0.72216866257558598"/>
        </c:manualLayout>
      </c:layout>
      <c:lineChart>
        <c:grouping val="standard"/>
        <c:varyColors val="0"/>
        <c:ser>
          <c:idx val="4"/>
          <c:order val="0"/>
          <c:tx>
            <c:strRef>
              <c:f>Inoculum!$A$83</c:f>
              <c:strCache>
                <c:ptCount val="1"/>
                <c:pt idx="0">
                  <c:v>Tetraselmis sp.</c:v>
                </c:pt>
              </c:strCache>
            </c:strRef>
          </c:tx>
          <c:cat>
            <c:numRef>
              <c:f>Inoculum!$B$82:$F$82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Inoculum!$B$83:$F$83</c:f>
              <c:numCache>
                <c:formatCode>0.00</c:formatCode>
                <c:ptCount val="5"/>
                <c:pt idx="0">
                  <c:v>0.10198200000000002</c:v>
                </c:pt>
                <c:pt idx="1">
                  <c:v>0.24806199999999995</c:v>
                </c:pt>
                <c:pt idx="2">
                  <c:v>0.13316599999999998</c:v>
                </c:pt>
                <c:pt idx="3">
                  <c:v>0.13491199999999998</c:v>
                </c:pt>
                <c:pt idx="4">
                  <c:v>0.16879400000000003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Inoculum!$A$84</c:f>
              <c:strCache>
                <c:ptCount val="1"/>
                <c:pt idx="0">
                  <c:v>Nitzschia sp.</c:v>
                </c:pt>
              </c:strCache>
            </c:strRef>
          </c:tx>
          <c:cat>
            <c:numRef>
              <c:f>Inoculum!$B$82:$F$82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Inoculum!$B$84:$F$84</c:f>
              <c:numCache>
                <c:formatCode>0.00</c:formatCode>
                <c:ptCount val="5"/>
                <c:pt idx="0">
                  <c:v>7.8006999999999993E-2</c:v>
                </c:pt>
                <c:pt idx="1">
                  <c:v>0.30667000000000005</c:v>
                </c:pt>
                <c:pt idx="2">
                  <c:v>0.21138200000000001</c:v>
                </c:pt>
                <c:pt idx="3">
                  <c:v>0.16977400000000001</c:v>
                </c:pt>
                <c:pt idx="4">
                  <c:v>0.14457800000000001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Inoculum!$A$85</c:f>
              <c:strCache>
                <c:ptCount val="1"/>
                <c:pt idx="0">
                  <c:v>Oscillatoria sp.</c:v>
                </c:pt>
              </c:strCache>
            </c:strRef>
          </c:tx>
          <c:cat>
            <c:numRef>
              <c:f>Inoculum!$B$82:$F$82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Inoculum!$B$85:$F$85</c:f>
              <c:numCache>
                <c:formatCode>0.00</c:formatCode>
                <c:ptCount val="5"/>
                <c:pt idx="0">
                  <c:v>4.777349999999999E-2</c:v>
                </c:pt>
                <c:pt idx="1">
                  <c:v>0.17329800000000001</c:v>
                </c:pt>
                <c:pt idx="2">
                  <c:v>0.19961400000000001</c:v>
                </c:pt>
                <c:pt idx="3">
                  <c:v>0.11800999999999999</c:v>
                </c:pt>
                <c:pt idx="4">
                  <c:v>0.15745000000000001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Inoculum!$A$86</c:f>
              <c:strCache>
                <c:ptCount val="1"/>
                <c:pt idx="0">
                  <c:v>T. weissflogii</c:v>
                </c:pt>
              </c:strCache>
            </c:strRef>
          </c:tx>
          <c:cat>
            <c:numRef>
              <c:f>Inoculum!$B$82:$F$82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Inoculum!$B$86:$F$86</c:f>
              <c:numCache>
                <c:formatCode>0.00</c:formatCode>
                <c:ptCount val="5"/>
                <c:pt idx="0">
                  <c:v>6.6203999999999999E-2</c:v>
                </c:pt>
                <c:pt idx="1">
                  <c:v>0.17790999999999998</c:v>
                </c:pt>
                <c:pt idx="2">
                  <c:v>0.22092399999999995</c:v>
                </c:pt>
                <c:pt idx="3">
                  <c:v>0.8090681999999999</c:v>
                </c:pt>
                <c:pt idx="4">
                  <c:v>0.91129199999999988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Inoculum!$A$87</c:f>
              <c:strCache>
                <c:ptCount val="1"/>
                <c:pt idx="0">
                  <c:v>Chlamydomonas sp.</c:v>
                </c:pt>
              </c:strCache>
            </c:strRef>
          </c:tx>
          <c:cat>
            <c:numRef>
              <c:f>Inoculum!$B$82:$F$82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Inoculum!$B$87:$F$87</c:f>
              <c:numCache>
                <c:formatCode>0.00</c:formatCode>
                <c:ptCount val="5"/>
                <c:pt idx="0">
                  <c:v>0.10961399999999999</c:v>
                </c:pt>
                <c:pt idx="1">
                  <c:v>0.15334399999999998</c:v>
                </c:pt>
                <c:pt idx="2">
                  <c:v>0.27515400000000001</c:v>
                </c:pt>
                <c:pt idx="3">
                  <c:v>0.54998199999999997</c:v>
                </c:pt>
                <c:pt idx="4">
                  <c:v>0.70058399999999987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Inoculum!$A$88</c:f>
              <c:strCache>
                <c:ptCount val="1"/>
                <c:pt idx="0">
                  <c:v>C. vulgaris</c:v>
                </c:pt>
              </c:strCache>
            </c:strRef>
          </c:tx>
          <c:cat>
            <c:numRef>
              <c:f>Inoculum!$B$82:$F$82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Inoculum!$B$88:$F$88</c:f>
              <c:numCache>
                <c:formatCode>0.00</c:formatCode>
                <c:ptCount val="5"/>
                <c:pt idx="0">
                  <c:v>9.8217499999999999E-2</c:v>
                </c:pt>
                <c:pt idx="1">
                  <c:v>0.120752</c:v>
                </c:pt>
                <c:pt idx="2">
                  <c:v>0.38320199999999993</c:v>
                </c:pt>
                <c:pt idx="3">
                  <c:v>1.0597159999999999</c:v>
                </c:pt>
                <c:pt idx="4">
                  <c:v>1.2287279999999998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55168"/>
        <c:axId val="170074496"/>
      </c:lineChart>
      <c:catAx>
        <c:axId val="17005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</a:t>
                </a:r>
              </a:p>
            </c:rich>
          </c:tx>
          <c:layout>
            <c:manualLayout>
              <c:xMode val="edge"/>
              <c:yMode val="edge"/>
              <c:x val="0.56607903304007789"/>
              <c:y val="0.947458704750257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074496"/>
        <c:crossesAt val="1.0000000000000002E-2"/>
        <c:auto val="1"/>
        <c:lblAlgn val="ctr"/>
        <c:lblOffset val="100"/>
        <c:noMultiLvlLbl val="0"/>
      </c:catAx>
      <c:valAx>
        <c:axId val="170074496"/>
        <c:scaling>
          <c:logBase val="1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Chl-a concentration (</a:t>
                </a:r>
                <a:r>
                  <a:rPr lang="en-US" sz="1100" b="1" i="0" u="none" strike="noStrike" baseline="0">
                    <a:effectLst/>
                  </a:rPr>
                  <a:t>mg</a:t>
                </a:r>
                <a:r>
                  <a:rPr lang="en-US" altLang="zh-CN" sz="1100" b="1" i="0" u="none" strike="noStrike" baseline="0">
                    <a:effectLst/>
                  </a:rPr>
                  <a:t>/</a:t>
                </a:r>
                <a:r>
                  <a:rPr lang="en-US" sz="1100" b="1" i="0" u="none" strike="noStrike" baseline="0">
                    <a:effectLst/>
                  </a:rPr>
                  <a:t>L)</a:t>
                </a:r>
                <a:endParaRPr lang="en-US" sz="1100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055168"/>
        <c:crosses val="autoZero"/>
        <c:crossBetween val="midCat"/>
      </c:valAx>
      <c:spPr>
        <a:solidFill>
          <a:schemeClr val="bg1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24972485422523932"/>
          <c:y val="0"/>
          <c:w val="0.74823392271035327"/>
          <c:h val="0.12462331100145359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4924120964"/>
          <c:y val="0.14309002457495359"/>
          <c:w val="0.7249189984456067"/>
          <c:h val="0.59131591064287192"/>
        </c:manualLayout>
      </c:layout>
      <c:lineChart>
        <c:grouping val="standard"/>
        <c:varyColors val="0"/>
        <c:ser>
          <c:idx val="1"/>
          <c:order val="0"/>
          <c:tx>
            <c:strRef>
              <c:f>'Chl a'!$B$1:$C$1</c:f>
              <c:strCache>
                <c:ptCount val="1"/>
                <c:pt idx="0">
                  <c:v>Axenic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diamond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'Chl a'!$C$3:$C$11</c:f>
                <c:numCache>
                  <c:formatCode>General</c:formatCode>
                  <c:ptCount val="9"/>
                  <c:pt idx="0">
                    <c:v>2.3361989427272637E-2</c:v>
                  </c:pt>
                  <c:pt idx="1">
                    <c:v>3.643369902988175E-2</c:v>
                  </c:pt>
                  <c:pt idx="2">
                    <c:v>9.019865447998654E-2</c:v>
                  </c:pt>
                  <c:pt idx="3">
                    <c:v>3.6473460488415765E-2</c:v>
                  </c:pt>
                  <c:pt idx="4">
                    <c:v>8.8463399098157355E-2</c:v>
                  </c:pt>
                  <c:pt idx="5">
                    <c:v>5.1085573012348583E-2</c:v>
                  </c:pt>
                  <c:pt idx="6">
                    <c:v>4.6143649617254735E-2</c:v>
                  </c:pt>
                  <c:pt idx="7">
                    <c:v>8.8508994834800292E-2</c:v>
                  </c:pt>
                  <c:pt idx="8">
                    <c:v>7.2222761589866319E-2</c:v>
                  </c:pt>
                </c:numCache>
              </c:numRef>
            </c:plus>
            <c:minus>
              <c:numRef>
                <c:f>'Chl a'!$C$3:$C$11</c:f>
                <c:numCache>
                  <c:formatCode>General</c:formatCode>
                  <c:ptCount val="9"/>
                  <c:pt idx="0">
                    <c:v>2.3361989427272637E-2</c:v>
                  </c:pt>
                  <c:pt idx="1">
                    <c:v>3.643369902988175E-2</c:v>
                  </c:pt>
                  <c:pt idx="2">
                    <c:v>9.019865447998654E-2</c:v>
                  </c:pt>
                  <c:pt idx="3">
                    <c:v>3.6473460488415765E-2</c:v>
                  </c:pt>
                  <c:pt idx="4">
                    <c:v>8.8463399098157355E-2</c:v>
                  </c:pt>
                  <c:pt idx="5">
                    <c:v>5.1085573012348583E-2</c:v>
                  </c:pt>
                  <c:pt idx="6">
                    <c:v>4.6143649617254735E-2</c:v>
                  </c:pt>
                  <c:pt idx="7">
                    <c:v>8.8508994834800292E-2</c:v>
                  </c:pt>
                  <c:pt idx="8">
                    <c:v>7.2222761589866319E-2</c:v>
                  </c:pt>
                </c:numCache>
              </c:numRef>
            </c:minus>
          </c:errBars>
          <c:cat>
            <c:numRef>
              <c:f>'Chl a'!$A$3:$A$11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'Chl a'!$B$3:$B$11</c:f>
              <c:numCache>
                <c:formatCode>0.00</c:formatCode>
                <c:ptCount val="9"/>
                <c:pt idx="0">
                  <c:v>0.17703999999999998</c:v>
                </c:pt>
                <c:pt idx="1">
                  <c:v>0.18375249999999999</c:v>
                </c:pt>
                <c:pt idx="2">
                  <c:v>0.28068199999999999</c:v>
                </c:pt>
                <c:pt idx="3">
                  <c:v>0.29200199999999998</c:v>
                </c:pt>
                <c:pt idx="4">
                  <c:v>0.71765600000000007</c:v>
                </c:pt>
                <c:pt idx="5">
                  <c:v>1.1081819999999998</c:v>
                </c:pt>
                <c:pt idx="6">
                  <c:v>2.3359400000000003</c:v>
                </c:pt>
                <c:pt idx="7">
                  <c:v>1.4241349999999999</c:v>
                </c:pt>
                <c:pt idx="8">
                  <c:v>0.65606749999999991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15-4134-A0AA-DA04CF81BE27}"/>
            </c:ext>
          </c:extLst>
        </c:ser>
        <c:ser>
          <c:idx val="0"/>
          <c:order val="1"/>
          <c:tx>
            <c:strRef>
              <c:f>'Chl a'!$D$1:$E$1</c:f>
              <c:strCache>
                <c:ptCount val="1"/>
                <c:pt idx="0">
                  <c:v>Co-culture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x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'Chl a'!$E$3:$E$10</c:f>
                <c:numCache>
                  <c:formatCode>General</c:formatCode>
                  <c:ptCount val="8"/>
                  <c:pt idx="0">
                    <c:v>8.1078816468915044E-2</c:v>
                  </c:pt>
                  <c:pt idx="1">
                    <c:v>3.5003333412690858E-2</c:v>
                  </c:pt>
                  <c:pt idx="2">
                    <c:v>5.7392268033246381E-2</c:v>
                  </c:pt>
                  <c:pt idx="3">
                    <c:v>5.9997122180984609E-2</c:v>
                  </c:pt>
                  <c:pt idx="4">
                    <c:v>3.5802008044242238E-2</c:v>
                  </c:pt>
                  <c:pt idx="5">
                    <c:v>5.7454081480778955E-2</c:v>
                  </c:pt>
                  <c:pt idx="6">
                    <c:v>7.2954577820723662E-2</c:v>
                  </c:pt>
                  <c:pt idx="7">
                    <c:v>7.1190686680211349E-2</c:v>
                  </c:pt>
                </c:numCache>
              </c:numRef>
            </c:plus>
            <c:minus>
              <c:numRef>
                <c:f>'Chl a'!$E$3:$E$10</c:f>
                <c:numCache>
                  <c:formatCode>General</c:formatCode>
                  <c:ptCount val="8"/>
                  <c:pt idx="0">
                    <c:v>8.1078816468915044E-2</c:v>
                  </c:pt>
                  <c:pt idx="1">
                    <c:v>3.5003333412690858E-2</c:v>
                  </c:pt>
                  <c:pt idx="2">
                    <c:v>5.7392268033246381E-2</c:v>
                  </c:pt>
                  <c:pt idx="3">
                    <c:v>5.9997122180984609E-2</c:v>
                  </c:pt>
                  <c:pt idx="4">
                    <c:v>3.5802008044242238E-2</c:v>
                  </c:pt>
                  <c:pt idx="5">
                    <c:v>5.7454081480778955E-2</c:v>
                  </c:pt>
                  <c:pt idx="6">
                    <c:v>7.2954577820723662E-2</c:v>
                  </c:pt>
                  <c:pt idx="7">
                    <c:v>7.1190686680211349E-2</c:v>
                  </c:pt>
                </c:numCache>
              </c:numRef>
            </c:minus>
          </c:errBars>
          <c:val>
            <c:numRef>
              <c:f>'Chl a'!$D$3:$D$11</c:f>
              <c:numCache>
                <c:formatCode>0.00</c:formatCode>
                <c:ptCount val="9"/>
                <c:pt idx="0">
                  <c:v>0.15665599999999996</c:v>
                </c:pt>
                <c:pt idx="1">
                  <c:v>0.19052999999999998</c:v>
                </c:pt>
                <c:pt idx="2">
                  <c:v>0.66404399999999997</c:v>
                </c:pt>
                <c:pt idx="3">
                  <c:v>0.949152</c:v>
                </c:pt>
                <c:pt idx="4">
                  <c:v>2.2452560000000004</c:v>
                </c:pt>
                <c:pt idx="5">
                  <c:v>2.5295274000000001</c:v>
                </c:pt>
                <c:pt idx="6">
                  <c:v>2.2526739999999998</c:v>
                </c:pt>
                <c:pt idx="7">
                  <c:v>1.656652</c:v>
                </c:pt>
                <c:pt idx="8">
                  <c:v>1.6152179999999998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15-4134-A0AA-DA04CF81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55328"/>
        <c:axId val="192669952"/>
      </c:lineChart>
      <c:catAx>
        <c:axId val="19235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69952"/>
        <c:crossesAt val="1.0000000000000002E-3"/>
        <c:auto val="1"/>
        <c:lblAlgn val="ctr"/>
        <c:lblOffset val="100"/>
        <c:tickLblSkip val="1"/>
        <c:noMultiLvlLbl val="0"/>
      </c:catAx>
      <c:valAx>
        <c:axId val="192669952"/>
        <c:scaling>
          <c:logBase val="1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Chl-a concentration (mg 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4849603174603171E-2"/>
              <c:y val="0.1136420634920634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55328"/>
        <c:crossesAt val="1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4924120964"/>
          <c:y val="0.14309002457495359"/>
          <c:w val="0.7249189984456067"/>
          <c:h val="0.59131591064287192"/>
        </c:manualLayout>
      </c:layout>
      <c:lineChart>
        <c:grouping val="standard"/>
        <c:varyColors val="0"/>
        <c:ser>
          <c:idx val="1"/>
          <c:order val="0"/>
          <c:tx>
            <c:strRef>
              <c:f>'Chl a'!$B$1:$C$1</c:f>
              <c:strCache>
                <c:ptCount val="1"/>
                <c:pt idx="0">
                  <c:v>Axenic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diamond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'Chl a'!$C$15:$C$23</c:f>
                <c:numCache>
                  <c:formatCode>General</c:formatCode>
                  <c:ptCount val="9"/>
                  <c:pt idx="0">
                    <c:v>3.2393973667952554E-2</c:v>
                  </c:pt>
                  <c:pt idx="1">
                    <c:v>9.235408474994472E-2</c:v>
                  </c:pt>
                  <c:pt idx="2">
                    <c:v>0.11908992283144704</c:v>
                  </c:pt>
                  <c:pt idx="3">
                    <c:v>0.15915516290714521</c:v>
                  </c:pt>
                  <c:pt idx="4">
                    <c:v>3.0425744526633949E-2</c:v>
                  </c:pt>
                  <c:pt idx="5">
                    <c:v>5.9018346723709703E-2</c:v>
                  </c:pt>
                  <c:pt idx="6">
                    <c:v>5.4294232351757871E-2</c:v>
                  </c:pt>
                  <c:pt idx="7">
                    <c:v>7.6586438910553861E-2</c:v>
                  </c:pt>
                  <c:pt idx="8">
                    <c:v>8.256699234561006E-2</c:v>
                  </c:pt>
                </c:numCache>
              </c:numRef>
            </c:plus>
            <c:minus>
              <c:numRef>
                <c:f>'Chl a'!$C$15:$C$23</c:f>
                <c:numCache>
                  <c:formatCode>General</c:formatCode>
                  <c:ptCount val="9"/>
                  <c:pt idx="0">
                    <c:v>3.2393973667952554E-2</c:v>
                  </c:pt>
                  <c:pt idx="1">
                    <c:v>9.235408474994472E-2</c:v>
                  </c:pt>
                  <c:pt idx="2">
                    <c:v>0.11908992283144704</c:v>
                  </c:pt>
                  <c:pt idx="3">
                    <c:v>0.15915516290714521</c:v>
                  </c:pt>
                  <c:pt idx="4">
                    <c:v>3.0425744526633949E-2</c:v>
                  </c:pt>
                  <c:pt idx="5">
                    <c:v>5.9018346723709703E-2</c:v>
                  </c:pt>
                  <c:pt idx="6">
                    <c:v>5.4294232351757871E-2</c:v>
                  </c:pt>
                  <c:pt idx="7">
                    <c:v>7.6586438910553861E-2</c:v>
                  </c:pt>
                  <c:pt idx="8">
                    <c:v>8.256699234561006E-2</c:v>
                  </c:pt>
                </c:numCache>
              </c:numRef>
            </c:minus>
          </c:errBars>
          <c:cat>
            <c:numRef>
              <c:f>'Chl a'!$A$3:$A$11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'Chl a'!$B$15:$B$23</c:f>
              <c:numCache>
                <c:formatCode>0.00</c:formatCode>
                <c:ptCount val="9"/>
                <c:pt idx="0">
                  <c:v>0.13680399999999998</c:v>
                </c:pt>
                <c:pt idx="1">
                  <c:v>0.37073199999999995</c:v>
                </c:pt>
                <c:pt idx="2">
                  <c:v>0.53826799999999997</c:v>
                </c:pt>
                <c:pt idx="3">
                  <c:v>0.62151599999999996</c:v>
                </c:pt>
                <c:pt idx="4">
                  <c:v>0.91272399999999987</c:v>
                </c:pt>
                <c:pt idx="5">
                  <c:v>1.3659000000000001</c:v>
                </c:pt>
                <c:pt idx="6">
                  <c:v>2.2222300000000001</c:v>
                </c:pt>
                <c:pt idx="7">
                  <c:v>3.3786024999999995</c:v>
                </c:pt>
                <c:pt idx="8">
                  <c:v>2.0623324999999997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15-4134-A0AA-DA04CF81BE27}"/>
            </c:ext>
          </c:extLst>
        </c:ser>
        <c:ser>
          <c:idx val="0"/>
          <c:order val="1"/>
          <c:tx>
            <c:strRef>
              <c:f>'Chl a'!$D$13:$E$13</c:f>
              <c:strCache>
                <c:ptCount val="1"/>
                <c:pt idx="0">
                  <c:v>Co-culture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x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'Chl a'!$E$15:$E$23</c:f>
                <c:numCache>
                  <c:formatCode>General</c:formatCode>
                  <c:ptCount val="9"/>
                  <c:pt idx="0">
                    <c:v>2.4234272631956585E-2</c:v>
                  </c:pt>
                  <c:pt idx="1">
                    <c:v>4.5885771759882205E-2</c:v>
                  </c:pt>
                  <c:pt idx="2">
                    <c:v>7.9229910198106462E-2</c:v>
                  </c:pt>
                  <c:pt idx="3">
                    <c:v>9.086849195403221E-2</c:v>
                  </c:pt>
                  <c:pt idx="4">
                    <c:v>7.2256774076898816E-2</c:v>
                  </c:pt>
                  <c:pt idx="5">
                    <c:v>7.0439713017586711E-2</c:v>
                  </c:pt>
                  <c:pt idx="6">
                    <c:v>4.5411037204626817E-2</c:v>
                  </c:pt>
                  <c:pt idx="7">
                    <c:v>4.3388692997139239E-2</c:v>
                  </c:pt>
                  <c:pt idx="8">
                    <c:v>6.7896351890215784E-2</c:v>
                  </c:pt>
                </c:numCache>
              </c:numRef>
            </c:plus>
            <c:minus>
              <c:numRef>
                <c:f>'Chl a'!$E$15:$E$23</c:f>
                <c:numCache>
                  <c:formatCode>General</c:formatCode>
                  <c:ptCount val="9"/>
                  <c:pt idx="0">
                    <c:v>2.4234272631956585E-2</c:v>
                  </c:pt>
                  <c:pt idx="1">
                    <c:v>4.5885771759882205E-2</c:v>
                  </c:pt>
                  <c:pt idx="2">
                    <c:v>7.9229910198106462E-2</c:v>
                  </c:pt>
                  <c:pt idx="3">
                    <c:v>9.086849195403221E-2</c:v>
                  </c:pt>
                  <c:pt idx="4">
                    <c:v>7.2256774076898816E-2</c:v>
                  </c:pt>
                  <c:pt idx="5">
                    <c:v>7.0439713017586711E-2</c:v>
                  </c:pt>
                  <c:pt idx="6">
                    <c:v>4.5411037204626817E-2</c:v>
                  </c:pt>
                  <c:pt idx="7">
                    <c:v>4.3388692997139239E-2</c:v>
                  </c:pt>
                  <c:pt idx="8">
                    <c:v>6.7896351890215784E-2</c:v>
                  </c:pt>
                </c:numCache>
              </c:numRef>
            </c:minus>
          </c:errBars>
          <c:val>
            <c:numRef>
              <c:f>'Chl a'!$D$15:$D$23</c:f>
              <c:numCache>
                <c:formatCode>0.00</c:formatCode>
                <c:ptCount val="9"/>
                <c:pt idx="0">
                  <c:v>0.12196799999999999</c:v>
                </c:pt>
                <c:pt idx="1">
                  <c:v>0.41744999999999993</c:v>
                </c:pt>
                <c:pt idx="2">
                  <c:v>0.93275200000000003</c:v>
                </c:pt>
                <c:pt idx="3">
                  <c:v>1.068864</c:v>
                </c:pt>
                <c:pt idx="4">
                  <c:v>1.3644599999999998</c:v>
                </c:pt>
                <c:pt idx="5">
                  <c:v>1.9048880000000001</c:v>
                </c:pt>
                <c:pt idx="6">
                  <c:v>3.3777699999999991</c:v>
                </c:pt>
                <c:pt idx="7">
                  <c:v>2.1975159999999998</c:v>
                </c:pt>
                <c:pt idx="8">
                  <c:v>1.2690199999999998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15-4134-A0AA-DA04CF81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44800"/>
        <c:axId val="195353216"/>
      </c:lineChart>
      <c:catAx>
        <c:axId val="19884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53216"/>
        <c:crossesAt val="1.0000000000000002E-3"/>
        <c:auto val="1"/>
        <c:lblAlgn val="ctr"/>
        <c:lblOffset val="100"/>
        <c:tickLblSkip val="1"/>
        <c:noMultiLvlLbl val="0"/>
      </c:catAx>
      <c:valAx>
        <c:axId val="195353216"/>
        <c:scaling>
          <c:logBase val="1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Chl-a concentration (mg 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2329761904761902E-2"/>
              <c:y val="0.1136420634920634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44800"/>
        <c:crossesAt val="1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4924120964"/>
          <c:y val="0.14309002457495359"/>
          <c:w val="0.7249189984456067"/>
          <c:h val="0.59131591064287192"/>
        </c:manualLayout>
      </c:layout>
      <c:lineChart>
        <c:grouping val="standard"/>
        <c:varyColors val="0"/>
        <c:ser>
          <c:idx val="1"/>
          <c:order val="0"/>
          <c:tx>
            <c:strRef>
              <c:f>'Chl a'!$B$26:$C$26</c:f>
              <c:strCache>
                <c:ptCount val="1"/>
                <c:pt idx="0">
                  <c:v>Axenic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diamond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'Chl a'!$C$28:$C$36</c:f>
                <c:numCache>
                  <c:formatCode>General</c:formatCode>
                  <c:ptCount val="9"/>
                  <c:pt idx="0">
                    <c:v>4.2471315849641249E-2</c:v>
                  </c:pt>
                  <c:pt idx="1">
                    <c:v>6.7781010393767396E-2</c:v>
                  </c:pt>
                  <c:pt idx="2">
                    <c:v>4.8693373984558148E-2</c:v>
                  </c:pt>
                  <c:pt idx="3">
                    <c:v>7.4426447449814359E-2</c:v>
                  </c:pt>
                  <c:pt idx="4">
                    <c:v>0.10855728639755129</c:v>
                  </c:pt>
                  <c:pt idx="5">
                    <c:v>4.4063646807771285E-2</c:v>
                  </c:pt>
                  <c:pt idx="6">
                    <c:v>9.3225995078268314E-2</c:v>
                  </c:pt>
                  <c:pt idx="7">
                    <c:v>0.15366165342509353</c:v>
                  </c:pt>
                  <c:pt idx="8">
                    <c:v>4.9284654389914757E-2</c:v>
                  </c:pt>
                </c:numCache>
              </c:numRef>
            </c:plus>
            <c:minus>
              <c:numRef>
                <c:f>'Chl a'!$C$28:$C$36</c:f>
                <c:numCache>
                  <c:formatCode>General</c:formatCode>
                  <c:ptCount val="9"/>
                  <c:pt idx="0">
                    <c:v>4.2471315849641249E-2</c:v>
                  </c:pt>
                  <c:pt idx="1">
                    <c:v>6.7781010393767396E-2</c:v>
                  </c:pt>
                  <c:pt idx="2">
                    <c:v>4.8693373984558148E-2</c:v>
                  </c:pt>
                  <c:pt idx="3">
                    <c:v>7.4426447449814359E-2</c:v>
                  </c:pt>
                  <c:pt idx="4">
                    <c:v>0.10855728639755129</c:v>
                  </c:pt>
                  <c:pt idx="5">
                    <c:v>4.4063646807771285E-2</c:v>
                  </c:pt>
                  <c:pt idx="6">
                    <c:v>9.3225995078268314E-2</c:v>
                  </c:pt>
                  <c:pt idx="7">
                    <c:v>0.15366165342509353</c:v>
                  </c:pt>
                  <c:pt idx="8">
                    <c:v>4.9284654389914757E-2</c:v>
                  </c:pt>
                </c:numCache>
              </c:numRef>
            </c:minus>
          </c:errBars>
          <c:cat>
            <c:numRef>
              <c:f>'Chl a'!$A$3:$A$11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'Chl a'!$B$28:$B$36</c:f>
              <c:numCache>
                <c:formatCode>0.00</c:formatCode>
                <c:ptCount val="9"/>
                <c:pt idx="0">
                  <c:v>0.263488</c:v>
                </c:pt>
                <c:pt idx="1">
                  <c:v>0.24282199999999995</c:v>
                </c:pt>
                <c:pt idx="2">
                  <c:v>0.36260199999999998</c:v>
                </c:pt>
                <c:pt idx="3">
                  <c:v>0.58772599999999997</c:v>
                </c:pt>
                <c:pt idx="4">
                  <c:v>1.0558159999999999</c:v>
                </c:pt>
                <c:pt idx="5">
                  <c:v>2.0384720000000001</c:v>
                </c:pt>
                <c:pt idx="6">
                  <c:v>4.6004974999999995</c:v>
                </c:pt>
                <c:pt idx="7">
                  <c:v>5.90923</c:v>
                </c:pt>
                <c:pt idx="8">
                  <c:v>7.2464224999999995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15-4134-A0AA-DA04CF81BE27}"/>
            </c:ext>
          </c:extLst>
        </c:ser>
        <c:ser>
          <c:idx val="0"/>
          <c:order val="1"/>
          <c:tx>
            <c:strRef>
              <c:f>'Chl a'!$D$26:$E$26</c:f>
              <c:strCache>
                <c:ptCount val="1"/>
                <c:pt idx="0">
                  <c:v>Co-culture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x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'Chl a'!$E$28:$E$36</c:f>
                <c:numCache>
                  <c:formatCode>General</c:formatCode>
                  <c:ptCount val="9"/>
                  <c:pt idx="0">
                    <c:v>2.6935192963852769E-2</c:v>
                  </c:pt>
                  <c:pt idx="1">
                    <c:v>0.20998151887725705</c:v>
                  </c:pt>
                  <c:pt idx="2">
                    <c:v>7.1856607442879208E-2</c:v>
                  </c:pt>
                  <c:pt idx="3">
                    <c:v>5.4886042579147594E-2</c:v>
                  </c:pt>
                  <c:pt idx="4">
                    <c:v>3.8323712241900648E-2</c:v>
                  </c:pt>
                  <c:pt idx="5">
                    <c:v>9.4404458740040012E-2</c:v>
                  </c:pt>
                  <c:pt idx="6">
                    <c:v>6.6361929824260119E-2</c:v>
                  </c:pt>
                  <c:pt idx="7">
                    <c:v>8.7163596357653833E-2</c:v>
                  </c:pt>
                  <c:pt idx="8">
                    <c:v>6.6691050149176506E-2</c:v>
                  </c:pt>
                </c:numCache>
              </c:numRef>
            </c:plus>
            <c:minus>
              <c:numRef>
                <c:f>'Chl a'!$E$28:$E$36</c:f>
                <c:numCache>
                  <c:formatCode>General</c:formatCode>
                  <c:ptCount val="9"/>
                  <c:pt idx="0">
                    <c:v>2.6935192963852769E-2</c:v>
                  </c:pt>
                  <c:pt idx="1">
                    <c:v>0.20998151887725705</c:v>
                  </c:pt>
                  <c:pt idx="2">
                    <c:v>7.1856607442879208E-2</c:v>
                  </c:pt>
                  <c:pt idx="3">
                    <c:v>5.4886042579147594E-2</c:v>
                  </c:pt>
                  <c:pt idx="4">
                    <c:v>3.8323712241900648E-2</c:v>
                  </c:pt>
                  <c:pt idx="5">
                    <c:v>9.4404458740040012E-2</c:v>
                  </c:pt>
                  <c:pt idx="6">
                    <c:v>6.6361929824260119E-2</c:v>
                  </c:pt>
                  <c:pt idx="7">
                    <c:v>8.7163596357653833E-2</c:v>
                  </c:pt>
                  <c:pt idx="8">
                    <c:v>6.6691050149176506E-2</c:v>
                  </c:pt>
                </c:numCache>
              </c:numRef>
            </c:minus>
          </c:errBars>
          <c:val>
            <c:numRef>
              <c:f>'Chl a'!$D$28:$D$36</c:f>
              <c:numCache>
                <c:formatCode>0.00</c:formatCode>
                <c:ptCount val="9"/>
                <c:pt idx="0">
                  <c:v>0.23414199999999999</c:v>
                </c:pt>
                <c:pt idx="1">
                  <c:v>0.80683199999999999</c:v>
                </c:pt>
                <c:pt idx="2">
                  <c:v>3.5060692000000002</c:v>
                </c:pt>
                <c:pt idx="3">
                  <c:v>4.4888779999999997</c:v>
                </c:pt>
                <c:pt idx="4">
                  <c:v>7.9881020000000005</c:v>
                </c:pt>
                <c:pt idx="5">
                  <c:v>9.1305459999999989</c:v>
                </c:pt>
                <c:pt idx="6">
                  <c:v>11.087412499999999</c:v>
                </c:pt>
                <c:pt idx="7">
                  <c:v>11.304285999999998</c:v>
                </c:pt>
                <c:pt idx="8">
                  <c:v>5.9909979999999994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15-4134-A0AA-DA04CF81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08672"/>
        <c:axId val="171574400"/>
      </c:lineChart>
      <c:catAx>
        <c:axId val="17090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74400"/>
        <c:crossesAt val="1.0000000000000002E-3"/>
        <c:auto val="1"/>
        <c:lblAlgn val="ctr"/>
        <c:lblOffset val="100"/>
        <c:tickLblSkip val="1"/>
        <c:noMultiLvlLbl val="0"/>
      </c:catAx>
      <c:valAx>
        <c:axId val="171574400"/>
        <c:scaling>
          <c:logBase val="1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Chl-a concentration (mg 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7290079365079363E-2"/>
              <c:y val="0.1136420634920634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08672"/>
        <c:crossesAt val="1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7539682539682"/>
          <c:y val="0.13196626984126983"/>
          <c:w val="0.82801865079365078"/>
          <c:h val="0.69642420634920632"/>
        </c:manualLayout>
      </c:layout>
      <c:lineChart>
        <c:grouping val="standard"/>
        <c:varyColors val="0"/>
        <c:ser>
          <c:idx val="0"/>
          <c:order val="0"/>
          <c:tx>
            <c:strRef>
              <c:f>Carotenoid!$B$1</c:f>
              <c:strCache>
                <c:ptCount val="1"/>
                <c:pt idx="0">
                  <c:v>Pure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Carotenoid!$C$3:$C$11</c:f>
                <c:numCache>
                  <c:formatCode>General</c:formatCode>
                  <c:ptCount val="9"/>
                  <c:pt idx="0">
                    <c:v>2.6937158721736076E-2</c:v>
                  </c:pt>
                  <c:pt idx="1">
                    <c:v>3.2979854456925688E-2</c:v>
                  </c:pt>
                  <c:pt idx="2">
                    <c:v>3.7957757046485276E-2</c:v>
                  </c:pt>
                  <c:pt idx="3">
                    <c:v>1.2626389824490613E-2</c:v>
                  </c:pt>
                  <c:pt idx="4">
                    <c:v>4.8596158284374344E-2</c:v>
                  </c:pt>
                  <c:pt idx="5">
                    <c:v>0.13253915798736607</c:v>
                  </c:pt>
                  <c:pt idx="6">
                    <c:v>0.18721331612183267</c:v>
                  </c:pt>
                  <c:pt idx="7">
                    <c:v>0.18832422715448507</c:v>
                  </c:pt>
                  <c:pt idx="8">
                    <c:v>8.8605008699659232E-2</c:v>
                  </c:pt>
                </c:numCache>
              </c:numRef>
            </c:plus>
            <c:minus>
              <c:numRef>
                <c:f>Carotenoid!$C$3:$C$11</c:f>
                <c:numCache>
                  <c:formatCode>General</c:formatCode>
                  <c:ptCount val="9"/>
                  <c:pt idx="0">
                    <c:v>2.6937158721736076E-2</c:v>
                  </c:pt>
                  <c:pt idx="1">
                    <c:v>3.2979854456925688E-2</c:v>
                  </c:pt>
                  <c:pt idx="2">
                    <c:v>3.7957757046485276E-2</c:v>
                  </c:pt>
                  <c:pt idx="3">
                    <c:v>1.2626389824490613E-2</c:v>
                  </c:pt>
                  <c:pt idx="4">
                    <c:v>4.8596158284374344E-2</c:v>
                  </c:pt>
                  <c:pt idx="5">
                    <c:v>0.13253915798736607</c:v>
                  </c:pt>
                  <c:pt idx="6">
                    <c:v>0.18721331612183267</c:v>
                  </c:pt>
                  <c:pt idx="7">
                    <c:v>0.18832422715448507</c:v>
                  </c:pt>
                  <c:pt idx="8">
                    <c:v>8.8605008699659232E-2</c:v>
                  </c:pt>
                </c:numCache>
              </c:numRef>
            </c:minus>
          </c:errBars>
          <c:cat>
            <c:numRef>
              <c:f>Carotenoid!$A$3:$A$11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Carotenoid!$B$3:$B$11</c:f>
              <c:numCache>
                <c:formatCode>0.00</c:formatCode>
                <c:ptCount val="9"/>
                <c:pt idx="0">
                  <c:v>6.6392000000000007E-2</c:v>
                </c:pt>
                <c:pt idx="1">
                  <c:v>8.8779999999999998E-2</c:v>
                </c:pt>
                <c:pt idx="2">
                  <c:v>0.126608</c:v>
                </c:pt>
                <c:pt idx="3">
                  <c:v>7.4111999999999997E-2</c:v>
                </c:pt>
                <c:pt idx="4">
                  <c:v>0.35126000000000002</c:v>
                </c:pt>
                <c:pt idx="5">
                  <c:v>1.31626</c:v>
                </c:pt>
                <c:pt idx="6">
                  <c:v>2.2407300000000001</c:v>
                </c:pt>
                <c:pt idx="7">
                  <c:v>1.3760899999999998</c:v>
                </c:pt>
                <c:pt idx="8">
                  <c:v>0.65909499999999999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Carotenoid!$D$1</c:f>
              <c:strCache>
                <c:ptCount val="1"/>
                <c:pt idx="0">
                  <c:v>Co-culture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Carotenoid!$E$3:$E$11</c:f>
                <c:numCache>
                  <c:formatCode>General</c:formatCode>
                  <c:ptCount val="9"/>
                  <c:pt idx="0">
                    <c:v>1.3755904913890608E-2</c:v>
                  </c:pt>
                  <c:pt idx="1">
                    <c:v>1.902788164772928E-2</c:v>
                  </c:pt>
                  <c:pt idx="2">
                    <c:v>1.5774134524594367E-2</c:v>
                  </c:pt>
                  <c:pt idx="3">
                    <c:v>2.4776269291400612E-2</c:v>
                  </c:pt>
                  <c:pt idx="4">
                    <c:v>7.2213987564737486E-3</c:v>
                  </c:pt>
                  <c:pt idx="5">
                    <c:v>2.1595311528199899E-2</c:v>
                  </c:pt>
                  <c:pt idx="6">
                    <c:v>8.6225868508238268E-2</c:v>
                  </c:pt>
                  <c:pt idx="7">
                    <c:v>2.4866310542579439E-2</c:v>
                  </c:pt>
                  <c:pt idx="8">
                    <c:v>9.8411076612341178E-3</c:v>
                  </c:pt>
                </c:numCache>
              </c:numRef>
            </c:plus>
            <c:minus>
              <c:numRef>
                <c:f>Carotenoid!$E$3:$E$11</c:f>
                <c:numCache>
                  <c:formatCode>General</c:formatCode>
                  <c:ptCount val="9"/>
                  <c:pt idx="0">
                    <c:v>1.3755904913890608E-2</c:v>
                  </c:pt>
                  <c:pt idx="1">
                    <c:v>1.902788164772928E-2</c:v>
                  </c:pt>
                  <c:pt idx="2">
                    <c:v>1.5774134524594367E-2</c:v>
                  </c:pt>
                  <c:pt idx="3">
                    <c:v>2.4776269291400612E-2</c:v>
                  </c:pt>
                  <c:pt idx="4">
                    <c:v>7.2213987564737486E-3</c:v>
                  </c:pt>
                  <c:pt idx="5">
                    <c:v>2.1595311528199899E-2</c:v>
                  </c:pt>
                  <c:pt idx="6">
                    <c:v>8.6225868508238268E-2</c:v>
                  </c:pt>
                  <c:pt idx="7">
                    <c:v>2.4866310542579439E-2</c:v>
                  </c:pt>
                  <c:pt idx="8">
                    <c:v>9.8411076612341178E-3</c:v>
                  </c:pt>
                </c:numCache>
              </c:numRef>
            </c:minus>
          </c:errBars>
          <c:cat>
            <c:numRef>
              <c:f>Carotenoid!$A$3:$A$11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Carotenoid!$D$3:$D$11</c:f>
              <c:numCache>
                <c:formatCode>0.00</c:formatCode>
                <c:ptCount val="9"/>
                <c:pt idx="0">
                  <c:v>6.0988000000000001E-2</c:v>
                </c:pt>
                <c:pt idx="1">
                  <c:v>0.15594400000000003</c:v>
                </c:pt>
                <c:pt idx="2">
                  <c:v>0.40838799999999997</c:v>
                </c:pt>
                <c:pt idx="3">
                  <c:v>0.73648799999999992</c:v>
                </c:pt>
                <c:pt idx="4">
                  <c:v>1.2930999999999999</c:v>
                </c:pt>
                <c:pt idx="5">
                  <c:v>2.3993760000000002</c:v>
                </c:pt>
                <c:pt idx="6">
                  <c:v>2.0743640000000001</c:v>
                </c:pt>
                <c:pt idx="7">
                  <c:v>1.30854</c:v>
                </c:pt>
                <c:pt idx="8">
                  <c:v>1.1695800000000001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29952"/>
        <c:axId val="171636224"/>
      </c:lineChart>
      <c:catAx>
        <c:axId val="17162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36224"/>
        <c:crosses val="autoZero"/>
        <c:auto val="1"/>
        <c:lblAlgn val="ctr"/>
        <c:lblOffset val="100"/>
        <c:noMultiLvlLbl val="0"/>
      </c:catAx>
      <c:valAx>
        <c:axId val="171636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Total arotenoids  (µg/mL)</a:t>
                </a:r>
                <a:endParaRPr lang="en-US" sz="1000" b="1" i="0" baseline="30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198412698412699E-2"/>
              <c:y val="0.24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29952"/>
        <c:crosses val="autoZero"/>
        <c:crossBetween val="midCat"/>
        <c:majorUnit val="0.5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3952380952381"/>
          <c:y val="0.14204563492063491"/>
          <c:w val="0.82801865079365078"/>
          <c:h val="0.69642420634920632"/>
        </c:manualLayout>
      </c:layout>
      <c:lineChart>
        <c:grouping val="standard"/>
        <c:varyColors val="0"/>
        <c:ser>
          <c:idx val="0"/>
          <c:order val="0"/>
          <c:tx>
            <c:strRef>
              <c:f>Carotenoid!$B$14</c:f>
              <c:strCache>
                <c:ptCount val="1"/>
                <c:pt idx="0">
                  <c:v>Pure</c:v>
                </c:pt>
              </c:strCache>
            </c:strRef>
          </c:tx>
          <c:marker>
            <c:symbol val="diamond"/>
            <c:size val="7"/>
          </c:marker>
          <c:errBars>
            <c:errDir val="y"/>
            <c:errBarType val="both"/>
            <c:errValType val="cust"/>
            <c:noEndCap val="0"/>
            <c:plus>
              <c:numRef>
                <c:f>Carotenoid!$C$16:$C$25</c:f>
                <c:numCache>
                  <c:formatCode>General</c:formatCode>
                  <c:ptCount val="10"/>
                  <c:pt idx="0">
                    <c:v>1.883110405685234E-2</c:v>
                  </c:pt>
                  <c:pt idx="1">
                    <c:v>6.3155545441393957E-2</c:v>
                  </c:pt>
                  <c:pt idx="2">
                    <c:v>1.2626389824490613E-2</c:v>
                  </c:pt>
                  <c:pt idx="3">
                    <c:v>2.4012799087153303E-2</c:v>
                  </c:pt>
                  <c:pt idx="4">
                    <c:v>3.4373511313218953E-2</c:v>
                  </c:pt>
                  <c:pt idx="5">
                    <c:v>4.4010771408826829E-3</c:v>
                  </c:pt>
                  <c:pt idx="6">
                    <c:v>2.2507474314102837E-2</c:v>
                  </c:pt>
                  <c:pt idx="7">
                    <c:v>5.9078179558953899E-2</c:v>
                  </c:pt>
                  <c:pt idx="8">
                    <c:v>6.6857161172159292E-3</c:v>
                  </c:pt>
                </c:numCache>
              </c:numRef>
            </c:plus>
            <c:minus>
              <c:numRef>
                <c:f>Carotenoid!$C$16:$C$25</c:f>
                <c:numCache>
                  <c:formatCode>General</c:formatCode>
                  <c:ptCount val="10"/>
                  <c:pt idx="0">
                    <c:v>1.883110405685234E-2</c:v>
                  </c:pt>
                  <c:pt idx="1">
                    <c:v>6.3155545441393957E-2</c:v>
                  </c:pt>
                  <c:pt idx="2">
                    <c:v>1.2626389824490613E-2</c:v>
                  </c:pt>
                  <c:pt idx="3">
                    <c:v>2.4012799087153303E-2</c:v>
                  </c:pt>
                  <c:pt idx="4">
                    <c:v>3.4373511313218953E-2</c:v>
                  </c:pt>
                  <c:pt idx="5">
                    <c:v>4.4010771408826829E-3</c:v>
                  </c:pt>
                  <c:pt idx="6">
                    <c:v>2.2507474314102837E-2</c:v>
                  </c:pt>
                  <c:pt idx="7">
                    <c:v>5.9078179558953899E-2</c:v>
                  </c:pt>
                  <c:pt idx="8">
                    <c:v>6.6857161172159292E-3</c:v>
                  </c:pt>
                </c:numCache>
              </c:numRef>
            </c:minus>
          </c:errBars>
          <c:cat>
            <c:numRef>
              <c:f>Carotenoid!$A$16:$A$25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Carotenoid!$B$16:$B$24</c:f>
              <c:numCache>
                <c:formatCode>0.00</c:formatCode>
                <c:ptCount val="9"/>
                <c:pt idx="0">
                  <c:v>6.7935999999999996E-2</c:v>
                </c:pt>
                <c:pt idx="1">
                  <c:v>0.27097199999999999</c:v>
                </c:pt>
                <c:pt idx="2">
                  <c:v>0.13973200000000002</c:v>
                </c:pt>
                <c:pt idx="3">
                  <c:v>0.18450800000000001</c:v>
                </c:pt>
                <c:pt idx="4">
                  <c:v>0.28718399999999999</c:v>
                </c:pt>
                <c:pt idx="5">
                  <c:v>0.41533600000000004</c:v>
                </c:pt>
                <c:pt idx="6">
                  <c:v>1.20818</c:v>
                </c:pt>
                <c:pt idx="7">
                  <c:v>1.6819950000000001</c:v>
                </c:pt>
                <c:pt idx="8">
                  <c:v>1.52277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Carotenoid!$D$14</c:f>
              <c:strCache>
                <c:ptCount val="1"/>
                <c:pt idx="0">
                  <c:v>Co-culture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squar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Carotenoid!$E$16:$E$24</c:f>
                <c:numCache>
                  <c:formatCode>General</c:formatCode>
                  <c:ptCount val="9"/>
                  <c:pt idx="0">
                    <c:v>2.0131297027265772E-2</c:v>
                  </c:pt>
                  <c:pt idx="1">
                    <c:v>4.9912053854755389E-2</c:v>
                  </c:pt>
                  <c:pt idx="2">
                    <c:v>2.8704492331340765E-2</c:v>
                  </c:pt>
                  <c:pt idx="3">
                    <c:v>7.4248582478051361E-3</c:v>
                  </c:pt>
                  <c:pt idx="4">
                    <c:v>3.7681983493441616E-2</c:v>
                  </c:pt>
                  <c:pt idx="5">
                    <c:v>3.6456060127227102E-2</c:v>
                  </c:pt>
                  <c:pt idx="6">
                    <c:v>0.11238501199003384</c:v>
                  </c:pt>
                  <c:pt idx="7">
                    <c:v>1.1450610464075629E-2</c:v>
                  </c:pt>
                  <c:pt idx="8">
                    <c:v>5.05497912953159E-2</c:v>
                  </c:pt>
                </c:numCache>
              </c:numRef>
            </c:plus>
            <c:minus>
              <c:numRef>
                <c:f>Carotenoid!$E$16:$E$24</c:f>
                <c:numCache>
                  <c:formatCode>General</c:formatCode>
                  <c:ptCount val="9"/>
                  <c:pt idx="0">
                    <c:v>2.0131297027265772E-2</c:v>
                  </c:pt>
                  <c:pt idx="1">
                    <c:v>4.9912053854755389E-2</c:v>
                  </c:pt>
                  <c:pt idx="2">
                    <c:v>2.8704492331340765E-2</c:v>
                  </c:pt>
                  <c:pt idx="3">
                    <c:v>7.4248582478051361E-3</c:v>
                  </c:pt>
                  <c:pt idx="4">
                    <c:v>3.7681983493441616E-2</c:v>
                  </c:pt>
                  <c:pt idx="5">
                    <c:v>3.6456060127227102E-2</c:v>
                  </c:pt>
                  <c:pt idx="6">
                    <c:v>0.11238501199003384</c:v>
                  </c:pt>
                  <c:pt idx="7">
                    <c:v>1.1450610464075629E-2</c:v>
                  </c:pt>
                  <c:pt idx="8">
                    <c:v>5.05497912953159E-2</c:v>
                  </c:pt>
                </c:numCache>
              </c:numRef>
            </c:minus>
          </c:errBars>
          <c:cat>
            <c:numRef>
              <c:f>Carotenoid!$A$16:$A$25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Carotenoid!$D$16:$D$24</c:f>
              <c:numCache>
                <c:formatCode>0.00</c:formatCode>
                <c:ptCount val="9"/>
                <c:pt idx="0">
                  <c:v>5.0951999999999997E-2</c:v>
                </c:pt>
                <c:pt idx="1">
                  <c:v>0.14976799999999998</c:v>
                </c:pt>
                <c:pt idx="2">
                  <c:v>0.303396</c:v>
                </c:pt>
                <c:pt idx="3">
                  <c:v>0.82912799999999987</c:v>
                </c:pt>
                <c:pt idx="4">
                  <c:v>1.653624</c:v>
                </c:pt>
                <c:pt idx="5">
                  <c:v>1.8381319999999999</c:v>
                </c:pt>
                <c:pt idx="6">
                  <c:v>2.9830080000000003</c:v>
                </c:pt>
                <c:pt idx="7">
                  <c:v>2.0249560000000004</c:v>
                </c:pt>
                <c:pt idx="8">
                  <c:v>1.9106999999999996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36768"/>
        <c:axId val="171943040"/>
      </c:lineChart>
      <c:catAx>
        <c:axId val="17193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43040"/>
        <c:crosses val="autoZero"/>
        <c:auto val="1"/>
        <c:lblAlgn val="ctr"/>
        <c:lblOffset val="100"/>
        <c:noMultiLvlLbl val="0"/>
      </c:catAx>
      <c:valAx>
        <c:axId val="171943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Total carotenoids (µg/mL)</a:t>
                </a:r>
                <a:endParaRPr lang="en-US" sz="1000" b="1" i="0" baseline="30000">
                  <a:effectLst/>
                </a:endParaRP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36768"/>
        <c:crosses val="autoZero"/>
        <c:crossBetween val="midCat"/>
        <c:majorUnit val="0.5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3952380952381"/>
          <c:y val="0.16682619047619049"/>
          <c:w val="0.82801865079365078"/>
          <c:h val="0.65652460317460315"/>
        </c:manualLayout>
      </c:layout>
      <c:lineChart>
        <c:grouping val="standard"/>
        <c:varyColors val="0"/>
        <c:ser>
          <c:idx val="0"/>
          <c:order val="0"/>
          <c:tx>
            <c:strRef>
              <c:f>Carotenoid!$B$27</c:f>
              <c:strCache>
                <c:ptCount val="1"/>
                <c:pt idx="0">
                  <c:v>Pure</c:v>
                </c:pt>
              </c:strCache>
            </c:strRef>
          </c:tx>
          <c:marker>
            <c:symbol val="diamond"/>
            <c:size val="7"/>
          </c:marker>
          <c:errBars>
            <c:errDir val="y"/>
            <c:errBarType val="both"/>
            <c:errValType val="cust"/>
            <c:noEndCap val="0"/>
            <c:plus>
              <c:numRef>
                <c:f>Carotenoid!$C$29:$C$38</c:f>
                <c:numCache>
                  <c:formatCode>General</c:formatCode>
                  <c:ptCount val="10"/>
                  <c:pt idx="0">
                    <c:v>1.353754335173107E-2</c:v>
                  </c:pt>
                  <c:pt idx="1">
                    <c:v>1.418254561071459E-2</c:v>
                  </c:pt>
                  <c:pt idx="2">
                    <c:v>6.4590154048430569E-3</c:v>
                  </c:pt>
                  <c:pt idx="3">
                    <c:v>9.432942870599817E-2</c:v>
                  </c:pt>
                  <c:pt idx="4">
                    <c:v>5.7551551499503452E-2</c:v>
                  </c:pt>
                  <c:pt idx="5">
                    <c:v>3.2821350977679235E-2</c:v>
                  </c:pt>
                  <c:pt idx="6">
                    <c:v>4.845542934835418E-2</c:v>
                  </c:pt>
                  <c:pt idx="7">
                    <c:v>7.2992113500934874E-2</c:v>
                  </c:pt>
                  <c:pt idx="8">
                    <c:v>9.7498434859232735E-2</c:v>
                  </c:pt>
                </c:numCache>
              </c:numRef>
            </c:plus>
            <c:minus>
              <c:numRef>
                <c:f>Carotenoid!$C$29:$C$38</c:f>
                <c:numCache>
                  <c:formatCode>General</c:formatCode>
                  <c:ptCount val="10"/>
                  <c:pt idx="0">
                    <c:v>1.353754335173107E-2</c:v>
                  </c:pt>
                  <c:pt idx="1">
                    <c:v>1.418254561071459E-2</c:v>
                  </c:pt>
                  <c:pt idx="2">
                    <c:v>6.4590154048430569E-3</c:v>
                  </c:pt>
                  <c:pt idx="3">
                    <c:v>9.432942870599817E-2</c:v>
                  </c:pt>
                  <c:pt idx="4">
                    <c:v>5.7551551499503452E-2</c:v>
                  </c:pt>
                  <c:pt idx="5">
                    <c:v>3.2821350977679235E-2</c:v>
                  </c:pt>
                  <c:pt idx="6">
                    <c:v>4.845542934835418E-2</c:v>
                  </c:pt>
                  <c:pt idx="7">
                    <c:v>7.2992113500934874E-2</c:v>
                  </c:pt>
                  <c:pt idx="8">
                    <c:v>9.7498434859232735E-2</c:v>
                  </c:pt>
                </c:numCache>
              </c:numRef>
            </c:minus>
          </c:errBars>
          <c:cat>
            <c:numRef>
              <c:f>Carotenoid!$A$29:$A$37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Carotenoid!$B$29:$B$37</c:f>
              <c:numCache>
                <c:formatCode>0.00</c:formatCode>
                <c:ptCount val="9"/>
                <c:pt idx="0">
                  <c:v>0.105764</c:v>
                </c:pt>
                <c:pt idx="1">
                  <c:v>6.1760000000000002E-2</c:v>
                </c:pt>
                <c:pt idx="2">
                  <c:v>0.15671600000000002</c:v>
                </c:pt>
                <c:pt idx="3">
                  <c:v>0.25167200000000001</c:v>
                </c:pt>
                <c:pt idx="4">
                  <c:v>0.57359599999999999</c:v>
                </c:pt>
                <c:pt idx="5">
                  <c:v>1.757844</c:v>
                </c:pt>
                <c:pt idx="6">
                  <c:v>1.7283149999999998</c:v>
                </c:pt>
                <c:pt idx="7">
                  <c:v>3.7490249999999996</c:v>
                </c:pt>
                <c:pt idx="8">
                  <c:v>4.5239199999999995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Carotenoid!$D$27</c:f>
              <c:strCache>
                <c:ptCount val="1"/>
                <c:pt idx="0">
                  <c:v>Co-culture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squar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Carotenoid!$E$29:$E$37</c:f>
                <c:numCache>
                  <c:formatCode>General</c:formatCode>
                  <c:ptCount val="9"/>
                  <c:pt idx="0">
                    <c:v>5.0328242568164457E-3</c:v>
                  </c:pt>
                  <c:pt idx="1">
                    <c:v>2.566246909399016E-2</c:v>
                  </c:pt>
                  <c:pt idx="2">
                    <c:v>9.6592595575437382E-2</c:v>
                  </c:pt>
                  <c:pt idx="3">
                    <c:v>9.8464052933037394E-2</c:v>
                  </c:pt>
                  <c:pt idx="4">
                    <c:v>8.9340448398247826E-2</c:v>
                  </c:pt>
                  <c:pt idx="5">
                    <c:v>8.9307087512694158E-2</c:v>
                  </c:pt>
                  <c:pt idx="6">
                    <c:v>9.9105077165602601E-2</c:v>
                  </c:pt>
                  <c:pt idx="7">
                    <c:v>4.9099442766695901E-2</c:v>
                  </c:pt>
                  <c:pt idx="8">
                    <c:v>3.5796167392613105E-2</c:v>
                  </c:pt>
                </c:numCache>
              </c:numRef>
            </c:plus>
            <c:minus>
              <c:numRef>
                <c:f>Carotenoid!$E$29:$E$37</c:f>
                <c:numCache>
                  <c:formatCode>General</c:formatCode>
                  <c:ptCount val="9"/>
                  <c:pt idx="0">
                    <c:v>5.0328242568164457E-3</c:v>
                  </c:pt>
                  <c:pt idx="1">
                    <c:v>2.566246909399016E-2</c:v>
                  </c:pt>
                  <c:pt idx="2">
                    <c:v>9.6592595575437382E-2</c:v>
                  </c:pt>
                  <c:pt idx="3">
                    <c:v>9.8464052933037394E-2</c:v>
                  </c:pt>
                  <c:pt idx="4">
                    <c:v>8.9340448398247826E-2</c:v>
                  </c:pt>
                  <c:pt idx="5">
                    <c:v>8.9307087512694158E-2</c:v>
                  </c:pt>
                  <c:pt idx="6">
                    <c:v>9.9105077165602601E-2</c:v>
                  </c:pt>
                  <c:pt idx="7">
                    <c:v>4.9099442766695901E-2</c:v>
                  </c:pt>
                  <c:pt idx="8">
                    <c:v>3.5796167392613105E-2</c:v>
                  </c:pt>
                </c:numCache>
              </c:numRef>
            </c:minus>
          </c:errBars>
          <c:cat>
            <c:numRef>
              <c:f>Carotenoid!$A$29:$A$37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Carotenoid!$D$29:$D$37</c:f>
              <c:numCache>
                <c:formatCode>0.00</c:formatCode>
                <c:ptCount val="9"/>
                <c:pt idx="0">
                  <c:v>3.3967999999999998E-2</c:v>
                </c:pt>
                <c:pt idx="1">
                  <c:v>0.22465199999999999</c:v>
                </c:pt>
                <c:pt idx="2">
                  <c:v>2.0118319999999996</c:v>
                </c:pt>
                <c:pt idx="3">
                  <c:v>2.5236679999999998</c:v>
                </c:pt>
                <c:pt idx="4">
                  <c:v>5.5807880000000001</c:v>
                </c:pt>
                <c:pt idx="5">
                  <c:v>5.8340040000000002</c:v>
                </c:pt>
                <c:pt idx="6">
                  <c:v>6.8679050000000004</c:v>
                </c:pt>
                <c:pt idx="7">
                  <c:v>8.1654440000000008</c:v>
                </c:pt>
                <c:pt idx="8">
                  <c:v>4.3039000000000005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60960"/>
        <c:axId val="192348928"/>
      </c:lineChart>
      <c:catAx>
        <c:axId val="17196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48928"/>
        <c:crosses val="autoZero"/>
        <c:auto val="1"/>
        <c:lblAlgn val="ctr"/>
        <c:lblOffset val="100"/>
        <c:noMultiLvlLbl val="0"/>
      </c:catAx>
      <c:valAx>
        <c:axId val="192348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Total carotenoids (µg/mL)</a:t>
                </a:r>
                <a:endParaRPr lang="en-US" sz="1000" b="1" i="0" baseline="30000">
                  <a:effectLst/>
                </a:endParaRP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60960"/>
        <c:crosses val="autoZero"/>
        <c:crossBetween val="midCat"/>
        <c:majorUnit val="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168503</xdr:colOff>
      <xdr:row>89</xdr:row>
      <xdr:rowOff>12118</xdr:rowOff>
    </xdr:from>
    <xdr:to>
      <xdr:col>14</xdr:col>
      <xdr:colOff>670277</xdr:colOff>
      <xdr:row>111</xdr:row>
      <xdr:rowOff>126999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888998</xdr:colOff>
      <xdr:row>0</xdr:row>
      <xdr:rowOff>0</xdr:rowOff>
    </xdr:from>
    <xdr:to>
      <xdr:col>12</xdr:col>
      <xdr:colOff>552664</xdr:colOff>
      <xdr:row>13</xdr:row>
      <xdr:rowOff>112292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12</xdr:col>
      <xdr:colOff>621458</xdr:colOff>
      <xdr:row>29</xdr:row>
      <xdr:rowOff>112291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12</xdr:col>
      <xdr:colOff>621458</xdr:colOff>
      <xdr:row>43</xdr:row>
      <xdr:rowOff>112292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860425</xdr:colOff>
      <xdr:row>0</xdr:row>
      <xdr:rowOff>79375</xdr:rowOff>
    </xdr:from>
    <xdr:to>
      <xdr:col>12</xdr:col>
      <xdr:colOff>312425</xdr:colOff>
      <xdr:row>13</xdr:row>
      <xdr:rowOff>148275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831850</xdr:colOff>
      <xdr:row>15</xdr:row>
      <xdr:rowOff>165100</xdr:rowOff>
    </xdr:from>
    <xdr:to>
      <xdr:col>12</xdr:col>
      <xdr:colOff>283850</xdr:colOff>
      <xdr:row>29</xdr:row>
      <xdr:rowOff>81600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12</xdr:col>
      <xdr:colOff>321950</xdr:colOff>
      <xdr:row>44</xdr:row>
      <xdr:rowOff>126050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61"/>
  <sheetViews>
    <sheetView topLeftCell="G91" zoomScale="90" zoomScaleNormal="90" workbookViewId="0">
      <selection activeCell="R103" sqref="R103"/>
    </sheetView>
  </sheetViews>
  <sheetFormatPr defaultRowHeight="15" x14ac:dyDescent="0.25"/>
  <cols>
    <col min="1" max="1" width="12.28515625" customWidth="1"/>
    <col min="5" max="5" width="8.7109375" style="82"/>
    <col min="6" max="6" width="8.7109375" style="83"/>
    <col min="7" max="7" width="8.7109375" style="81"/>
    <col min="8" max="8" width="14.42578125" customWidth="1"/>
    <col min="15" max="15" width="13.42578125" customWidth="1"/>
  </cols>
  <sheetData>
    <row r="1" spans="1:20" ht="14.45" x14ac:dyDescent="0.35">
      <c r="A1" s="1" t="s">
        <v>1</v>
      </c>
      <c r="B1" s="2" t="s">
        <v>2</v>
      </c>
      <c r="C1" s="2" t="s">
        <v>3</v>
      </c>
      <c r="D1" s="2" t="s">
        <v>4</v>
      </c>
      <c r="E1" s="88" t="s">
        <v>17</v>
      </c>
      <c r="F1" s="89" t="s">
        <v>19</v>
      </c>
      <c r="G1"/>
      <c r="H1" s="77" t="s">
        <v>6</v>
      </c>
      <c r="I1" s="76" t="s">
        <v>2</v>
      </c>
      <c r="J1" s="76" t="s">
        <v>3</v>
      </c>
      <c r="K1" s="76" t="s">
        <v>4</v>
      </c>
      <c r="L1" s="88" t="s">
        <v>17</v>
      </c>
      <c r="M1" s="89" t="s">
        <v>19</v>
      </c>
      <c r="O1" s="1" t="s">
        <v>7</v>
      </c>
      <c r="P1" s="2" t="s">
        <v>2</v>
      </c>
      <c r="Q1" s="2" t="s">
        <v>3</v>
      </c>
      <c r="R1" s="2" t="s">
        <v>4</v>
      </c>
      <c r="S1" s="88" t="s">
        <v>17</v>
      </c>
      <c r="T1" s="89" t="s">
        <v>19</v>
      </c>
    </row>
    <row r="2" spans="1:20" ht="14.45" x14ac:dyDescent="0.35">
      <c r="A2" s="90" t="s">
        <v>78</v>
      </c>
      <c r="B2" s="80">
        <v>5.0000000000000001E-3</v>
      </c>
      <c r="C2" s="80">
        <v>4.0000000000000001E-3</v>
      </c>
      <c r="D2" s="80">
        <v>5.0000000000000001E-3</v>
      </c>
      <c r="E2" s="28">
        <f>((((11.6*B2)-(1.31*C2)-(0.14*D2))*10)/0.01)/1000</f>
        <v>5.2059999999999995E-2</v>
      </c>
      <c r="F2" s="85"/>
      <c r="G2"/>
      <c r="H2" s="90" t="s">
        <v>78</v>
      </c>
      <c r="I2" s="93">
        <v>3.7999999999999999E-2</v>
      </c>
      <c r="J2" s="93">
        <v>2.9000000000000001E-2</v>
      </c>
      <c r="K2" s="93">
        <v>2.5000000000000001E-2</v>
      </c>
      <c r="L2" s="28">
        <f>((((11.6*I2)-(1.31*J2)-(0.14*K2))*10)/0.01)/1000</f>
        <v>0.39930999999999989</v>
      </c>
      <c r="M2" s="85"/>
      <c r="O2" s="90" t="s">
        <v>78</v>
      </c>
      <c r="P2" s="93">
        <v>1.9E-2</v>
      </c>
      <c r="Q2" s="80">
        <v>1.0999999999999999E-2</v>
      </c>
      <c r="R2" s="80">
        <v>1.0999999999999999E-2</v>
      </c>
      <c r="S2" s="28">
        <f>((((11.6*P2)-(1.31*Q2)-(0.14*R2))*10)/0.01)/1000</f>
        <v>0.20444999999999997</v>
      </c>
      <c r="T2" s="85"/>
    </row>
    <row r="3" spans="1:20" ht="14.45" x14ac:dyDescent="0.35">
      <c r="A3" s="90"/>
      <c r="B3" s="80">
        <v>6.0000000000000001E-3</v>
      </c>
      <c r="C3" s="80">
        <v>5.0000000000000001E-3</v>
      </c>
      <c r="D3" s="80">
        <v>5.0000000000000001E-3</v>
      </c>
      <c r="E3" s="28">
        <f t="shared" ref="E3:E6" si="0">((((11.6*B3)-(1.31*C3)-(0.14*D3))*10)/0.01)/1000</f>
        <v>6.2349999999999996E-2</v>
      </c>
      <c r="F3" s="85"/>
      <c r="G3"/>
      <c r="H3" s="90"/>
      <c r="I3" s="93">
        <v>1.6E-2</v>
      </c>
      <c r="J3" s="93">
        <v>2.1999999999999999E-2</v>
      </c>
      <c r="K3" s="93">
        <v>2.1000000000000001E-2</v>
      </c>
      <c r="L3" s="28">
        <f t="shared" ref="L3:L6" si="1">((((11.6*I3)-(1.31*J3)-(0.14*K3))*10)/0.01)/1000</f>
        <v>0.15383999999999998</v>
      </c>
      <c r="M3" s="85"/>
      <c r="O3" s="90"/>
      <c r="P3" s="93">
        <v>2.1999999999999999E-2</v>
      </c>
      <c r="Q3" s="80">
        <v>0.01</v>
      </c>
      <c r="R3" s="80">
        <v>8.9999999999999993E-3</v>
      </c>
      <c r="S3" s="28">
        <f t="shared" ref="S3:S6" si="2">((((11.6*P3)-(1.31*Q3)-(0.14*R3))*10)/0.01)/1000</f>
        <v>0.24083999999999997</v>
      </c>
      <c r="T3" s="85"/>
    </row>
    <row r="4" spans="1:20" ht="14.45" x14ac:dyDescent="0.35">
      <c r="A4" s="90"/>
      <c r="B4" s="80">
        <v>7.0000000000000001E-3</v>
      </c>
      <c r="C4" s="80">
        <v>6.0000000000000001E-3</v>
      </c>
      <c r="D4" s="80">
        <v>7.0000000000000001E-3</v>
      </c>
      <c r="E4" s="28">
        <f t="shared" si="0"/>
        <v>7.235999999999998E-2</v>
      </c>
      <c r="F4" s="85"/>
      <c r="G4"/>
      <c r="H4" s="90"/>
      <c r="I4" s="93">
        <v>0.03</v>
      </c>
      <c r="J4" s="93">
        <v>0.01</v>
      </c>
      <c r="K4" s="93">
        <v>1.2999999999999999E-2</v>
      </c>
      <c r="L4" s="28">
        <f t="shared" si="1"/>
        <v>0.33307999999999999</v>
      </c>
      <c r="M4" s="85"/>
      <c r="O4" s="90"/>
      <c r="P4" s="93">
        <v>0.01</v>
      </c>
      <c r="Q4" s="80">
        <v>6.0000000000000001E-3</v>
      </c>
      <c r="R4" s="80">
        <v>4.0000000000000001E-3</v>
      </c>
      <c r="S4" s="28">
        <f t="shared" si="2"/>
        <v>0.10757999999999998</v>
      </c>
      <c r="T4" s="85"/>
    </row>
    <row r="5" spans="1:20" ht="14.45" x14ac:dyDescent="0.35">
      <c r="A5" s="90"/>
      <c r="B5" s="80">
        <v>1.0999999999999999E-2</v>
      </c>
      <c r="C5" s="80">
        <v>0.01</v>
      </c>
      <c r="D5" s="80">
        <v>1.0999999999999999E-2</v>
      </c>
      <c r="E5" s="28">
        <f t="shared" si="0"/>
        <v>0.11295999999999999</v>
      </c>
      <c r="F5" s="85"/>
      <c r="G5"/>
      <c r="H5" s="90"/>
      <c r="I5" s="93">
        <v>8.9999999999999993E-3</v>
      </c>
      <c r="J5" s="93">
        <v>6.0000000000000001E-3</v>
      </c>
      <c r="K5" s="93">
        <v>5.0000000000000001E-3</v>
      </c>
      <c r="L5" s="28">
        <f t="shared" si="1"/>
        <v>9.5839999999999981E-2</v>
      </c>
      <c r="M5" s="85"/>
      <c r="O5" s="90"/>
      <c r="P5" s="93">
        <v>6.0000000000000001E-3</v>
      </c>
      <c r="Q5" s="80">
        <v>2E-3</v>
      </c>
      <c r="R5" s="80">
        <v>2E-3</v>
      </c>
      <c r="S5" s="28">
        <f t="shared" si="2"/>
        <v>6.6699999999999995E-2</v>
      </c>
      <c r="T5" s="85"/>
    </row>
    <row r="6" spans="1:20" ht="14.45" x14ac:dyDescent="0.35">
      <c r="A6" s="90"/>
      <c r="B6" s="80">
        <v>2.5000000000000001E-2</v>
      </c>
      <c r="C6" s="80">
        <v>0.01</v>
      </c>
      <c r="D6" s="80">
        <v>1.4E-2</v>
      </c>
      <c r="E6" s="28">
        <f t="shared" si="0"/>
        <v>0.27493999999999996</v>
      </c>
      <c r="F6" s="85"/>
      <c r="G6"/>
      <c r="H6" s="90"/>
      <c r="I6" s="93">
        <v>2.4E-2</v>
      </c>
      <c r="J6" s="93">
        <v>1.4E-2</v>
      </c>
      <c r="K6" s="93">
        <v>1.2999999999999999E-2</v>
      </c>
      <c r="L6" s="28">
        <f t="shared" si="1"/>
        <v>0.25823999999999997</v>
      </c>
      <c r="M6" s="85"/>
      <c r="O6" s="90"/>
      <c r="P6" s="93">
        <v>4.0000000000000001E-3</v>
      </c>
      <c r="Q6" s="80">
        <v>0</v>
      </c>
      <c r="R6" s="80">
        <v>1E-3</v>
      </c>
      <c r="S6" s="28">
        <f t="shared" si="2"/>
        <v>4.6259999999999996E-2</v>
      </c>
      <c r="T6" s="85"/>
    </row>
    <row r="7" spans="1:20" ht="14.45" x14ac:dyDescent="0.35">
      <c r="A7" s="90"/>
      <c r="B7" s="80"/>
      <c r="C7" s="80"/>
      <c r="D7" s="80"/>
      <c r="E7" s="84">
        <f>AVERAGE(E25:E26)</f>
        <v>0.10198200000000002</v>
      </c>
      <c r="F7" s="85">
        <f>STDEVA(E25:E26)</f>
        <v>5.0597732834584547E-2</v>
      </c>
      <c r="G7"/>
      <c r="H7" s="90"/>
      <c r="I7" s="93"/>
      <c r="J7" s="93"/>
      <c r="K7" s="93"/>
      <c r="L7" s="84">
        <f>AVERAGE(L2:L6)</f>
        <v>0.24806199999999995</v>
      </c>
      <c r="M7" s="85">
        <f>STDEVA(L2:L6)</f>
        <v>0.12475669529127478</v>
      </c>
      <c r="O7" s="90"/>
      <c r="P7" s="80"/>
      <c r="Q7" s="80"/>
      <c r="R7" s="80"/>
      <c r="S7" s="84">
        <f>AVERAGE(S2:S6)</f>
        <v>0.13316599999999998</v>
      </c>
      <c r="T7" s="85">
        <f>STDEVA(S2:S6)</f>
        <v>8.5586395414224567E-2</v>
      </c>
    </row>
    <row r="8" spans="1:20" ht="14.45" x14ac:dyDescent="0.35">
      <c r="A8" s="90" t="s">
        <v>79</v>
      </c>
      <c r="B8" s="80">
        <v>4.2000000000000003E-2</v>
      </c>
      <c r="C8" s="80">
        <v>7.0000000000000001E-3</v>
      </c>
      <c r="D8" s="80">
        <v>1.2999999999999999E-2</v>
      </c>
      <c r="E8" s="28">
        <f>((((11.6*B8)-(1.31*C8)-(0.14*D8))*10)/0.01)/1000</f>
        <v>0.47621000000000002</v>
      </c>
      <c r="F8" s="85"/>
      <c r="G8"/>
      <c r="H8" s="90" t="s">
        <v>79</v>
      </c>
      <c r="I8" s="93">
        <v>7.0000000000000001E-3</v>
      </c>
      <c r="J8" s="93">
        <v>4.0000000000000001E-3</v>
      </c>
      <c r="K8" s="93">
        <v>4.0000000000000001E-3</v>
      </c>
      <c r="L8" s="28">
        <f>((((11.6*I8)-(1.31*J8)-(0.14*K8))*10)/0.01)/1000</f>
        <v>7.5400000000000009E-2</v>
      </c>
      <c r="M8" s="85"/>
      <c r="O8" s="90" t="s">
        <v>79</v>
      </c>
      <c r="P8" s="93">
        <v>3.2000000000000001E-2</v>
      </c>
      <c r="Q8" s="80">
        <v>2.1000000000000001E-2</v>
      </c>
      <c r="R8" s="80">
        <v>2.3E-2</v>
      </c>
      <c r="S8" s="28">
        <f>((((11.6*P8)-(1.31*Q8)-(0.14*R8))*10)/0.01)/1000</f>
        <v>0.34047000000000005</v>
      </c>
      <c r="T8" s="85"/>
    </row>
    <row r="9" spans="1:20" ht="14.45" x14ac:dyDescent="0.35">
      <c r="A9" s="90"/>
      <c r="B9" s="80">
        <v>7.1999999999999995E-2</v>
      </c>
      <c r="C9" s="80">
        <v>6.3E-2</v>
      </c>
      <c r="D9" s="80">
        <v>5.5E-2</v>
      </c>
      <c r="E9" s="28">
        <f t="shared" ref="E9:E12" si="3">((((11.6*B9)-(1.31*C9)-(0.14*D9))*10)/0.01)/1000</f>
        <v>0.74496999999999991</v>
      </c>
      <c r="F9" s="85"/>
      <c r="G9"/>
      <c r="H9" s="90"/>
      <c r="I9" s="93">
        <v>0.01</v>
      </c>
      <c r="J9" s="93">
        <v>5.0000000000000001E-3</v>
      </c>
      <c r="K9" s="93">
        <v>5.0000000000000001E-3</v>
      </c>
      <c r="L9" s="28">
        <f t="shared" ref="L9:L12" si="4">((((11.6*I9)-(1.31*J9)-(0.14*K9))*10)/0.01)/1000</f>
        <v>0.10874999999999999</v>
      </c>
      <c r="M9" s="85"/>
      <c r="O9" s="90"/>
      <c r="P9" s="93">
        <v>5.0000000000000001E-3</v>
      </c>
      <c r="Q9" s="80">
        <v>0</v>
      </c>
      <c r="R9" s="80">
        <v>0</v>
      </c>
      <c r="S9" s="28">
        <f t="shared" ref="S9:S12" si="5">((((11.6*P9)-(1.31*Q9)-(0.14*R9))*10)/0.01)/1000</f>
        <v>5.7999999999999996E-2</v>
      </c>
      <c r="T9" s="85"/>
    </row>
    <row r="10" spans="1:20" ht="14.45" x14ac:dyDescent="0.35">
      <c r="A10" s="90"/>
      <c r="B10" s="80">
        <v>0.04</v>
      </c>
      <c r="C10" s="80">
        <v>2.1999999999999999E-2</v>
      </c>
      <c r="D10" s="80">
        <v>1.9E-2</v>
      </c>
      <c r="E10" s="28">
        <f t="shared" si="3"/>
        <v>0.43251999999999996</v>
      </c>
      <c r="F10" s="85"/>
      <c r="G10"/>
      <c r="H10" s="90"/>
      <c r="I10" s="93">
        <v>5.1999999999999998E-2</v>
      </c>
      <c r="J10" s="93">
        <v>3.1E-2</v>
      </c>
      <c r="K10" s="93">
        <v>2.9000000000000001E-2</v>
      </c>
      <c r="L10" s="28">
        <f t="shared" si="4"/>
        <v>0.55852999999999997</v>
      </c>
      <c r="M10" s="85"/>
      <c r="O10" s="90"/>
      <c r="P10" s="93">
        <v>3.1E-2</v>
      </c>
      <c r="Q10" s="80">
        <v>1.4E-2</v>
      </c>
      <c r="R10" s="80">
        <v>1.2999999999999999E-2</v>
      </c>
      <c r="S10" s="28">
        <f t="shared" si="5"/>
        <v>0.33943999999999996</v>
      </c>
      <c r="T10" s="85"/>
    </row>
    <row r="11" spans="1:20" ht="14.45" x14ac:dyDescent="0.35">
      <c r="A11" s="3"/>
      <c r="B11" s="96">
        <v>6.9000000000000006E-2</v>
      </c>
      <c r="C11" s="74">
        <v>5.0999999999999997E-2</v>
      </c>
      <c r="D11" s="7">
        <v>0.05</v>
      </c>
      <c r="E11" s="28">
        <f t="shared" si="3"/>
        <v>0.72658999999999996</v>
      </c>
      <c r="F11" s="85"/>
      <c r="G11" s="37"/>
      <c r="H11" s="3"/>
      <c r="I11" s="92">
        <v>3.7999999999999999E-2</v>
      </c>
      <c r="J11" s="92">
        <v>2.1000000000000001E-2</v>
      </c>
      <c r="K11" s="92">
        <v>1.9E-2</v>
      </c>
      <c r="L11" s="28">
        <f t="shared" si="4"/>
        <v>0.41063</v>
      </c>
      <c r="M11" s="85"/>
      <c r="O11" s="3"/>
      <c r="P11" s="92">
        <v>1.0999999999999999E-2</v>
      </c>
      <c r="Q11" s="96">
        <v>3.0000000000000001E-3</v>
      </c>
      <c r="R11" s="96">
        <v>5.0000000000000001E-3</v>
      </c>
      <c r="S11" s="28">
        <f t="shared" si="5"/>
        <v>0.12296999999999997</v>
      </c>
      <c r="T11" s="85"/>
    </row>
    <row r="12" spans="1:20" ht="14.45" x14ac:dyDescent="0.35">
      <c r="A12" s="3"/>
      <c r="B12" s="96">
        <v>2.3E-2</v>
      </c>
      <c r="C12" s="74">
        <v>1.2E-2</v>
      </c>
      <c r="D12" s="7">
        <v>1.2E-2</v>
      </c>
      <c r="E12" s="28">
        <f t="shared" si="3"/>
        <v>0.24939999999999998</v>
      </c>
      <c r="F12" s="85"/>
      <c r="G12" s="37"/>
      <c r="H12" s="3"/>
      <c r="I12" s="92">
        <v>3.5000000000000003E-2</v>
      </c>
      <c r="J12" s="92">
        <v>1.7999999999999999E-2</v>
      </c>
      <c r="K12" s="92">
        <v>1.7000000000000001E-2</v>
      </c>
      <c r="L12" s="28">
        <f t="shared" si="4"/>
        <v>0.3800400000000001</v>
      </c>
      <c r="M12" s="85"/>
      <c r="O12" s="3"/>
      <c r="P12" s="92">
        <v>1.7999999999999999E-2</v>
      </c>
      <c r="Q12" s="96">
        <v>8.9999999999999993E-3</v>
      </c>
      <c r="R12" s="96">
        <v>7.0000000000000001E-3</v>
      </c>
      <c r="S12" s="28">
        <f t="shared" si="5"/>
        <v>0.19602999999999998</v>
      </c>
      <c r="T12" s="85"/>
    </row>
    <row r="13" spans="1:20" ht="14.45" x14ac:dyDescent="0.35">
      <c r="A13" s="3"/>
      <c r="B13" s="74"/>
      <c r="C13" s="74"/>
      <c r="D13" s="7"/>
      <c r="E13" s="84">
        <f>AVERAGE(E31:E32)</f>
        <v>7.8006999999999993E-2</v>
      </c>
      <c r="F13" s="85">
        <f>STDEVA(E31:E32)</f>
        <v>4.4699048065926394E-2</v>
      </c>
      <c r="G13" s="37"/>
      <c r="H13" s="3"/>
      <c r="I13" s="92"/>
      <c r="J13" s="92"/>
      <c r="K13" s="92"/>
      <c r="L13" s="84">
        <f>AVERAGE(L8:L12)</f>
        <v>0.30667000000000005</v>
      </c>
      <c r="M13" s="85">
        <f>STDEVA(L8:L12)</f>
        <v>0.20753459795899087</v>
      </c>
      <c r="O13" s="3"/>
      <c r="P13" s="74"/>
      <c r="Q13" s="96"/>
      <c r="R13" s="74"/>
      <c r="S13" s="84">
        <f>AVERAGE(S8:S12)</f>
        <v>0.21138200000000001</v>
      </c>
      <c r="T13" s="85">
        <f>STDEVA(S8:S12)</f>
        <v>0.12712293919666898</v>
      </c>
    </row>
    <row r="14" spans="1:20" ht="14.45" x14ac:dyDescent="0.35">
      <c r="A14" s="90" t="s">
        <v>80</v>
      </c>
      <c r="B14" s="80">
        <v>2E-3</v>
      </c>
      <c r="C14" s="80">
        <v>0</v>
      </c>
      <c r="D14" s="80">
        <v>1E-3</v>
      </c>
      <c r="E14" s="28">
        <f>((((11.6*B14)-(1.31*C14)-(0.14*D14))*10)/0.01)/1000</f>
        <v>2.3059999999999994E-2</v>
      </c>
      <c r="F14" s="85"/>
      <c r="G14"/>
      <c r="H14" s="90" t="s">
        <v>80</v>
      </c>
      <c r="I14" s="93">
        <v>0.02</v>
      </c>
      <c r="J14" s="93">
        <v>1.7999999999999999E-2</v>
      </c>
      <c r="K14" s="93">
        <v>1.2E-2</v>
      </c>
      <c r="L14" s="28">
        <f>((((11.6*I14)-(1.31*J14)-(0.14*K14))*10)/0.01)/1000</f>
        <v>0.20674000000000001</v>
      </c>
      <c r="M14" s="85"/>
      <c r="O14" s="90" t="s">
        <v>80</v>
      </c>
      <c r="P14" s="80">
        <v>1.7000000000000001E-2</v>
      </c>
      <c r="Q14" s="80">
        <v>8.0000000000000002E-3</v>
      </c>
      <c r="R14" s="80">
        <v>8.9999999999999993E-3</v>
      </c>
      <c r="S14" s="28">
        <f>((((11.6*P14)-(1.31*Q14)-(0.14*R14))*10)/0.01)/1000</f>
        <v>0.18546000000000001</v>
      </c>
      <c r="T14" s="85"/>
    </row>
    <row r="15" spans="1:20" ht="14.45" x14ac:dyDescent="0.35">
      <c r="A15" s="90"/>
      <c r="B15" s="80">
        <v>5.0000000000000001E-3</v>
      </c>
      <c r="C15" s="80">
        <v>2E-3</v>
      </c>
      <c r="D15" s="80">
        <v>5.0000000000000001E-3</v>
      </c>
      <c r="E15" s="28">
        <f>((((11.6*B15)-(1.31*C15)-(0.14*D15))*10)/0.01)/1000</f>
        <v>5.4679999999999992E-2</v>
      </c>
      <c r="F15" s="85"/>
      <c r="G15"/>
      <c r="H15" s="90"/>
      <c r="I15" s="93">
        <v>2.1000000000000001E-2</v>
      </c>
      <c r="J15" s="93">
        <v>0.01</v>
      </c>
      <c r="K15" s="93">
        <v>7.0000000000000001E-3</v>
      </c>
      <c r="L15" s="28">
        <f t="shared" ref="L15:L18" si="6">((((11.6*I15)-(1.31*J15)-(0.14*K15))*10)/0.01)/1000</f>
        <v>0.22951999999999997</v>
      </c>
      <c r="M15" s="85"/>
      <c r="O15" s="90"/>
      <c r="P15" s="80">
        <v>2.3E-2</v>
      </c>
      <c r="Q15" s="80">
        <v>2E-3</v>
      </c>
      <c r="R15" s="80">
        <v>2E-3</v>
      </c>
      <c r="S15" s="28">
        <f t="shared" ref="S15:S18" si="7">((((11.6*P15)-(1.31*Q15)-(0.14*R15))*10)/0.01)/1000</f>
        <v>0.26389999999999997</v>
      </c>
      <c r="T15" s="85"/>
    </row>
    <row r="16" spans="1:20" ht="14.45" x14ac:dyDescent="0.35">
      <c r="A16" s="90"/>
      <c r="B16" s="80">
        <v>4.0000000000000001E-3</v>
      </c>
      <c r="C16" s="80">
        <v>3.0000000000000001E-3</v>
      </c>
      <c r="D16" s="80">
        <v>1E-3</v>
      </c>
      <c r="E16" s="28">
        <f>((((11.6*B16)-(1.31*C16)-(0.14*D16))*10)/0.01)/1000</f>
        <v>4.2329999999999993E-2</v>
      </c>
      <c r="F16" s="85"/>
      <c r="G16"/>
      <c r="H16" s="90"/>
      <c r="I16" s="93">
        <v>8.9999999999999993E-3</v>
      </c>
      <c r="J16" s="93">
        <v>2E-3</v>
      </c>
      <c r="K16" s="93">
        <v>3.0000000000000001E-3</v>
      </c>
      <c r="L16" s="28">
        <f t="shared" si="6"/>
        <v>0.10135999999999999</v>
      </c>
      <c r="M16" s="85"/>
      <c r="O16" s="90"/>
      <c r="P16" s="80">
        <v>1.4999999999999999E-2</v>
      </c>
      <c r="Q16" s="80">
        <v>8.9999999999999993E-3</v>
      </c>
      <c r="R16" s="80">
        <v>7.0000000000000001E-3</v>
      </c>
      <c r="S16" s="28">
        <f t="shared" si="7"/>
        <v>0.16122999999999998</v>
      </c>
      <c r="T16" s="85"/>
    </row>
    <row r="17" spans="1:20" ht="14.45" x14ac:dyDescent="0.35">
      <c r="A17" s="90"/>
      <c r="B17" s="80">
        <v>2E-3</v>
      </c>
      <c r="C17" s="80">
        <v>2E-3</v>
      </c>
      <c r="D17" s="80">
        <v>0</v>
      </c>
      <c r="E17" s="28">
        <f t="shared" ref="E17" si="8">((((11.6*B17)-(1.31*C17)-(0.14*D17))*10)/0.01)/1000</f>
        <v>2.0579999999999998E-2</v>
      </c>
      <c r="F17" s="85"/>
      <c r="G17"/>
      <c r="H17" s="90"/>
      <c r="I17" s="93">
        <v>8.9999999999999993E-3</v>
      </c>
      <c r="J17" s="93">
        <v>6.0000000000000001E-3</v>
      </c>
      <c r="K17" s="93">
        <v>8.9999999999999993E-3</v>
      </c>
      <c r="L17" s="28">
        <f t="shared" si="6"/>
        <v>9.527999999999999E-2</v>
      </c>
      <c r="M17" s="85"/>
      <c r="O17" s="90"/>
      <c r="P17" s="80">
        <v>2.1999999999999999E-2</v>
      </c>
      <c r="Q17" s="80">
        <v>1.9E-2</v>
      </c>
      <c r="R17" s="80">
        <v>2.1999999999999999E-2</v>
      </c>
      <c r="S17" s="28">
        <f t="shared" si="7"/>
        <v>0.22722999999999999</v>
      </c>
      <c r="T17" s="85"/>
    </row>
    <row r="18" spans="1:20" ht="14.45" x14ac:dyDescent="0.35">
      <c r="A18" s="90"/>
      <c r="B18" s="80"/>
      <c r="C18" s="80"/>
      <c r="D18" s="80"/>
      <c r="E18" s="84">
        <f ca="1">AVERAGE(E36:E37)</f>
        <v>4.777349999999999E-2</v>
      </c>
      <c r="F18" s="85">
        <f ca="1">STDEVA(E36:E37)</f>
        <v>3.1512585164502151E-2</v>
      </c>
      <c r="G18"/>
      <c r="H18" s="90"/>
      <c r="I18" s="93">
        <v>2.1000000000000001E-2</v>
      </c>
      <c r="J18" s="93">
        <v>7.0000000000000001E-3</v>
      </c>
      <c r="K18" s="93">
        <v>6.0000000000000001E-3</v>
      </c>
      <c r="L18" s="28">
        <f t="shared" si="6"/>
        <v>0.23358999999999999</v>
      </c>
      <c r="M18" s="85"/>
      <c r="O18" s="90"/>
      <c r="P18" s="80">
        <v>1.4E-2</v>
      </c>
      <c r="Q18" s="80">
        <v>1E-3</v>
      </c>
      <c r="R18" s="80">
        <v>6.0000000000000001E-3</v>
      </c>
      <c r="S18" s="28">
        <f t="shared" si="7"/>
        <v>0.16024999999999998</v>
      </c>
      <c r="T18" s="85"/>
    </row>
    <row r="19" spans="1:20" ht="14.45" x14ac:dyDescent="0.35">
      <c r="A19" s="3"/>
      <c r="B19" s="74"/>
      <c r="C19" s="74"/>
      <c r="D19" s="7"/>
      <c r="E19" s="27"/>
      <c r="F19" s="85"/>
      <c r="G19" s="37"/>
      <c r="H19" s="3"/>
      <c r="I19" s="92"/>
      <c r="J19" s="92"/>
      <c r="K19" s="92"/>
      <c r="L19" s="84">
        <f>AVERAGE(L14:L18)</f>
        <v>0.17329800000000001</v>
      </c>
      <c r="M19" s="85">
        <f>STDEVA(L14:L18)</f>
        <v>6.9239241185905534E-2</v>
      </c>
      <c r="O19" s="3"/>
      <c r="P19" s="74"/>
      <c r="Q19" s="96"/>
      <c r="R19" s="74"/>
      <c r="S19" s="84">
        <f>AVERAGE(S14:S18)</f>
        <v>0.19961400000000001</v>
      </c>
      <c r="T19" s="85">
        <f>STDEVA(S14:S18)</f>
        <v>4.5051428723182449E-2</v>
      </c>
    </row>
    <row r="20" spans="1:20" ht="14.45" x14ac:dyDescent="0.35">
      <c r="A20" s="3" t="s">
        <v>81</v>
      </c>
      <c r="B20" s="86">
        <v>5.0000000000000001E-3</v>
      </c>
      <c r="C20" s="86">
        <v>5.0000000000000001E-3</v>
      </c>
      <c r="D20" s="86">
        <v>4.0000000000000001E-3</v>
      </c>
      <c r="E20" s="28">
        <f>((((11.6*B20)-(1.31*C20)-(0.14*D20))*10)/0.01)/1000</f>
        <v>5.0889999999999998E-2</v>
      </c>
      <c r="F20" s="85"/>
      <c r="G20"/>
      <c r="H20" s="3" t="s">
        <v>81</v>
      </c>
      <c r="I20" s="93">
        <v>1.7999999999999999E-2</v>
      </c>
      <c r="J20" s="93">
        <v>8.9999999999999993E-3</v>
      </c>
      <c r="K20" s="93">
        <v>5.0000000000000001E-3</v>
      </c>
      <c r="L20" s="28">
        <f>((((11.6*I20)-(1.31*J20)-(0.14*K20))*10)/0.01)/1000</f>
        <v>0.19630999999999998</v>
      </c>
      <c r="M20" s="85"/>
      <c r="O20" s="3" t="s">
        <v>81</v>
      </c>
      <c r="P20" s="86">
        <v>2.7E-2</v>
      </c>
      <c r="Q20" s="86">
        <v>1.6E-2</v>
      </c>
      <c r="R20" s="86">
        <v>1.6E-2</v>
      </c>
      <c r="S20" s="28">
        <f>((((11.6*P20)-(1.31*Q20)-(0.14*R20))*10)/0.01)/1000</f>
        <v>0.28999999999999998</v>
      </c>
      <c r="T20" s="85"/>
    </row>
    <row r="21" spans="1:20" ht="14.45" x14ac:dyDescent="0.35">
      <c r="A21" s="3"/>
      <c r="B21" s="86">
        <v>5.0000000000000001E-3</v>
      </c>
      <c r="C21" s="86">
        <v>6.0000000000000001E-3</v>
      </c>
      <c r="D21" s="86">
        <v>4.0000000000000001E-3</v>
      </c>
      <c r="E21" s="28">
        <f t="shared" ref="E21:E24" si="9">((((11.6*B21)-(1.31*C21)-(0.14*D21))*10)/0.01)/1000</f>
        <v>4.9579999999999999E-2</v>
      </c>
      <c r="F21" s="85"/>
      <c r="G21"/>
      <c r="H21" s="3"/>
      <c r="I21" s="93">
        <v>1.6E-2</v>
      </c>
      <c r="J21" s="93">
        <v>2.1999999999999999E-2</v>
      </c>
      <c r="K21" s="93">
        <v>2.1000000000000001E-2</v>
      </c>
      <c r="L21" s="28">
        <f t="shared" ref="L21:L24" si="10">((((11.6*I21)-(1.31*J21)-(0.14*K21))*10)/0.01)/1000</f>
        <v>0.15383999999999998</v>
      </c>
      <c r="M21" s="85"/>
      <c r="O21" s="3"/>
      <c r="P21" s="86">
        <v>2.9000000000000001E-2</v>
      </c>
      <c r="Q21" s="86">
        <v>1.6E-2</v>
      </c>
      <c r="R21" s="86">
        <v>1.6E-2</v>
      </c>
      <c r="S21" s="28">
        <f t="shared" ref="S21:S24" si="11">((((11.6*P21)-(1.31*Q21)-(0.14*R21))*10)/0.01)/1000</f>
        <v>0.31320000000000003</v>
      </c>
      <c r="T21" s="85"/>
    </row>
    <row r="22" spans="1:20" ht="14.45" x14ac:dyDescent="0.35">
      <c r="A22" s="3"/>
      <c r="B22" s="86">
        <v>8.0000000000000002E-3</v>
      </c>
      <c r="C22" s="86">
        <v>4.0000000000000001E-3</v>
      </c>
      <c r="D22" s="86">
        <v>3.0000000000000001E-3</v>
      </c>
      <c r="E22" s="28">
        <f t="shared" si="9"/>
        <v>8.7139999999999981E-2</v>
      </c>
      <c r="F22" s="85"/>
      <c r="G22"/>
      <c r="H22" s="3"/>
      <c r="I22" s="93">
        <v>0.03</v>
      </c>
      <c r="J22" s="93">
        <v>8.0000000000000002E-3</v>
      </c>
      <c r="K22" s="93">
        <v>8.0000000000000002E-3</v>
      </c>
      <c r="L22" s="28">
        <f t="shared" si="10"/>
        <v>0.33639999999999998</v>
      </c>
      <c r="M22" s="85"/>
      <c r="O22" s="3"/>
      <c r="P22" s="86">
        <v>2.1999999999999999E-2</v>
      </c>
      <c r="Q22" s="86">
        <v>1.0999999999999999E-2</v>
      </c>
      <c r="R22" s="86">
        <v>1.2E-2</v>
      </c>
      <c r="S22" s="28">
        <f t="shared" si="11"/>
        <v>0.23910999999999999</v>
      </c>
      <c r="T22" s="85"/>
    </row>
    <row r="23" spans="1:20" ht="14.45" x14ac:dyDescent="0.35">
      <c r="A23" s="3"/>
      <c r="B23" s="86">
        <v>7.0000000000000001E-3</v>
      </c>
      <c r="C23" s="86">
        <v>3.0000000000000001E-3</v>
      </c>
      <c r="D23" s="86">
        <v>3.0000000000000001E-3</v>
      </c>
      <c r="E23" s="28">
        <f t="shared" si="9"/>
        <v>7.6849999999999974E-2</v>
      </c>
      <c r="F23" s="85"/>
      <c r="G23"/>
      <c r="H23" s="3"/>
      <c r="I23" s="93">
        <v>8.9999999999999993E-3</v>
      </c>
      <c r="J23" s="93">
        <v>6.0000000000000001E-3</v>
      </c>
      <c r="K23" s="93">
        <v>6.0000000000000001E-3</v>
      </c>
      <c r="L23" s="28">
        <f t="shared" si="10"/>
        <v>9.5699999999999993E-2</v>
      </c>
      <c r="M23" s="85"/>
      <c r="O23" s="3"/>
      <c r="P23" s="86">
        <v>6.0000000000000001E-3</v>
      </c>
      <c r="Q23" s="86">
        <v>4.0000000000000001E-3</v>
      </c>
      <c r="R23" s="86">
        <v>3.0000000000000001E-3</v>
      </c>
      <c r="S23" s="28">
        <f t="shared" si="11"/>
        <v>6.3939999999999997E-2</v>
      </c>
      <c r="T23" s="85"/>
    </row>
    <row r="24" spans="1:20" ht="14.45" x14ac:dyDescent="0.35">
      <c r="A24" s="3"/>
      <c r="B24" s="86">
        <v>6.0000000000000001E-3</v>
      </c>
      <c r="C24" s="86">
        <v>2E-3</v>
      </c>
      <c r="D24" s="86">
        <v>3.0000000000000001E-3</v>
      </c>
      <c r="E24" s="28">
        <f t="shared" si="9"/>
        <v>6.6560000000000008E-2</v>
      </c>
      <c r="F24" s="85"/>
      <c r="G24"/>
      <c r="H24" s="3"/>
      <c r="I24" s="93">
        <v>0.01</v>
      </c>
      <c r="J24" s="93">
        <v>6.0000000000000001E-3</v>
      </c>
      <c r="K24" s="93">
        <v>6.0000000000000001E-3</v>
      </c>
      <c r="L24" s="28">
        <f t="shared" si="10"/>
        <v>0.10729999999999999</v>
      </c>
      <c r="M24" s="85"/>
      <c r="O24" s="3"/>
      <c r="P24" s="86">
        <v>1.7999999999999999E-2</v>
      </c>
      <c r="Q24" s="86">
        <v>7.0000000000000001E-3</v>
      </c>
      <c r="R24" s="86">
        <v>8.9999999999999993E-3</v>
      </c>
      <c r="S24" s="28">
        <f t="shared" si="11"/>
        <v>0.19836999999999994</v>
      </c>
      <c r="T24" s="85"/>
    </row>
    <row r="25" spans="1:20" ht="14.45" x14ac:dyDescent="0.35">
      <c r="A25" s="3"/>
      <c r="B25" s="87"/>
      <c r="C25" s="87"/>
      <c r="D25" s="87"/>
      <c r="E25" s="84">
        <f>AVERAGE(E20:E24)</f>
        <v>6.6203999999999999E-2</v>
      </c>
      <c r="F25" s="85">
        <f>STDEVA(E20:E24)</f>
        <v>1.6299203354765493E-2</v>
      </c>
      <c r="G25"/>
      <c r="H25" s="3"/>
      <c r="L25" s="84">
        <f>AVERAGE(L20:L24)</f>
        <v>0.17790999999999998</v>
      </c>
      <c r="M25" s="85">
        <f>STDEVA(L20:L24)</f>
        <v>9.7187011992343877E-2</v>
      </c>
      <c r="O25" s="3"/>
      <c r="S25" s="84">
        <f>AVERAGE(S20:S24)</f>
        <v>0.22092399999999995</v>
      </c>
      <c r="T25" s="85">
        <f>STDEVA(S20:S24)</f>
        <v>9.8450169781468769E-2</v>
      </c>
    </row>
    <row r="26" spans="1:20" ht="14.45" x14ac:dyDescent="0.35">
      <c r="A26" s="3" t="s">
        <v>82</v>
      </c>
      <c r="B26" s="86">
        <v>0</v>
      </c>
      <c r="C26" s="86">
        <v>-9.8000000000000004E-2</v>
      </c>
      <c r="D26" s="86">
        <v>-6.7000000000000004E-2</v>
      </c>
      <c r="E26" s="28">
        <f>((((11.6*B26)-(1.31*C26)-(0.14*D26))*10)/0.01)/1000</f>
        <v>0.13776000000000002</v>
      </c>
      <c r="F26" s="85"/>
      <c r="G26"/>
      <c r="H26" s="3" t="s">
        <v>82</v>
      </c>
      <c r="I26" s="93">
        <v>3.0000000000000001E-3</v>
      </c>
      <c r="J26" s="93">
        <v>-7.5999999999999998E-2</v>
      </c>
      <c r="K26" s="93">
        <v>-8.2000000000000003E-2</v>
      </c>
      <c r="L26" s="28">
        <f>((((11.6*I26)-(1.31*J26)-(0.14*K26))*10)/0.01)/1000</f>
        <v>0.14583999999999997</v>
      </c>
      <c r="M26" s="85"/>
      <c r="O26" s="3" t="s">
        <v>82</v>
      </c>
      <c r="P26" s="93">
        <v>1.7000000000000001E-2</v>
      </c>
      <c r="Q26" s="93">
        <v>1.2999999999999999E-2</v>
      </c>
      <c r="R26" s="93">
        <v>1.4E-2</v>
      </c>
      <c r="S26" s="28">
        <f>((((11.6*P26)-(1.31*Q26)-(0.14*R26))*10)/0.01)/1000</f>
        <v>0.17821000000000001</v>
      </c>
      <c r="T26" s="85"/>
    </row>
    <row r="27" spans="1:20" ht="14.45" x14ac:dyDescent="0.35">
      <c r="A27" s="3"/>
      <c r="B27" s="86">
        <v>1E-3</v>
      </c>
      <c r="C27" s="86">
        <v>1E-3</v>
      </c>
      <c r="D27" s="86">
        <v>1E-3</v>
      </c>
      <c r="E27" s="28">
        <f>((((11.6*B27)-(1.31*C27)-(0.14*D27))*10)/0.01)/1000</f>
        <v>1.0149999999999999E-2</v>
      </c>
      <c r="F27" s="85"/>
      <c r="G27"/>
      <c r="H27" s="3"/>
      <c r="I27" s="93">
        <v>7.0000000000000001E-3</v>
      </c>
      <c r="J27" s="93">
        <v>4.0000000000000001E-3</v>
      </c>
      <c r="K27" s="93">
        <v>5.0000000000000001E-3</v>
      </c>
      <c r="L27" s="28">
        <f t="shared" ref="L27:L30" si="12">((((11.6*I27)-(1.31*J27)-(0.14*K27))*10)/0.01)/1000</f>
        <v>7.5259999999999994E-2</v>
      </c>
      <c r="M27" s="85"/>
      <c r="O27" s="3"/>
      <c r="P27" s="93">
        <v>1.6E-2</v>
      </c>
      <c r="Q27" s="93">
        <v>1.2E-2</v>
      </c>
      <c r="R27" s="93">
        <v>1.2E-2</v>
      </c>
      <c r="S27" s="28">
        <f t="shared" ref="S27:S30" si="13">((((11.6*P27)-(1.31*Q27)-(0.14*R27))*10)/0.01)/1000</f>
        <v>0.16819999999999999</v>
      </c>
      <c r="T27" s="85"/>
    </row>
    <row r="28" spans="1:20" ht="14.45" x14ac:dyDescent="0.35">
      <c r="A28" s="3"/>
      <c r="B28" s="86">
        <v>1E-3</v>
      </c>
      <c r="C28" s="86">
        <v>-9.2999999999999999E-2</v>
      </c>
      <c r="D28" s="86">
        <v>-6.7000000000000004E-2</v>
      </c>
      <c r="E28" s="28">
        <f>((((11.6*B28)-(1.31*C28)-(0.14*D28))*10)/0.01)/1000</f>
        <v>0.14280999999999999</v>
      </c>
      <c r="F28" s="85"/>
      <c r="G28"/>
      <c r="H28" s="3"/>
      <c r="I28" s="93">
        <v>0.01</v>
      </c>
      <c r="J28" s="93">
        <v>5.0000000000000001E-3</v>
      </c>
      <c r="K28" s="93">
        <v>5.0000000000000001E-3</v>
      </c>
      <c r="L28" s="28">
        <f t="shared" si="12"/>
        <v>0.10874999999999999</v>
      </c>
      <c r="M28" s="85"/>
      <c r="O28" s="3"/>
      <c r="P28" s="93">
        <v>1.6E-2</v>
      </c>
      <c r="Q28" s="93">
        <v>7.0000000000000001E-3</v>
      </c>
      <c r="R28" s="93">
        <v>7.0000000000000001E-3</v>
      </c>
      <c r="S28" s="28">
        <f t="shared" si="13"/>
        <v>0.17544999999999997</v>
      </c>
      <c r="T28" s="85"/>
    </row>
    <row r="29" spans="1:20" ht="14.45" x14ac:dyDescent="0.35">
      <c r="A29" s="3"/>
      <c r="B29" s="86">
        <v>3.0000000000000001E-3</v>
      </c>
      <c r="C29" s="86">
        <v>-9.0999999999999998E-2</v>
      </c>
      <c r="D29" s="86">
        <v>-9.6000000000000002E-2</v>
      </c>
      <c r="E29" s="28">
        <f t="shared" ref="E29:E30" si="14">((((11.6*B29)-(1.31*C29)-(0.14*D29))*10)/0.01)/1000</f>
        <v>0.16744999999999999</v>
      </c>
      <c r="F29" s="85"/>
      <c r="G29"/>
      <c r="H29" s="3"/>
      <c r="I29" s="93">
        <v>2.1999999999999999E-2</v>
      </c>
      <c r="J29" s="93">
        <v>1.2E-2</v>
      </c>
      <c r="K29" s="93">
        <v>1.0999999999999999E-2</v>
      </c>
      <c r="L29" s="28">
        <f t="shared" si="12"/>
        <v>0.23793999999999993</v>
      </c>
      <c r="M29" s="85"/>
      <c r="O29" s="3"/>
      <c r="P29" s="93">
        <v>7.0000000000000007E-2</v>
      </c>
      <c r="Q29" s="93">
        <v>6.3E-2</v>
      </c>
      <c r="R29" s="93">
        <v>6.4000000000000001E-2</v>
      </c>
      <c r="S29" s="28">
        <f t="shared" si="13"/>
        <v>0.72051000000000009</v>
      </c>
      <c r="T29" s="85"/>
    </row>
    <row r="30" spans="1:20" ht="14.45" x14ac:dyDescent="0.35">
      <c r="A30" s="3"/>
      <c r="B30" s="86">
        <v>8.0000000000000002E-3</v>
      </c>
      <c r="C30" s="86">
        <v>2E-3</v>
      </c>
      <c r="D30" s="86">
        <v>2E-3</v>
      </c>
      <c r="E30" s="28">
        <f t="shared" si="14"/>
        <v>8.9899999999999994E-2</v>
      </c>
      <c r="F30" s="85"/>
      <c r="G30"/>
      <c r="H30" s="3"/>
      <c r="I30" s="93">
        <v>1.7999999999999999E-2</v>
      </c>
      <c r="J30" s="93">
        <v>7.0000000000000001E-3</v>
      </c>
      <c r="K30" s="93">
        <v>5.0000000000000001E-3</v>
      </c>
      <c r="L30" s="28">
        <f t="shared" si="12"/>
        <v>0.19892999999999994</v>
      </c>
      <c r="M30" s="85"/>
      <c r="O30" s="3"/>
      <c r="P30" s="94">
        <v>1.2999999999999999E-2</v>
      </c>
      <c r="Q30" s="94">
        <v>1.2E-2</v>
      </c>
      <c r="R30" s="94">
        <v>1.2E-2</v>
      </c>
      <c r="S30" s="28">
        <f t="shared" si="13"/>
        <v>0.13339999999999999</v>
      </c>
      <c r="T30" s="85"/>
    </row>
    <row r="31" spans="1:20" ht="14.45" x14ac:dyDescent="0.35">
      <c r="A31" s="3"/>
      <c r="B31" s="87"/>
      <c r="C31" s="87"/>
      <c r="D31" s="87"/>
      <c r="E31" s="84">
        <f>AVERAGE(E26:E30)</f>
        <v>0.10961399999999999</v>
      </c>
      <c r="F31" s="85">
        <f>STDEVA(E26:E30)</f>
        <v>6.2291459526968893E-2</v>
      </c>
      <c r="G31"/>
      <c r="H31" s="3"/>
      <c r="I31" s="91"/>
      <c r="J31" s="91"/>
      <c r="K31" s="91"/>
      <c r="L31" s="84">
        <f>AVERAGE(L26:L30)</f>
        <v>0.15334399999999998</v>
      </c>
      <c r="M31" s="85">
        <f>STDEVA(L26:L30)</f>
        <v>6.5910189879865994E-2</v>
      </c>
      <c r="O31" s="3"/>
      <c r="P31" s="95"/>
      <c r="Q31" s="95"/>
      <c r="R31" s="95"/>
      <c r="S31" s="84">
        <f>AVERAGE(S26:S30)</f>
        <v>0.27515400000000001</v>
      </c>
      <c r="T31" s="85">
        <f>STDEVA(S26:S30)</f>
        <v>0.24960686494966439</v>
      </c>
    </row>
    <row r="32" spans="1:20" ht="14.45" x14ac:dyDescent="0.35">
      <c r="A32" s="3" t="s">
        <v>83</v>
      </c>
      <c r="B32" s="86">
        <v>4.0000000000000001E-3</v>
      </c>
      <c r="C32" s="86">
        <v>0</v>
      </c>
      <c r="D32" s="86">
        <v>0</v>
      </c>
      <c r="E32" s="28">
        <f>((((11.6*B32)-(1.31*C32)-(0.14*D32))*10)/0.01)/1000</f>
        <v>4.6399999999999997E-2</v>
      </c>
      <c r="F32" s="85"/>
      <c r="G32"/>
      <c r="H32" s="3" t="s">
        <v>83</v>
      </c>
      <c r="I32" s="91">
        <v>1.7000000000000001E-2</v>
      </c>
      <c r="J32" s="91">
        <v>8.0000000000000002E-3</v>
      </c>
      <c r="K32" s="91">
        <v>6.0000000000000001E-3</v>
      </c>
      <c r="L32" s="28">
        <f>((((11.6*I32)-(1.31*J32)-(0.14*K32))*10)/0.01)/1000</f>
        <v>0.18588000000000002</v>
      </c>
      <c r="M32" s="85"/>
      <c r="O32" s="3" t="s">
        <v>83</v>
      </c>
      <c r="P32" s="93">
        <v>3.5999999999999997E-2</v>
      </c>
      <c r="Q32" s="93">
        <v>1.7000000000000001E-2</v>
      </c>
      <c r="R32" s="93">
        <v>1.2999999999999999E-2</v>
      </c>
      <c r="S32" s="28">
        <f>((((11.6*P32)-(1.31*Q32)-(0.14*R32))*10)/0.01)/1000</f>
        <v>0.39350999999999997</v>
      </c>
      <c r="T32" s="85"/>
    </row>
    <row r="33" spans="1:20" ht="14.45" x14ac:dyDescent="0.35">
      <c r="A33" s="3"/>
      <c r="B33" s="86">
        <v>2E-3</v>
      </c>
      <c r="C33" s="86">
        <v>-9.7000000000000003E-2</v>
      </c>
      <c r="D33" s="86">
        <v>0</v>
      </c>
      <c r="E33" s="28">
        <f>((((11.6*B33)-(1.31*C33)-(0.14*D33))*10)/0.01)/1000</f>
        <v>0.15027000000000001</v>
      </c>
      <c r="F33" s="85"/>
      <c r="G33"/>
      <c r="H33" s="3"/>
      <c r="I33" s="91">
        <v>2E-3</v>
      </c>
      <c r="J33" s="91">
        <v>3.0000000000000001E-3</v>
      </c>
      <c r="K33" s="91">
        <v>4.0000000000000001E-3</v>
      </c>
      <c r="L33" s="28">
        <f t="shared" ref="L33:L36" si="15">((((11.6*I33)-(1.31*J33)-(0.14*K33))*10)/0.01)/1000</f>
        <v>1.8709999999999997E-2</v>
      </c>
      <c r="M33" s="85"/>
      <c r="O33" s="3"/>
      <c r="P33" s="93">
        <v>3.9E-2</v>
      </c>
      <c r="Q33" s="93">
        <v>1.4999999999999999E-2</v>
      </c>
      <c r="R33" s="93">
        <v>1.7000000000000001E-2</v>
      </c>
      <c r="S33" s="28">
        <f t="shared" ref="S33:S36" si="16">((((11.6*P33)-(1.31*Q33)-(0.14*R33))*10)/0.01)/1000</f>
        <v>0.43037000000000003</v>
      </c>
      <c r="T33" s="85"/>
    </row>
    <row r="34" spans="1:20" ht="14.45" x14ac:dyDescent="0.35">
      <c r="A34" s="3"/>
      <c r="B34" s="86">
        <v>5.0000000000000001E-3</v>
      </c>
      <c r="C34" s="86">
        <v>1E-3</v>
      </c>
      <c r="D34" s="86">
        <v>1E-3</v>
      </c>
      <c r="E34" s="28">
        <f>((((11.6*B34)-(1.31*C34)-(0.14*D34))*10)/0.01)/1000</f>
        <v>5.6549999999999996E-2</v>
      </c>
      <c r="F34" s="85"/>
      <c r="G34"/>
      <c r="H34" s="3"/>
      <c r="I34" s="91">
        <v>7.0000000000000001E-3</v>
      </c>
      <c r="J34" s="91">
        <v>5.0000000000000001E-3</v>
      </c>
      <c r="K34" s="91">
        <v>5.0000000000000001E-3</v>
      </c>
      <c r="L34" s="28">
        <f t="shared" si="15"/>
        <v>7.3949999999999974E-2</v>
      </c>
      <c r="M34" s="85"/>
      <c r="O34" s="3"/>
      <c r="P34" s="93">
        <v>0.03</v>
      </c>
      <c r="Q34" s="93">
        <v>0.01</v>
      </c>
      <c r="R34" s="93">
        <v>0.01</v>
      </c>
      <c r="S34" s="28">
        <f t="shared" si="16"/>
        <v>0.33349999999999996</v>
      </c>
      <c r="T34" s="85"/>
    </row>
    <row r="35" spans="1:20" ht="14.45" x14ac:dyDescent="0.35">
      <c r="A35" s="3"/>
      <c r="B35" s="86">
        <v>2E-3</v>
      </c>
      <c r="C35" s="86">
        <v>-8.8999999999999996E-2</v>
      </c>
      <c r="D35" s="86">
        <v>1E-3</v>
      </c>
      <c r="E35" s="28">
        <f t="shared" ref="E35" si="17">((((11.6*B35)-(1.31*C35)-(0.14*D35))*10)/0.01)/1000</f>
        <v>0.13965</v>
      </c>
      <c r="F35" s="85"/>
      <c r="G35"/>
      <c r="H35" s="3"/>
      <c r="I35" s="91">
        <v>2.5000000000000001E-2</v>
      </c>
      <c r="J35" s="91">
        <v>0.02</v>
      </c>
      <c r="K35" s="91">
        <v>1.9E-2</v>
      </c>
      <c r="L35" s="28">
        <f t="shared" si="15"/>
        <v>0.26113999999999998</v>
      </c>
      <c r="M35" s="85"/>
      <c r="O35" s="3"/>
      <c r="P35" s="93">
        <v>0.02</v>
      </c>
      <c r="Q35" s="93">
        <v>8.0000000000000002E-3</v>
      </c>
      <c r="R35" s="93">
        <v>7.0000000000000001E-3</v>
      </c>
      <c r="S35" s="28">
        <f t="shared" si="16"/>
        <v>0.22053999999999999</v>
      </c>
      <c r="T35" s="85"/>
    </row>
    <row r="36" spans="1:20" ht="14.45" x14ac:dyDescent="0.35">
      <c r="A36" s="3"/>
      <c r="B36" s="86"/>
      <c r="C36" s="86"/>
      <c r="D36" s="86"/>
      <c r="E36" s="84">
        <f ca="1">AVERAGE(E32:E36)</f>
        <v>9.8217499999999999E-2</v>
      </c>
      <c r="F36" s="85">
        <f ca="1">STDEVA(E32:E36)</f>
        <v>5.4305766038239452E-2</v>
      </c>
      <c r="G36"/>
      <c r="H36" s="3"/>
      <c r="I36" s="91">
        <v>6.0000000000000001E-3</v>
      </c>
      <c r="J36" s="91">
        <v>4.0000000000000001E-3</v>
      </c>
      <c r="K36" s="91">
        <v>2E-3</v>
      </c>
      <c r="L36" s="28">
        <f t="shared" si="15"/>
        <v>6.4079999999999998E-2</v>
      </c>
      <c r="M36" s="85"/>
      <c r="O36" s="3"/>
      <c r="P36" s="91">
        <v>4.8000000000000001E-2</v>
      </c>
      <c r="Q36" s="91">
        <v>1.2999999999999999E-2</v>
      </c>
      <c r="R36" s="91">
        <v>1.2E-2</v>
      </c>
      <c r="S36" s="28">
        <f t="shared" si="16"/>
        <v>0.53808999999999996</v>
      </c>
      <c r="T36" s="85"/>
    </row>
    <row r="37" spans="1:20" ht="14.45" x14ac:dyDescent="0.35">
      <c r="A37" s="3"/>
      <c r="B37" s="87"/>
      <c r="C37" s="87"/>
      <c r="D37" s="87"/>
      <c r="E37" s="28"/>
      <c r="G37"/>
      <c r="H37" s="3"/>
      <c r="I37" s="91"/>
      <c r="J37" s="91"/>
      <c r="K37" s="91"/>
      <c r="L37" s="84">
        <f>AVERAGE(L32:L36)</f>
        <v>0.120752</v>
      </c>
      <c r="M37" s="85">
        <f>STDEVA(L32:L36)</f>
        <v>9.9706017220627163E-2</v>
      </c>
      <c r="O37" s="3"/>
      <c r="P37" s="87"/>
      <c r="Q37" s="87"/>
      <c r="R37" s="87"/>
      <c r="S37" s="84">
        <f>AVERAGE(S32:S36)</f>
        <v>0.38320199999999993</v>
      </c>
      <c r="T37" s="85">
        <f>STDEVA(S32:S36)</f>
        <v>0.11752721246587963</v>
      </c>
    </row>
    <row r="38" spans="1:20" ht="14.45" x14ac:dyDescent="0.35">
      <c r="A38" s="74"/>
      <c r="B38" s="74"/>
      <c r="C38" s="74"/>
      <c r="D38" s="7"/>
      <c r="E38" s="7"/>
      <c r="F38" s="7"/>
      <c r="G38" s="37"/>
    </row>
    <row r="39" spans="1:20" ht="14.45" x14ac:dyDescent="0.35">
      <c r="A39" s="1" t="s">
        <v>8</v>
      </c>
      <c r="B39" s="2" t="s">
        <v>2</v>
      </c>
      <c r="C39" s="2" t="s">
        <v>3</v>
      </c>
      <c r="D39" s="2" t="s">
        <v>4</v>
      </c>
      <c r="E39" s="88" t="s">
        <v>17</v>
      </c>
      <c r="F39" s="89" t="s">
        <v>19</v>
      </c>
      <c r="G39" s="37"/>
      <c r="H39" s="1" t="s">
        <v>11</v>
      </c>
      <c r="I39" s="2" t="s">
        <v>2</v>
      </c>
      <c r="J39" s="2" t="s">
        <v>3</v>
      </c>
      <c r="K39" s="2" t="s">
        <v>4</v>
      </c>
      <c r="L39" s="88" t="s">
        <v>17</v>
      </c>
      <c r="M39" s="89" t="s">
        <v>19</v>
      </c>
      <c r="O39" s="1" t="s">
        <v>12</v>
      </c>
      <c r="P39" s="2" t="s">
        <v>2</v>
      </c>
      <c r="Q39" s="2" t="s">
        <v>3</v>
      </c>
      <c r="R39" s="2" t="s">
        <v>4</v>
      </c>
      <c r="S39" s="88" t="s">
        <v>17</v>
      </c>
      <c r="T39" s="89" t="s">
        <v>19</v>
      </c>
    </row>
    <row r="40" spans="1:20" ht="14.45" x14ac:dyDescent="0.35">
      <c r="A40" s="90" t="s">
        <v>78</v>
      </c>
      <c r="B40" s="80">
        <v>1.2E-2</v>
      </c>
      <c r="C40" s="86">
        <v>4.0000000000000001E-3</v>
      </c>
      <c r="D40" s="80">
        <v>2E-3</v>
      </c>
      <c r="E40" s="28">
        <f>((((11.6*B40)-(1.31*C40)-(0.14*D40))*10)/0.01)/1000</f>
        <v>0.13367999999999999</v>
      </c>
      <c r="F40" s="85"/>
      <c r="G40"/>
      <c r="H40" s="90" t="s">
        <v>78</v>
      </c>
      <c r="I40" s="86">
        <v>4.0000000000000001E-3</v>
      </c>
      <c r="J40" s="86">
        <v>-8.2000000000000003E-2</v>
      </c>
      <c r="K40" s="86">
        <v>-8.8999999999999996E-2</v>
      </c>
      <c r="L40" s="28">
        <f>((((11.6*I40)-(1.31*J40)-(0.14*K40))*10)/0.01)/1000</f>
        <v>0.16628000000000001</v>
      </c>
      <c r="M40" s="85"/>
      <c r="O40" s="90" t="s">
        <v>78</v>
      </c>
      <c r="P40" s="80"/>
      <c r="Q40" s="80"/>
      <c r="R40" s="80"/>
      <c r="S40" s="28"/>
      <c r="T40" s="85"/>
    </row>
    <row r="41" spans="1:20" ht="14.45" x14ac:dyDescent="0.35">
      <c r="A41" s="90"/>
      <c r="B41" s="80">
        <v>8.9999999999999993E-3</v>
      </c>
      <c r="C41" s="86">
        <v>2E-3</v>
      </c>
      <c r="D41" s="80">
        <v>-9.7000000000000003E-2</v>
      </c>
      <c r="E41" s="28">
        <f>((((11.6*B41)-(1.31*C41)-(0.14*D41))*10)/0.01)/1000</f>
        <v>0.11536</v>
      </c>
      <c r="F41" s="85"/>
      <c r="G41"/>
      <c r="H41" s="90"/>
      <c r="I41" s="86">
        <v>1.2E-2</v>
      </c>
      <c r="J41" s="93">
        <v>1E-3</v>
      </c>
      <c r="K41" s="93">
        <v>0</v>
      </c>
      <c r="L41" s="28">
        <f>((((11.6*I41)-(1.31*J41)-(0.14*K41))*10)/0.01)/1000</f>
        <v>0.13788999999999998</v>
      </c>
      <c r="M41" s="85"/>
      <c r="O41" s="90"/>
      <c r="P41" s="80"/>
      <c r="Q41" s="80"/>
      <c r="R41" s="80"/>
      <c r="S41" s="28"/>
      <c r="T41" s="85"/>
    </row>
    <row r="42" spans="1:20" ht="14.45" x14ac:dyDescent="0.35">
      <c r="A42" s="90"/>
      <c r="B42" s="80">
        <v>1.4E-2</v>
      </c>
      <c r="C42" s="86">
        <v>5.0000000000000001E-3</v>
      </c>
      <c r="D42" s="80">
        <v>1E-3</v>
      </c>
      <c r="E42" s="28">
        <f>((((11.6*B42)-(1.31*C42)-(0.14*D42))*10)/0.01)/1000</f>
        <v>0.15570999999999999</v>
      </c>
      <c r="F42" s="85"/>
      <c r="G42"/>
      <c r="H42" s="90"/>
      <c r="I42" s="86">
        <v>8.0000000000000002E-3</v>
      </c>
      <c r="J42" s="86">
        <v>-9.7000000000000003E-2</v>
      </c>
      <c r="K42" s="86">
        <v>0</v>
      </c>
      <c r="L42" s="28">
        <f>((((11.6*I42)-(1.31*J42)-(0.14*K42))*10)/0.01)/1000</f>
        <v>0.21987000000000001</v>
      </c>
      <c r="M42" s="85"/>
      <c r="O42" s="90"/>
      <c r="P42" s="80"/>
      <c r="Q42" s="80"/>
      <c r="R42" s="80"/>
      <c r="S42" s="28"/>
      <c r="T42" s="85"/>
    </row>
    <row r="43" spans="1:20" ht="14.45" x14ac:dyDescent="0.35">
      <c r="A43" s="90"/>
      <c r="B43" s="80">
        <v>1.2999999999999999E-2</v>
      </c>
      <c r="C43" s="86">
        <v>2E-3</v>
      </c>
      <c r="D43" s="80">
        <v>-8.8999999999999996E-2</v>
      </c>
      <c r="E43" s="28">
        <f t="shared" ref="E43:E44" si="18">((((11.6*B43)-(1.31*C43)-(0.14*D43))*10)/0.01)/1000</f>
        <v>0.16063999999999998</v>
      </c>
      <c r="F43" s="85"/>
      <c r="G43"/>
      <c r="H43" s="90"/>
      <c r="I43" s="86">
        <v>2E-3</v>
      </c>
      <c r="J43" s="86">
        <v>-8.1000000000000003E-2</v>
      </c>
      <c r="K43" s="86">
        <v>-9.0999999999999998E-2</v>
      </c>
      <c r="L43" s="28">
        <f t="shared" ref="L43:L44" si="19">((((11.6*I43)-(1.31*J43)-(0.14*K43))*10)/0.01)/1000</f>
        <v>0.14205000000000001</v>
      </c>
      <c r="M43" s="85"/>
      <c r="O43" s="90"/>
      <c r="P43" s="80"/>
      <c r="Q43" s="80"/>
      <c r="R43" s="80"/>
      <c r="S43" s="28"/>
      <c r="T43" s="85"/>
    </row>
    <row r="44" spans="1:20" ht="14.45" x14ac:dyDescent="0.35">
      <c r="A44" s="90"/>
      <c r="B44" s="80">
        <v>0.01</v>
      </c>
      <c r="C44" s="80">
        <v>5.0000000000000001E-3</v>
      </c>
      <c r="D44" s="80">
        <v>2E-3</v>
      </c>
      <c r="E44" s="28">
        <f t="shared" si="18"/>
        <v>0.10916999999999999</v>
      </c>
      <c r="F44" s="85"/>
      <c r="G44"/>
      <c r="H44" s="90"/>
      <c r="I44" s="80">
        <v>5.0000000000000001E-3</v>
      </c>
      <c r="J44" s="86">
        <v>-8.2000000000000003E-2</v>
      </c>
      <c r="K44" s="86">
        <v>-8.8999999999999996E-2</v>
      </c>
      <c r="L44" s="28">
        <f t="shared" si="19"/>
        <v>0.17788000000000001</v>
      </c>
      <c r="M44" s="85"/>
      <c r="O44" s="90"/>
      <c r="P44" s="80"/>
      <c r="Q44" s="80"/>
      <c r="R44" s="80"/>
      <c r="S44" s="28"/>
      <c r="T44" s="85"/>
    </row>
    <row r="45" spans="1:20" ht="14.45" x14ac:dyDescent="0.35">
      <c r="A45" s="90"/>
      <c r="B45" s="80"/>
      <c r="C45" s="80"/>
      <c r="D45" s="80"/>
      <c r="E45" s="84">
        <f>AVERAGE(E40:E44)</f>
        <v>0.13491199999999998</v>
      </c>
      <c r="F45" s="85">
        <f>STDEVA(E40:E44)</f>
        <v>2.3135124162191059E-2</v>
      </c>
      <c r="G45"/>
      <c r="H45" s="90"/>
      <c r="I45" s="93"/>
      <c r="J45" s="93"/>
      <c r="K45" s="93"/>
      <c r="L45" s="84">
        <f>AVERAGE(L40:L44)</f>
        <v>0.16879400000000003</v>
      </c>
      <c r="M45" s="85">
        <f>STDEVA(L40:L44)</f>
        <v>3.3045166514938204E-2</v>
      </c>
      <c r="O45" s="90"/>
      <c r="P45" s="80"/>
      <c r="Q45" s="80"/>
      <c r="R45" s="80"/>
      <c r="S45" s="28"/>
      <c r="T45" s="85"/>
    </row>
    <row r="46" spans="1:20" ht="14.45" x14ac:dyDescent="0.35">
      <c r="A46" s="90" t="s">
        <v>79</v>
      </c>
      <c r="B46" s="86">
        <v>4.0000000000000001E-3</v>
      </c>
      <c r="C46" s="86">
        <v>-9.0999999999999998E-2</v>
      </c>
      <c r="D46" s="86">
        <v>-9.6000000000000002E-2</v>
      </c>
      <c r="E46" s="28">
        <f>((((11.6*B46)-(1.31*C46)-(0.14*D46))*10)/0.01)/1000</f>
        <v>0.17904999999999999</v>
      </c>
      <c r="F46" s="85"/>
      <c r="G46"/>
      <c r="H46" s="90" t="s">
        <v>79</v>
      </c>
      <c r="I46" s="86">
        <v>1.7000000000000001E-2</v>
      </c>
      <c r="J46" s="93">
        <v>8.9999999999999993E-3</v>
      </c>
      <c r="K46" s="93">
        <v>5.0000000000000001E-3</v>
      </c>
      <c r="L46" s="28">
        <f>((((11.6*I46)-(1.31*J46)-(0.14*K46))*10)/0.01)/1000</f>
        <v>0.18471000000000001</v>
      </c>
      <c r="M46" s="85"/>
      <c r="O46" s="90" t="s">
        <v>79</v>
      </c>
      <c r="P46" s="80"/>
      <c r="Q46" s="80"/>
      <c r="R46" s="80"/>
      <c r="S46" s="28"/>
      <c r="T46" s="85"/>
    </row>
    <row r="47" spans="1:20" ht="14.45" x14ac:dyDescent="0.35">
      <c r="A47" s="90"/>
      <c r="B47" s="86">
        <v>1.2E-2</v>
      </c>
      <c r="C47" s="80">
        <v>2E-3</v>
      </c>
      <c r="D47" s="80">
        <v>-8.8999999999999996E-2</v>
      </c>
      <c r="E47" s="28">
        <f>((((11.6*B47)-(1.31*C47)-(0.14*D47))*10)/0.01)/1000</f>
        <v>0.14903999999999995</v>
      </c>
      <c r="F47" s="85"/>
      <c r="G47"/>
      <c r="H47" s="90"/>
      <c r="I47" s="86">
        <v>2E-3</v>
      </c>
      <c r="J47" s="86">
        <v>-8.2000000000000003E-2</v>
      </c>
      <c r="K47" s="86">
        <v>-8.8999999999999996E-2</v>
      </c>
      <c r="L47" s="28">
        <f>((((11.6*I47)-(1.31*J47)-(0.14*K47))*10)/0.01)/1000</f>
        <v>0.14308000000000001</v>
      </c>
      <c r="M47" s="85"/>
      <c r="O47" s="90"/>
      <c r="P47" s="80"/>
      <c r="Q47" s="80"/>
      <c r="R47" s="80"/>
      <c r="S47" s="28"/>
      <c r="T47" s="85"/>
    </row>
    <row r="48" spans="1:20" ht="14.45" x14ac:dyDescent="0.35">
      <c r="A48" s="90"/>
      <c r="B48" s="86">
        <v>5.0000000000000001E-3</v>
      </c>
      <c r="C48" s="86">
        <v>-9.4E-2</v>
      </c>
      <c r="D48" s="86">
        <v>-9.6000000000000002E-2</v>
      </c>
      <c r="E48" s="28">
        <f>((((11.6*B48)-(1.31*C48)-(0.14*D48))*10)/0.01)/1000</f>
        <v>0.19457999999999998</v>
      </c>
      <c r="F48" s="85"/>
      <c r="G48"/>
      <c r="H48" s="90"/>
      <c r="I48" s="86">
        <v>1.2E-2</v>
      </c>
      <c r="J48" s="93">
        <v>4.0000000000000001E-3</v>
      </c>
      <c r="K48" s="93">
        <v>6.0000000000000001E-3</v>
      </c>
      <c r="L48" s="28">
        <f>((((11.6*I48)-(1.31*J48)-(0.14*K48))*10)/0.01)/1000</f>
        <v>0.13312000000000002</v>
      </c>
      <c r="M48" s="85"/>
      <c r="O48" s="90"/>
      <c r="P48" s="80"/>
      <c r="Q48" s="80"/>
      <c r="R48" s="80"/>
      <c r="S48" s="28"/>
      <c r="T48" s="85"/>
    </row>
    <row r="49" spans="1:20" ht="14.45" x14ac:dyDescent="0.35">
      <c r="A49" s="3"/>
      <c r="B49" s="86">
        <v>7.0000000000000001E-3</v>
      </c>
      <c r="C49" s="86">
        <v>-8.4000000000000005E-2</v>
      </c>
      <c r="D49" s="86">
        <v>-9.0999999999999998E-2</v>
      </c>
      <c r="E49" s="28">
        <f t="shared" ref="E49:E50" si="20">((((11.6*B49)-(1.31*C49)-(0.14*D49))*10)/0.01)/1000</f>
        <v>0.20397999999999999</v>
      </c>
      <c r="F49" s="85"/>
      <c r="G49" s="37"/>
      <c r="H49" s="3"/>
      <c r="I49" s="86">
        <v>8.0000000000000002E-3</v>
      </c>
      <c r="J49" s="93">
        <v>6.0000000000000001E-3</v>
      </c>
      <c r="K49" s="93">
        <v>6.0000000000000001E-3</v>
      </c>
      <c r="L49" s="28">
        <f t="shared" ref="L49:L50" si="21">((((11.6*I49)-(1.31*J49)-(0.14*K49))*10)/0.01)/1000</f>
        <v>8.4099999999999994E-2</v>
      </c>
      <c r="M49" s="85"/>
      <c r="O49" s="3"/>
      <c r="P49" s="74"/>
      <c r="Q49" s="96"/>
      <c r="R49" s="74"/>
      <c r="S49" s="27"/>
      <c r="T49" s="85"/>
    </row>
    <row r="50" spans="1:20" ht="14.45" x14ac:dyDescent="0.35">
      <c r="A50" s="3"/>
      <c r="B50" s="176">
        <v>1.0999999999999999E-2</v>
      </c>
      <c r="C50" s="74">
        <v>4.0000000000000001E-3</v>
      </c>
      <c r="D50" s="7">
        <v>1E-3</v>
      </c>
      <c r="E50" s="28">
        <f t="shared" si="20"/>
        <v>0.12222</v>
      </c>
      <c r="F50" s="85"/>
      <c r="G50" s="37"/>
      <c r="H50" s="3"/>
      <c r="I50" s="80">
        <v>5.0000000000000001E-3</v>
      </c>
      <c r="J50" s="86">
        <v>-8.2000000000000003E-2</v>
      </c>
      <c r="K50" s="86">
        <v>-8.8999999999999996E-2</v>
      </c>
      <c r="L50" s="28">
        <f t="shared" si="21"/>
        <v>0.17788000000000001</v>
      </c>
      <c r="M50" s="85"/>
      <c r="O50" s="3"/>
      <c r="P50" s="74"/>
      <c r="Q50" s="96"/>
      <c r="R50" s="74"/>
      <c r="S50" s="27"/>
      <c r="T50" s="85"/>
    </row>
    <row r="51" spans="1:20" ht="14.45" x14ac:dyDescent="0.35">
      <c r="A51" s="3"/>
      <c r="B51" s="74"/>
      <c r="C51" s="74"/>
      <c r="D51" s="7"/>
      <c r="E51" s="84">
        <f>AVERAGE(E46:E50)</f>
        <v>0.16977400000000001</v>
      </c>
      <c r="F51" s="85">
        <f>STDEVA(E46:E50)</f>
        <v>3.3773931959426788E-2</v>
      </c>
      <c r="G51" s="37"/>
      <c r="H51" s="3"/>
      <c r="I51" s="92"/>
      <c r="J51" s="92"/>
      <c r="K51" s="92"/>
      <c r="L51" s="84">
        <f>AVERAGE(L46:L50)</f>
        <v>0.14457800000000001</v>
      </c>
      <c r="M51" s="85">
        <f>STDEVA(L46:L50)</f>
        <v>4.0344512885893177E-2</v>
      </c>
      <c r="O51" s="3"/>
      <c r="P51" s="74"/>
      <c r="Q51" s="96"/>
      <c r="R51" s="74"/>
      <c r="S51" s="27"/>
      <c r="T51" s="85"/>
    </row>
    <row r="52" spans="1:20" ht="14.45" x14ac:dyDescent="0.35">
      <c r="A52" s="90" t="s">
        <v>80</v>
      </c>
      <c r="B52">
        <v>8.9999999999999993E-3</v>
      </c>
      <c r="C52">
        <v>8.9999999999999993E-3</v>
      </c>
      <c r="D52">
        <v>8.9999999999999993E-3</v>
      </c>
      <c r="E52" s="28">
        <f>((((11.6*B52)-(1.31*C52)-(0.14*D52))*10)/0.01)/1000</f>
        <v>9.1350000000000001E-2</v>
      </c>
      <c r="F52" s="85"/>
      <c r="G52" s="37"/>
      <c r="H52" s="90" t="s">
        <v>80</v>
      </c>
      <c r="I52">
        <v>6.0000000000000001E-3</v>
      </c>
      <c r="J52">
        <v>-7.2999999999999995E-2</v>
      </c>
      <c r="K52">
        <v>-8.4000000000000005E-2</v>
      </c>
      <c r="L52" s="28">
        <f>((((11.6*I52)-(1.31*J52)-(0.14*K52))*10)/0.01)/1000</f>
        <v>0.17698999999999998</v>
      </c>
      <c r="M52" s="85"/>
      <c r="O52" s="90" t="s">
        <v>80</v>
      </c>
      <c r="S52" s="27"/>
      <c r="T52" s="85"/>
    </row>
    <row r="53" spans="1:20" ht="14.45" x14ac:dyDescent="0.35">
      <c r="A53" s="3"/>
      <c r="B53">
        <v>1.0999999999999999E-2</v>
      </c>
      <c r="C53">
        <v>3.2000000000000001E-2</v>
      </c>
      <c r="D53">
        <v>3.3000000000000002E-2</v>
      </c>
      <c r="E53" s="28">
        <f>((((11.6*B53)-(1.31*C53)-(0.14*D53))*10)/0.01)/1000</f>
        <v>8.1059999999999979E-2</v>
      </c>
      <c r="F53" s="85"/>
      <c r="G53" s="37"/>
      <c r="H53" s="3"/>
      <c r="I53">
        <v>4.0000000000000001E-3</v>
      </c>
      <c r="J53">
        <v>-6.8000000000000005E-2</v>
      </c>
      <c r="K53">
        <v>-9.9000000000000005E-2</v>
      </c>
      <c r="L53" s="28">
        <f>((((11.6*I53)-(1.31*J53)-(0.14*K53))*10)/0.01)/1000</f>
        <v>0.14934</v>
      </c>
      <c r="M53" s="85"/>
      <c r="O53" s="3"/>
      <c r="S53" s="27"/>
      <c r="T53" s="85"/>
    </row>
    <row r="54" spans="1:20" ht="14.45" x14ac:dyDescent="0.35">
      <c r="A54" s="3"/>
      <c r="B54">
        <v>1.2999999999999999E-2</v>
      </c>
      <c r="C54">
        <v>2.3E-2</v>
      </c>
      <c r="D54">
        <v>1.4E-2</v>
      </c>
      <c r="E54" s="28">
        <f>((((11.6*B54)-(1.31*C54)-(0.14*D54))*10)/0.01)/1000</f>
        <v>0.11870999999999998</v>
      </c>
      <c r="F54" s="85"/>
      <c r="G54" s="37"/>
      <c r="H54" s="3"/>
      <c r="I54">
        <v>1.7000000000000001E-2</v>
      </c>
      <c r="J54">
        <v>8.9999999999999993E-3</v>
      </c>
      <c r="K54">
        <v>8.0000000000000002E-3</v>
      </c>
      <c r="L54" s="28">
        <f t="shared" ref="L54:L55" si="22">((((11.6*I54)-(1.31*J54)-(0.14*K54))*10)/0.01)/1000</f>
        <v>0.18429000000000001</v>
      </c>
      <c r="M54" s="85"/>
      <c r="O54" s="3"/>
      <c r="S54" s="27"/>
      <c r="T54" s="85"/>
    </row>
    <row r="55" spans="1:20" ht="14.45" x14ac:dyDescent="0.35">
      <c r="A55" s="3"/>
      <c r="B55">
        <v>1.4E-2</v>
      </c>
      <c r="C55">
        <v>1.4E-2</v>
      </c>
      <c r="D55">
        <v>5.0000000000000001E-3</v>
      </c>
      <c r="E55" s="28">
        <f t="shared" ref="E55:E56" si="23">((((11.6*B55)-(1.31*C55)-(0.14*D55))*10)/0.01)/1000</f>
        <v>0.14335999999999999</v>
      </c>
      <c r="F55" s="85"/>
      <c r="G55" s="37"/>
      <c r="H55" s="3"/>
      <c r="I55">
        <v>1.2E-2</v>
      </c>
      <c r="J55">
        <v>1.4E-2</v>
      </c>
      <c r="K55">
        <v>1.2E-2</v>
      </c>
      <c r="L55" s="28">
        <f t="shared" si="22"/>
        <v>0.11917999999999999</v>
      </c>
      <c r="M55" s="85"/>
      <c r="O55" s="3"/>
      <c r="S55" s="27"/>
      <c r="T55" s="85"/>
    </row>
    <row r="56" spans="1:20" ht="14.45" x14ac:dyDescent="0.35">
      <c r="A56" s="3"/>
      <c r="B56">
        <v>1E-3</v>
      </c>
      <c r="C56">
        <v>-9.9000000000000005E-2</v>
      </c>
      <c r="D56">
        <v>-0.10199999999999999</v>
      </c>
      <c r="E56" s="28">
        <f t="shared" si="23"/>
        <v>0.15556999999999999</v>
      </c>
      <c r="F56" s="85"/>
      <c r="G56" s="37"/>
      <c r="H56" s="3"/>
      <c r="I56">
        <v>8.9999999999999993E-3</v>
      </c>
      <c r="J56">
        <v>1E-3</v>
      </c>
      <c r="K56">
        <v>1E-3</v>
      </c>
      <c r="L56" s="28">
        <f>((((11.6*I56)-(1.31*J56)-(0.14*K56))*10)/0.01)/1000</f>
        <v>0.10294999999999999</v>
      </c>
      <c r="M56" s="85"/>
      <c r="O56" s="3"/>
      <c r="S56" s="27"/>
      <c r="T56" s="85"/>
    </row>
    <row r="57" spans="1:20" ht="14.45" x14ac:dyDescent="0.35">
      <c r="A57" s="3"/>
      <c r="E57" s="84">
        <f>AVERAGE(E52:E56)</f>
        <v>0.11800999999999999</v>
      </c>
      <c r="F57" s="85">
        <f>STDEVA(E52:E56)</f>
        <v>3.2132243152322854E-2</v>
      </c>
      <c r="G57" s="37"/>
      <c r="H57" s="3"/>
      <c r="L57" s="84">
        <f>AVERAGE(L52:L55)</f>
        <v>0.15745000000000001</v>
      </c>
      <c r="M57" s="85">
        <f>STDEVA(L52:L55)</f>
        <v>2.9622976442844687E-2</v>
      </c>
      <c r="O57" s="3"/>
      <c r="S57" s="27"/>
      <c r="T57" s="85"/>
    </row>
    <row r="58" spans="1:20" ht="14.45" x14ac:dyDescent="0.35">
      <c r="A58" s="3" t="s">
        <v>81</v>
      </c>
      <c r="B58" s="97">
        <v>8.1000000000000003E-2</v>
      </c>
      <c r="C58" s="97">
        <v>0.02</v>
      </c>
      <c r="D58" s="4">
        <v>2.5999999999999999E-2</v>
      </c>
      <c r="E58" s="28">
        <f>((((11.6*B58)-(1.31*C58)-(0.14*D58))*10)/0.01)/1000</f>
        <v>0.90976000000000001</v>
      </c>
      <c r="F58" s="85"/>
      <c r="G58" s="37"/>
      <c r="H58" s="3" t="s">
        <v>81</v>
      </c>
      <c r="I58" s="4">
        <v>9.5000000000000001E-2</v>
      </c>
      <c r="J58" s="4">
        <v>5.1999999999999998E-2</v>
      </c>
      <c r="K58" s="4">
        <v>5.5E-2</v>
      </c>
      <c r="L58" s="28">
        <f>((((11.6*I58)-(1.31*J58)-(0.14*K58))*10)/0.01)/1000</f>
        <v>1.0261799999999999</v>
      </c>
      <c r="M58" s="85"/>
      <c r="O58" s="3" t="s">
        <v>81</v>
      </c>
      <c r="P58" s="4">
        <v>0.107</v>
      </c>
      <c r="Q58" s="4">
        <v>5.8999999999999997E-2</v>
      </c>
      <c r="R58" s="4">
        <v>6.0999999999999999E-2</v>
      </c>
      <c r="S58" s="28">
        <f>((((11.6*P58)-(1.31*Q58)-(0.14*R58))*10)/0.01)/1000</f>
        <v>1.1553699999999996</v>
      </c>
      <c r="T58" s="85"/>
    </row>
    <row r="59" spans="1:20" ht="14.45" x14ac:dyDescent="0.35">
      <c r="A59" s="3"/>
      <c r="B59" s="4">
        <v>7.4999999999999997E-2</v>
      </c>
      <c r="C59" s="97">
        <v>6.3899999999999998E-2</v>
      </c>
      <c r="D59" s="97">
        <v>3.5000000000000003E-2</v>
      </c>
      <c r="E59" s="28">
        <f>((((11.6*B59)-(1.31*C59)-(0.14*D59))*10)/0.01)/1000</f>
        <v>0.78139099999999995</v>
      </c>
      <c r="F59" s="85"/>
      <c r="G59" s="37"/>
      <c r="H59" s="3"/>
      <c r="I59" s="4">
        <v>3.4000000000000002E-2</v>
      </c>
      <c r="J59" s="4">
        <v>2.1000000000000001E-2</v>
      </c>
      <c r="K59" s="4">
        <v>2.3E-2</v>
      </c>
      <c r="L59" s="28">
        <f>((((11.6*I59)-(1.31*J59)-(0.14*K59))*10)/0.01)/1000</f>
        <v>0.36366999999999999</v>
      </c>
      <c r="M59" s="85"/>
      <c r="O59" s="3"/>
      <c r="P59" s="4">
        <v>8.8999999999999996E-2</v>
      </c>
      <c r="Q59" s="4">
        <v>0.04</v>
      </c>
      <c r="R59" s="4">
        <v>4.2000000000000003E-2</v>
      </c>
      <c r="S59" s="28">
        <f>((((11.6*P59)-(1.31*Q59)-(0.14*R59))*10)/0.01)/1000</f>
        <v>0.97411999999999987</v>
      </c>
      <c r="T59" s="85"/>
    </row>
    <row r="60" spans="1:20" ht="14.45" x14ac:dyDescent="0.35">
      <c r="A60" s="3"/>
      <c r="B60" s="4">
        <v>6.6000000000000003E-2</v>
      </c>
      <c r="C60" s="97">
        <v>3.2000000000000001E-2</v>
      </c>
      <c r="D60" s="97">
        <v>3.2000000000000001E-2</v>
      </c>
      <c r="E60" s="28">
        <f>((((11.6*B60)-(1.31*C60)-(0.14*D60))*10)/0.01)/1000</f>
        <v>0.71920000000000006</v>
      </c>
      <c r="F60" s="85"/>
      <c r="G60" s="37"/>
      <c r="H60" s="3"/>
      <c r="I60" s="4">
        <v>9.8000000000000004E-2</v>
      </c>
      <c r="J60" s="4">
        <v>5.2999999999999999E-2</v>
      </c>
      <c r="K60" s="4">
        <v>0.05</v>
      </c>
      <c r="L60" s="28">
        <f>((((11.6*I60)-(1.31*J60)-(0.14*K60))*10)/0.01)/1000</f>
        <v>1.0603699999999998</v>
      </c>
      <c r="M60" s="85"/>
      <c r="O60" s="3"/>
      <c r="P60" s="4">
        <v>8.4000000000000005E-2</v>
      </c>
      <c r="Q60" s="4">
        <v>4.2000000000000003E-2</v>
      </c>
      <c r="R60" s="4">
        <v>4.2999999999999997E-2</v>
      </c>
      <c r="S60" s="28">
        <f>((((11.6*P60)-(1.31*Q60)-(0.14*R60))*10)/0.01)/1000</f>
        <v>0.91336000000000017</v>
      </c>
      <c r="T60" s="85"/>
    </row>
    <row r="61" spans="1:20" ht="14.45" x14ac:dyDescent="0.35">
      <c r="A61" s="3"/>
      <c r="B61" s="4">
        <v>7.9000000000000001E-2</v>
      </c>
      <c r="C61" s="97">
        <v>3.4000000000000002E-2</v>
      </c>
      <c r="D61" s="97">
        <v>3.5999999999999997E-2</v>
      </c>
      <c r="E61" s="28">
        <f t="shared" ref="E61:E62" si="24">((((11.6*B61)-(1.31*C61)-(0.14*D61))*10)/0.01)/1000</f>
        <v>0.86681999999999981</v>
      </c>
      <c r="F61" s="85"/>
      <c r="G61" s="37"/>
      <c r="H61" s="3"/>
      <c r="I61" s="4">
        <v>0.1</v>
      </c>
      <c r="J61" s="4">
        <v>5.3999999999999999E-2</v>
      </c>
      <c r="K61" s="4">
        <v>0.05</v>
      </c>
      <c r="L61" s="28">
        <f t="shared" ref="L61:L62" si="25">((((11.6*I61)-(1.31*J61)-(0.14*K61))*10)/0.01)/1000</f>
        <v>1.08226</v>
      </c>
      <c r="M61" s="85"/>
      <c r="O61" s="3"/>
      <c r="P61" s="4">
        <v>0.108</v>
      </c>
      <c r="Q61" s="4">
        <v>6.2E-2</v>
      </c>
      <c r="R61" s="4">
        <v>6.5000000000000002E-2</v>
      </c>
      <c r="S61" s="28">
        <f t="shared" ref="S61:S62" si="26">((((11.6*P61)-(1.31*Q61)-(0.14*R61))*10)/0.01)/1000</f>
        <v>1.1624799999999995</v>
      </c>
      <c r="T61" s="85"/>
    </row>
    <row r="62" spans="1:20" ht="14.45" x14ac:dyDescent="0.35">
      <c r="A62" s="3"/>
      <c r="B62" s="4">
        <v>7.0999999999999994E-2</v>
      </c>
      <c r="C62" s="97">
        <v>3.9E-2</v>
      </c>
      <c r="D62" s="97">
        <v>3.1E-2</v>
      </c>
      <c r="E62" s="28">
        <f t="shared" si="24"/>
        <v>0.76816999999999991</v>
      </c>
      <c r="F62" s="85"/>
      <c r="G62" s="37"/>
      <c r="H62" s="3"/>
      <c r="I62" s="4">
        <v>9.4E-2</v>
      </c>
      <c r="J62" s="4">
        <v>4.5999999999999999E-2</v>
      </c>
      <c r="K62" s="4">
        <v>4.3999999999999997E-2</v>
      </c>
      <c r="L62" s="28">
        <f t="shared" si="25"/>
        <v>1.0239800000000001</v>
      </c>
      <c r="M62" s="85"/>
      <c r="O62" s="3"/>
      <c r="P62" s="4">
        <v>0.13600000000000001</v>
      </c>
      <c r="Q62" s="4">
        <v>7.4999999999999997E-2</v>
      </c>
      <c r="R62" s="4">
        <v>7.4999999999999997E-2</v>
      </c>
      <c r="S62" s="28">
        <f t="shared" si="26"/>
        <v>1.4688500000000002</v>
      </c>
      <c r="T62" s="85"/>
    </row>
    <row r="63" spans="1:20" ht="14.45" x14ac:dyDescent="0.35">
      <c r="A63" s="3"/>
      <c r="C63" s="37"/>
      <c r="D63" s="37"/>
      <c r="E63" s="84">
        <f>AVERAGE(E58:E62)</f>
        <v>0.8090681999999999</v>
      </c>
      <c r="F63" s="85">
        <f>STDEVA(E58:E62)</f>
        <v>7.7442063061362171E-2</v>
      </c>
      <c r="G63" s="37"/>
      <c r="H63" s="3"/>
      <c r="L63" s="84">
        <f>AVERAGE(L58:L62)</f>
        <v>0.91129199999999988</v>
      </c>
      <c r="M63" s="85">
        <f>STDEVA(L58:L62)</f>
        <v>0.30710014648319556</v>
      </c>
      <c r="O63" s="3"/>
      <c r="S63" s="84">
        <f>AVERAGE(S58:S62)</f>
        <v>1.134836</v>
      </c>
      <c r="T63" s="85">
        <f>STDEVA(S58:S62)</f>
        <v>0.21658280132549754</v>
      </c>
    </row>
    <row r="64" spans="1:20" ht="14.45" x14ac:dyDescent="0.35">
      <c r="A64" s="3" t="s">
        <v>82</v>
      </c>
      <c r="B64">
        <v>4.8000000000000001E-2</v>
      </c>
      <c r="C64" s="37">
        <v>1.2999999999999999E-2</v>
      </c>
      <c r="D64" s="37">
        <v>2E-3</v>
      </c>
      <c r="E64" s="28">
        <f>((((11.6*B64)-(1.31*C64)-(0.14*D64))*10)/0.01)/1000</f>
        <v>0.53949000000000003</v>
      </c>
      <c r="F64" s="85"/>
      <c r="G64" s="37"/>
      <c r="H64" s="3" t="s">
        <v>82</v>
      </c>
      <c r="I64">
        <v>6.6000000000000003E-2</v>
      </c>
      <c r="J64">
        <v>1.9E-2</v>
      </c>
      <c r="K64">
        <v>5.0000000000000001E-3</v>
      </c>
      <c r="L64" s="28">
        <f>((((11.6*I64)-(1.31*J64)-(0.14*K64))*10)/0.01)/1000</f>
        <v>0.74000999999999995</v>
      </c>
      <c r="M64" s="85"/>
      <c r="O64" s="3" t="s">
        <v>82</v>
      </c>
      <c r="P64" s="4">
        <v>8.4000000000000005E-2</v>
      </c>
      <c r="Q64" s="4">
        <v>3.2000000000000001E-2</v>
      </c>
      <c r="R64" s="4">
        <v>2.9000000000000001E-2</v>
      </c>
      <c r="S64" s="28">
        <f>((((11.6*P64)-(1.31*Q64)-(0.14*R64))*10)/0.01)/1000</f>
        <v>0.92842000000000013</v>
      </c>
      <c r="T64" s="85"/>
    </row>
    <row r="65" spans="1:21" ht="14.45" x14ac:dyDescent="0.35">
      <c r="A65" s="3"/>
      <c r="B65">
        <v>7.0999999999999994E-2</v>
      </c>
      <c r="C65" s="37">
        <v>3.3000000000000002E-2</v>
      </c>
      <c r="D65" s="37">
        <v>1.9E-2</v>
      </c>
      <c r="E65" s="28">
        <f>((((11.6*B65)-(1.31*C65)-(0.14*D65))*10)/0.01)/1000</f>
        <v>0.7777099999999999</v>
      </c>
      <c r="F65" s="85"/>
      <c r="G65" s="37"/>
      <c r="H65" s="3"/>
      <c r="I65">
        <v>8.5999999999999993E-2</v>
      </c>
      <c r="J65">
        <v>3.7999999999999999E-2</v>
      </c>
      <c r="K65">
        <v>3.5999999999999997E-2</v>
      </c>
      <c r="L65" s="28">
        <f>((((11.6*I65)-(1.31*J65)-(0.14*K65))*10)/0.01)/1000</f>
        <v>0.94277999999999973</v>
      </c>
      <c r="M65" s="85"/>
      <c r="O65" s="3"/>
      <c r="P65" s="4">
        <v>9.5000000000000001E-2</v>
      </c>
      <c r="Q65" s="4">
        <v>4.2000000000000003E-2</v>
      </c>
      <c r="R65" s="4">
        <v>3.6999999999999998E-2</v>
      </c>
      <c r="S65" s="28">
        <f>((((11.6*P65)-(1.31*Q65)-(0.14*R65))*10)/0.01)/1000</f>
        <v>1.0418000000000001</v>
      </c>
      <c r="T65" s="85"/>
    </row>
    <row r="66" spans="1:21" ht="14.45" x14ac:dyDescent="0.35">
      <c r="A66" s="3"/>
      <c r="B66">
        <v>4.5999999999999999E-2</v>
      </c>
      <c r="C66" s="37">
        <v>2.1000000000000001E-2</v>
      </c>
      <c r="D66" s="37">
        <v>7.0999999999999994E-2</v>
      </c>
      <c r="E66" s="28">
        <f>((((11.6*B66)-(1.31*C66)-(0.14*D66))*10)/0.01)/1000</f>
        <v>0.49614999999999992</v>
      </c>
      <c r="F66" s="85"/>
      <c r="G66" s="37"/>
      <c r="H66" s="3"/>
      <c r="I66">
        <v>5.8000000000000003E-2</v>
      </c>
      <c r="J66">
        <v>3.5000000000000003E-2</v>
      </c>
      <c r="K66">
        <v>3.6999999999999998E-2</v>
      </c>
      <c r="L66" s="28">
        <f>((((11.6*I66)-(1.31*J66)-(0.14*K66))*10)/0.01)/1000</f>
        <v>0.62177000000000004</v>
      </c>
      <c r="M66" s="85"/>
      <c r="O66" s="3"/>
      <c r="P66" s="4">
        <v>9.6000000000000002E-2</v>
      </c>
      <c r="Q66" s="4">
        <v>4.9000000000000002E-2</v>
      </c>
      <c r="R66" s="4">
        <v>4.7E-2</v>
      </c>
      <c r="S66" s="28">
        <f>((((11.6*P66)-(1.31*Q66)-(0.14*R66))*10)/0.01)/1000</f>
        <v>1.0428299999999999</v>
      </c>
      <c r="T66" s="85"/>
    </row>
    <row r="67" spans="1:21" ht="14.45" x14ac:dyDescent="0.35">
      <c r="A67" s="3"/>
      <c r="B67">
        <v>4.1000000000000002E-2</v>
      </c>
      <c r="C67" s="37">
        <v>2.5999999999999999E-2</v>
      </c>
      <c r="D67" s="37">
        <v>2.4E-2</v>
      </c>
      <c r="E67" s="28">
        <f t="shared" ref="E67:E68" si="27">((((11.6*B67)-(1.31*C67)-(0.14*D67))*10)/0.01)/1000</f>
        <v>0.43818000000000012</v>
      </c>
      <c r="F67" s="85"/>
      <c r="G67" s="37"/>
      <c r="H67" s="3"/>
      <c r="I67">
        <v>5.6000000000000001E-2</v>
      </c>
      <c r="J67">
        <v>2.3E-2</v>
      </c>
      <c r="K67">
        <v>3.9E-2</v>
      </c>
      <c r="L67" s="28">
        <f t="shared" ref="L67:L68" si="28">((((11.6*I67)-(1.31*J67)-(0.14*K67))*10)/0.01)/1000</f>
        <v>0.61400999999999983</v>
      </c>
      <c r="M67" s="85"/>
      <c r="O67" s="3"/>
      <c r="P67" s="4">
        <v>8.4000000000000005E-2</v>
      </c>
      <c r="Q67" s="4">
        <v>2.5999999999999999E-2</v>
      </c>
      <c r="R67" s="4">
        <v>2.4E-2</v>
      </c>
      <c r="S67" s="28">
        <f t="shared" ref="S67:S68" si="29">((((11.6*P67)-(1.31*Q67)-(0.14*R67))*10)/0.01)/1000</f>
        <v>0.93697999999999992</v>
      </c>
      <c r="T67" s="85"/>
    </row>
    <row r="68" spans="1:21" ht="14.45" x14ac:dyDescent="0.35">
      <c r="A68" s="3"/>
      <c r="B68">
        <v>4.5999999999999999E-2</v>
      </c>
      <c r="C68" s="37">
        <v>2.4E-2</v>
      </c>
      <c r="D68" s="37">
        <v>2.7E-2</v>
      </c>
      <c r="E68" s="28">
        <f t="shared" si="27"/>
        <v>0.49837999999999993</v>
      </c>
      <c r="F68" s="85"/>
      <c r="G68" s="37"/>
      <c r="H68" s="3"/>
      <c r="I68">
        <v>5.2999999999999999E-2</v>
      </c>
      <c r="J68">
        <v>2.1000000000000001E-2</v>
      </c>
      <c r="K68">
        <v>2.1000000000000001E-2</v>
      </c>
      <c r="L68" s="28">
        <f t="shared" si="28"/>
        <v>0.58434999999999993</v>
      </c>
      <c r="M68" s="85"/>
      <c r="O68" s="3"/>
      <c r="P68" s="4">
        <v>0.109</v>
      </c>
      <c r="Q68" s="4">
        <v>8.6999999999999994E-2</v>
      </c>
      <c r="R68" s="4">
        <v>7.6999999999999999E-2</v>
      </c>
      <c r="S68" s="28">
        <f t="shared" si="29"/>
        <v>1.1396499999999998</v>
      </c>
      <c r="T68" s="85"/>
    </row>
    <row r="69" spans="1:21" ht="14.45" x14ac:dyDescent="0.35">
      <c r="A69" s="3"/>
      <c r="C69" s="37"/>
      <c r="D69" s="37"/>
      <c r="E69" s="84">
        <f>AVERAGE(E64:E68)</f>
        <v>0.54998199999999997</v>
      </c>
      <c r="F69" s="85">
        <f>STDEVA(E64:E68)</f>
        <v>0.13231634619350729</v>
      </c>
      <c r="G69" s="37"/>
      <c r="H69" s="3"/>
      <c r="L69" s="84">
        <f>AVERAGE(L64:L68)</f>
        <v>0.70058399999999987</v>
      </c>
      <c r="M69" s="85">
        <f>STDEVA(L64:L68)</f>
        <v>0.14784312523752993</v>
      </c>
      <c r="O69" s="3"/>
      <c r="P69" s="4"/>
      <c r="Q69" s="4"/>
      <c r="R69" s="4"/>
      <c r="S69" s="84">
        <f>AVERAGE(S64:S68)</f>
        <v>1.017936</v>
      </c>
      <c r="T69" s="85">
        <f>STDEVA(S64:S68)</f>
        <v>8.7422090629313984E-2</v>
      </c>
    </row>
    <row r="70" spans="1:21" ht="14.45" x14ac:dyDescent="0.35">
      <c r="A70" s="3" t="s">
        <v>83</v>
      </c>
      <c r="B70" s="4">
        <v>9.8000000000000004E-2</v>
      </c>
      <c r="C70" s="97">
        <v>5.8999999999999997E-2</v>
      </c>
      <c r="D70" s="97">
        <v>5.1999999999999998E-2</v>
      </c>
      <c r="E70" s="28">
        <f>((((11.6*B70)-(1.31*C70)-(0.14*D70))*10)/0.01)/1000</f>
        <v>1.05223</v>
      </c>
      <c r="F70" s="85"/>
      <c r="G70" s="37"/>
      <c r="H70" s="3" t="s">
        <v>83</v>
      </c>
      <c r="I70" s="4">
        <v>0.11</v>
      </c>
      <c r="J70" s="4">
        <v>4.2999999999999997E-2</v>
      </c>
      <c r="K70" s="4">
        <v>4.1000000000000002E-2</v>
      </c>
      <c r="L70" s="28">
        <f>((((11.6*I70)-(1.31*J70)-(0.14*K70))*10)/0.01)/1000</f>
        <v>1.2139299999999997</v>
      </c>
      <c r="M70" s="85"/>
      <c r="O70" s="3" t="s">
        <v>83</v>
      </c>
      <c r="P70" s="4">
        <v>0.20599999999999999</v>
      </c>
      <c r="Q70" s="4">
        <v>0.104</v>
      </c>
      <c r="R70" s="4">
        <v>7.5999999999999998E-2</v>
      </c>
      <c r="S70" s="28">
        <f>((((11.6*P70)-(1.31*Q70)-(0.14*R70))*10)/0.01)/1000</f>
        <v>2.2427199999999998</v>
      </c>
      <c r="T70" s="85"/>
    </row>
    <row r="71" spans="1:21" ht="14.45" x14ac:dyDescent="0.35">
      <c r="A71" s="3"/>
      <c r="B71" s="4">
        <v>0.1</v>
      </c>
      <c r="C71" s="97">
        <v>6.7000000000000004E-2</v>
      </c>
      <c r="D71" s="97">
        <v>6.8000000000000005E-2</v>
      </c>
      <c r="E71" s="28">
        <f>((((11.6*B71)-(1.31*C71)-(0.14*D71))*10)/0.01)/1000</f>
        <v>1.0627099999999998</v>
      </c>
      <c r="F71" s="85"/>
      <c r="G71" s="37"/>
      <c r="H71" s="3"/>
      <c r="I71" s="4">
        <v>0.113</v>
      </c>
      <c r="J71" s="4">
        <v>6.8000000000000005E-2</v>
      </c>
      <c r="K71" s="4">
        <v>6.6000000000000003E-2</v>
      </c>
      <c r="L71" s="28">
        <f>((((11.6*I71)-(1.31*J71)-(0.14*K71))*10)/0.01)/1000</f>
        <v>1.21248</v>
      </c>
      <c r="M71" s="85"/>
      <c r="O71" s="3"/>
      <c r="P71" s="4">
        <v>0.20799999999999999</v>
      </c>
      <c r="Q71" s="4">
        <v>0.10299999999999999</v>
      </c>
      <c r="R71" s="4">
        <v>7.3999999999999996E-2</v>
      </c>
      <c r="S71" s="28">
        <f>((((11.6*P71)-(1.31*Q71)-(0.14*R71))*10)/0.01)/1000</f>
        <v>2.2675100000000001</v>
      </c>
      <c r="T71" s="85"/>
    </row>
    <row r="72" spans="1:21" ht="14.45" x14ac:dyDescent="0.35">
      <c r="A72" s="3"/>
      <c r="B72" s="4">
        <v>0.105</v>
      </c>
      <c r="C72" s="97">
        <v>7.6999999999999999E-2</v>
      </c>
      <c r="D72" s="97">
        <v>7.2999999999999995E-2</v>
      </c>
      <c r="E72" s="28">
        <f>((((11.6*B72)-(1.31*C72)-(0.14*D72))*10)/0.01)/1000</f>
        <v>1.1069100000000001</v>
      </c>
      <c r="F72" s="85"/>
      <c r="G72" s="37"/>
      <c r="H72" s="3"/>
      <c r="I72" s="4">
        <v>0.114</v>
      </c>
      <c r="J72" s="4">
        <v>5.5E-2</v>
      </c>
      <c r="K72" s="4">
        <v>5.0999999999999997E-2</v>
      </c>
      <c r="L72" s="28">
        <f>((((11.6*I72)-(1.31*J72)-(0.14*K72))*10)/0.01)/1000</f>
        <v>1.2432100000000004</v>
      </c>
      <c r="M72" s="85"/>
      <c r="O72" s="3"/>
      <c r="P72" s="4">
        <v>0.20599999999999999</v>
      </c>
      <c r="Q72" s="4">
        <v>0.106</v>
      </c>
      <c r="R72" s="4">
        <v>0.08</v>
      </c>
      <c r="S72" s="28">
        <f>((((11.6*P72)-(1.31*Q72)-(0.14*R72))*10)/0.01)/1000</f>
        <v>2.2395399999999994</v>
      </c>
      <c r="T72" s="85"/>
    </row>
    <row r="73" spans="1:21" ht="14.45" x14ac:dyDescent="0.35">
      <c r="A73" s="3"/>
      <c r="B73" s="4">
        <v>9.5000000000000001E-2</v>
      </c>
      <c r="C73" s="97">
        <v>7.0000000000000007E-2</v>
      </c>
      <c r="D73" s="97">
        <v>7.1999999999999995E-2</v>
      </c>
      <c r="E73" s="28">
        <f t="shared" ref="E73:E74" si="30">((((11.6*B73)-(1.31*C73)-(0.14*D73))*10)/0.01)/1000</f>
        <v>1.0002199999999997</v>
      </c>
      <c r="F73" s="85"/>
      <c r="G73" s="37"/>
      <c r="H73" s="3"/>
      <c r="I73" s="4">
        <v>0.114</v>
      </c>
      <c r="J73" s="4">
        <v>5.1999999999999998E-2</v>
      </c>
      <c r="K73" s="4">
        <v>5.0999999999999997E-2</v>
      </c>
      <c r="L73" s="28">
        <f t="shared" ref="L73:L74" si="31">((((11.6*I73)-(1.31*J73)-(0.14*K73))*10)/0.01)/1000</f>
        <v>1.2471400000000001</v>
      </c>
      <c r="M73" s="85"/>
      <c r="O73" s="3"/>
      <c r="P73" s="4">
        <v>0.20399999999999999</v>
      </c>
      <c r="Q73" s="4">
        <v>0.106</v>
      </c>
      <c r="R73" s="4">
        <v>0.08</v>
      </c>
      <c r="S73" s="28">
        <f t="shared" ref="S73:S74" si="32">((((11.6*P73)-(1.31*Q73)-(0.14*R73))*10)/0.01)/1000</f>
        <v>2.2163399999999993</v>
      </c>
      <c r="T73" s="85"/>
    </row>
    <row r="74" spans="1:21" ht="14.45" x14ac:dyDescent="0.35">
      <c r="A74" s="3"/>
      <c r="B74" s="4">
        <v>9.8000000000000004E-2</v>
      </c>
      <c r="C74" s="97">
        <v>4.1000000000000002E-2</v>
      </c>
      <c r="D74" s="97">
        <v>4.7E-2</v>
      </c>
      <c r="E74" s="28">
        <f t="shared" si="30"/>
        <v>1.0765100000000001</v>
      </c>
      <c r="F74" s="85"/>
      <c r="G74" s="37"/>
      <c r="H74" s="3"/>
      <c r="I74" s="4">
        <v>0.115</v>
      </c>
      <c r="J74" s="4">
        <v>7.5999999999999998E-2</v>
      </c>
      <c r="K74" s="4">
        <v>5.3999999999999999E-2</v>
      </c>
      <c r="L74" s="28">
        <f t="shared" si="31"/>
        <v>1.22688</v>
      </c>
      <c r="M74" s="85"/>
      <c r="O74" s="3"/>
      <c r="P74" s="4">
        <v>0.20100000000000001</v>
      </c>
      <c r="Q74" s="4">
        <v>0.107</v>
      </c>
      <c r="R74" s="4">
        <v>7.7499999999999999E-2</v>
      </c>
      <c r="S74" s="28">
        <f t="shared" si="32"/>
        <v>2.18058</v>
      </c>
      <c r="T74" s="85"/>
    </row>
    <row r="75" spans="1:21" ht="14.45" x14ac:dyDescent="0.35">
      <c r="A75" s="3"/>
      <c r="E75" s="84">
        <f>AVERAGE(E70:E74)</f>
        <v>1.0597159999999999</v>
      </c>
      <c r="F75" s="85">
        <f>STDEVA(E70:E74)</f>
        <v>3.9096324379665308E-2</v>
      </c>
      <c r="G75" s="37"/>
      <c r="H75" s="3"/>
      <c r="L75" s="84">
        <f>AVERAGE(L70:L74)</f>
        <v>1.2287279999999998</v>
      </c>
      <c r="M75" s="85">
        <f>STDEVA(L70:L74)</f>
        <v>1.6086667460975437E-2</v>
      </c>
      <c r="O75" s="3"/>
      <c r="S75" s="84">
        <f>AVERAGE(S70:S74)</f>
        <v>2.2293379999999998</v>
      </c>
      <c r="T75" s="85">
        <f>STDEVA(S70:S74)</f>
        <v>3.2735878176703981E-2</v>
      </c>
    </row>
    <row r="76" spans="1:21" ht="14.45" x14ac:dyDescent="0.35">
      <c r="A76" s="3"/>
      <c r="E76" s="27"/>
      <c r="F76" s="85"/>
      <c r="G76" s="37"/>
      <c r="H76" s="3"/>
      <c r="L76" s="27"/>
      <c r="M76" s="85"/>
      <c r="O76" s="3"/>
      <c r="S76" s="27"/>
      <c r="T76" s="85"/>
    </row>
    <row r="77" spans="1:21" ht="14.45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4.45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4.45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4.45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4.45" x14ac:dyDescent="0.35">
      <c r="A81" s="188"/>
      <c r="B81" s="238" t="s">
        <v>66</v>
      </c>
      <c r="C81" s="239"/>
      <c r="D81" s="239"/>
      <c r="E81" s="239"/>
      <c r="F81" s="239"/>
      <c r="G81" s="240"/>
      <c r="H81" s="238" t="s">
        <v>43</v>
      </c>
      <c r="I81" s="239"/>
      <c r="J81" s="239"/>
      <c r="K81" s="239"/>
      <c r="L81" s="239"/>
      <c r="M81" s="240"/>
      <c r="N81" s="7"/>
      <c r="O81" s="7"/>
      <c r="P81" s="7"/>
      <c r="Q81" s="7"/>
      <c r="R81" s="7"/>
      <c r="S81" s="7"/>
      <c r="T81" s="7"/>
      <c r="U81" s="7"/>
    </row>
    <row r="82" spans="1:21" ht="14.1" customHeight="1" x14ac:dyDescent="0.35">
      <c r="A82" s="189" t="s">
        <v>65</v>
      </c>
      <c r="B82" s="184">
        <v>0</v>
      </c>
      <c r="C82" s="185">
        <v>1</v>
      </c>
      <c r="D82" s="186">
        <v>2</v>
      </c>
      <c r="E82" s="185">
        <v>3</v>
      </c>
      <c r="F82" s="185">
        <v>4</v>
      </c>
      <c r="G82" s="187">
        <v>5</v>
      </c>
      <c r="H82" s="184">
        <v>0</v>
      </c>
      <c r="I82" s="185">
        <v>1</v>
      </c>
      <c r="J82" s="186">
        <v>2</v>
      </c>
      <c r="K82" s="185">
        <v>3</v>
      </c>
      <c r="L82" s="185">
        <v>4</v>
      </c>
      <c r="M82" s="187">
        <v>5</v>
      </c>
      <c r="N82" s="7"/>
      <c r="O82" s="7"/>
      <c r="P82" s="7"/>
      <c r="Q82" s="7"/>
      <c r="R82" s="7"/>
      <c r="S82" s="7"/>
      <c r="T82" s="7"/>
      <c r="U82" s="7"/>
    </row>
    <row r="83" spans="1:21" ht="14.1" customHeight="1" x14ac:dyDescent="0.35">
      <c r="A83" s="190" t="s">
        <v>78</v>
      </c>
      <c r="B83" s="177">
        <v>0.10198200000000002</v>
      </c>
      <c r="C83" s="153">
        <v>0.24806199999999995</v>
      </c>
      <c r="D83" s="153">
        <v>0.13316599999999998</v>
      </c>
      <c r="E83" s="183">
        <v>0.13491199999999998</v>
      </c>
      <c r="F83" s="153">
        <v>0.16879400000000003</v>
      </c>
      <c r="G83" s="180"/>
      <c r="H83" s="112">
        <v>5.0597732834584547E-2</v>
      </c>
      <c r="I83" s="112">
        <v>0.12475669529127478</v>
      </c>
      <c r="J83" s="181">
        <v>8.5586395414224567E-2</v>
      </c>
      <c r="K83" s="181">
        <v>2.3135124162191059E-2</v>
      </c>
      <c r="L83" s="112">
        <v>3.3045166514938204E-2</v>
      </c>
      <c r="M83" s="113"/>
      <c r="N83" s="7"/>
      <c r="O83" s="7"/>
      <c r="P83" s="7"/>
      <c r="Q83" s="7"/>
      <c r="R83" s="7"/>
      <c r="S83" s="7"/>
      <c r="T83" s="7"/>
      <c r="U83" s="7"/>
    </row>
    <row r="84" spans="1:21" ht="14.1" customHeight="1" x14ac:dyDescent="0.35">
      <c r="A84" s="190" t="s">
        <v>79</v>
      </c>
      <c r="B84" s="177">
        <v>7.8006999999999993E-2</v>
      </c>
      <c r="C84" s="153">
        <v>0.30667000000000005</v>
      </c>
      <c r="D84" s="153">
        <v>0.21138200000000001</v>
      </c>
      <c r="E84" s="183">
        <v>0.16977400000000001</v>
      </c>
      <c r="F84" s="153">
        <v>0.14457800000000001</v>
      </c>
      <c r="G84" s="113"/>
      <c r="H84" s="112">
        <v>4.4699048065926394E-2</v>
      </c>
      <c r="I84" s="112">
        <v>0.20753459795899087</v>
      </c>
      <c r="J84" s="181">
        <v>0.12712293919666898</v>
      </c>
      <c r="K84" s="181">
        <v>3.3773931959426788E-2</v>
      </c>
      <c r="L84" s="112">
        <v>4.0344512885893177E-2</v>
      </c>
      <c r="M84" s="113"/>
      <c r="N84" s="7"/>
      <c r="O84" s="7"/>
      <c r="P84" s="7"/>
      <c r="Q84" s="7"/>
      <c r="R84" s="7"/>
      <c r="S84" s="7"/>
      <c r="T84" s="7"/>
      <c r="U84" s="7"/>
    </row>
    <row r="85" spans="1:21" ht="14.1" customHeight="1" x14ac:dyDescent="0.35">
      <c r="A85" s="190" t="s">
        <v>80</v>
      </c>
      <c r="B85" s="177">
        <v>4.777349999999999E-2</v>
      </c>
      <c r="C85" s="112">
        <v>0.17329800000000001</v>
      </c>
      <c r="D85" s="103">
        <v>0.19961400000000001</v>
      </c>
      <c r="E85" s="181">
        <v>0.11800999999999999</v>
      </c>
      <c r="F85" s="112">
        <v>0.15745000000000001</v>
      </c>
      <c r="G85" s="113"/>
      <c r="H85" s="112">
        <v>3.1512585164502151E-2</v>
      </c>
      <c r="I85" s="112">
        <v>6.9239241185905534E-2</v>
      </c>
      <c r="J85" s="112">
        <v>4.5051428723182449E-2</v>
      </c>
      <c r="K85" s="181">
        <v>3.2132243152322854E-2</v>
      </c>
      <c r="L85" s="112">
        <v>2.9622976442844687E-2</v>
      </c>
      <c r="M85" s="179"/>
      <c r="N85" s="7"/>
      <c r="O85" s="7"/>
      <c r="P85" s="7"/>
      <c r="Q85" s="7"/>
      <c r="R85" s="7"/>
      <c r="S85" s="7"/>
      <c r="T85" s="7"/>
      <c r="U85" s="7"/>
    </row>
    <row r="86" spans="1:21" ht="14.45" x14ac:dyDescent="0.35">
      <c r="A86" s="191" t="s">
        <v>81</v>
      </c>
      <c r="B86" s="177">
        <v>6.6203999999999999E-2</v>
      </c>
      <c r="C86" s="112">
        <v>0.17790999999999998</v>
      </c>
      <c r="D86" s="103">
        <v>0.22092399999999995</v>
      </c>
      <c r="E86" s="181">
        <v>0.8090681999999999</v>
      </c>
      <c r="F86" s="112">
        <v>0.91129199999999988</v>
      </c>
      <c r="G86" s="113">
        <v>1.134836</v>
      </c>
      <c r="H86" s="112">
        <v>1.6299203354765493E-2</v>
      </c>
      <c r="I86" s="112">
        <v>9.7187011992343877E-2</v>
      </c>
      <c r="J86" s="112">
        <v>9.8450169781468769E-2</v>
      </c>
      <c r="K86" s="181">
        <v>7.7442063061362171E-2</v>
      </c>
      <c r="L86" s="112">
        <v>0.30710014648319556</v>
      </c>
      <c r="M86" s="113">
        <v>0.21658280132549754</v>
      </c>
      <c r="N86" s="7"/>
      <c r="O86" s="7"/>
      <c r="P86" s="7"/>
      <c r="Q86" s="7"/>
      <c r="R86" s="7"/>
      <c r="S86" s="7"/>
      <c r="T86" s="7"/>
      <c r="U86" s="7"/>
    </row>
    <row r="87" spans="1:21" ht="14.45" x14ac:dyDescent="0.35">
      <c r="A87" s="191" t="s">
        <v>82</v>
      </c>
      <c r="B87" s="177">
        <v>0.10961399999999999</v>
      </c>
      <c r="C87" s="112">
        <v>0.15334399999999998</v>
      </c>
      <c r="D87" s="103">
        <v>0.27515400000000001</v>
      </c>
      <c r="E87" s="181">
        <v>0.54998199999999997</v>
      </c>
      <c r="F87" s="112">
        <v>0.70058399999999987</v>
      </c>
      <c r="G87" s="113">
        <v>1.017936</v>
      </c>
      <c r="H87" s="112">
        <v>6.2291459526968893E-2</v>
      </c>
      <c r="I87" s="112">
        <v>6.5910189879865994E-2</v>
      </c>
      <c r="J87" s="112">
        <v>0.24960686494966439</v>
      </c>
      <c r="K87" s="181">
        <v>0.13231634619350729</v>
      </c>
      <c r="L87" s="112">
        <v>0.14784312523752993</v>
      </c>
      <c r="M87" s="113">
        <v>8.7422090629313984E-2</v>
      </c>
      <c r="N87" s="7"/>
      <c r="O87" s="7"/>
      <c r="P87" s="7"/>
      <c r="Q87" s="7"/>
      <c r="R87" s="7"/>
      <c r="S87" s="7"/>
      <c r="T87" s="7"/>
      <c r="U87" s="7"/>
    </row>
    <row r="88" spans="1:21" ht="14.45" x14ac:dyDescent="0.35">
      <c r="A88" s="192" t="s">
        <v>83</v>
      </c>
      <c r="B88" s="178">
        <v>9.8217499999999999E-2</v>
      </c>
      <c r="C88" s="114">
        <v>0.120752</v>
      </c>
      <c r="D88" s="47">
        <v>0.38320199999999993</v>
      </c>
      <c r="E88" s="182">
        <v>1.0597159999999999</v>
      </c>
      <c r="F88" s="114">
        <v>1.2287279999999998</v>
      </c>
      <c r="G88" s="115">
        <v>2.2293379999999998</v>
      </c>
      <c r="H88" s="114">
        <v>5.4305766038239452E-2</v>
      </c>
      <c r="I88" s="114">
        <v>9.9706017220627163E-2</v>
      </c>
      <c r="J88" s="114">
        <v>0.11752721246587963</v>
      </c>
      <c r="K88" s="182">
        <v>3.9096324379665308E-2</v>
      </c>
      <c r="L88" s="114">
        <v>1.6086667460975437E-2</v>
      </c>
      <c r="M88" s="115">
        <v>3.2735878176703981E-2</v>
      </c>
      <c r="N88" s="7"/>
      <c r="O88" s="7"/>
      <c r="P88" s="7"/>
      <c r="Q88" s="7"/>
      <c r="R88" s="7"/>
      <c r="S88" s="7"/>
      <c r="T88" s="7"/>
      <c r="U88" s="7"/>
    </row>
    <row r="89" spans="1:21" ht="14.45" x14ac:dyDescent="0.35">
      <c r="D89" s="37"/>
      <c r="E89" s="37"/>
      <c r="F89" s="37"/>
      <c r="G89" s="37"/>
      <c r="H89" s="37"/>
      <c r="N89" s="7"/>
      <c r="O89" s="7"/>
      <c r="P89" s="7"/>
      <c r="Q89" s="7"/>
      <c r="R89" s="7"/>
      <c r="S89" s="7"/>
      <c r="T89" s="7"/>
      <c r="U89" s="7"/>
    </row>
    <row r="90" spans="1:21" ht="14.45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4.45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4.45" x14ac:dyDescent="0.35">
      <c r="A92" s="7"/>
      <c r="B92" s="7"/>
      <c r="C92" s="7"/>
      <c r="D92" s="7"/>
      <c r="E92" s="7"/>
      <c r="F92" s="7"/>
      <c r="G92" s="7"/>
      <c r="H92" s="7"/>
    </row>
    <row r="93" spans="1:21" ht="14.45" x14ac:dyDescent="0.35">
      <c r="A93" s="7"/>
      <c r="B93" s="7"/>
      <c r="C93" s="7"/>
      <c r="D93" s="7"/>
      <c r="E93" s="7"/>
      <c r="F93" s="7"/>
      <c r="G93" s="7"/>
      <c r="H93" s="7"/>
      <c r="I93" s="7"/>
    </row>
    <row r="94" spans="1:21" ht="14.45" x14ac:dyDescent="0.35">
      <c r="A94" s="7"/>
      <c r="B94" s="7"/>
      <c r="C94" s="7"/>
      <c r="D94" s="7"/>
      <c r="E94" s="7"/>
      <c r="F94" s="7"/>
      <c r="G94" s="7"/>
      <c r="H94" s="7"/>
      <c r="I94" s="7"/>
    </row>
    <row r="95" spans="1:21" ht="14.45" x14ac:dyDescent="0.35">
      <c r="A95" s="7"/>
      <c r="B95" s="7"/>
      <c r="C95" s="7"/>
      <c r="D95" s="7"/>
      <c r="E95" s="7"/>
      <c r="F95" s="7"/>
      <c r="G95" s="7"/>
      <c r="H95" s="7"/>
      <c r="I95" s="7" t="s">
        <v>0</v>
      </c>
      <c r="J95" s="37"/>
    </row>
    <row r="96" spans="1:21" ht="14.45" x14ac:dyDescent="0.35">
      <c r="A96" s="7"/>
      <c r="B96" s="7"/>
      <c r="C96" s="7"/>
      <c r="D96" s="7"/>
      <c r="E96" s="7"/>
      <c r="F96" s="7"/>
      <c r="G96" s="7"/>
      <c r="H96" s="7"/>
      <c r="I96" s="7"/>
      <c r="J96" s="37"/>
    </row>
    <row r="97" spans="1:10" ht="14.45" x14ac:dyDescent="0.35">
      <c r="D97" s="37"/>
      <c r="E97" s="37"/>
      <c r="F97" s="37"/>
      <c r="G97" s="37"/>
      <c r="H97" s="37"/>
      <c r="I97" s="37"/>
      <c r="J97" s="37"/>
    </row>
    <row r="98" spans="1:10" ht="14.45" x14ac:dyDescent="0.35">
      <c r="D98" s="37"/>
      <c r="E98" s="37"/>
      <c r="F98" s="37"/>
      <c r="G98" s="37"/>
      <c r="H98" s="37"/>
      <c r="I98" s="37"/>
      <c r="J98" s="37"/>
    </row>
    <row r="99" spans="1:10" ht="14.45" x14ac:dyDescent="0.35">
      <c r="D99" s="37"/>
      <c r="E99" s="37"/>
      <c r="F99" s="37"/>
      <c r="G99" s="37"/>
      <c r="H99" s="37"/>
      <c r="I99" s="37"/>
      <c r="J99" s="37"/>
    </row>
    <row r="100" spans="1:10" ht="14.45" x14ac:dyDescent="0.35">
      <c r="D100" s="37"/>
      <c r="E100" s="37"/>
      <c r="F100" s="37"/>
      <c r="G100" s="37"/>
      <c r="H100" s="37"/>
      <c r="I100" s="37"/>
      <c r="J100" s="37"/>
    </row>
    <row r="101" spans="1:10" ht="14.45" x14ac:dyDescent="0.35">
      <c r="D101" s="37"/>
      <c r="E101" s="37"/>
      <c r="F101" s="37"/>
      <c r="G101" s="37"/>
      <c r="H101" s="37"/>
      <c r="I101" s="37"/>
      <c r="J101" s="37"/>
    </row>
    <row r="102" spans="1:10" ht="14.45" x14ac:dyDescent="0.35">
      <c r="D102" s="37"/>
      <c r="E102" s="37"/>
      <c r="F102" s="37"/>
      <c r="G102" s="37"/>
      <c r="H102" s="37"/>
      <c r="I102" s="37"/>
      <c r="J102" s="37"/>
    </row>
    <row r="103" spans="1:10" ht="14.45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37"/>
    </row>
    <row r="104" spans="1:10" ht="14.45" x14ac:dyDescent="0.35">
      <c r="A104" s="7"/>
      <c r="B104" s="7"/>
      <c r="C104" s="7"/>
      <c r="D104" s="7"/>
      <c r="E104" s="7"/>
      <c r="F104" s="37"/>
      <c r="G104" s="37"/>
      <c r="H104" s="7"/>
      <c r="I104" s="7"/>
    </row>
    <row r="105" spans="1:10" ht="14.45" x14ac:dyDescent="0.35">
      <c r="A105" s="7"/>
      <c r="B105" s="7"/>
      <c r="C105" s="7"/>
      <c r="D105" s="7"/>
      <c r="E105" s="7"/>
      <c r="F105" s="37"/>
      <c r="G105" s="37"/>
      <c r="H105" s="7"/>
      <c r="I105" s="7"/>
    </row>
    <row r="106" spans="1:10" ht="14.45" x14ac:dyDescent="0.35">
      <c r="A106" s="7"/>
      <c r="B106" s="7"/>
      <c r="C106" s="7"/>
      <c r="D106" s="7"/>
      <c r="E106" s="37"/>
      <c r="F106" s="37"/>
      <c r="G106" s="37"/>
      <c r="H106" s="7"/>
      <c r="I106" s="7"/>
    </row>
    <row r="107" spans="1:10" ht="14.45" x14ac:dyDescent="0.35">
      <c r="A107" s="7"/>
      <c r="B107" s="7"/>
      <c r="C107" s="7"/>
      <c r="D107" s="7"/>
      <c r="E107" s="37"/>
      <c r="F107" s="37"/>
      <c r="G107" s="7"/>
      <c r="H107" s="7"/>
      <c r="I107" s="7"/>
    </row>
    <row r="108" spans="1:10" ht="14.45" x14ac:dyDescent="0.35">
      <c r="A108" s="7"/>
      <c r="B108" s="7"/>
      <c r="C108" s="7"/>
      <c r="D108" s="7"/>
      <c r="E108" s="37"/>
      <c r="F108" s="37"/>
      <c r="G108" s="7"/>
      <c r="H108" s="7"/>
      <c r="I108" s="7"/>
    </row>
    <row r="109" spans="1:10" ht="14.45" x14ac:dyDescent="0.35">
      <c r="A109" s="7"/>
      <c r="B109" s="7"/>
      <c r="C109" s="7"/>
      <c r="D109" s="7"/>
      <c r="E109" s="37"/>
      <c r="F109" s="37"/>
      <c r="G109" s="7"/>
      <c r="H109" s="7"/>
      <c r="I109" s="7"/>
    </row>
    <row r="110" spans="1:10" ht="14.45" x14ac:dyDescent="0.35">
      <c r="A110" s="7"/>
      <c r="B110" s="7"/>
      <c r="C110" s="7"/>
      <c r="D110" s="7"/>
      <c r="E110" s="7"/>
      <c r="F110" s="7"/>
      <c r="G110" s="7"/>
      <c r="H110" s="7"/>
      <c r="I110" s="7"/>
    </row>
    <row r="111" spans="1:10" ht="14.45" x14ac:dyDescent="0.35">
      <c r="A111" s="7"/>
      <c r="B111" s="7"/>
      <c r="C111" s="7"/>
      <c r="D111" s="7"/>
      <c r="E111" s="7"/>
      <c r="F111" s="7"/>
      <c r="G111" s="7"/>
      <c r="H111" s="7"/>
      <c r="I111" s="7"/>
    </row>
    <row r="112" spans="1:10" ht="14.45" x14ac:dyDescent="0.35">
      <c r="A112" s="7"/>
      <c r="B112" s="7"/>
      <c r="C112" s="7"/>
      <c r="D112" s="7"/>
      <c r="E112" s="7"/>
      <c r="F112" s="7"/>
      <c r="G112" s="7"/>
      <c r="H112" s="7"/>
      <c r="I112" s="7"/>
    </row>
    <row r="113" spans="1:10" ht="14.45" x14ac:dyDescent="0.35">
      <c r="A113" s="7"/>
      <c r="B113" s="7"/>
      <c r="C113" s="7"/>
      <c r="D113" s="7"/>
      <c r="E113" s="7"/>
      <c r="F113" s="7"/>
      <c r="G113" s="7"/>
      <c r="H113" s="7"/>
      <c r="I113" s="7"/>
    </row>
    <row r="114" spans="1:10" ht="14.45" x14ac:dyDescent="0.35">
      <c r="A114" s="7"/>
      <c r="B114" s="7"/>
      <c r="C114" s="7"/>
      <c r="D114" s="7"/>
      <c r="E114" s="7"/>
      <c r="F114" s="7"/>
      <c r="G114" s="7"/>
      <c r="H114" s="7"/>
      <c r="I114" s="7"/>
    </row>
    <row r="115" spans="1:10" ht="14.45" x14ac:dyDescent="0.35">
      <c r="A115" s="7"/>
      <c r="B115" s="7"/>
      <c r="C115" s="7"/>
      <c r="D115" s="7"/>
      <c r="E115" s="7"/>
      <c r="F115" s="7"/>
      <c r="G115" s="7"/>
      <c r="H115" s="7"/>
      <c r="I115" s="7"/>
    </row>
    <row r="116" spans="1:10" ht="14.45" x14ac:dyDescent="0.35">
      <c r="A116" s="7"/>
      <c r="B116" s="7"/>
      <c r="C116" s="7"/>
      <c r="D116" s="7"/>
      <c r="E116" s="7"/>
      <c r="F116" s="7"/>
      <c r="G116" s="7"/>
      <c r="H116" s="7"/>
      <c r="I116" s="7"/>
    </row>
    <row r="117" spans="1:10" ht="14.45" x14ac:dyDescent="0.35">
      <c r="A117" s="7"/>
      <c r="B117" s="7"/>
      <c r="C117" s="7"/>
      <c r="D117" s="7"/>
      <c r="E117" s="7"/>
      <c r="F117" s="7"/>
      <c r="G117" s="7"/>
      <c r="H117" s="7"/>
      <c r="I117" s="7"/>
    </row>
    <row r="118" spans="1:10" ht="14.45" x14ac:dyDescent="0.35">
      <c r="A118" s="7"/>
      <c r="B118" s="7"/>
      <c r="C118" s="7"/>
      <c r="D118" s="7"/>
      <c r="E118" s="7"/>
      <c r="F118" s="7"/>
      <c r="G118" s="7"/>
      <c r="H118" s="7"/>
      <c r="I118" s="7"/>
    </row>
    <row r="119" spans="1:10" ht="14.45" x14ac:dyDescent="0.35">
      <c r="A119" s="7"/>
      <c r="B119" s="7"/>
      <c r="C119" s="7"/>
      <c r="D119" s="7"/>
      <c r="E119" s="7"/>
      <c r="F119" s="7"/>
      <c r="G119" s="7"/>
      <c r="H119" s="7"/>
      <c r="I119" s="7"/>
    </row>
    <row r="120" spans="1:10" ht="14.45" x14ac:dyDescent="0.35">
      <c r="A120" s="7"/>
      <c r="B120" s="7"/>
      <c r="C120" s="7"/>
      <c r="D120" s="7"/>
      <c r="E120" s="7"/>
      <c r="F120" s="7"/>
      <c r="G120" s="7"/>
      <c r="H120" s="7"/>
      <c r="I120" s="7"/>
    </row>
    <row r="121" spans="1:10" x14ac:dyDescent="0.25">
      <c r="A121" s="7"/>
      <c r="B121" s="7"/>
      <c r="C121" s="7"/>
      <c r="D121" s="7"/>
      <c r="E121" s="7"/>
      <c r="F121" s="7"/>
      <c r="G121" s="7"/>
      <c r="H121" s="7"/>
      <c r="I121" s="7"/>
    </row>
    <row r="122" spans="1:10" x14ac:dyDescent="0.25">
      <c r="A122" s="7"/>
      <c r="B122" s="7"/>
      <c r="C122" s="7"/>
      <c r="D122" s="7"/>
      <c r="E122" s="7"/>
      <c r="F122" s="7"/>
      <c r="G122" s="7"/>
      <c r="H122" s="7"/>
      <c r="I122" s="7"/>
    </row>
    <row r="123" spans="1:10" x14ac:dyDescent="0.25">
      <c r="A123" s="7"/>
      <c r="B123" s="7"/>
      <c r="C123" s="7"/>
      <c r="D123" s="7"/>
      <c r="E123" s="7"/>
      <c r="F123" s="7"/>
      <c r="G123" s="7"/>
      <c r="H123" s="7"/>
      <c r="I123" s="7"/>
    </row>
    <row r="124" spans="1:10" x14ac:dyDescent="0.25">
      <c r="A124" s="7"/>
      <c r="B124" s="7"/>
      <c r="C124" s="7"/>
      <c r="D124" s="7"/>
      <c r="E124" s="7"/>
      <c r="F124" s="7"/>
      <c r="G124" s="7"/>
      <c r="H124" s="7"/>
      <c r="I124" s="7"/>
    </row>
    <row r="125" spans="1:10" x14ac:dyDescent="0.25">
      <c r="A125" s="7"/>
      <c r="B125" s="7"/>
      <c r="C125" s="7"/>
      <c r="D125" s="7"/>
      <c r="E125" s="7"/>
      <c r="F125" s="7"/>
      <c r="G125" s="7"/>
      <c r="H125" s="7"/>
      <c r="I125" s="7"/>
    </row>
    <row r="126" spans="1:10" x14ac:dyDescent="0.25">
      <c r="C126" s="37"/>
      <c r="D126" s="37"/>
      <c r="E126" s="37"/>
      <c r="F126" s="37"/>
      <c r="G126" s="37"/>
      <c r="H126" s="37"/>
      <c r="I126" s="37"/>
      <c r="J126" s="37"/>
    </row>
    <row r="127" spans="1:10" x14ac:dyDescent="0.25">
      <c r="C127" s="37"/>
      <c r="D127" s="37"/>
      <c r="E127" s="37"/>
      <c r="F127" s="37"/>
      <c r="G127" s="37"/>
      <c r="H127" s="37"/>
      <c r="I127" s="37"/>
      <c r="J127" s="37"/>
    </row>
    <row r="128" spans="1:10" x14ac:dyDescent="0.25">
      <c r="C128" s="37"/>
      <c r="D128" s="37"/>
      <c r="E128" s="37"/>
      <c r="F128" s="37"/>
      <c r="G128" s="37"/>
      <c r="H128" s="37"/>
      <c r="I128" s="37"/>
      <c r="J128" s="37"/>
    </row>
    <row r="129" spans="3:10" x14ac:dyDescent="0.25">
      <c r="C129" s="37"/>
      <c r="D129" s="37"/>
      <c r="E129" s="37"/>
      <c r="F129" s="37"/>
      <c r="G129" s="37"/>
      <c r="H129" s="37"/>
      <c r="I129" s="37"/>
      <c r="J129" s="37"/>
    </row>
    <row r="130" spans="3:10" x14ac:dyDescent="0.25">
      <c r="C130" s="37"/>
      <c r="D130" s="37"/>
      <c r="E130" s="37"/>
      <c r="F130" s="37"/>
      <c r="G130" s="37"/>
      <c r="H130" s="37"/>
      <c r="I130" s="37"/>
      <c r="J130" s="37"/>
    </row>
    <row r="131" spans="3:10" x14ac:dyDescent="0.25">
      <c r="C131" s="37"/>
      <c r="D131" s="37"/>
      <c r="E131" s="37"/>
      <c r="F131" s="37"/>
      <c r="G131" s="37"/>
      <c r="H131" s="37"/>
      <c r="I131" s="37"/>
      <c r="J131" s="37"/>
    </row>
    <row r="132" spans="3:10" x14ac:dyDescent="0.25">
      <c r="C132" s="37"/>
      <c r="D132" s="37"/>
      <c r="E132" s="37"/>
      <c r="F132" s="37"/>
      <c r="G132" s="37"/>
      <c r="H132" s="37"/>
      <c r="I132" s="37"/>
      <c r="J132" s="37"/>
    </row>
    <row r="133" spans="3:10" x14ac:dyDescent="0.25">
      <c r="C133" s="37"/>
      <c r="D133" s="37"/>
      <c r="E133" s="37"/>
      <c r="F133" s="37"/>
      <c r="G133" s="37"/>
      <c r="H133" s="37"/>
      <c r="I133" s="37"/>
      <c r="J133" s="37"/>
    </row>
    <row r="134" spans="3:10" x14ac:dyDescent="0.25">
      <c r="C134" s="37"/>
      <c r="D134" s="37"/>
      <c r="E134" s="37"/>
      <c r="F134" s="37"/>
      <c r="G134" s="37"/>
      <c r="H134" s="37"/>
      <c r="I134" s="37"/>
      <c r="J134" s="37"/>
    </row>
    <row r="135" spans="3:10" x14ac:dyDescent="0.25">
      <c r="C135" s="37"/>
      <c r="D135" s="37"/>
      <c r="E135" s="37"/>
      <c r="F135" s="37"/>
      <c r="G135" s="37"/>
      <c r="H135" s="37"/>
      <c r="I135" s="37"/>
      <c r="J135" s="37"/>
    </row>
    <row r="136" spans="3:10" x14ac:dyDescent="0.25">
      <c r="C136" s="37"/>
      <c r="D136" s="37"/>
      <c r="E136" s="37"/>
      <c r="F136" s="37"/>
      <c r="G136" s="37"/>
      <c r="H136" s="37"/>
      <c r="I136" s="37"/>
      <c r="J136" s="37"/>
    </row>
    <row r="137" spans="3:10" x14ac:dyDescent="0.25">
      <c r="C137" s="37"/>
      <c r="D137" s="37"/>
      <c r="E137" s="37"/>
      <c r="F137" s="37"/>
      <c r="G137" s="37"/>
      <c r="H137" s="37"/>
      <c r="I137" s="37"/>
      <c r="J137" s="37"/>
    </row>
    <row r="138" spans="3:10" x14ac:dyDescent="0.25">
      <c r="C138" s="37"/>
      <c r="D138" s="37"/>
      <c r="E138" s="37"/>
      <c r="F138" s="37"/>
      <c r="G138" s="37"/>
      <c r="H138" s="37"/>
      <c r="I138" s="37"/>
      <c r="J138" s="37"/>
    </row>
    <row r="139" spans="3:10" x14ac:dyDescent="0.25">
      <c r="C139" s="37"/>
      <c r="D139" s="37"/>
      <c r="E139" s="37"/>
      <c r="F139" s="37"/>
      <c r="G139" s="37"/>
      <c r="H139" s="37"/>
      <c r="I139" s="37"/>
      <c r="J139" s="37"/>
    </row>
    <row r="140" spans="3:10" x14ac:dyDescent="0.25">
      <c r="C140" s="37"/>
      <c r="D140" s="37"/>
      <c r="E140" s="37"/>
      <c r="F140" s="37"/>
      <c r="G140" s="37"/>
      <c r="H140" s="37"/>
      <c r="I140" s="37"/>
      <c r="J140" s="37"/>
    </row>
    <row r="141" spans="3:10" x14ac:dyDescent="0.25">
      <c r="C141" s="37"/>
      <c r="D141" s="37"/>
      <c r="E141" s="37"/>
      <c r="F141" s="37"/>
      <c r="G141" s="37"/>
      <c r="H141" s="37"/>
      <c r="I141" s="37"/>
      <c r="J141" s="37"/>
    </row>
    <row r="142" spans="3:10" x14ac:dyDescent="0.25">
      <c r="C142" s="37"/>
      <c r="D142" s="37"/>
      <c r="E142" s="37"/>
      <c r="F142" s="37"/>
      <c r="G142" s="37"/>
      <c r="H142" s="37"/>
      <c r="I142" s="37"/>
      <c r="J142" s="37"/>
    </row>
    <row r="143" spans="3:10" x14ac:dyDescent="0.25">
      <c r="C143" s="37"/>
      <c r="D143" s="37"/>
      <c r="E143" s="37"/>
      <c r="F143" s="37"/>
      <c r="G143" s="37"/>
      <c r="H143" s="37"/>
      <c r="I143" s="37"/>
      <c r="J143" s="37"/>
    </row>
    <row r="144" spans="3:10" x14ac:dyDescent="0.25">
      <c r="C144" s="37"/>
      <c r="D144" s="37"/>
      <c r="E144" s="37"/>
      <c r="F144" s="37"/>
      <c r="G144" s="37"/>
      <c r="H144" s="37"/>
      <c r="I144" s="37"/>
      <c r="J144" s="37"/>
    </row>
    <row r="145" spans="3:10" x14ac:dyDescent="0.25">
      <c r="C145" s="37"/>
      <c r="D145" s="37"/>
      <c r="E145" s="37"/>
      <c r="F145" s="37"/>
      <c r="G145" s="37"/>
      <c r="H145" s="37"/>
      <c r="I145" s="37"/>
      <c r="J145" s="37"/>
    </row>
    <row r="146" spans="3:10" x14ac:dyDescent="0.25">
      <c r="C146" s="37"/>
      <c r="D146" s="37"/>
      <c r="E146" s="37"/>
      <c r="F146" s="37"/>
      <c r="G146" s="37"/>
      <c r="H146" s="37"/>
      <c r="I146" s="37"/>
      <c r="J146" s="37"/>
    </row>
    <row r="147" spans="3:10" x14ac:dyDescent="0.25">
      <c r="C147" s="37"/>
      <c r="D147" s="37"/>
      <c r="E147" s="37"/>
      <c r="F147" s="37"/>
      <c r="G147" s="37"/>
      <c r="H147" s="37"/>
      <c r="I147" s="37"/>
      <c r="J147" s="37"/>
    </row>
    <row r="148" spans="3:10" x14ac:dyDescent="0.25">
      <c r="C148" s="37"/>
      <c r="D148" s="37"/>
      <c r="E148" s="37"/>
      <c r="F148" s="37"/>
      <c r="G148" s="37"/>
      <c r="H148" s="37"/>
      <c r="I148" s="37"/>
      <c r="J148" s="37"/>
    </row>
    <row r="149" spans="3:10" x14ac:dyDescent="0.25">
      <c r="C149" s="37"/>
      <c r="D149" s="37"/>
      <c r="E149" s="37"/>
      <c r="F149" s="37"/>
      <c r="G149" s="37"/>
      <c r="H149" s="37"/>
      <c r="I149" s="37"/>
      <c r="J149" s="37"/>
    </row>
    <row r="150" spans="3:10" x14ac:dyDescent="0.25">
      <c r="C150" s="37"/>
      <c r="D150" s="37"/>
      <c r="E150" s="37"/>
      <c r="F150" s="37"/>
      <c r="G150" s="37"/>
      <c r="H150" s="37"/>
      <c r="I150" s="37"/>
      <c r="J150" s="37"/>
    </row>
    <row r="151" spans="3:10" x14ac:dyDescent="0.25">
      <c r="C151" s="37"/>
      <c r="D151" s="37"/>
      <c r="E151" s="37"/>
      <c r="F151" s="37"/>
      <c r="G151" s="37"/>
      <c r="H151" s="37"/>
      <c r="I151" s="37"/>
      <c r="J151" s="37"/>
    </row>
    <row r="152" spans="3:10" x14ac:dyDescent="0.25">
      <c r="C152" s="37"/>
      <c r="D152" s="37"/>
      <c r="E152" s="37"/>
      <c r="F152" s="37"/>
      <c r="G152" s="37"/>
      <c r="H152" s="37"/>
      <c r="I152" s="37"/>
      <c r="J152" s="37"/>
    </row>
    <row r="153" spans="3:10" x14ac:dyDescent="0.25">
      <c r="C153" s="37"/>
      <c r="D153" s="37"/>
      <c r="E153" s="37"/>
      <c r="F153" s="37"/>
      <c r="G153" s="37"/>
      <c r="H153" s="37"/>
      <c r="I153" s="37"/>
      <c r="J153" s="37"/>
    </row>
    <row r="154" spans="3:10" x14ac:dyDescent="0.25">
      <c r="C154" s="37"/>
      <c r="D154" s="37"/>
      <c r="E154" s="37"/>
      <c r="F154" s="37"/>
      <c r="G154" s="37"/>
      <c r="H154" s="37"/>
      <c r="I154" s="37"/>
      <c r="J154" s="37"/>
    </row>
    <row r="155" spans="3:10" x14ac:dyDescent="0.25">
      <c r="C155" s="37"/>
      <c r="D155" s="37"/>
      <c r="E155" s="37"/>
      <c r="F155" s="37"/>
      <c r="G155" s="37"/>
      <c r="H155" s="37"/>
      <c r="I155" s="37"/>
      <c r="J155" s="37"/>
    </row>
    <row r="156" spans="3:10" x14ac:dyDescent="0.25">
      <c r="C156" s="37"/>
      <c r="D156" s="37"/>
      <c r="E156" s="37"/>
      <c r="F156" s="37"/>
      <c r="G156" s="37"/>
      <c r="H156" s="37"/>
      <c r="I156" s="37"/>
      <c r="J156" s="37"/>
    </row>
    <row r="157" spans="3:10" x14ac:dyDescent="0.25">
      <c r="C157" s="37"/>
      <c r="D157" s="37"/>
      <c r="E157" s="37"/>
      <c r="F157" s="37"/>
      <c r="G157" s="37"/>
      <c r="H157" s="37"/>
      <c r="I157" s="37"/>
      <c r="J157" s="37"/>
    </row>
    <row r="158" spans="3:10" x14ac:dyDescent="0.25">
      <c r="C158" s="37"/>
      <c r="D158" s="37"/>
      <c r="E158" s="37"/>
      <c r="F158" s="37"/>
      <c r="G158" s="37"/>
      <c r="H158" s="37"/>
      <c r="I158" s="37"/>
      <c r="J158" s="37"/>
    </row>
    <row r="159" spans="3:10" x14ac:dyDescent="0.25">
      <c r="C159" s="37"/>
      <c r="D159" s="37"/>
      <c r="E159" s="37"/>
      <c r="F159" s="37"/>
      <c r="G159" s="37"/>
      <c r="H159" s="37"/>
      <c r="I159" s="37"/>
      <c r="J159" s="37"/>
    </row>
    <row r="160" spans="3:10" x14ac:dyDescent="0.25">
      <c r="C160" s="37"/>
      <c r="D160" s="37"/>
      <c r="E160" s="37"/>
      <c r="F160" s="37"/>
      <c r="G160" s="37"/>
      <c r="H160" s="37"/>
      <c r="I160" s="37"/>
      <c r="J160" s="37"/>
    </row>
    <row r="161" spans="3:10" x14ac:dyDescent="0.25">
      <c r="C161" s="37"/>
      <c r="D161" s="37"/>
      <c r="E161" s="37"/>
      <c r="F161" s="37"/>
      <c r="G161" s="37"/>
      <c r="H161" s="37"/>
      <c r="I161" s="37"/>
      <c r="J161" s="37"/>
    </row>
    <row r="162" spans="3:10" x14ac:dyDescent="0.25">
      <c r="C162" s="37"/>
      <c r="D162" s="37"/>
      <c r="E162" s="37"/>
      <c r="F162" s="37"/>
      <c r="G162" s="37"/>
      <c r="H162" s="37"/>
      <c r="I162" s="37"/>
      <c r="J162" s="37"/>
    </row>
    <row r="163" spans="3:10" x14ac:dyDescent="0.25">
      <c r="C163" s="37"/>
      <c r="D163" s="37"/>
      <c r="E163" s="37"/>
      <c r="F163" s="37"/>
      <c r="G163" s="37"/>
      <c r="H163" s="37"/>
      <c r="I163" s="37"/>
      <c r="J163" s="37"/>
    </row>
    <row r="164" spans="3:10" x14ac:dyDescent="0.25">
      <c r="C164" s="37"/>
      <c r="D164" s="37"/>
      <c r="E164" s="37"/>
      <c r="F164" s="37"/>
      <c r="G164" s="37"/>
      <c r="H164" s="37"/>
      <c r="I164" s="37"/>
      <c r="J164" s="37"/>
    </row>
    <row r="165" spans="3:10" x14ac:dyDescent="0.25">
      <c r="C165" s="37"/>
      <c r="D165" s="37"/>
      <c r="E165" s="37"/>
      <c r="F165" s="37"/>
      <c r="G165" s="37"/>
      <c r="H165" s="37"/>
      <c r="I165" s="37"/>
      <c r="J165" s="37"/>
    </row>
    <row r="166" spans="3:10" x14ac:dyDescent="0.25">
      <c r="C166" s="37"/>
      <c r="D166" s="37"/>
      <c r="E166" s="37"/>
      <c r="F166" s="37"/>
      <c r="G166" s="37"/>
      <c r="H166" s="37"/>
      <c r="I166" s="37"/>
      <c r="J166" s="37"/>
    </row>
    <row r="167" spans="3:10" x14ac:dyDescent="0.25">
      <c r="C167" s="37"/>
      <c r="D167" s="37"/>
      <c r="E167" s="37"/>
      <c r="F167" s="37"/>
      <c r="G167" s="37"/>
      <c r="H167" s="37"/>
      <c r="I167" s="37"/>
      <c r="J167" s="37"/>
    </row>
    <row r="168" spans="3:10" x14ac:dyDescent="0.25">
      <c r="C168" s="37"/>
      <c r="D168" s="37"/>
      <c r="E168" s="37"/>
      <c r="F168" s="37"/>
      <c r="G168" s="37"/>
      <c r="H168" s="37"/>
      <c r="I168" s="37"/>
      <c r="J168" s="37"/>
    </row>
    <row r="169" spans="3:10" x14ac:dyDescent="0.25">
      <c r="C169" s="37"/>
      <c r="D169" s="37"/>
      <c r="E169" s="37"/>
      <c r="F169" s="37"/>
      <c r="G169" s="37"/>
      <c r="H169" s="37"/>
      <c r="I169" s="37"/>
      <c r="J169" s="37"/>
    </row>
    <row r="170" spans="3:10" x14ac:dyDescent="0.25">
      <c r="C170" s="37"/>
      <c r="D170" s="37"/>
      <c r="E170" s="37"/>
      <c r="F170" s="37"/>
      <c r="G170" s="37"/>
      <c r="H170" s="37"/>
      <c r="I170" s="37"/>
      <c r="J170" s="37"/>
    </row>
    <row r="171" spans="3:10" x14ac:dyDescent="0.25">
      <c r="C171" s="37"/>
      <c r="D171" s="37"/>
      <c r="E171" s="37"/>
      <c r="F171" s="37"/>
      <c r="G171" s="37"/>
      <c r="H171" s="37"/>
      <c r="I171" s="37"/>
      <c r="J171" s="37"/>
    </row>
    <row r="172" spans="3:10" x14ac:dyDescent="0.25">
      <c r="C172" s="37"/>
      <c r="D172" s="37"/>
      <c r="E172" s="37"/>
      <c r="F172" s="37"/>
      <c r="G172" s="37"/>
      <c r="H172" s="37"/>
      <c r="I172" s="37"/>
      <c r="J172" s="37"/>
    </row>
    <row r="173" spans="3:10" x14ac:dyDescent="0.25">
      <c r="C173" s="37"/>
      <c r="D173" s="37"/>
      <c r="E173" s="37"/>
      <c r="F173" s="37"/>
      <c r="G173" s="37"/>
      <c r="H173" s="37"/>
      <c r="I173" s="37"/>
      <c r="J173" s="37"/>
    </row>
    <row r="174" spans="3:10" x14ac:dyDescent="0.25">
      <c r="C174" s="37"/>
      <c r="D174" s="37"/>
      <c r="E174" s="37"/>
      <c r="F174" s="37"/>
      <c r="G174" s="37"/>
      <c r="H174" s="37"/>
      <c r="I174" s="37"/>
      <c r="J174" s="37"/>
    </row>
    <row r="175" spans="3:10" x14ac:dyDescent="0.25">
      <c r="C175" s="37"/>
      <c r="D175" s="37"/>
      <c r="E175" s="37"/>
      <c r="F175" s="37"/>
      <c r="G175" s="37"/>
      <c r="H175" s="37"/>
      <c r="I175" s="37"/>
      <c r="J175" s="37"/>
    </row>
    <row r="176" spans="3:10" x14ac:dyDescent="0.25">
      <c r="C176" s="37"/>
      <c r="D176" s="37"/>
      <c r="E176" s="37"/>
      <c r="F176" s="37"/>
      <c r="G176" s="37"/>
      <c r="H176" s="37"/>
      <c r="I176" s="37"/>
      <c r="J176" s="37"/>
    </row>
    <row r="177" spans="3:10" x14ac:dyDescent="0.25">
      <c r="C177" s="37"/>
      <c r="D177" s="37"/>
      <c r="E177" s="37"/>
      <c r="F177" s="37"/>
      <c r="G177" s="37"/>
      <c r="H177" s="37"/>
      <c r="I177" s="37"/>
      <c r="J177" s="37"/>
    </row>
    <row r="178" spans="3:10" x14ac:dyDescent="0.25">
      <c r="C178" s="37"/>
      <c r="D178" s="37"/>
      <c r="E178" s="37"/>
      <c r="F178" s="37"/>
      <c r="G178" s="37"/>
      <c r="H178" s="37"/>
      <c r="I178" s="37"/>
      <c r="J178" s="37"/>
    </row>
    <row r="179" spans="3:10" x14ac:dyDescent="0.25">
      <c r="C179" s="37"/>
      <c r="D179" s="37"/>
      <c r="E179" s="37"/>
      <c r="F179" s="37"/>
      <c r="G179" s="37"/>
      <c r="H179" s="37"/>
      <c r="I179" s="37"/>
      <c r="J179" s="37"/>
    </row>
    <row r="180" spans="3:10" x14ac:dyDescent="0.25">
      <c r="C180" s="37"/>
      <c r="D180" s="37"/>
      <c r="E180" s="37"/>
      <c r="F180" s="37"/>
      <c r="G180" s="37"/>
      <c r="H180" s="37"/>
      <c r="I180" s="37"/>
      <c r="J180" s="37"/>
    </row>
    <row r="181" spans="3:10" x14ac:dyDescent="0.25">
      <c r="C181" s="37"/>
      <c r="D181" s="37"/>
      <c r="E181" s="37"/>
      <c r="F181" s="37"/>
      <c r="G181" s="37"/>
      <c r="H181" s="37"/>
      <c r="I181" s="37"/>
      <c r="J181" s="37"/>
    </row>
    <row r="182" spans="3:10" x14ac:dyDescent="0.25">
      <c r="C182" s="37"/>
      <c r="D182" s="37"/>
      <c r="E182" s="37"/>
      <c r="F182" s="37"/>
      <c r="G182" s="37"/>
      <c r="H182" s="37"/>
      <c r="I182" s="37"/>
      <c r="J182" s="37"/>
    </row>
    <row r="183" spans="3:10" x14ac:dyDescent="0.25">
      <c r="C183" s="37"/>
      <c r="D183" s="37"/>
      <c r="E183" s="37"/>
      <c r="F183" s="37"/>
      <c r="G183" s="37"/>
      <c r="H183" s="37"/>
      <c r="I183" s="37"/>
      <c r="J183" s="37"/>
    </row>
    <row r="184" spans="3:10" x14ac:dyDescent="0.25">
      <c r="C184" s="37"/>
      <c r="D184" s="37"/>
      <c r="E184" s="37"/>
      <c r="F184" s="37"/>
      <c r="G184" s="37"/>
      <c r="H184" s="37"/>
      <c r="I184" s="37"/>
      <c r="J184" s="37"/>
    </row>
    <row r="185" spans="3:10" x14ac:dyDescent="0.25">
      <c r="C185" s="37"/>
      <c r="D185" s="37"/>
      <c r="E185" s="37"/>
      <c r="F185" s="37"/>
      <c r="G185" s="37"/>
      <c r="H185" s="37"/>
      <c r="I185" s="37"/>
      <c r="J185" s="37"/>
    </row>
    <row r="186" spans="3:10" x14ac:dyDescent="0.25">
      <c r="C186" s="37"/>
      <c r="D186" s="37"/>
      <c r="E186" s="37"/>
      <c r="F186" s="37"/>
      <c r="G186" s="37"/>
      <c r="H186" s="37"/>
      <c r="I186" s="37"/>
      <c r="J186" s="37"/>
    </row>
    <row r="187" spans="3:10" x14ac:dyDescent="0.25">
      <c r="C187" s="37"/>
      <c r="D187" s="37"/>
      <c r="E187" s="37"/>
      <c r="F187" s="37"/>
      <c r="G187" s="37"/>
      <c r="H187" s="37"/>
      <c r="I187" s="37"/>
      <c r="J187" s="37"/>
    </row>
    <row r="188" spans="3:10" x14ac:dyDescent="0.25">
      <c r="C188" s="37"/>
      <c r="D188" s="37"/>
      <c r="E188" s="37"/>
      <c r="F188" s="37"/>
      <c r="G188" s="37"/>
      <c r="H188" s="37"/>
      <c r="I188" s="37"/>
      <c r="J188" s="37"/>
    </row>
    <row r="189" spans="3:10" x14ac:dyDescent="0.25">
      <c r="C189" s="37"/>
      <c r="D189" s="37"/>
      <c r="E189" s="37"/>
      <c r="F189" s="37"/>
      <c r="G189" s="37"/>
      <c r="H189" s="37"/>
      <c r="I189" s="37"/>
      <c r="J189" s="37"/>
    </row>
    <row r="190" spans="3:10" x14ac:dyDescent="0.25">
      <c r="C190" s="37"/>
      <c r="D190" s="37"/>
      <c r="E190" s="37"/>
      <c r="F190" s="37"/>
      <c r="G190" s="37"/>
      <c r="H190" s="37"/>
      <c r="I190" s="37"/>
      <c r="J190" s="37"/>
    </row>
    <row r="191" spans="3:10" x14ac:dyDescent="0.25">
      <c r="C191" s="37"/>
      <c r="D191" s="37"/>
      <c r="E191" s="37"/>
      <c r="F191" s="37"/>
      <c r="G191" s="37"/>
      <c r="H191" s="37"/>
      <c r="I191" s="37"/>
      <c r="J191" s="37"/>
    </row>
    <row r="192" spans="3:10" x14ac:dyDescent="0.25">
      <c r="C192" s="37"/>
      <c r="D192" s="37"/>
      <c r="E192" s="37"/>
      <c r="F192" s="37"/>
      <c r="G192" s="37"/>
      <c r="H192" s="37"/>
      <c r="I192" s="37"/>
      <c r="J192" s="37"/>
    </row>
    <row r="193" spans="3:10" x14ac:dyDescent="0.25">
      <c r="C193" s="37"/>
      <c r="D193" s="37"/>
      <c r="E193" s="37"/>
      <c r="F193" s="37"/>
      <c r="G193" s="37"/>
      <c r="H193" s="37"/>
      <c r="I193" s="37"/>
      <c r="J193" s="37"/>
    </row>
    <row r="194" spans="3:10" x14ac:dyDescent="0.25">
      <c r="C194" s="37"/>
      <c r="D194" s="37"/>
      <c r="E194" s="37"/>
      <c r="F194" s="37"/>
      <c r="G194" s="37"/>
      <c r="H194" s="37"/>
      <c r="I194" s="37"/>
      <c r="J194" s="37"/>
    </row>
    <row r="195" spans="3:10" x14ac:dyDescent="0.25">
      <c r="C195" s="37"/>
      <c r="D195" s="37"/>
      <c r="E195" s="37"/>
      <c r="F195" s="37"/>
      <c r="G195" s="37"/>
      <c r="H195" s="37"/>
      <c r="I195" s="37"/>
      <c r="J195" s="37"/>
    </row>
    <row r="196" spans="3:10" x14ac:dyDescent="0.25">
      <c r="C196" s="37"/>
      <c r="D196" s="37"/>
      <c r="E196" s="37"/>
      <c r="F196" s="37"/>
      <c r="G196" s="37"/>
      <c r="H196" s="37"/>
      <c r="I196" s="37"/>
      <c r="J196" s="37"/>
    </row>
    <row r="197" spans="3:10" x14ac:dyDescent="0.25">
      <c r="C197" s="37"/>
      <c r="D197" s="37"/>
      <c r="E197" s="37"/>
      <c r="F197" s="37"/>
      <c r="G197" s="37"/>
      <c r="H197" s="37"/>
      <c r="I197" s="37"/>
      <c r="J197" s="37"/>
    </row>
    <row r="198" spans="3:10" x14ac:dyDescent="0.25">
      <c r="C198" s="37"/>
      <c r="D198" s="37"/>
      <c r="E198" s="37"/>
      <c r="F198" s="37"/>
      <c r="G198" s="37"/>
      <c r="H198" s="37"/>
      <c r="I198" s="37"/>
      <c r="J198" s="37"/>
    </row>
    <row r="199" spans="3:10" x14ac:dyDescent="0.25">
      <c r="C199" s="37"/>
      <c r="D199" s="37"/>
      <c r="E199" s="37"/>
      <c r="F199" s="37"/>
      <c r="G199" s="37"/>
      <c r="H199" s="37"/>
      <c r="I199" s="37"/>
      <c r="J199" s="37"/>
    </row>
    <row r="200" spans="3:10" x14ac:dyDescent="0.25">
      <c r="C200" s="37"/>
      <c r="D200" s="37"/>
      <c r="E200" s="37"/>
      <c r="F200" s="37"/>
      <c r="G200" s="37"/>
      <c r="H200" s="37"/>
      <c r="I200" s="37"/>
      <c r="J200" s="37"/>
    </row>
    <row r="201" spans="3:10" x14ac:dyDescent="0.25">
      <c r="C201" s="37"/>
      <c r="D201" s="37"/>
      <c r="E201" s="37"/>
      <c r="F201" s="37"/>
      <c r="G201" s="37"/>
      <c r="H201" s="37"/>
      <c r="I201" s="37"/>
      <c r="J201" s="37"/>
    </row>
    <row r="202" spans="3:10" x14ac:dyDescent="0.25">
      <c r="C202" s="37"/>
      <c r="D202" s="37"/>
      <c r="E202" s="37"/>
      <c r="F202" s="37"/>
      <c r="G202" s="37"/>
      <c r="H202" s="37"/>
      <c r="I202" s="37"/>
      <c r="J202" s="37"/>
    </row>
    <row r="203" spans="3:10" x14ac:dyDescent="0.25">
      <c r="C203" s="37"/>
      <c r="D203" s="37"/>
      <c r="E203" s="37"/>
      <c r="F203" s="37"/>
      <c r="G203" s="37"/>
      <c r="H203" s="37"/>
      <c r="I203" s="37"/>
      <c r="J203" s="37"/>
    </row>
    <row r="204" spans="3:10" x14ac:dyDescent="0.25">
      <c r="C204" s="37"/>
      <c r="D204" s="37"/>
      <c r="E204" s="37"/>
      <c r="F204" s="37"/>
      <c r="G204" s="37"/>
      <c r="H204" s="37"/>
      <c r="I204" s="37"/>
      <c r="J204" s="37"/>
    </row>
    <row r="205" spans="3:10" x14ac:dyDescent="0.25">
      <c r="C205" s="37"/>
      <c r="D205" s="37"/>
      <c r="E205" s="37"/>
      <c r="F205" s="37"/>
      <c r="G205" s="37"/>
      <c r="H205" s="37"/>
      <c r="I205" s="37"/>
      <c r="J205" s="37"/>
    </row>
    <row r="206" spans="3:10" x14ac:dyDescent="0.25">
      <c r="C206" s="37"/>
      <c r="D206" s="37"/>
      <c r="E206" s="37"/>
      <c r="F206" s="37"/>
      <c r="G206" s="37"/>
      <c r="H206" s="37"/>
      <c r="I206" s="37"/>
      <c r="J206" s="37"/>
    </row>
    <row r="207" spans="3:10" x14ac:dyDescent="0.25">
      <c r="C207" s="37"/>
      <c r="D207" s="37"/>
      <c r="E207" s="37"/>
      <c r="F207" s="37"/>
      <c r="G207" s="37"/>
      <c r="H207" s="37"/>
      <c r="I207" s="37"/>
      <c r="J207" s="37"/>
    </row>
    <row r="208" spans="3:10" x14ac:dyDescent="0.25">
      <c r="C208" s="37"/>
      <c r="D208" s="37"/>
      <c r="E208" s="37"/>
      <c r="F208" s="37"/>
      <c r="G208" s="37"/>
      <c r="H208" s="37"/>
      <c r="I208" s="37"/>
      <c r="J208" s="37"/>
    </row>
    <row r="209" spans="3:10" x14ac:dyDescent="0.25">
      <c r="C209" s="37"/>
      <c r="D209" s="37"/>
      <c r="E209" s="37"/>
      <c r="F209" s="37"/>
      <c r="G209" s="37"/>
      <c r="H209" s="37"/>
      <c r="I209" s="37"/>
      <c r="J209" s="37"/>
    </row>
    <row r="210" spans="3:10" x14ac:dyDescent="0.25">
      <c r="C210" s="37"/>
      <c r="D210" s="37"/>
      <c r="E210" s="37"/>
      <c r="F210" s="37"/>
      <c r="G210" s="37"/>
      <c r="H210" s="37"/>
      <c r="I210" s="37"/>
      <c r="J210" s="37"/>
    </row>
    <row r="211" spans="3:10" x14ac:dyDescent="0.25">
      <c r="C211" s="37"/>
      <c r="D211" s="37"/>
      <c r="E211" s="37"/>
      <c r="F211" s="37"/>
      <c r="G211" s="37"/>
      <c r="H211" s="37"/>
      <c r="I211" s="37"/>
      <c r="J211" s="37"/>
    </row>
    <row r="212" spans="3:10" x14ac:dyDescent="0.25">
      <c r="C212" s="37"/>
      <c r="D212" s="37"/>
      <c r="E212" s="37"/>
      <c r="F212" s="37"/>
      <c r="G212" s="37"/>
      <c r="H212" s="37"/>
      <c r="I212" s="37"/>
      <c r="J212" s="37"/>
    </row>
    <row r="213" spans="3:10" x14ac:dyDescent="0.25">
      <c r="C213" s="37"/>
      <c r="D213" s="37"/>
      <c r="E213" s="37"/>
      <c r="F213" s="37"/>
      <c r="G213" s="37"/>
      <c r="H213" s="37"/>
      <c r="I213" s="37"/>
      <c r="J213" s="37"/>
    </row>
    <row r="214" spans="3:10" x14ac:dyDescent="0.25">
      <c r="C214" s="37"/>
      <c r="D214" s="37"/>
      <c r="E214" s="37"/>
      <c r="F214" s="37"/>
      <c r="G214" s="37"/>
      <c r="H214" s="37"/>
      <c r="I214" s="37"/>
      <c r="J214" s="37"/>
    </row>
    <row r="215" spans="3:10" x14ac:dyDescent="0.25">
      <c r="C215" s="37"/>
      <c r="D215" s="37"/>
      <c r="E215" s="37"/>
      <c r="F215" s="37"/>
      <c r="G215" s="37"/>
      <c r="H215" s="37"/>
      <c r="I215" s="37"/>
      <c r="J215" s="37"/>
    </row>
    <row r="216" spans="3:10" x14ac:dyDescent="0.25">
      <c r="C216" s="37"/>
      <c r="D216" s="37"/>
      <c r="E216" s="37"/>
      <c r="F216" s="37"/>
      <c r="G216" s="37"/>
      <c r="H216" s="37"/>
      <c r="I216" s="37"/>
      <c r="J216" s="37"/>
    </row>
    <row r="217" spans="3:10" x14ac:dyDescent="0.25">
      <c r="C217" s="37"/>
      <c r="D217" s="37"/>
      <c r="E217" s="37"/>
      <c r="F217" s="37"/>
      <c r="G217" s="37"/>
      <c r="H217" s="37"/>
      <c r="I217" s="37"/>
      <c r="J217" s="37"/>
    </row>
    <row r="218" spans="3:10" x14ac:dyDescent="0.25">
      <c r="C218" s="37"/>
      <c r="D218" s="37"/>
      <c r="E218" s="37"/>
      <c r="F218" s="37"/>
      <c r="G218" s="37"/>
      <c r="H218" s="37"/>
      <c r="I218" s="37"/>
      <c r="J218" s="37"/>
    </row>
    <row r="219" spans="3:10" x14ac:dyDescent="0.25">
      <c r="C219" s="37"/>
      <c r="D219" s="37"/>
      <c r="E219" s="37"/>
      <c r="F219" s="37"/>
      <c r="G219" s="37"/>
      <c r="H219" s="37"/>
      <c r="I219" s="37"/>
      <c r="J219" s="37"/>
    </row>
    <row r="220" spans="3:10" x14ac:dyDescent="0.25">
      <c r="C220" s="37"/>
      <c r="D220" s="37"/>
      <c r="E220" s="37"/>
      <c r="F220" s="37"/>
      <c r="G220" s="37"/>
      <c r="H220" s="37"/>
      <c r="I220" s="37"/>
      <c r="J220" s="37"/>
    </row>
    <row r="221" spans="3:10" x14ac:dyDescent="0.25">
      <c r="C221" s="37"/>
      <c r="D221" s="37"/>
      <c r="E221" s="37"/>
      <c r="F221" s="37"/>
      <c r="G221" s="37"/>
      <c r="H221" s="37"/>
      <c r="I221" s="37"/>
      <c r="J221" s="37"/>
    </row>
    <row r="222" spans="3:10" x14ac:dyDescent="0.25">
      <c r="C222" s="37"/>
      <c r="D222" s="37"/>
      <c r="E222" s="37"/>
      <c r="F222" s="37"/>
      <c r="G222" s="37"/>
      <c r="H222" s="37"/>
      <c r="I222" s="37"/>
      <c r="J222" s="37"/>
    </row>
    <row r="223" spans="3:10" x14ac:dyDescent="0.25">
      <c r="C223" s="37"/>
      <c r="D223" s="37"/>
      <c r="E223" s="37"/>
      <c r="F223" s="37"/>
      <c r="G223" s="37"/>
      <c r="H223" s="37"/>
      <c r="I223" s="37"/>
      <c r="J223" s="37"/>
    </row>
    <row r="224" spans="3:10" x14ac:dyDescent="0.25">
      <c r="C224" s="37"/>
      <c r="D224" s="37"/>
      <c r="E224" s="37"/>
      <c r="F224" s="37"/>
      <c r="G224" s="37"/>
      <c r="H224" s="37"/>
      <c r="I224" s="37"/>
      <c r="J224" s="37"/>
    </row>
    <row r="225" spans="3:10" x14ac:dyDescent="0.25">
      <c r="C225" s="37"/>
      <c r="D225" s="37"/>
      <c r="E225" s="37"/>
      <c r="F225" s="37"/>
      <c r="G225" s="37"/>
      <c r="H225" s="37"/>
      <c r="I225" s="37"/>
      <c r="J225" s="37"/>
    </row>
    <row r="226" spans="3:10" x14ac:dyDescent="0.25">
      <c r="C226" s="37"/>
      <c r="D226" s="37"/>
      <c r="E226" s="37"/>
      <c r="F226" s="37"/>
      <c r="G226" s="37"/>
      <c r="H226" s="37"/>
      <c r="I226" s="37"/>
      <c r="J226" s="37"/>
    </row>
    <row r="227" spans="3:10" x14ac:dyDescent="0.25">
      <c r="C227" s="37"/>
      <c r="D227" s="37"/>
      <c r="E227" s="37"/>
      <c r="F227" s="37"/>
      <c r="G227" s="37"/>
      <c r="H227" s="37"/>
      <c r="I227" s="37"/>
      <c r="J227" s="37"/>
    </row>
    <row r="228" spans="3:10" x14ac:dyDescent="0.25">
      <c r="C228" s="37"/>
      <c r="D228" s="37"/>
      <c r="E228" s="37"/>
      <c r="F228" s="37"/>
      <c r="G228" s="37"/>
      <c r="H228" s="37"/>
      <c r="I228" s="37"/>
      <c r="J228" s="37"/>
    </row>
    <row r="229" spans="3:10" x14ac:dyDescent="0.25">
      <c r="C229" s="37"/>
      <c r="D229" s="37"/>
      <c r="E229" s="37"/>
      <c r="F229" s="37"/>
      <c r="G229" s="37"/>
      <c r="H229" s="37"/>
      <c r="I229" s="37"/>
      <c r="J229" s="37"/>
    </row>
    <row r="230" spans="3:10" x14ac:dyDescent="0.25">
      <c r="C230" s="37"/>
      <c r="D230" s="37"/>
      <c r="E230" s="37"/>
      <c r="F230" s="37"/>
      <c r="G230" s="37"/>
      <c r="H230" s="37"/>
      <c r="I230" s="37"/>
      <c r="J230" s="37"/>
    </row>
    <row r="231" spans="3:10" x14ac:dyDescent="0.25">
      <c r="C231" s="37"/>
      <c r="D231" s="37"/>
      <c r="E231" s="37"/>
      <c r="F231" s="37"/>
      <c r="G231" s="37"/>
      <c r="H231" s="37"/>
      <c r="I231" s="37"/>
      <c r="J231" s="37"/>
    </row>
    <row r="232" spans="3:10" x14ac:dyDescent="0.25">
      <c r="C232" s="37"/>
      <c r="D232" s="37"/>
      <c r="E232" s="37"/>
      <c r="F232" s="37"/>
      <c r="G232" s="37"/>
      <c r="H232" s="37"/>
      <c r="I232" s="37"/>
      <c r="J232" s="37"/>
    </row>
    <row r="233" spans="3:10" x14ac:dyDescent="0.25">
      <c r="C233" s="37"/>
      <c r="D233" s="37"/>
      <c r="E233" s="37"/>
      <c r="F233" s="37"/>
      <c r="G233" s="37"/>
      <c r="H233" s="37"/>
      <c r="I233" s="37"/>
      <c r="J233" s="37"/>
    </row>
    <row r="234" spans="3:10" x14ac:dyDescent="0.25">
      <c r="C234" s="37"/>
      <c r="D234" s="37"/>
      <c r="E234" s="37"/>
      <c r="F234" s="37"/>
      <c r="G234" s="37"/>
      <c r="H234" s="37"/>
      <c r="I234" s="37"/>
      <c r="J234" s="37"/>
    </row>
    <row r="235" spans="3:10" x14ac:dyDescent="0.25">
      <c r="C235" s="37"/>
      <c r="D235" s="37"/>
      <c r="E235" s="37"/>
      <c r="F235" s="37"/>
      <c r="G235" s="37"/>
      <c r="H235" s="37"/>
      <c r="I235" s="37"/>
      <c r="J235" s="37"/>
    </row>
    <row r="236" spans="3:10" x14ac:dyDescent="0.25">
      <c r="C236" s="37"/>
      <c r="D236" s="37"/>
      <c r="E236" s="37"/>
      <c r="F236" s="37"/>
      <c r="G236" s="37"/>
      <c r="H236" s="37"/>
      <c r="I236" s="37"/>
      <c r="J236" s="37"/>
    </row>
    <row r="237" spans="3:10" x14ac:dyDescent="0.25">
      <c r="C237" s="37"/>
      <c r="D237" s="37"/>
      <c r="E237" s="37"/>
      <c r="F237" s="37"/>
      <c r="G237" s="37"/>
      <c r="H237" s="37"/>
      <c r="I237" s="37"/>
      <c r="J237" s="37"/>
    </row>
    <row r="238" spans="3:10" x14ac:dyDescent="0.25">
      <c r="C238" s="37"/>
      <c r="D238" s="37"/>
      <c r="E238" s="37"/>
      <c r="F238" s="37"/>
      <c r="G238" s="37"/>
      <c r="H238" s="37"/>
      <c r="I238" s="37"/>
      <c r="J238" s="37"/>
    </row>
    <row r="239" spans="3:10" x14ac:dyDescent="0.25">
      <c r="C239" s="37"/>
      <c r="D239" s="37"/>
      <c r="E239" s="37"/>
      <c r="F239" s="37"/>
      <c r="G239" s="37"/>
      <c r="H239" s="37"/>
      <c r="I239" s="37"/>
      <c r="J239" s="37"/>
    </row>
    <row r="240" spans="3:10" x14ac:dyDescent="0.25">
      <c r="C240" s="37"/>
      <c r="D240" s="37"/>
      <c r="E240" s="37"/>
      <c r="F240" s="37"/>
      <c r="G240" s="37"/>
      <c r="H240" s="37"/>
      <c r="I240" s="37"/>
      <c r="J240" s="37"/>
    </row>
    <row r="241" spans="3:10" x14ac:dyDescent="0.25">
      <c r="C241" s="37"/>
      <c r="D241" s="37"/>
      <c r="E241" s="37"/>
      <c r="F241" s="37"/>
      <c r="G241" s="37"/>
      <c r="H241" s="37"/>
      <c r="I241" s="37"/>
      <c r="J241" s="37"/>
    </row>
    <row r="242" spans="3:10" x14ac:dyDescent="0.25">
      <c r="C242" s="37"/>
      <c r="D242" s="37"/>
      <c r="E242" s="37"/>
      <c r="F242" s="37"/>
      <c r="G242" s="37"/>
      <c r="H242" s="37"/>
      <c r="I242" s="37"/>
      <c r="J242" s="37"/>
    </row>
    <row r="243" spans="3:10" x14ac:dyDescent="0.25">
      <c r="C243" s="37"/>
      <c r="D243" s="37"/>
      <c r="E243" s="37"/>
      <c r="F243" s="37"/>
      <c r="G243" s="37"/>
      <c r="H243" s="37"/>
      <c r="I243" s="37"/>
      <c r="J243" s="37"/>
    </row>
    <row r="244" spans="3:10" x14ac:dyDescent="0.25">
      <c r="C244" s="37"/>
      <c r="D244" s="37"/>
      <c r="E244" s="37"/>
      <c r="F244" s="37"/>
      <c r="G244" s="37"/>
      <c r="H244" s="37"/>
      <c r="I244" s="37"/>
      <c r="J244" s="37"/>
    </row>
    <row r="245" spans="3:10" x14ac:dyDescent="0.25">
      <c r="C245" s="37"/>
      <c r="D245" s="37"/>
      <c r="E245" s="37"/>
      <c r="F245" s="37"/>
      <c r="G245" s="37"/>
      <c r="H245" s="37"/>
      <c r="I245" s="37"/>
      <c r="J245" s="37"/>
    </row>
    <row r="246" spans="3:10" x14ac:dyDescent="0.25">
      <c r="C246" s="37"/>
      <c r="D246" s="37"/>
      <c r="E246" s="37"/>
      <c r="F246" s="37"/>
      <c r="G246" s="37"/>
      <c r="H246" s="37"/>
      <c r="I246" s="37"/>
      <c r="J246" s="37"/>
    </row>
    <row r="247" spans="3:10" x14ac:dyDescent="0.25">
      <c r="C247" s="37"/>
      <c r="D247" s="37"/>
      <c r="E247" s="37"/>
      <c r="F247" s="37"/>
      <c r="G247" s="37"/>
      <c r="H247" s="37"/>
      <c r="I247" s="37"/>
      <c r="J247" s="37"/>
    </row>
    <row r="248" spans="3:10" x14ac:dyDescent="0.25">
      <c r="C248" s="37"/>
      <c r="D248" s="37"/>
      <c r="E248" s="37"/>
      <c r="F248" s="37"/>
      <c r="G248" s="37"/>
      <c r="H248" s="37"/>
      <c r="I248" s="37"/>
      <c r="J248" s="37"/>
    </row>
    <row r="249" spans="3:10" x14ac:dyDescent="0.25">
      <c r="C249" s="37"/>
      <c r="D249" s="37"/>
      <c r="E249" s="37"/>
      <c r="F249" s="37"/>
      <c r="G249" s="37"/>
      <c r="H249" s="37"/>
      <c r="I249" s="37"/>
      <c r="J249" s="37"/>
    </row>
    <row r="250" spans="3:10" x14ac:dyDescent="0.25">
      <c r="C250" s="37"/>
      <c r="D250" s="37"/>
      <c r="E250" s="37"/>
      <c r="F250" s="37"/>
      <c r="G250" s="37"/>
      <c r="H250" s="37"/>
      <c r="I250" s="37"/>
      <c r="J250" s="37"/>
    </row>
    <row r="251" spans="3:10" x14ac:dyDescent="0.25">
      <c r="C251" s="37"/>
      <c r="D251" s="37"/>
      <c r="E251" s="37"/>
      <c r="F251" s="37"/>
      <c r="G251" s="37"/>
      <c r="H251" s="37"/>
      <c r="I251" s="37"/>
      <c r="J251" s="37"/>
    </row>
    <row r="252" spans="3:10" x14ac:dyDescent="0.25">
      <c r="C252" s="37"/>
      <c r="D252" s="37"/>
      <c r="E252" s="37"/>
      <c r="F252" s="37"/>
      <c r="G252" s="37"/>
      <c r="H252" s="37"/>
      <c r="I252" s="37"/>
      <c r="J252" s="37"/>
    </row>
    <row r="253" spans="3:10" x14ac:dyDescent="0.25">
      <c r="C253" s="37"/>
      <c r="D253" s="37"/>
      <c r="E253" s="37"/>
      <c r="F253" s="37"/>
      <c r="G253" s="37"/>
      <c r="H253" s="37"/>
      <c r="I253" s="37"/>
      <c r="J253" s="37"/>
    </row>
    <row r="254" spans="3:10" x14ac:dyDescent="0.25">
      <c r="C254" s="37"/>
      <c r="D254" s="37"/>
      <c r="E254" s="37"/>
      <c r="F254" s="37"/>
      <c r="G254" s="37"/>
      <c r="H254" s="37"/>
      <c r="I254" s="37"/>
      <c r="J254" s="37"/>
    </row>
    <row r="255" spans="3:10" x14ac:dyDescent="0.25">
      <c r="C255" s="37"/>
      <c r="D255" s="37"/>
      <c r="E255" s="37"/>
      <c r="F255" s="37"/>
      <c r="G255" s="37"/>
      <c r="H255" s="37"/>
      <c r="I255" s="37"/>
      <c r="J255" s="37"/>
    </row>
    <row r="256" spans="3:10" x14ac:dyDescent="0.25">
      <c r="C256" s="37"/>
      <c r="D256" s="37"/>
      <c r="E256" s="37"/>
      <c r="F256" s="37"/>
      <c r="G256" s="37"/>
      <c r="H256" s="37"/>
      <c r="I256" s="37"/>
      <c r="J256" s="37"/>
    </row>
    <row r="257" spans="3:10" x14ac:dyDescent="0.25">
      <c r="C257" s="37"/>
      <c r="D257" s="37"/>
      <c r="E257" s="37"/>
      <c r="F257" s="37"/>
      <c r="G257" s="37"/>
      <c r="H257" s="37"/>
      <c r="I257" s="37"/>
      <c r="J257" s="37"/>
    </row>
    <row r="258" spans="3:10" x14ac:dyDescent="0.25">
      <c r="C258" s="37"/>
      <c r="D258" s="37"/>
      <c r="E258" s="37"/>
      <c r="F258" s="37"/>
      <c r="G258" s="37"/>
      <c r="H258" s="37"/>
      <c r="I258" s="37"/>
      <c r="J258" s="37"/>
    </row>
    <row r="259" spans="3:10" x14ac:dyDescent="0.25">
      <c r="C259" s="37"/>
      <c r="D259" s="37"/>
      <c r="E259" s="37"/>
      <c r="F259" s="37"/>
      <c r="G259" s="37"/>
      <c r="H259" s="37"/>
      <c r="I259" s="37"/>
      <c r="J259" s="37"/>
    </row>
    <row r="260" spans="3:10" x14ac:dyDescent="0.25">
      <c r="C260" s="37"/>
      <c r="D260" s="37"/>
      <c r="E260" s="37"/>
      <c r="F260" s="37"/>
      <c r="G260" s="37"/>
      <c r="H260" s="37"/>
      <c r="I260" s="37"/>
      <c r="J260" s="37"/>
    </row>
    <row r="261" spans="3:10" x14ac:dyDescent="0.25">
      <c r="C261" s="37"/>
      <c r="D261" s="37"/>
      <c r="E261" s="37"/>
      <c r="F261" s="37"/>
      <c r="G261" s="37"/>
      <c r="H261" s="37"/>
      <c r="I261" s="37"/>
      <c r="J261" s="37"/>
    </row>
  </sheetData>
  <mergeCells count="2">
    <mergeCell ref="B81:G81"/>
    <mergeCell ref="H81:M8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X93"/>
  <sheetViews>
    <sheetView topLeftCell="AF1" zoomScaleNormal="100" workbookViewId="0">
      <selection activeCell="R19" sqref="R19"/>
    </sheetView>
  </sheetViews>
  <sheetFormatPr defaultRowHeight="15" x14ac:dyDescent="0.25"/>
  <cols>
    <col min="6" max="6" width="11.42578125" style="28" customWidth="1"/>
    <col min="7" max="7" width="11.42578125" style="26" customWidth="1"/>
    <col min="8" max="8" width="11.42578125" style="61" customWidth="1"/>
    <col min="9" max="9" width="12.85546875" style="22" customWidth="1"/>
    <col min="10" max="10" width="12.85546875" style="60" customWidth="1"/>
    <col min="11" max="11" width="12.85546875" style="22" customWidth="1"/>
    <col min="12" max="12" width="12.85546875" customWidth="1"/>
    <col min="18" max="18" width="11.42578125" style="28" customWidth="1"/>
    <col min="19" max="19" width="8.7109375" style="26"/>
    <col min="20" max="20" width="11.7109375" style="61" customWidth="1"/>
    <col min="21" max="21" width="8.7109375" style="22"/>
    <col min="22" max="22" width="12" style="60" customWidth="1"/>
    <col min="23" max="24" width="8.7109375" style="22"/>
    <col min="31" max="31" width="11.85546875" style="28" customWidth="1"/>
    <col min="32" max="32" width="8.7109375" style="26"/>
    <col min="33" max="33" width="12.42578125" style="61" customWidth="1"/>
    <col min="34" max="34" width="8.7109375" style="22"/>
    <col min="35" max="35" width="13.140625" style="60" customWidth="1"/>
    <col min="36" max="36" width="8.7109375" style="22"/>
    <col min="44" max="44" width="10.42578125" style="28" customWidth="1"/>
    <col min="45" max="45" width="8.7109375" style="26"/>
    <col min="46" max="46" width="12" style="61" customWidth="1"/>
    <col min="47" max="47" width="8.7109375" style="22"/>
    <col min="48" max="48" width="12.28515625" style="60" customWidth="1"/>
    <col min="49" max="49" width="8.7109375" style="22"/>
  </cols>
  <sheetData>
    <row r="1" spans="1:50" ht="14.45" x14ac:dyDescent="0.35">
      <c r="A1" s="6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199" t="s">
        <v>20</v>
      </c>
      <c r="G1" s="221"/>
      <c r="H1" s="222" t="s">
        <v>23</v>
      </c>
      <c r="I1" s="223"/>
      <c r="J1" s="224" t="s">
        <v>26</v>
      </c>
      <c r="L1" s="163"/>
      <c r="M1" s="6" t="s">
        <v>6</v>
      </c>
      <c r="N1" s="2" t="s">
        <v>2</v>
      </c>
      <c r="O1" s="2" t="s">
        <v>3</v>
      </c>
      <c r="P1" s="2" t="s">
        <v>4</v>
      </c>
      <c r="Q1" s="2" t="s">
        <v>5</v>
      </c>
      <c r="R1" s="199" t="s">
        <v>20</v>
      </c>
      <c r="S1" s="221"/>
      <c r="T1" s="222" t="s">
        <v>23</v>
      </c>
      <c r="U1" s="223"/>
      <c r="V1" s="224" t="s">
        <v>26</v>
      </c>
      <c r="W1" s="33"/>
      <c r="X1" s="165"/>
      <c r="Y1" s="166"/>
      <c r="Z1" s="6" t="s">
        <v>7</v>
      </c>
      <c r="AA1" s="2" t="s">
        <v>2</v>
      </c>
      <c r="AB1" s="2" t="s">
        <v>3</v>
      </c>
      <c r="AC1" s="2" t="s">
        <v>4</v>
      </c>
      <c r="AD1" s="2" t="s">
        <v>5</v>
      </c>
      <c r="AE1" s="199" t="s">
        <v>20</v>
      </c>
      <c r="AF1" s="221"/>
      <c r="AG1" s="222" t="s">
        <v>23</v>
      </c>
      <c r="AH1" s="223"/>
      <c r="AI1" s="224" t="s">
        <v>26</v>
      </c>
      <c r="AK1" s="168"/>
      <c r="AM1" s="6" t="s">
        <v>8</v>
      </c>
      <c r="AN1" s="2" t="s">
        <v>2</v>
      </c>
      <c r="AO1" s="2" t="s">
        <v>3</v>
      </c>
      <c r="AP1" s="2" t="s">
        <v>4</v>
      </c>
      <c r="AQ1" s="2" t="s">
        <v>5</v>
      </c>
      <c r="AR1" s="199" t="s">
        <v>20</v>
      </c>
      <c r="AS1" s="221"/>
      <c r="AT1" s="225" t="s">
        <v>23</v>
      </c>
      <c r="AU1" s="223"/>
      <c r="AV1" s="224" t="s">
        <v>26</v>
      </c>
    </row>
    <row r="2" spans="1:50" ht="14.45" x14ac:dyDescent="0.35">
      <c r="A2" s="3" t="s">
        <v>44</v>
      </c>
      <c r="B2">
        <v>1.2999999999999999E-2</v>
      </c>
      <c r="C2">
        <v>5.0000000000000001E-3</v>
      </c>
      <c r="D2">
        <v>4.0000000000000001E-3</v>
      </c>
      <c r="E2">
        <v>1.7999999999999999E-2</v>
      </c>
      <c r="F2" s="28">
        <f>((((11.6*B2)-(1.31*C2)-(0.14*D2))*10)/0.01)/1000</f>
        <v>0.14368999999999996</v>
      </c>
      <c r="H2" s="61">
        <f>(E2*3.86*10)/10</f>
        <v>6.9479999999999986E-2</v>
      </c>
      <c r="J2" s="60">
        <f>F2*67</f>
        <v>9.6272299999999973</v>
      </c>
      <c r="M2" s="3" t="s">
        <v>44</v>
      </c>
      <c r="N2" s="7">
        <v>2.8000000000000001E-2</v>
      </c>
      <c r="O2" s="7">
        <v>1.9E-2</v>
      </c>
      <c r="P2" s="7">
        <v>2.5000000000000001E-2</v>
      </c>
      <c r="Q2" s="7">
        <v>1.7999999999999999E-2</v>
      </c>
      <c r="R2" s="28">
        <f>((((11.6*N2)-(1.31*O2)-(0.14*P2))*10)/0.01)/1000</f>
        <v>0.2964099999999999</v>
      </c>
      <c r="T2" s="61">
        <f>(Q2*3.86*10)/10</f>
        <v>6.9479999999999986E-2</v>
      </c>
      <c r="V2" s="60">
        <f>R2*67</f>
        <v>19.859469999999995</v>
      </c>
      <c r="X2" s="153">
        <f>(LN(R2/F2))/1</f>
        <v>0.72408542980332957</v>
      </c>
      <c r="Y2" s="37"/>
      <c r="Z2" s="3" t="s">
        <v>44</v>
      </c>
      <c r="AA2" s="5">
        <v>1.4999999999999999E-2</v>
      </c>
      <c r="AB2" s="4">
        <v>2E-3</v>
      </c>
      <c r="AC2" s="4">
        <v>4.0000000000000001E-3</v>
      </c>
      <c r="AD2" s="4">
        <v>2.5999999999999999E-2</v>
      </c>
      <c r="AE2" s="28">
        <f>((((11.6*AA2)-(1.31*AB2)-(0.14*AC2))*10)/0.01)/1000</f>
        <v>0.17081999999999997</v>
      </c>
      <c r="AG2" s="61">
        <f>(AD2*3.86*10)/10</f>
        <v>0.10035999999999998</v>
      </c>
      <c r="AI2" s="60">
        <f>AE2*67</f>
        <v>11.444939999999999</v>
      </c>
      <c r="AK2" s="153"/>
      <c r="AM2" s="3" t="s">
        <v>44</v>
      </c>
      <c r="AN2">
        <v>2.7E-2</v>
      </c>
      <c r="AO2">
        <v>1.6E-2</v>
      </c>
      <c r="AP2">
        <v>1.6E-2</v>
      </c>
      <c r="AQ2">
        <v>2.1999999999999999E-2</v>
      </c>
      <c r="AR2" s="28">
        <f>((((11.6*AN2)-(1.31*AO2)-(0.14*AP2))*10)/0.01)/1000</f>
        <v>0.28999999999999998</v>
      </c>
      <c r="AT2" s="61">
        <f>(AQ2*3.86*10)/10</f>
        <v>8.4919999999999995E-2</v>
      </c>
      <c r="AV2" s="60">
        <f>AR2*67</f>
        <v>19.43</v>
      </c>
    </row>
    <row r="3" spans="1:50" ht="14.45" x14ac:dyDescent="0.35">
      <c r="A3" s="3"/>
      <c r="B3">
        <v>1.4999999999999999E-2</v>
      </c>
      <c r="C3">
        <v>6.0000000000000001E-3</v>
      </c>
      <c r="D3">
        <v>4.0000000000000001E-3</v>
      </c>
      <c r="E3">
        <v>2.9000000000000001E-2</v>
      </c>
      <c r="F3" s="28">
        <f>((((11.6*B3)-(1.31*C3)-(0.14*D3))*10)/0.01)/1000</f>
        <v>0.16557999999999995</v>
      </c>
      <c r="H3" s="61">
        <f>(E3*3.86*10)/10</f>
        <v>0.11194</v>
      </c>
      <c r="J3" s="60">
        <f t="shared" ref="J3:J6" si="0">F3*67</f>
        <v>11.093859999999996</v>
      </c>
      <c r="M3" s="3"/>
      <c r="N3" s="7">
        <v>1.6E-2</v>
      </c>
      <c r="O3" s="7">
        <v>2.1999999999999999E-2</v>
      </c>
      <c r="P3" s="7">
        <v>2.1000000000000001E-2</v>
      </c>
      <c r="Q3" s="7">
        <v>1.9E-2</v>
      </c>
      <c r="R3" s="28">
        <f>((((11.6*N3)-(1.31*O3)-(0.14*P3))*10)/0.01)/1000</f>
        <v>0.15383999999999998</v>
      </c>
      <c r="T3" s="61">
        <f t="shared" ref="T3" si="1">(Q3*3.86*10)/10</f>
        <v>7.3340000000000002E-2</v>
      </c>
      <c r="V3" s="60">
        <f t="shared" ref="V3:V6" si="2">R3*67</f>
        <v>10.307279999999999</v>
      </c>
      <c r="X3" s="153">
        <f>(LN(R3/F3))/1</f>
        <v>-7.3541360430135316E-2</v>
      </c>
      <c r="Y3" s="37"/>
      <c r="Z3" s="3"/>
      <c r="AA3" s="5">
        <v>0.02</v>
      </c>
      <c r="AB3" s="4">
        <v>3.0000000000000001E-3</v>
      </c>
      <c r="AC3" s="4">
        <v>4.0000000000000001E-3</v>
      </c>
      <c r="AD3" s="4">
        <v>2.1000000000000001E-2</v>
      </c>
      <c r="AE3" s="28">
        <f>((((11.6*AA3)-(1.31*AB3)-(0.14*AC3))*10)/0.01)/1000</f>
        <v>0.22751000000000002</v>
      </c>
      <c r="AG3" s="61">
        <f t="shared" ref="AG3" si="3">(AD3*3.86*10)/10</f>
        <v>8.1060000000000007E-2</v>
      </c>
      <c r="AI3" s="60">
        <f t="shared" ref="AI3:AI6" si="4">AE3*67</f>
        <v>15.243170000000001</v>
      </c>
      <c r="AK3" s="153"/>
      <c r="AM3" s="3"/>
      <c r="AN3">
        <v>2.9000000000000001E-2</v>
      </c>
      <c r="AO3">
        <v>1.6E-2</v>
      </c>
      <c r="AP3">
        <v>1.6E-2</v>
      </c>
      <c r="AQ3">
        <v>2.1000000000000001E-2</v>
      </c>
      <c r="AR3" s="28">
        <f>((((11.6*AN3)-(1.31*AO3)-(0.14*AP3))*10)/0.01)/1000</f>
        <v>0.31320000000000003</v>
      </c>
      <c r="AT3" s="61">
        <f t="shared" ref="AT3" si="5">(AQ3*3.86*10)/10</f>
        <v>8.1060000000000007E-2</v>
      </c>
      <c r="AV3" s="60">
        <f t="shared" ref="AV3:AV6" si="6">AR3*67</f>
        <v>20.984400000000001</v>
      </c>
    </row>
    <row r="4" spans="1:50" ht="14.45" x14ac:dyDescent="0.35">
      <c r="A4" s="3"/>
      <c r="B4">
        <v>1.7999999999999999E-2</v>
      </c>
      <c r="C4">
        <v>4.0000000000000001E-3</v>
      </c>
      <c r="D4">
        <v>3.0000000000000001E-3</v>
      </c>
      <c r="E4">
        <v>1.2999999999999999E-2</v>
      </c>
      <c r="F4" s="28">
        <f t="shared" ref="F4:F6" si="7">((((11.6*B4)-(1.31*C4)-(0.14*D4))*10)/0.01)/1000</f>
        <v>0.20313999999999996</v>
      </c>
      <c r="H4" s="61">
        <f>(E4*3.86*10)/10</f>
        <v>5.0179999999999989E-2</v>
      </c>
      <c r="J4" s="60">
        <f t="shared" si="0"/>
        <v>13.610379999999997</v>
      </c>
      <c r="M4" s="3"/>
      <c r="N4" s="5">
        <v>0.03</v>
      </c>
      <c r="O4" s="7">
        <v>8.0000000000000002E-3</v>
      </c>
      <c r="P4" s="7">
        <v>8.0000000000000002E-3</v>
      </c>
      <c r="Q4" s="7">
        <v>3.7999999999999999E-2</v>
      </c>
      <c r="R4" s="28">
        <f t="shared" ref="R4:R6" si="8">((((11.6*N4)-(1.31*O4)-(0.14*P4))*10)/0.01)/1000</f>
        <v>0.33639999999999998</v>
      </c>
      <c r="T4" s="61">
        <f>(Q4*3.86*10)/10</f>
        <v>0.14668</v>
      </c>
      <c r="V4" s="60">
        <f t="shared" si="2"/>
        <v>22.538799999999998</v>
      </c>
      <c r="X4" s="153">
        <f t="shared" ref="X4:X6" si="9">(LN(R4/F4))/1</f>
        <v>0.50440553158743806</v>
      </c>
      <c r="Y4" s="37"/>
      <c r="Z4" s="3"/>
      <c r="AA4" s="5">
        <v>2.9000000000000001E-2</v>
      </c>
      <c r="AB4" s="4">
        <v>2.4E-2</v>
      </c>
      <c r="AC4" s="4">
        <v>2.1000000000000001E-2</v>
      </c>
      <c r="AD4" s="4">
        <v>4.5999999999999999E-2</v>
      </c>
      <c r="AE4" s="28">
        <f t="shared" ref="AE4:AE6" si="10">((((11.6*AA4)-(1.31*AB4)-(0.14*AC4))*10)/0.01)/1000</f>
        <v>0.30201999999999996</v>
      </c>
      <c r="AG4" s="61">
        <f>(AD4*3.86*10)/10</f>
        <v>0.17756</v>
      </c>
      <c r="AI4" s="60">
        <f t="shared" si="4"/>
        <v>20.235339999999997</v>
      </c>
      <c r="AK4" s="153"/>
      <c r="AM4" s="3"/>
      <c r="AN4">
        <v>2.1999999999999999E-2</v>
      </c>
      <c r="AO4">
        <v>1.0999999999999999E-2</v>
      </c>
      <c r="AP4">
        <v>1.2E-2</v>
      </c>
      <c r="AQ4">
        <v>1.7999999999999999E-2</v>
      </c>
      <c r="AR4" s="28">
        <f t="shared" ref="AR4:AR6" si="11">((((11.6*AN4)-(1.31*AO4)-(0.14*AP4))*10)/0.01)/1000</f>
        <v>0.23910999999999999</v>
      </c>
      <c r="AT4" s="61">
        <f>(AQ4*3.86*10)/10</f>
        <v>6.9479999999999986E-2</v>
      </c>
      <c r="AV4" s="60">
        <f t="shared" si="6"/>
        <v>16.02037</v>
      </c>
    </row>
    <row r="5" spans="1:50" ht="14.45" x14ac:dyDescent="0.35">
      <c r="A5" s="3"/>
      <c r="B5">
        <v>1.7000000000000001E-2</v>
      </c>
      <c r="C5">
        <v>3.0000000000000001E-3</v>
      </c>
      <c r="D5">
        <v>3.0000000000000001E-3</v>
      </c>
      <c r="E5">
        <v>1.4E-2</v>
      </c>
      <c r="F5" s="28">
        <f t="shared" si="7"/>
        <v>0.19284999999999999</v>
      </c>
      <c r="H5" s="61">
        <f>(E5*3.86*10)/10</f>
        <v>5.4039999999999998E-2</v>
      </c>
      <c r="J5" s="60">
        <f t="shared" si="0"/>
        <v>12.920949999999999</v>
      </c>
      <c r="M5" s="3"/>
      <c r="N5" s="7">
        <v>1.9E-2</v>
      </c>
      <c r="O5" s="7">
        <v>1.6E-2</v>
      </c>
      <c r="P5" s="7">
        <v>1.6E-2</v>
      </c>
      <c r="Q5" s="7">
        <v>2.1999999999999999E-2</v>
      </c>
      <c r="R5" s="28">
        <f t="shared" si="8"/>
        <v>0.19719999999999999</v>
      </c>
      <c r="T5" s="61">
        <f>(Q5*3.86*10)/10</f>
        <v>8.4919999999999995E-2</v>
      </c>
      <c r="V5" s="60">
        <f t="shared" si="2"/>
        <v>13.212399999999999</v>
      </c>
      <c r="X5" s="153">
        <f t="shared" si="9"/>
        <v>2.2305757514298186E-2</v>
      </c>
      <c r="Y5" s="37"/>
      <c r="Z5" s="3"/>
      <c r="AA5" s="5">
        <v>2.8000000000000001E-2</v>
      </c>
      <c r="AB5" s="5">
        <v>2.3E-2</v>
      </c>
      <c r="AC5" s="4">
        <v>2.1000000000000001E-2</v>
      </c>
      <c r="AD5" s="4">
        <v>3.3000000000000002E-2</v>
      </c>
      <c r="AE5" s="28">
        <f t="shared" si="10"/>
        <v>0.29173000000000004</v>
      </c>
      <c r="AG5" s="61">
        <f>(AD5*3.86*10)/10</f>
        <v>0.12737999999999999</v>
      </c>
      <c r="AI5" s="60">
        <f t="shared" si="4"/>
        <v>19.545910000000003</v>
      </c>
      <c r="AK5" s="153"/>
      <c r="AM5" s="3"/>
      <c r="AN5">
        <v>2.5999999999999999E-2</v>
      </c>
      <c r="AO5">
        <v>1.4E-2</v>
      </c>
      <c r="AP5">
        <v>1.2999999999999999E-2</v>
      </c>
      <c r="AQ5">
        <v>1.4E-2</v>
      </c>
      <c r="AR5" s="28">
        <f t="shared" si="11"/>
        <v>0.28143999999999997</v>
      </c>
      <c r="AT5" s="61">
        <f>(AQ5*3.86*10)/10</f>
        <v>5.4039999999999998E-2</v>
      </c>
      <c r="AV5" s="60">
        <f t="shared" si="6"/>
        <v>18.856479999999998</v>
      </c>
    </row>
    <row r="6" spans="1:50" ht="14.45" x14ac:dyDescent="0.35">
      <c r="A6" s="3"/>
      <c r="B6">
        <v>1.6E-2</v>
      </c>
      <c r="C6">
        <v>4.0000000000000001E-3</v>
      </c>
      <c r="D6">
        <v>3.0000000000000001E-3</v>
      </c>
      <c r="E6">
        <v>1.2E-2</v>
      </c>
      <c r="F6" s="28">
        <f t="shared" si="7"/>
        <v>0.17993999999999999</v>
      </c>
      <c r="H6" s="61">
        <f>(E6*3.86*10)/10</f>
        <v>4.632E-2</v>
      </c>
      <c r="J6" s="60">
        <f t="shared" si="0"/>
        <v>12.05598</v>
      </c>
      <c r="M6" s="3"/>
      <c r="N6" s="7">
        <v>2.3E-2</v>
      </c>
      <c r="O6" s="7">
        <v>1.4999999999999999E-2</v>
      </c>
      <c r="P6" s="7">
        <v>1.2999999999999999E-2</v>
      </c>
      <c r="Q6" s="7">
        <v>1.7999999999999999E-2</v>
      </c>
      <c r="R6" s="28">
        <f t="shared" si="8"/>
        <v>0.24533000000000002</v>
      </c>
      <c r="T6" s="61">
        <f>(Q6*3.86*10)/10</f>
        <v>6.9479999999999986E-2</v>
      </c>
      <c r="V6" s="60">
        <f t="shared" si="2"/>
        <v>16.437110000000001</v>
      </c>
      <c r="X6" s="153">
        <f t="shared" si="9"/>
        <v>0.30998078102296872</v>
      </c>
      <c r="Y6" s="37"/>
      <c r="Z6" s="3"/>
      <c r="AA6" s="5">
        <v>3.7999999999999999E-2</v>
      </c>
      <c r="AB6" s="5">
        <v>2.1000000000000001E-2</v>
      </c>
      <c r="AC6" s="4">
        <v>1.4E-2</v>
      </c>
      <c r="AD6" s="4">
        <v>3.7999999999999999E-2</v>
      </c>
      <c r="AE6" s="28">
        <f t="shared" si="10"/>
        <v>0.41132999999999997</v>
      </c>
      <c r="AG6" s="61">
        <f>(AD6*3.86*10)/10</f>
        <v>0.14668</v>
      </c>
      <c r="AI6" s="60">
        <f t="shared" si="4"/>
        <v>27.559109999999997</v>
      </c>
      <c r="AK6" s="153"/>
      <c r="AM6" s="3"/>
      <c r="AN6">
        <v>3.1E-2</v>
      </c>
      <c r="AO6">
        <v>1.6E-2</v>
      </c>
      <c r="AP6">
        <v>1.7000000000000001E-2</v>
      </c>
      <c r="AQ6">
        <v>2.1000000000000001E-2</v>
      </c>
      <c r="AR6" s="28">
        <f t="shared" si="11"/>
        <v>0.33626</v>
      </c>
      <c r="AT6" s="61">
        <f>(AQ6*3.86*10)/10</f>
        <v>8.1060000000000007E-2</v>
      </c>
      <c r="AV6" s="60">
        <f t="shared" si="6"/>
        <v>22.529420000000002</v>
      </c>
    </row>
    <row r="7" spans="1:50" ht="14.45" x14ac:dyDescent="0.35">
      <c r="A7" s="3"/>
      <c r="B7" s="20"/>
      <c r="C7" s="17"/>
      <c r="D7" s="17"/>
      <c r="E7" s="17"/>
      <c r="F7" s="24">
        <f>AVERAGE(F2:F6)</f>
        <v>0.17703999999999998</v>
      </c>
      <c r="G7" s="31">
        <f>STDEVA(F2:F6)</f>
        <v>2.3361989427272637E-2</v>
      </c>
      <c r="H7" s="62">
        <f>AVERAGE(H2:H6)</f>
        <v>6.6391999999999979E-2</v>
      </c>
      <c r="I7" s="23">
        <f>STDEVA(H2:H6)</f>
        <v>2.6937158721736076E-2</v>
      </c>
      <c r="J7" s="63">
        <f>AVERAGE(J2:J6)</f>
        <v>11.861679999999996</v>
      </c>
      <c r="K7" s="23">
        <f>STDEVA(J2:J6)</f>
        <v>1.5652532916272661</v>
      </c>
      <c r="M7" s="3"/>
      <c r="N7" s="17"/>
      <c r="O7" s="17"/>
      <c r="P7" s="17"/>
      <c r="Q7" s="17"/>
      <c r="R7" s="24">
        <f>AVERAGE(R2:R6)</f>
        <v>0.245836</v>
      </c>
      <c r="S7" s="31">
        <f>STDEVA(R2:R6)</f>
        <v>7.346520965736085E-2</v>
      </c>
      <c r="T7" s="62">
        <f>AVERAGE(T2:T6)</f>
        <v>8.8779999999999998E-2</v>
      </c>
      <c r="U7" s="23">
        <f>STDEVA(T2:T6)</f>
        <v>3.2979854456925688E-2</v>
      </c>
      <c r="V7" s="63">
        <f>AVERAGE(V2:V6)</f>
        <v>16.471011999999998</v>
      </c>
      <c r="W7" s="23">
        <f>STDEVA(V2:V6)</f>
        <v>4.9221690470431829</v>
      </c>
      <c r="X7" s="38"/>
      <c r="Y7" s="23"/>
      <c r="Z7" s="3"/>
      <c r="AE7" s="24">
        <f>AVERAGE(AE2:AE6)</f>
        <v>0.28068199999999999</v>
      </c>
      <c r="AF7" s="31">
        <f>STDEVA(AE2:AE6)</f>
        <v>9.019865447998654E-2</v>
      </c>
      <c r="AG7" s="62">
        <f>AVERAGE(AG2:AG6)</f>
        <v>0.126608</v>
      </c>
      <c r="AH7" s="23">
        <f>STDEVA(AG2:AG6)</f>
        <v>3.7957757046485276E-2</v>
      </c>
      <c r="AI7" s="63">
        <f>AVERAGE(AI2:AI6)</f>
        <v>18.805693999999999</v>
      </c>
      <c r="AJ7" s="23">
        <f>STDEVA(AI2:AI6)</f>
        <v>6.0433098501590967</v>
      </c>
      <c r="AK7" s="167"/>
      <c r="AL7" s="23"/>
      <c r="AM7" s="32"/>
      <c r="AN7" s="23"/>
      <c r="AO7" s="23"/>
      <c r="AP7" s="23"/>
      <c r="AQ7" s="23"/>
      <c r="AR7" s="24">
        <f>AVERAGE(AR2:AR6)</f>
        <v>0.29200199999999998</v>
      </c>
      <c r="AS7" s="31">
        <f>STDEVA(AR2:AR6)</f>
        <v>3.6473460488415765E-2</v>
      </c>
      <c r="AT7" s="62">
        <f>AVERAGE(AT2:AT6)</f>
        <v>7.4111999999999997E-2</v>
      </c>
      <c r="AU7" s="23">
        <f>STDEVA(AT2:AT6)</f>
        <v>1.2626389824490613E-2</v>
      </c>
      <c r="AV7" s="63">
        <f>AVERAGE(AV2:AV6)</f>
        <v>19.564133999999999</v>
      </c>
      <c r="AW7" s="23">
        <f>STDEVA(AV2:AV6)</f>
        <v>2.4437218527238396</v>
      </c>
      <c r="AX7" s="17"/>
    </row>
    <row r="8" spans="1:50" ht="14.45" x14ac:dyDescent="0.35">
      <c r="A8" s="3" t="s">
        <v>45</v>
      </c>
      <c r="B8">
        <v>1.6E-2</v>
      </c>
      <c r="C8" s="4">
        <v>7.0000000000000001E-3</v>
      </c>
      <c r="D8" s="4">
        <v>3.0000000000000001E-3</v>
      </c>
      <c r="E8">
        <v>1.9E-2</v>
      </c>
      <c r="F8" s="28">
        <f>((((11.6*B8)-(1.31*C8)-(0.14*D8))*10)/0.01)/1000</f>
        <v>0.17600999999999997</v>
      </c>
      <c r="H8" s="61">
        <f>(E8*3.86*10)/10</f>
        <v>7.3340000000000002E-2</v>
      </c>
      <c r="J8" s="60">
        <f>F8*67</f>
        <v>11.792669999999998</v>
      </c>
      <c r="M8" s="3" t="s">
        <v>40</v>
      </c>
      <c r="N8" s="7">
        <v>3.6999999999999998E-2</v>
      </c>
      <c r="O8" s="7">
        <v>3.4000000000000002E-2</v>
      </c>
      <c r="P8" s="7">
        <v>3.5000000000000003E-2</v>
      </c>
      <c r="Q8" s="7">
        <v>5.8000000000000003E-2</v>
      </c>
      <c r="R8" s="28">
        <f>((((11.6*N8)-(1.31*O8)-(0.14*P8))*10)/0.01)/1000</f>
        <v>0.37975999999999993</v>
      </c>
      <c r="T8" s="61">
        <f>(Q8*3.86*10)/10</f>
        <v>0.22388</v>
      </c>
      <c r="V8" s="60">
        <f>R8*67</f>
        <v>25.443919999999995</v>
      </c>
      <c r="X8" s="153">
        <f>(LN(R8/F8))/1</f>
        <v>0.76899866263718442</v>
      </c>
      <c r="Y8" s="37"/>
      <c r="Z8" s="3" t="s">
        <v>40</v>
      </c>
      <c r="AA8" s="5">
        <v>4.8000000000000001E-2</v>
      </c>
      <c r="AB8" s="7">
        <v>2.3E-2</v>
      </c>
      <c r="AC8" s="7">
        <v>2.3E-2</v>
      </c>
      <c r="AD8" s="4">
        <v>3.5000000000000003E-2</v>
      </c>
      <c r="AE8" s="28">
        <f>((((11.6*AA8)-(1.31*AB8)-(0.14*AC8))*10)/0.01)/1000</f>
        <v>0.52344999999999997</v>
      </c>
      <c r="AG8" s="61">
        <f>(AD8*3.86*10)/10</f>
        <v>0.1351</v>
      </c>
      <c r="AI8" s="60">
        <f>AE8*67</f>
        <v>35.071149999999996</v>
      </c>
      <c r="AK8" s="153"/>
      <c r="AM8" s="3" t="s">
        <v>40</v>
      </c>
      <c r="AN8">
        <v>3.6999999999999998E-2</v>
      </c>
      <c r="AO8">
        <v>3.3000000000000002E-2</v>
      </c>
      <c r="AP8">
        <v>2.4E-2</v>
      </c>
      <c r="AQ8">
        <v>4.2999999999999997E-2</v>
      </c>
      <c r="AR8" s="28">
        <f>((((11.6*AN8)-(1.31*AO8)-(0.14*AP8))*10)/0.01)/1000</f>
        <v>0.38261000000000001</v>
      </c>
      <c r="AT8" s="61">
        <f>(AQ8*3.86*10)/10</f>
        <v>0.16597999999999999</v>
      </c>
      <c r="AV8" s="60">
        <f>AR8*67</f>
        <v>25.634869999999999</v>
      </c>
    </row>
    <row r="9" spans="1:50" ht="14.45" x14ac:dyDescent="0.35">
      <c r="A9" s="3"/>
      <c r="B9">
        <v>1.4E-2</v>
      </c>
      <c r="C9" s="4">
        <v>6.0000000000000001E-3</v>
      </c>
      <c r="D9" s="4">
        <v>2E-3</v>
      </c>
      <c r="E9">
        <v>1.4999999999999999E-2</v>
      </c>
      <c r="F9" s="28">
        <f>((((11.6*B9)-(1.31*C9)-(0.14*D9))*10)/0.01)/1000</f>
        <v>0.15425999999999995</v>
      </c>
      <c r="H9" s="61">
        <f t="shared" ref="H9" si="12">(E9*3.86*10)/10</f>
        <v>5.7899999999999993E-2</v>
      </c>
      <c r="J9" s="60">
        <f t="shared" ref="J9:J12" si="13">F9*67</f>
        <v>10.335419999999997</v>
      </c>
      <c r="M9" s="3"/>
      <c r="N9" s="5">
        <v>0.02</v>
      </c>
      <c r="O9" s="7">
        <v>1.4999999999999999E-2</v>
      </c>
      <c r="P9" s="7">
        <v>1.4999999999999999E-2</v>
      </c>
      <c r="Q9" s="7">
        <v>5.6000000000000001E-2</v>
      </c>
      <c r="R9" s="28">
        <f>((((11.6*N9)-(1.31*O9)-(0.14*P9))*10)/0.01)/1000</f>
        <v>0.21024999999999999</v>
      </c>
      <c r="T9" s="61">
        <f t="shared" ref="T9" si="14">(Q9*3.86*10)/10</f>
        <v>0.21615999999999999</v>
      </c>
      <c r="V9" s="60">
        <f t="shared" ref="V9:V12" si="15">R9*67</f>
        <v>14.08675</v>
      </c>
      <c r="X9" s="153">
        <f t="shared" ref="X9:X12" si="16">(LN(R9/F9))/1</f>
        <v>0.30965780834720458</v>
      </c>
      <c r="Y9" s="37"/>
      <c r="Z9" s="3"/>
      <c r="AA9" s="5">
        <v>3.5000000000000003E-2</v>
      </c>
      <c r="AB9" s="5">
        <v>2.3E-2</v>
      </c>
      <c r="AC9" s="5">
        <v>2.1000000000000001E-2</v>
      </c>
      <c r="AD9" s="4">
        <v>3.5000000000000003E-2</v>
      </c>
      <c r="AE9" s="28">
        <f>((((11.6*AA9)-(1.31*AB9)-(0.14*AC9))*10)/0.01)/1000</f>
        <v>0.37292999999999998</v>
      </c>
      <c r="AG9" s="61">
        <f t="shared" ref="AG9" si="17">(AD9*3.86*10)/10</f>
        <v>0.1351</v>
      </c>
      <c r="AI9" s="60">
        <f t="shared" ref="AI9:AI12" si="18">AE9*67</f>
        <v>24.98631</v>
      </c>
      <c r="AK9" s="153"/>
      <c r="AM9" s="3"/>
      <c r="AN9">
        <v>5.6000000000000001E-2</v>
      </c>
      <c r="AO9">
        <v>3.2000000000000001E-2</v>
      </c>
      <c r="AP9">
        <v>3.2000000000000001E-2</v>
      </c>
      <c r="AQ9">
        <v>4.2000000000000003E-2</v>
      </c>
      <c r="AR9" s="28">
        <f>((((11.6*AN9)-(1.31*AO9)-(0.14*AP9))*10)/0.01)/1000</f>
        <v>0.60320000000000007</v>
      </c>
      <c r="AT9" s="61">
        <f t="shared" ref="AT9" si="19">(AQ9*3.86*10)/10</f>
        <v>0.16212000000000001</v>
      </c>
      <c r="AV9" s="60">
        <f>AR9*67</f>
        <v>40.414400000000008</v>
      </c>
    </row>
    <row r="10" spans="1:50" ht="14.45" x14ac:dyDescent="0.35">
      <c r="A10" s="3"/>
      <c r="B10">
        <v>1.2999999999999999E-2</v>
      </c>
      <c r="C10" s="4">
        <v>0.01</v>
      </c>
      <c r="D10" s="4">
        <v>5.0000000000000001E-3</v>
      </c>
      <c r="E10">
        <v>2.5000000000000001E-2</v>
      </c>
      <c r="F10" s="28">
        <f t="shared" ref="F10:F12" si="20">((((11.6*B10)-(1.31*C10)-(0.14*D10))*10)/0.01)/1000</f>
        <v>0.13699999999999998</v>
      </c>
      <c r="H10" s="61">
        <f>(E10*3.86*10)/10</f>
        <v>9.6500000000000002E-2</v>
      </c>
      <c r="J10" s="60">
        <f t="shared" si="13"/>
        <v>9.1789999999999985</v>
      </c>
      <c r="M10" s="3"/>
      <c r="N10" s="7">
        <v>4.2000000000000003E-2</v>
      </c>
      <c r="O10" s="7">
        <v>3.2000000000000001E-2</v>
      </c>
      <c r="P10" s="7">
        <v>3.1E-2</v>
      </c>
      <c r="Q10" s="7">
        <v>6.0999999999999999E-2</v>
      </c>
      <c r="R10" s="28">
        <f t="shared" ref="R10:R12" si="21">((((11.6*N10)-(1.31*O10)-(0.14*P10))*10)/0.01)/1000</f>
        <v>0.44093999999999994</v>
      </c>
      <c r="T10" s="61">
        <f>(Q10*3.86*10)/10</f>
        <v>0.23545999999999995</v>
      </c>
      <c r="V10" s="60">
        <f t="shared" si="15"/>
        <v>29.542979999999996</v>
      </c>
      <c r="X10" s="153">
        <f t="shared" si="16"/>
        <v>1.16892788594071</v>
      </c>
      <c r="Y10" s="37"/>
      <c r="Z10" s="3"/>
      <c r="AA10" s="7">
        <v>6.8000000000000005E-2</v>
      </c>
      <c r="AB10" s="7">
        <v>5.5E-2</v>
      </c>
      <c r="AC10" s="7">
        <v>5.6000000000000001E-2</v>
      </c>
      <c r="AD10" s="4">
        <v>3.2000000000000001E-2</v>
      </c>
      <c r="AE10" s="28">
        <f t="shared" ref="AE10:AE12" si="22">((((11.6*AA10)-(1.31*AB10)-(0.14*AC10))*10)/0.01)/1000</f>
        <v>0.70890999999999993</v>
      </c>
      <c r="AG10" s="61">
        <f>(AD10*3.86*10)/10</f>
        <v>0.12352</v>
      </c>
      <c r="AI10" s="60">
        <f t="shared" si="18"/>
        <v>47.496969999999997</v>
      </c>
      <c r="AK10" s="153"/>
      <c r="AM10" s="3"/>
      <c r="AN10">
        <v>6.4000000000000001E-2</v>
      </c>
      <c r="AO10">
        <v>3.6999999999999998E-2</v>
      </c>
      <c r="AP10">
        <v>3.6999999999999998E-2</v>
      </c>
      <c r="AQ10">
        <v>5.0999999999999997E-2</v>
      </c>
      <c r="AR10" s="28">
        <f t="shared" ref="AR10:AR12" si="23">((((11.6*AN10)-(1.31*AO10)-(0.14*AP10))*10)/0.01)/1000</f>
        <v>0.68874999999999986</v>
      </c>
      <c r="AT10" s="61">
        <f>(AQ10*3.86*10)/10</f>
        <v>0.19685999999999998</v>
      </c>
      <c r="AV10" s="60">
        <f t="shared" ref="AV10:AV12" si="24">AR10*67</f>
        <v>46.146249999999988</v>
      </c>
    </row>
    <row r="11" spans="1:50" ht="14.45" x14ac:dyDescent="0.35">
      <c r="A11" s="3"/>
      <c r="B11">
        <v>8.9999999999999993E-3</v>
      </c>
      <c r="C11" s="4">
        <v>1.0999999999999999E-2</v>
      </c>
      <c r="D11" s="4">
        <v>6.0000000000000001E-3</v>
      </c>
      <c r="E11">
        <v>1.7000000000000001E-2</v>
      </c>
      <c r="F11" s="28">
        <f t="shared" si="20"/>
        <v>8.9149999999999993E-2</v>
      </c>
      <c r="H11" s="61">
        <f>(E11*3.86*10)/10</f>
        <v>6.5619999999999998E-2</v>
      </c>
      <c r="J11" s="60">
        <f t="shared" si="13"/>
        <v>5.9730499999999997</v>
      </c>
      <c r="M11" s="3"/>
      <c r="N11" s="7">
        <v>3.7999999999999999E-2</v>
      </c>
      <c r="O11" s="7">
        <v>1.7000000000000001E-2</v>
      </c>
      <c r="P11" s="7">
        <v>1.4999999999999999E-2</v>
      </c>
      <c r="Q11" s="7">
        <v>8.8999999999999996E-2</v>
      </c>
      <c r="R11" s="28">
        <f t="shared" si="21"/>
        <v>0.41643000000000002</v>
      </c>
      <c r="T11" s="61">
        <f>(Q11*3.86*10)/10</f>
        <v>0.34353999999999996</v>
      </c>
      <c r="V11" s="60">
        <f t="shared" si="15"/>
        <v>27.90081</v>
      </c>
      <c r="X11" s="153">
        <f t="shared" si="16"/>
        <v>1.5413980359459782</v>
      </c>
      <c r="Y11" s="37"/>
      <c r="Z11" s="3"/>
      <c r="AA11" s="5">
        <v>4.9000000000000002E-2</v>
      </c>
      <c r="AB11" s="7">
        <v>1.9E-2</v>
      </c>
      <c r="AC11" s="7">
        <v>1.9E-2</v>
      </c>
      <c r="AD11" s="4">
        <v>0.04</v>
      </c>
      <c r="AE11" s="28">
        <f t="shared" si="22"/>
        <v>0.54085000000000005</v>
      </c>
      <c r="AG11" s="61">
        <f>(AD11*3.86*10)/10</f>
        <v>0.15440000000000001</v>
      </c>
      <c r="AI11" s="60">
        <f t="shared" si="18"/>
        <v>36.23695</v>
      </c>
      <c r="AK11" s="153"/>
      <c r="AM11" s="3"/>
      <c r="AN11">
        <v>5.7000000000000002E-2</v>
      </c>
      <c r="AO11">
        <v>3.3000000000000002E-2</v>
      </c>
      <c r="AP11">
        <v>3.4000000000000002E-2</v>
      </c>
      <c r="AQ11">
        <v>4.5999999999999999E-2</v>
      </c>
      <c r="AR11" s="28">
        <f t="shared" si="23"/>
        <v>0.61321000000000003</v>
      </c>
      <c r="AT11" s="61">
        <f>(AQ11*3.86*10)/10</f>
        <v>0.17756</v>
      </c>
      <c r="AV11" s="60">
        <f t="shared" si="24"/>
        <v>41.085070000000002</v>
      </c>
    </row>
    <row r="12" spans="1:50" ht="14.45" x14ac:dyDescent="0.35">
      <c r="A12" s="3"/>
      <c r="B12">
        <v>1.2E-2</v>
      </c>
      <c r="C12" s="4">
        <v>8.0000000000000002E-3</v>
      </c>
      <c r="D12" s="4">
        <v>8.0000000000000002E-3</v>
      </c>
      <c r="E12">
        <v>1.2E-2</v>
      </c>
      <c r="F12" s="28">
        <f t="shared" si="20"/>
        <v>0.12759999999999999</v>
      </c>
      <c r="H12" s="61">
        <f>(E12*3.86*10)/10</f>
        <v>4.632E-2</v>
      </c>
      <c r="J12" s="60">
        <f t="shared" si="13"/>
        <v>8.549199999999999</v>
      </c>
      <c r="M12" s="3"/>
      <c r="N12" s="7">
        <v>3.6999999999999998E-2</v>
      </c>
      <c r="O12" s="7">
        <v>1.6E-2</v>
      </c>
      <c r="P12" s="7">
        <v>1.4E-2</v>
      </c>
      <c r="Q12" s="7">
        <v>8.6999999999999994E-2</v>
      </c>
      <c r="R12" s="28">
        <f t="shared" si="21"/>
        <v>0.40627999999999992</v>
      </c>
      <c r="T12" s="61">
        <f>(Q12*3.86*10)/10</f>
        <v>0.33581999999999995</v>
      </c>
      <c r="V12" s="60">
        <f t="shared" si="15"/>
        <v>27.220759999999995</v>
      </c>
      <c r="X12" s="153">
        <f t="shared" si="16"/>
        <v>1.1581422061606108</v>
      </c>
      <c r="Y12" s="37"/>
      <c r="Z12" s="3"/>
      <c r="AA12" s="5">
        <v>4.9000000000000002E-2</v>
      </c>
      <c r="AB12">
        <v>1.6E-2</v>
      </c>
      <c r="AC12" s="7">
        <v>1.6E-2</v>
      </c>
      <c r="AD12" s="4">
        <v>3.9E-2</v>
      </c>
      <c r="AE12" s="28">
        <f t="shared" si="22"/>
        <v>0.54519999999999991</v>
      </c>
      <c r="AG12" s="61">
        <f>(AD12*3.86*10)/10</f>
        <v>0.15054000000000001</v>
      </c>
      <c r="AI12" s="60">
        <f t="shared" si="18"/>
        <v>36.528399999999991</v>
      </c>
      <c r="AK12" s="153"/>
      <c r="AL12" s="23"/>
      <c r="AM12" s="3"/>
      <c r="AN12">
        <v>7.5999999999999998E-2</v>
      </c>
      <c r="AO12">
        <v>4.2999999999999997E-2</v>
      </c>
      <c r="AP12">
        <v>3.9E-2</v>
      </c>
      <c r="AQ12">
        <v>5.7000000000000002E-2</v>
      </c>
      <c r="AR12" s="28">
        <f t="shared" si="23"/>
        <v>0.81980999999999993</v>
      </c>
      <c r="AT12" s="61">
        <f>(AQ12*3.86*10)/10</f>
        <v>0.22001999999999997</v>
      </c>
      <c r="AV12" s="60">
        <f t="shared" si="24"/>
        <v>54.927269999999993</v>
      </c>
    </row>
    <row r="13" spans="1:50" ht="14.45" x14ac:dyDescent="0.35">
      <c r="A13" s="3"/>
      <c r="B13" s="20"/>
      <c r="C13" s="20"/>
      <c r="D13" s="20"/>
      <c r="E13" s="20"/>
      <c r="F13" s="24">
        <f>AVERAGE(F8:F12)</f>
        <v>0.13680399999999998</v>
      </c>
      <c r="G13" s="31">
        <f>STDEVA(F8:F12)</f>
        <v>3.2393973667952554E-2</v>
      </c>
      <c r="H13" s="62">
        <f>AVERAGE(H8:H12)</f>
        <v>6.7935999999999996E-2</v>
      </c>
      <c r="I13" s="23">
        <f>STDEVA(H8:H12)</f>
        <v>1.883110405685234E-2</v>
      </c>
      <c r="J13" s="63">
        <f>AVERAGE(J8:J12)</f>
        <v>9.1658679999999979</v>
      </c>
      <c r="K13" s="23">
        <f>STDEVA(J8:J12)</f>
        <v>2.1703962357528197</v>
      </c>
      <c r="M13" s="3"/>
      <c r="N13" s="17"/>
      <c r="O13" s="17"/>
      <c r="P13" s="17"/>
      <c r="Q13" s="17"/>
      <c r="R13" s="24">
        <f>AVERAGE(R8:R12)</f>
        <v>0.37073199999999995</v>
      </c>
      <c r="S13" s="31">
        <f>STDEVA(R8:R12)</f>
        <v>9.235408474994472E-2</v>
      </c>
      <c r="T13" s="62">
        <f>AVERAGE(T8:T12)</f>
        <v>0.27097199999999999</v>
      </c>
      <c r="U13" s="23">
        <f>STDEVA(T8:T12)</f>
        <v>6.3155545441393957E-2</v>
      </c>
      <c r="V13" s="63">
        <f>AVERAGE(V8:V12)</f>
        <v>24.839043999999998</v>
      </c>
      <c r="W13" s="23">
        <f>STDEVA(V8:V12)</f>
        <v>6.1877236782463019</v>
      </c>
      <c r="X13" s="38"/>
      <c r="Y13" s="23"/>
      <c r="Z13" s="3"/>
      <c r="AE13" s="24">
        <f>AVERAGE(AE8:AE12)</f>
        <v>0.53826799999999997</v>
      </c>
      <c r="AF13" s="31">
        <f>STDEVA(AE8:AE12)</f>
        <v>0.11908992283144704</v>
      </c>
      <c r="AG13" s="62">
        <f>AVERAGE(AG8:AG12)</f>
        <v>0.13973200000000002</v>
      </c>
      <c r="AH13" s="23">
        <f>STDEVA(AG8:AG12)</f>
        <v>1.2626389824490613E-2</v>
      </c>
      <c r="AI13" s="63">
        <f>AVERAGE(AI8:AI12)</f>
        <v>36.063955999999997</v>
      </c>
      <c r="AJ13" s="23">
        <f>STDEVA(AI8:AI12)</f>
        <v>7.9790248297069413</v>
      </c>
      <c r="AK13" s="167"/>
      <c r="AL13" s="23"/>
      <c r="AM13" s="32"/>
      <c r="AN13" s="23"/>
      <c r="AO13" s="23"/>
      <c r="AP13" s="23"/>
      <c r="AQ13" s="23"/>
      <c r="AR13" s="24">
        <f>AVERAGE(AR8:AR12)</f>
        <v>0.62151599999999996</v>
      </c>
      <c r="AS13" s="31">
        <f>STDEVA(AR8:AR12)</f>
        <v>0.15915516290714521</v>
      </c>
      <c r="AT13" s="62">
        <f>AVERAGE(AT8:AT12)</f>
        <v>0.18450800000000001</v>
      </c>
      <c r="AU13" s="23">
        <f>STDEVA(AT8:AT12)</f>
        <v>2.4012799087153303E-2</v>
      </c>
      <c r="AV13" s="63">
        <f>AVERAGE(AV8:AV12)</f>
        <v>41.641571999999996</v>
      </c>
      <c r="AW13" s="23">
        <f>STDEVA(AV8:AV12)</f>
        <v>10.66339591477875</v>
      </c>
      <c r="AX13" s="17"/>
    </row>
    <row r="14" spans="1:50" ht="14.45" x14ac:dyDescent="0.35">
      <c r="A14" s="3" t="s">
        <v>46</v>
      </c>
      <c r="B14">
        <v>2.4E-2</v>
      </c>
      <c r="C14">
        <v>2.4E-2</v>
      </c>
      <c r="D14">
        <v>2.1999999999999999E-2</v>
      </c>
      <c r="E14">
        <v>2.5999999999999999E-2</v>
      </c>
      <c r="F14" s="28">
        <f>((((11.6*B14)-(1.31*C14)-(0.14*D14))*10)/0.01)/1000</f>
        <v>0.24387999999999996</v>
      </c>
      <c r="H14" s="61">
        <f>(E14*3.86*10)/10</f>
        <v>0.10035999999999998</v>
      </c>
      <c r="J14" s="60">
        <f>F14*67</f>
        <v>16.339959999999998</v>
      </c>
      <c r="M14" s="3" t="s">
        <v>41</v>
      </c>
      <c r="N14" s="7">
        <v>1.2E-2</v>
      </c>
      <c r="O14" s="7">
        <v>3.0000000000000001E-3</v>
      </c>
      <c r="P14" s="7">
        <v>4.0000000000000001E-3</v>
      </c>
      <c r="Q14" s="7">
        <v>1.6E-2</v>
      </c>
      <c r="R14" s="28">
        <f>((((11.6*N14)-(1.31*O14)-(0.14*P14))*10)/0.01)/1000</f>
        <v>0.13470999999999997</v>
      </c>
      <c r="T14" s="61">
        <f>(Q14*3.86*10)/10</f>
        <v>6.1760000000000002E-2</v>
      </c>
      <c r="V14" s="60">
        <f>R14*67</f>
        <v>9.0255699999999983</v>
      </c>
      <c r="X14" s="153">
        <f>(LN(R14/F14))/1</f>
        <v>-0.59355198132913889</v>
      </c>
      <c r="Y14" s="37"/>
      <c r="Z14" s="3" t="s">
        <v>41</v>
      </c>
      <c r="AA14">
        <v>3.7999999999999999E-2</v>
      </c>
      <c r="AB14">
        <v>1.2999999999999999E-2</v>
      </c>
      <c r="AC14">
        <v>1.7000000000000001E-2</v>
      </c>
      <c r="AD14">
        <v>3.9E-2</v>
      </c>
      <c r="AE14" s="28">
        <f>((((11.6*AA14)-(1.31*AB14)-(0.14*AC14))*10)/0.01)/1000</f>
        <v>0.42138999999999999</v>
      </c>
      <c r="AG14" s="61">
        <f>(AD14*3.86*10)/10</f>
        <v>0.15054000000000001</v>
      </c>
      <c r="AI14" s="60">
        <f>AE14*67</f>
        <v>28.233129999999999</v>
      </c>
      <c r="AK14" s="37"/>
      <c r="AM14" s="3" t="s">
        <v>41</v>
      </c>
      <c r="AN14" s="4">
        <v>5.6000000000000001E-2</v>
      </c>
      <c r="AO14" s="4">
        <v>2.7E-2</v>
      </c>
      <c r="AP14" s="4">
        <v>1.2999999999999999E-2</v>
      </c>
      <c r="AQ14" s="4">
        <v>8.6999999999999994E-2</v>
      </c>
      <c r="AR14" s="28">
        <f>((((11.6*AN14)-(1.31*AO14)-(0.14*AP14))*10)/0.01)/1000</f>
        <v>0.6124099999999999</v>
      </c>
      <c r="AT14" s="61">
        <f>(AQ14*3.86*10)/10</f>
        <v>0.33581999999999995</v>
      </c>
      <c r="AV14" s="60">
        <f>AR14*67</f>
        <v>41.031469999999992</v>
      </c>
    </row>
    <row r="15" spans="1:50" ht="14.45" x14ac:dyDescent="0.35">
      <c r="A15" s="3"/>
      <c r="B15">
        <v>3.2000000000000001E-2</v>
      </c>
      <c r="C15">
        <v>2.5000000000000001E-2</v>
      </c>
      <c r="D15">
        <v>2.9000000000000001E-2</v>
      </c>
      <c r="E15">
        <v>2.5999999999999999E-2</v>
      </c>
      <c r="F15" s="28">
        <f>((((11.6*B15)-(1.31*C15)-(0.14*D15))*10)/0.01)/1000</f>
        <v>0.33438999999999997</v>
      </c>
      <c r="H15" s="61">
        <f t="shared" ref="H15" si="25">(E15*3.86*10)/10</f>
        <v>0.10035999999999998</v>
      </c>
      <c r="J15" s="60">
        <f t="shared" ref="J15:J18" si="26">F15*67</f>
        <v>22.404129999999999</v>
      </c>
      <c r="M15" s="3"/>
      <c r="N15" s="7">
        <v>2.7E-2</v>
      </c>
      <c r="O15" s="7">
        <v>1.4999999999999999E-2</v>
      </c>
      <c r="P15" s="7">
        <v>5.0000000000000001E-3</v>
      </c>
      <c r="Q15" s="7">
        <v>1.6E-2</v>
      </c>
      <c r="R15" s="28">
        <f>((((11.6*N15)-(1.31*O15)-(0.14*P15))*10)/0.01)/1000</f>
        <v>0.29285</v>
      </c>
      <c r="T15" s="61">
        <f t="shared" ref="T15" si="27">(Q15*3.86*10)/10</f>
        <v>6.1760000000000002E-2</v>
      </c>
      <c r="V15" s="60">
        <f t="shared" ref="V15:V18" si="28">R15*67</f>
        <v>19.620950000000001</v>
      </c>
      <c r="X15" s="153">
        <f t="shared" ref="X15:X18" si="29">(LN(R15/F15))/1</f>
        <v>-0.13264744392139241</v>
      </c>
      <c r="Y15" s="37"/>
      <c r="Z15" s="3"/>
      <c r="AA15">
        <v>3.2000000000000001E-2</v>
      </c>
      <c r="AB15">
        <v>2.1000000000000001E-2</v>
      </c>
      <c r="AC15">
        <v>1.6E-2</v>
      </c>
      <c r="AD15" s="4">
        <v>4.1000000000000002E-2</v>
      </c>
      <c r="AE15" s="28">
        <f>((((11.6*AA15)-(1.31*AB15)-(0.14*AC15))*10)/0.01)/1000</f>
        <v>0.34144999999999998</v>
      </c>
      <c r="AG15" s="61">
        <f t="shared" ref="AG15" si="30">(AD15*3.86*10)/10</f>
        <v>0.15826000000000001</v>
      </c>
      <c r="AI15" s="60">
        <f t="shared" ref="AI15:AI18" si="31">AE15*67</f>
        <v>22.877149999999997</v>
      </c>
      <c r="AK15" s="37"/>
      <c r="AM15" s="3"/>
      <c r="AN15" s="4">
        <v>5.8999999999999997E-2</v>
      </c>
      <c r="AO15" s="4">
        <v>0.02</v>
      </c>
      <c r="AP15" s="4">
        <v>1.7000000000000001E-2</v>
      </c>
      <c r="AQ15" s="4">
        <v>8.8999999999999996E-2</v>
      </c>
      <c r="AR15" s="28">
        <f>((((11.6*AN15)-(1.31*AO15)-(0.14*AP15))*10)/0.01)/1000</f>
        <v>0.65581999999999985</v>
      </c>
      <c r="AT15" s="61">
        <f t="shared" ref="AT15" si="32">(AQ15*3.86*10)/10</f>
        <v>0.34353999999999996</v>
      </c>
      <c r="AV15" s="60">
        <f t="shared" ref="AV15:AV18" si="33">AR15*67</f>
        <v>43.939939999999993</v>
      </c>
    </row>
    <row r="16" spans="1:50" ht="14.45" x14ac:dyDescent="0.35">
      <c r="A16" s="3"/>
      <c r="B16">
        <v>2.5000000000000001E-2</v>
      </c>
      <c r="C16">
        <v>1.4E-2</v>
      </c>
      <c r="D16">
        <v>8.9999999999999993E-3</v>
      </c>
      <c r="E16">
        <v>3.1E-2</v>
      </c>
      <c r="F16" s="28">
        <f t="shared" ref="F16:F18" si="34">((((11.6*B16)-(1.31*C16)-(0.14*D16))*10)/0.01)/1000</f>
        <v>0.27039999999999997</v>
      </c>
      <c r="H16" s="61">
        <f>(E16*3.86*10)/10</f>
        <v>0.11965999999999999</v>
      </c>
      <c r="J16" s="60">
        <f t="shared" si="26"/>
        <v>18.116799999999998</v>
      </c>
      <c r="M16" s="3"/>
      <c r="N16" s="7">
        <v>2.5000000000000001E-2</v>
      </c>
      <c r="O16" s="5">
        <v>1.4E-2</v>
      </c>
      <c r="P16" s="7">
        <v>4.0000000000000001E-3</v>
      </c>
      <c r="Q16" s="7">
        <v>1.9E-2</v>
      </c>
      <c r="R16" s="28">
        <f t="shared" ref="R16:R18" si="35">((((11.6*N16)-(1.31*O16)-(0.14*P16))*10)/0.01)/1000</f>
        <v>0.2710999999999999</v>
      </c>
      <c r="T16" s="61">
        <f>(Q16*3.86*10)/10</f>
        <v>7.3340000000000002E-2</v>
      </c>
      <c r="V16" s="60">
        <f t="shared" si="28"/>
        <v>18.163699999999992</v>
      </c>
      <c r="X16" s="153">
        <f t="shared" si="29"/>
        <v>2.5854123358104832E-3</v>
      </c>
      <c r="Y16" s="37"/>
      <c r="Z16" s="3"/>
      <c r="AA16">
        <v>2.8000000000000001E-2</v>
      </c>
      <c r="AB16">
        <v>2.3E-2</v>
      </c>
      <c r="AC16">
        <v>1.7000000000000001E-2</v>
      </c>
      <c r="AD16">
        <v>4.1000000000000002E-2</v>
      </c>
      <c r="AE16" s="28">
        <f t="shared" ref="AE16:AE18" si="36">((((11.6*AA16)-(1.31*AB16)-(0.14*AC16))*10)/0.01)/1000</f>
        <v>0.29228999999999994</v>
      </c>
      <c r="AG16" s="61">
        <f>(AD16*3.86*10)/10</f>
        <v>0.15826000000000001</v>
      </c>
      <c r="AI16" s="60">
        <f t="shared" si="31"/>
        <v>19.583429999999996</v>
      </c>
      <c r="AK16" s="37"/>
      <c r="AM16" s="3"/>
      <c r="AN16" s="4">
        <v>5.5E-2</v>
      </c>
      <c r="AO16" s="4">
        <v>1.4E-2</v>
      </c>
      <c r="AP16" s="4">
        <v>1.4E-2</v>
      </c>
      <c r="AQ16" s="4">
        <v>4.8000000000000001E-2</v>
      </c>
      <c r="AR16" s="28">
        <f t="shared" ref="AR16:AR18" si="37">((((11.6*AN16)-(1.31*AO16)-(0.14*AP16))*10)/0.01)/1000</f>
        <v>0.61770000000000003</v>
      </c>
      <c r="AT16" s="61">
        <f>(AQ16*3.86*10)/10</f>
        <v>0.18528</v>
      </c>
      <c r="AV16" s="60">
        <f t="shared" si="33"/>
        <v>41.385899999999999</v>
      </c>
    </row>
    <row r="17" spans="1:50" ht="14.45" x14ac:dyDescent="0.35">
      <c r="A17" s="3"/>
      <c r="B17">
        <v>2.1999999999999999E-2</v>
      </c>
      <c r="C17">
        <v>1.0999999999999999E-2</v>
      </c>
      <c r="D17">
        <v>6.0000000000000001E-3</v>
      </c>
      <c r="E17">
        <v>3.1E-2</v>
      </c>
      <c r="F17" s="28">
        <f t="shared" si="34"/>
        <v>0.23994999999999997</v>
      </c>
      <c r="H17" s="61">
        <f>(E17*3.86*10)/10</f>
        <v>0.11965999999999999</v>
      </c>
      <c r="J17" s="60">
        <f t="shared" si="26"/>
        <v>16.076649999999997</v>
      </c>
      <c r="M17" s="3"/>
      <c r="N17" s="7">
        <v>2.5999999999999999E-2</v>
      </c>
      <c r="O17" s="7">
        <v>4.0000000000000001E-3</v>
      </c>
      <c r="P17" s="7">
        <v>2E-3</v>
      </c>
      <c r="Q17" s="7">
        <v>1.9E-2</v>
      </c>
      <c r="R17" s="28">
        <f t="shared" si="35"/>
        <v>0.29607999999999995</v>
      </c>
      <c r="T17" s="61">
        <f>(Q17*3.86*10)/10</f>
        <v>7.3340000000000002E-2</v>
      </c>
      <c r="V17" s="60">
        <f t="shared" si="28"/>
        <v>19.837359999999997</v>
      </c>
      <c r="X17" s="153">
        <f t="shared" si="29"/>
        <v>0.21019911977364603</v>
      </c>
      <c r="Y17" s="37"/>
      <c r="Z17" s="3"/>
      <c r="AA17">
        <v>3.5999999999999997E-2</v>
      </c>
      <c r="AB17">
        <v>2.1999999999999999E-2</v>
      </c>
      <c r="AC17">
        <v>1.9E-2</v>
      </c>
      <c r="AD17">
        <v>4.2999999999999997E-2</v>
      </c>
      <c r="AE17" s="28">
        <f t="shared" si="36"/>
        <v>0.38611999999999996</v>
      </c>
      <c r="AG17" s="61">
        <f>(AD17*3.86*10)/10</f>
        <v>0.16597999999999999</v>
      </c>
      <c r="AI17" s="60">
        <f t="shared" si="31"/>
        <v>25.870039999999996</v>
      </c>
      <c r="AK17" s="37"/>
      <c r="AM17" s="3"/>
      <c r="AN17" s="4">
        <v>4.2000000000000003E-2</v>
      </c>
      <c r="AO17" s="4">
        <v>1.7999999999999999E-2</v>
      </c>
      <c r="AP17" s="4">
        <v>1.7000000000000001E-2</v>
      </c>
      <c r="AQ17" s="4">
        <v>3.3000000000000002E-2</v>
      </c>
      <c r="AR17" s="28">
        <f t="shared" si="37"/>
        <v>0.46123999999999998</v>
      </c>
      <c r="AT17" s="61">
        <f>(AQ17*3.86*10)/10</f>
        <v>0.12737999999999999</v>
      </c>
      <c r="AV17" s="60">
        <f t="shared" si="33"/>
        <v>30.903079999999999</v>
      </c>
      <c r="AX17" s="17"/>
    </row>
    <row r="18" spans="1:50" ht="14.45" x14ac:dyDescent="0.35">
      <c r="A18" s="3"/>
      <c r="B18" s="95">
        <v>2.1000000000000001E-2</v>
      </c>
      <c r="C18" s="95">
        <v>0.01</v>
      </c>
      <c r="D18" s="95">
        <v>1.2E-2</v>
      </c>
      <c r="E18" s="95">
        <v>2.3E-2</v>
      </c>
      <c r="F18" s="28">
        <f t="shared" si="34"/>
        <v>0.22882000000000002</v>
      </c>
      <c r="H18" s="61">
        <f>(E18*3.86*10)/10</f>
        <v>8.8779999999999998E-2</v>
      </c>
      <c r="J18" s="60">
        <f t="shared" si="26"/>
        <v>15.330940000000002</v>
      </c>
      <c r="M18" s="3"/>
      <c r="N18" s="98">
        <v>0.02</v>
      </c>
      <c r="O18" s="98">
        <v>8.9999999999999993E-3</v>
      </c>
      <c r="P18" s="98">
        <v>6.0000000000000001E-3</v>
      </c>
      <c r="Q18" s="98">
        <v>0.01</v>
      </c>
      <c r="R18" s="28">
        <f t="shared" si="35"/>
        <v>0.21936999999999998</v>
      </c>
      <c r="T18" s="61">
        <f>(Q18*3.86*10)/10</f>
        <v>3.8600000000000002E-2</v>
      </c>
      <c r="V18" s="60">
        <f t="shared" si="28"/>
        <v>14.697789999999999</v>
      </c>
      <c r="X18" s="153">
        <f t="shared" si="29"/>
        <v>-4.2175866335201886E-2</v>
      </c>
      <c r="Y18" s="37"/>
      <c r="Z18" s="3"/>
      <c r="AA18">
        <v>3.5000000000000003E-2</v>
      </c>
      <c r="AB18">
        <v>2.4E-2</v>
      </c>
      <c r="AC18">
        <v>0.02</v>
      </c>
      <c r="AD18">
        <v>3.9E-2</v>
      </c>
      <c r="AE18" s="28">
        <f t="shared" si="36"/>
        <v>0.37175999999999998</v>
      </c>
      <c r="AG18" s="61">
        <f>(AD18*3.86*10)/10</f>
        <v>0.15054000000000001</v>
      </c>
      <c r="AI18" s="60">
        <f t="shared" si="31"/>
        <v>24.907919999999997</v>
      </c>
      <c r="AK18" s="38"/>
      <c r="AL18" s="23"/>
      <c r="AM18" s="32"/>
      <c r="AN18" s="98">
        <v>5.3999999999999999E-2</v>
      </c>
      <c r="AO18" s="98">
        <v>2.4E-2</v>
      </c>
      <c r="AP18" s="98">
        <v>2.5000000000000001E-2</v>
      </c>
      <c r="AQ18" s="98">
        <v>6.9000000000000006E-2</v>
      </c>
      <c r="AR18" s="28">
        <f t="shared" si="37"/>
        <v>0.59145999999999999</v>
      </c>
      <c r="AT18" s="61">
        <f>(AQ18*3.86*10)/10</f>
        <v>0.26634000000000002</v>
      </c>
      <c r="AV18" s="60">
        <f t="shared" si="33"/>
        <v>39.62782</v>
      </c>
      <c r="AX18" s="17"/>
    </row>
    <row r="19" spans="1:50" ht="14.45" x14ac:dyDescent="0.35">
      <c r="A19" s="3"/>
      <c r="F19" s="24">
        <f>AVERAGE(F14:F18)</f>
        <v>0.263488</v>
      </c>
      <c r="G19" s="31">
        <f>STDEVA(F14:F18)</f>
        <v>4.2471315849641249E-2</v>
      </c>
      <c r="H19" s="62">
        <f>AVERAGE(H14:H18)</f>
        <v>0.105764</v>
      </c>
      <c r="I19" s="23">
        <f>STDEVA(H14:H18)</f>
        <v>1.353754335173107E-2</v>
      </c>
      <c r="J19" s="63">
        <f>AVERAGE(J14:J18)</f>
        <v>17.653696</v>
      </c>
      <c r="K19" s="23">
        <f>STDEVA(J14:J18)</f>
        <v>2.8455781619259692</v>
      </c>
      <c r="M19" s="3"/>
      <c r="N19" s="7"/>
      <c r="O19" s="7"/>
      <c r="P19" s="7"/>
      <c r="Q19" s="7"/>
      <c r="R19" s="24">
        <f>AVERAGE(R14:R18)</f>
        <v>0.24282199999999995</v>
      </c>
      <c r="S19" s="31">
        <f>STDEVA(R14:R18)</f>
        <v>6.7781010393767396E-2</v>
      </c>
      <c r="T19" s="62">
        <f>AVERAGE(T14:T18)</f>
        <v>6.1760000000000002E-2</v>
      </c>
      <c r="U19" s="23">
        <f>STDEVA(T14:T18)</f>
        <v>1.418254561071459E-2</v>
      </c>
      <c r="V19" s="63">
        <f>AVERAGE(V14:V18)</f>
        <v>16.269073999999996</v>
      </c>
      <c r="W19" s="23">
        <f>STDEVA(V14:V18)</f>
        <v>4.5413276963824281</v>
      </c>
      <c r="X19" s="38"/>
      <c r="Y19" s="23"/>
      <c r="Z19" s="3"/>
      <c r="AA19" s="7"/>
      <c r="AB19" s="7"/>
      <c r="AC19" s="7"/>
      <c r="AE19" s="24">
        <f>AVERAGE(AE14:AE18)</f>
        <v>0.36260199999999998</v>
      </c>
      <c r="AF19" s="31">
        <f>STDEVA(AE14:AE18)</f>
        <v>4.8693373984558148E-2</v>
      </c>
      <c r="AG19" s="62">
        <f>AVERAGE(AG14:AG18)</f>
        <v>0.15671600000000002</v>
      </c>
      <c r="AH19" s="23">
        <f>STDEVA(AG14:AG18)</f>
        <v>6.4590154048430569E-3</v>
      </c>
      <c r="AI19" s="63">
        <f>AVERAGE(AI14:AI18)</f>
        <v>24.294333999999999</v>
      </c>
      <c r="AJ19" s="23">
        <f>STDEVA(AI14:AI18)</f>
        <v>3.2624560569653536</v>
      </c>
      <c r="AK19" s="37"/>
      <c r="AM19" s="3"/>
      <c r="AN19" s="7"/>
      <c r="AO19" s="7"/>
      <c r="AP19" s="7"/>
      <c r="AR19" s="24">
        <f>AVERAGE(AR14:AR18)</f>
        <v>0.58772599999999997</v>
      </c>
      <c r="AS19" s="31">
        <f>STDEVA(AR14:AR18)</f>
        <v>7.4426447449814359E-2</v>
      </c>
      <c r="AT19" s="62">
        <f>AVERAGE(AT14:AT18)</f>
        <v>0.25167200000000001</v>
      </c>
      <c r="AU19" s="23">
        <f>STDEVA(AT14:AT18)</f>
        <v>9.432942870599817E-2</v>
      </c>
      <c r="AV19" s="63">
        <f>AVERAGE(AV14:AV18)</f>
        <v>39.377641999999994</v>
      </c>
      <c r="AW19" s="23">
        <f>STDEVA(AV14:AV18)</f>
        <v>4.9865719791376284</v>
      </c>
    </row>
    <row r="20" spans="1:50" ht="14.45" x14ac:dyDescent="0.35">
      <c r="A20" s="3"/>
      <c r="M20" s="3"/>
      <c r="N20" s="7"/>
      <c r="O20" s="7"/>
      <c r="P20" s="7"/>
      <c r="Q20" s="7"/>
      <c r="S20" s="25"/>
      <c r="T20" s="59"/>
      <c r="X20" s="153"/>
      <c r="Z20" s="3"/>
      <c r="AA20" s="7"/>
      <c r="AB20" s="7"/>
      <c r="AC20" s="7"/>
      <c r="AM20" s="3"/>
      <c r="AN20" s="7"/>
      <c r="AO20" s="7"/>
      <c r="AP20" s="7"/>
    </row>
    <row r="21" spans="1:50" ht="14.45" x14ac:dyDescent="0.35">
      <c r="A21" s="3"/>
      <c r="M21" s="3"/>
      <c r="N21" s="7"/>
      <c r="O21" s="7"/>
      <c r="P21" s="7"/>
      <c r="Q21" s="7"/>
      <c r="S21" s="25"/>
      <c r="T21" s="59"/>
      <c r="X21" s="153"/>
      <c r="Z21" s="3"/>
      <c r="AM21" s="3"/>
      <c r="AN21" s="7"/>
      <c r="AO21" s="7"/>
      <c r="AP21" s="7"/>
      <c r="AQ21" s="7"/>
    </row>
    <row r="22" spans="1:50" ht="14.45" x14ac:dyDescent="0.35">
      <c r="A22" s="3"/>
      <c r="M22" s="3"/>
      <c r="N22" s="7"/>
      <c r="O22" s="7"/>
      <c r="P22" s="7"/>
      <c r="Q22" s="7"/>
      <c r="S22" s="25"/>
      <c r="T22" s="59"/>
      <c r="V22" s="63"/>
      <c r="X22" s="153"/>
      <c r="Z22" s="3"/>
      <c r="AI22" s="63"/>
      <c r="AM22" s="3"/>
      <c r="AN22" s="7"/>
      <c r="AO22" s="7"/>
      <c r="AP22" s="7"/>
      <c r="AQ22" s="7"/>
    </row>
    <row r="23" spans="1:50" ht="14.45" x14ac:dyDescent="0.35">
      <c r="X23" s="153"/>
      <c r="AI23" s="63"/>
    </row>
    <row r="24" spans="1:50" ht="14.45" x14ac:dyDescent="0.35">
      <c r="A24" s="6" t="s">
        <v>11</v>
      </c>
      <c r="B24" s="2" t="s">
        <v>2</v>
      </c>
      <c r="C24" s="2" t="s">
        <v>3</v>
      </c>
      <c r="D24" s="2" t="s">
        <v>4</v>
      </c>
      <c r="E24" s="2" t="s">
        <v>5</v>
      </c>
      <c r="F24" s="199" t="s">
        <v>20</v>
      </c>
      <c r="G24" s="221"/>
      <c r="H24" s="222" t="s">
        <v>23</v>
      </c>
      <c r="I24" s="223"/>
      <c r="J24" s="224" t="s">
        <v>26</v>
      </c>
      <c r="M24" s="6" t="s">
        <v>12</v>
      </c>
      <c r="N24" s="2" t="s">
        <v>2</v>
      </c>
      <c r="O24" s="2" t="s">
        <v>3</v>
      </c>
      <c r="P24" s="2" t="s">
        <v>4</v>
      </c>
      <c r="Q24" s="2" t="s">
        <v>5</v>
      </c>
      <c r="R24" s="199" t="s">
        <v>20</v>
      </c>
      <c r="S24" s="221"/>
      <c r="T24" s="222" t="s">
        <v>23</v>
      </c>
      <c r="U24" s="223"/>
      <c r="V24" s="224" t="s">
        <v>26</v>
      </c>
      <c r="X24" s="153"/>
      <c r="Z24" s="6" t="s">
        <v>13</v>
      </c>
      <c r="AA24" s="2" t="s">
        <v>2</v>
      </c>
      <c r="AB24" s="2" t="s">
        <v>3</v>
      </c>
      <c r="AC24" s="2" t="s">
        <v>4</v>
      </c>
      <c r="AD24" s="2" t="s">
        <v>5</v>
      </c>
      <c r="AE24" s="199" t="s">
        <v>20</v>
      </c>
      <c r="AF24" s="221"/>
      <c r="AG24" s="222" t="s">
        <v>23</v>
      </c>
      <c r="AH24" s="223"/>
      <c r="AI24" s="224" t="s">
        <v>26</v>
      </c>
      <c r="AM24" s="6" t="s">
        <v>14</v>
      </c>
      <c r="AN24" s="2" t="s">
        <v>2</v>
      </c>
      <c r="AO24" s="2" t="s">
        <v>3</v>
      </c>
      <c r="AP24" s="2" t="s">
        <v>4</v>
      </c>
      <c r="AQ24" s="2" t="s">
        <v>5</v>
      </c>
      <c r="AR24" s="199" t="s">
        <v>20</v>
      </c>
      <c r="AS24" s="221"/>
      <c r="AT24" s="222" t="s">
        <v>23</v>
      </c>
      <c r="AU24" s="223"/>
      <c r="AV24" s="224" t="s">
        <v>26</v>
      </c>
    </row>
    <row r="25" spans="1:50" ht="14.45" x14ac:dyDescent="0.35">
      <c r="A25" s="3" t="s">
        <v>44</v>
      </c>
      <c r="B25" s="5">
        <v>7.1999999999999995E-2</v>
      </c>
      <c r="C25" s="5">
        <v>2.5000000000000001E-2</v>
      </c>
      <c r="D25" s="5">
        <v>2.7E-2</v>
      </c>
      <c r="E25" s="5">
        <v>8.1000000000000003E-2</v>
      </c>
      <c r="F25" s="28">
        <f>((((11.6*B25)-(1.31*C25)-(0.14*D25))*10)/0.01)/1000</f>
        <v>0.79866999999999988</v>
      </c>
      <c r="H25" s="61">
        <f>(E25*3.86*10)/10</f>
        <v>0.31265999999999999</v>
      </c>
      <c r="J25" s="60">
        <f>F25*67</f>
        <v>53.510889999999989</v>
      </c>
      <c r="L25" s="153">
        <f>(LN(F25/AR2))/1</f>
        <v>1.0130669212007055</v>
      </c>
      <c r="M25" s="3" t="s">
        <v>44</v>
      </c>
      <c r="N25" s="5">
        <v>0.105</v>
      </c>
      <c r="O25" s="5">
        <v>4.2000000000000003E-2</v>
      </c>
      <c r="P25" s="5">
        <v>3.5000000000000003E-2</v>
      </c>
      <c r="Q25" s="5">
        <v>0.377</v>
      </c>
      <c r="R25" s="28">
        <f>((((11.6*N25)-(1.31*O25)-(0.14*P25))*10)/0.01)/1000</f>
        <v>1.15808</v>
      </c>
      <c r="T25" s="61">
        <f>(Q25*3.86*10)/10</f>
        <v>1.45522</v>
      </c>
      <c r="V25" s="60">
        <f>R25*67</f>
        <v>77.591359999999995</v>
      </c>
      <c r="Z25" s="3" t="s">
        <v>44</v>
      </c>
      <c r="AA25" s="7">
        <v>0.20699999999999999</v>
      </c>
      <c r="AB25" s="7">
        <v>4.4999999999999998E-2</v>
      </c>
      <c r="AC25" s="7">
        <v>5.5E-2</v>
      </c>
      <c r="AD25" s="7">
        <v>0.53900000000000003</v>
      </c>
      <c r="AE25" s="28">
        <f>((((11.6*AA25)-(1.31*AB25)-(0.14*AC25))*10)/0.01)/1000</f>
        <v>2.3345500000000001</v>
      </c>
      <c r="AF25" s="25"/>
      <c r="AG25" s="61">
        <f>(AD25*3.86*10)/10</f>
        <v>2.0805400000000001</v>
      </c>
      <c r="AI25" s="60">
        <f>AE25*67</f>
        <v>156.41485</v>
      </c>
      <c r="AM25" s="3" t="s">
        <v>44</v>
      </c>
      <c r="AN25" s="5">
        <v>0.127</v>
      </c>
      <c r="AO25" s="5">
        <v>2.5000000000000001E-2</v>
      </c>
      <c r="AP25" s="5">
        <v>2.9000000000000001E-2</v>
      </c>
      <c r="AQ25" s="5">
        <v>0.32700000000000001</v>
      </c>
      <c r="AR25" s="28">
        <f>((((11.6*AN25)-(1.31*AO25)-(0.14*AP25))*10)/0.01)/1000</f>
        <v>1.4363900000000001</v>
      </c>
      <c r="AT25" s="61">
        <f>(AQ25*3.86*10)/10</f>
        <v>1.2622200000000001</v>
      </c>
      <c r="AV25" s="60">
        <f>AR25*67</f>
        <v>96.238129999999998</v>
      </c>
    </row>
    <row r="26" spans="1:50" ht="14.45" x14ac:dyDescent="0.35">
      <c r="A26" s="3"/>
      <c r="B26" s="5">
        <v>7.0999999999999994E-2</v>
      </c>
      <c r="C26" s="5">
        <v>2.9000000000000001E-2</v>
      </c>
      <c r="D26" s="5">
        <v>2.1000000000000001E-2</v>
      </c>
      <c r="E26" s="5">
        <v>7.4999999999999997E-2</v>
      </c>
      <c r="F26" s="28">
        <f>((((11.6*B26)-(1.31*C26)-(0.14*D26))*10)/0.01)/1000</f>
        <v>0.78266999999999987</v>
      </c>
      <c r="H26" s="61">
        <f t="shared" ref="H26" si="38">(E26*3.86*10)/10</f>
        <v>0.28949999999999998</v>
      </c>
      <c r="J26" s="60">
        <f t="shared" ref="J26:J29" si="39">F26*67</f>
        <v>52.438889999999994</v>
      </c>
      <c r="L26" s="153">
        <f>(LN(F26/AR3))/1</f>
        <v>0.91586918709794185</v>
      </c>
      <c r="M26" s="3"/>
      <c r="N26" s="5">
        <v>9.4E-2</v>
      </c>
      <c r="O26" s="5">
        <v>4.1000000000000002E-2</v>
      </c>
      <c r="P26" s="5">
        <v>3.4000000000000002E-2</v>
      </c>
      <c r="Q26" s="5">
        <v>0.38</v>
      </c>
      <c r="R26" s="28">
        <f>((((11.6*N26)-(1.31*O26)-(0.14*P26))*10)/0.01)/1000</f>
        <v>1.03193</v>
      </c>
      <c r="T26" s="61">
        <f t="shared" ref="T26" si="40">(Q26*3.86*10)/10</f>
        <v>1.4667999999999999</v>
      </c>
      <c r="V26" s="60">
        <f t="shared" ref="V26:V29" si="41">R26*67</f>
        <v>69.139309999999995</v>
      </c>
      <c r="Z26" s="3"/>
      <c r="AA26" s="7">
        <v>0.20699999999999999</v>
      </c>
      <c r="AB26" s="7">
        <v>4.4999999999999998E-2</v>
      </c>
      <c r="AC26" s="7">
        <v>5.5E-2</v>
      </c>
      <c r="AD26" s="7">
        <v>0.53800000000000003</v>
      </c>
      <c r="AE26" s="28">
        <f t="shared" ref="AE26:AE38" si="42">((((11.6*AA26)-(1.31*AB26)-(0.14*AC26))*10)/0.01)/1000</f>
        <v>2.3345500000000001</v>
      </c>
      <c r="AF26" s="25"/>
      <c r="AG26" s="61">
        <f t="shared" ref="AG26" si="43">(AD26*3.86*10)/10</f>
        <v>2.0766800000000001</v>
      </c>
      <c r="AI26" s="60">
        <f>AE26*67</f>
        <v>156.41485</v>
      </c>
      <c r="AM26" s="3"/>
      <c r="AN26" s="5">
        <v>0.12</v>
      </c>
      <c r="AO26" s="5">
        <v>3.9E-2</v>
      </c>
      <c r="AP26" s="5">
        <v>3.4000000000000002E-2</v>
      </c>
      <c r="AQ26" s="5">
        <v>0.30499999999999999</v>
      </c>
      <c r="AR26" s="28">
        <f>((((11.6*AN26)-(1.31*AO26)-(0.14*AP26))*10)/0.01)/1000</f>
        <v>1.3361499999999997</v>
      </c>
      <c r="AT26" s="61">
        <f t="shared" ref="AT26" si="44">(AQ26*3.86*10)/10</f>
        <v>1.1773</v>
      </c>
      <c r="AV26" s="60">
        <f t="shared" ref="AV26:AV28" si="45">AR26*67</f>
        <v>89.522049999999979</v>
      </c>
    </row>
    <row r="27" spans="1:50" ht="14.45" x14ac:dyDescent="0.35">
      <c r="A27" s="3"/>
      <c r="B27" s="5">
        <v>6.8000000000000005E-2</v>
      </c>
      <c r="C27" s="5">
        <v>1.7999999999999999E-2</v>
      </c>
      <c r="D27" s="5">
        <v>1.9E-2</v>
      </c>
      <c r="E27" s="5">
        <v>0.104</v>
      </c>
      <c r="F27" s="28">
        <f t="shared" ref="F27:F29" si="46">((((11.6*B27)-(1.31*C27)-(0.14*D27))*10)/0.01)/1000</f>
        <v>0.76256000000000002</v>
      </c>
      <c r="H27" s="61">
        <f>(E27*3.86*10)/10</f>
        <v>0.40143999999999991</v>
      </c>
      <c r="J27" s="60">
        <f t="shared" si="39"/>
        <v>51.091520000000003</v>
      </c>
      <c r="L27" s="153"/>
      <c r="M27" s="3"/>
      <c r="N27" s="5">
        <v>9.8000000000000004E-2</v>
      </c>
      <c r="O27" s="5">
        <v>3.3000000000000002E-2</v>
      </c>
      <c r="P27" s="5">
        <v>0.03</v>
      </c>
      <c r="Q27" s="5">
        <v>0.32</v>
      </c>
      <c r="R27" s="28">
        <f t="shared" ref="R27:R29" si="47">((((11.6*N27)-(1.31*O27)-(0.14*P27))*10)/0.01)/1000</f>
        <v>1.0893699999999999</v>
      </c>
      <c r="T27" s="61">
        <f>(Q27*3.86*10)/10</f>
        <v>1.2352000000000001</v>
      </c>
      <c r="V27" s="60">
        <f t="shared" si="41"/>
        <v>72.98778999999999</v>
      </c>
      <c r="Z27" s="3"/>
      <c r="AA27" s="7">
        <v>0.21199999999999999</v>
      </c>
      <c r="AB27" s="7">
        <v>4.4999999999999998E-2</v>
      </c>
      <c r="AC27" s="7">
        <v>4.5999999999999999E-2</v>
      </c>
      <c r="AD27" s="7">
        <v>0.622</v>
      </c>
      <c r="AE27" s="28">
        <f t="shared" si="42"/>
        <v>2.3938099999999998</v>
      </c>
      <c r="AF27" s="25"/>
      <c r="AG27" s="61">
        <f>(AD27*3.86*10)/10</f>
        <v>2.4009199999999997</v>
      </c>
      <c r="AI27" s="60">
        <f>AE27*67</f>
        <v>160.38526999999999</v>
      </c>
      <c r="AM27" s="3"/>
      <c r="AN27" s="5">
        <v>0.13700000000000001</v>
      </c>
      <c r="AO27" s="5">
        <v>3.2000000000000001E-2</v>
      </c>
      <c r="AP27" s="5">
        <v>3.9E-2</v>
      </c>
      <c r="AQ27" s="5">
        <v>0.41</v>
      </c>
      <c r="AR27" s="28">
        <f t="shared" ref="AR27:AR28" si="48">((((11.6*AN27)-(1.31*AO27)-(0.14*AP27))*10)/0.01)/1000</f>
        <v>1.5418200000000002</v>
      </c>
      <c r="AT27" s="61">
        <f>(AQ27*3.86*10)/10</f>
        <v>1.5825999999999998</v>
      </c>
      <c r="AV27" s="60">
        <f t="shared" si="45"/>
        <v>103.30194000000002</v>
      </c>
    </row>
    <row r="28" spans="1:50" ht="14.45" x14ac:dyDescent="0.35">
      <c r="A28" s="3"/>
      <c r="B28" s="5">
        <v>5.7000000000000002E-2</v>
      </c>
      <c r="C28" s="4">
        <v>1.9E-2</v>
      </c>
      <c r="D28" s="5">
        <v>1.7999999999999999E-2</v>
      </c>
      <c r="E28" s="5">
        <v>9.4E-2</v>
      </c>
      <c r="F28" s="28">
        <f t="shared" si="46"/>
        <v>0.63379000000000008</v>
      </c>
      <c r="H28" s="61">
        <f>(E28*3.86*10)/10</f>
        <v>0.36284</v>
      </c>
      <c r="J28" s="60">
        <f t="shared" si="39"/>
        <v>42.463930000000005</v>
      </c>
      <c r="L28" s="153">
        <f t="shared" ref="L28" si="49">(LN(F28/AR5))/1</f>
        <v>0.81179838829519935</v>
      </c>
      <c r="M28" s="3"/>
      <c r="N28" s="5">
        <v>0.1</v>
      </c>
      <c r="O28" s="5">
        <v>3.4000000000000002E-2</v>
      </c>
      <c r="P28" s="5">
        <v>0.03</v>
      </c>
      <c r="Q28" s="5">
        <v>0.314</v>
      </c>
      <c r="R28" s="28">
        <f t="shared" si="47"/>
        <v>1.1112599999999997</v>
      </c>
      <c r="T28" s="61">
        <f>(Q28*3.86*10)/10</f>
        <v>1.21204</v>
      </c>
      <c r="V28" s="60">
        <f t="shared" si="41"/>
        <v>74.454419999999985</v>
      </c>
      <c r="Z28" s="3"/>
      <c r="AA28" s="7">
        <v>0.20200000000000001</v>
      </c>
      <c r="AB28" s="7">
        <v>4.2999999999999997E-2</v>
      </c>
      <c r="AC28" s="7">
        <v>4.2999999999999997E-2</v>
      </c>
      <c r="AD28" s="7">
        <v>0.623</v>
      </c>
      <c r="AE28" s="28">
        <f t="shared" si="42"/>
        <v>2.2808500000000005</v>
      </c>
      <c r="AF28" s="25"/>
      <c r="AG28" s="61">
        <f>(AD28*3.86*10)/10</f>
        <v>2.4047799999999997</v>
      </c>
      <c r="AI28" s="60">
        <f>AE28*67</f>
        <v>152.81695000000002</v>
      </c>
      <c r="AM28" s="3"/>
      <c r="AN28" s="5">
        <v>0.123</v>
      </c>
      <c r="AO28" s="5">
        <v>0.03</v>
      </c>
      <c r="AP28" s="5">
        <v>3.7999999999999999E-2</v>
      </c>
      <c r="AQ28" s="5">
        <v>0.38400000000000001</v>
      </c>
      <c r="AR28" s="28">
        <f t="shared" si="48"/>
        <v>1.3821799999999997</v>
      </c>
      <c r="AT28" s="61">
        <f>(AQ28*3.86*10)/10</f>
        <v>1.48224</v>
      </c>
      <c r="AV28" s="60">
        <f t="shared" si="45"/>
        <v>92.606059999999985</v>
      </c>
    </row>
    <row r="29" spans="1:50" ht="14.45" x14ac:dyDescent="0.35">
      <c r="A29" s="3"/>
      <c r="B29" s="5">
        <v>5.5E-2</v>
      </c>
      <c r="C29" s="4">
        <v>1.9E-2</v>
      </c>
      <c r="D29" s="5">
        <v>1.7999999999999999E-2</v>
      </c>
      <c r="E29" s="5">
        <v>0.10100000000000001</v>
      </c>
      <c r="F29" s="28">
        <f t="shared" si="46"/>
        <v>0.61059000000000008</v>
      </c>
      <c r="H29" s="61">
        <f>(E29*3.86*10)/10</f>
        <v>0.38986000000000004</v>
      </c>
      <c r="J29" s="60">
        <f t="shared" si="39"/>
        <v>40.909530000000004</v>
      </c>
      <c r="L29" s="153"/>
      <c r="M29" s="3"/>
      <c r="N29" s="5">
        <v>0.10299999999999999</v>
      </c>
      <c r="O29" s="5">
        <v>3.1E-2</v>
      </c>
      <c r="P29" s="5">
        <v>2.8000000000000001E-2</v>
      </c>
      <c r="Q29" s="5">
        <v>0.314</v>
      </c>
      <c r="R29" s="28">
        <f t="shared" si="47"/>
        <v>1.1502699999999999</v>
      </c>
      <c r="T29" s="61">
        <f>(Q29*3.86*10)/10</f>
        <v>1.21204</v>
      </c>
      <c r="V29" s="60">
        <f t="shared" si="41"/>
        <v>77.068089999999998</v>
      </c>
      <c r="Z29" s="3"/>
      <c r="AA29" s="7"/>
      <c r="AB29" s="7"/>
      <c r="AC29" s="7"/>
      <c r="AD29" s="7"/>
      <c r="AF29" s="25"/>
      <c r="AM29" s="3"/>
      <c r="AN29" s="7"/>
      <c r="AO29" s="7"/>
      <c r="AP29" s="7"/>
      <c r="AQ29" s="7"/>
    </row>
    <row r="30" spans="1:50" x14ac:dyDescent="0.25">
      <c r="A30" s="3"/>
      <c r="F30" s="24">
        <f>AVERAGE(F25:F29)</f>
        <v>0.71765600000000007</v>
      </c>
      <c r="G30" s="31">
        <f>STDEVA(F25:F29)</f>
        <v>8.8463399098157355E-2</v>
      </c>
      <c r="H30" s="62">
        <f>AVERAGE(H25:H29)</f>
        <v>0.35126000000000002</v>
      </c>
      <c r="I30" s="23">
        <f>STDEVA(H25:H29)</f>
        <v>4.8596158284374344E-2</v>
      </c>
      <c r="J30" s="63">
        <f>AVERAGE(J25:J29)</f>
        <v>48.082951999999999</v>
      </c>
      <c r="K30" s="23">
        <f>STDEVA(J25:J29)</f>
        <v>5.9270477395765715</v>
      </c>
      <c r="L30" s="63">
        <f>AVERAGE(L25:L29)</f>
        <v>0.91357816553128224</v>
      </c>
      <c r="M30" s="23">
        <f>STDEVA(L25:L29)</f>
        <v>0.1006538234214075</v>
      </c>
      <c r="R30" s="24">
        <f>AVERAGE(R25:R29)</f>
        <v>1.1081819999999998</v>
      </c>
      <c r="S30" s="31">
        <f>STDEVA(R25:R29)</f>
        <v>5.1085573012348583E-2</v>
      </c>
      <c r="T30" s="62">
        <f>AVERAGE(T25:T29)</f>
        <v>1.31626</v>
      </c>
      <c r="U30" s="23">
        <f>STDEVA(T25:T29)</f>
        <v>0.13253915798736607</v>
      </c>
      <c r="V30" s="63">
        <f>AVERAGE(V25:V29)</f>
        <v>74.248193999999984</v>
      </c>
      <c r="W30" s="23">
        <f>STDEVA(V25:V29)</f>
        <v>3.4227333918273573</v>
      </c>
      <c r="X30" s="23"/>
      <c r="Z30" s="3"/>
      <c r="AE30" s="29">
        <f>AVERAGE(AE25:AE28)</f>
        <v>2.3359400000000003</v>
      </c>
      <c r="AF30" s="31">
        <f>STDEVA(AE25:AE28)</f>
        <v>4.6143649617254735E-2</v>
      </c>
      <c r="AG30" s="62">
        <f>AVERAGE(AG25:AG28)</f>
        <v>2.2407300000000001</v>
      </c>
      <c r="AH30" s="23">
        <f>STDEVA(AG25:AG28)</f>
        <v>0.18721331612183267</v>
      </c>
      <c r="AI30" s="63">
        <f>AVERAGE(AI25:AI28)</f>
        <v>156.50798</v>
      </c>
      <c r="AJ30" s="23">
        <f>STDEVA(AI25:AI28)</f>
        <v>3.0916245243560754</v>
      </c>
      <c r="AK30" s="17"/>
      <c r="AM30" s="3"/>
      <c r="AR30" s="24">
        <f>AVERAGE(AR25:AR29)</f>
        <v>1.4241349999999999</v>
      </c>
      <c r="AS30" s="31">
        <f>STDEVA(AR25:AR29)</f>
        <v>8.8508994834800292E-2</v>
      </c>
      <c r="AT30" s="62">
        <f>AVERAGE(AT25:AT28)</f>
        <v>1.3760899999999998</v>
      </c>
      <c r="AU30" s="23">
        <f>STDEVA(AT25:AT28)</f>
        <v>0.18832422715448507</v>
      </c>
      <c r="AV30" s="63">
        <f>AVERAGE(AV25:AV28)</f>
        <v>95.417045000000002</v>
      </c>
      <c r="AW30" s="23">
        <f>STDEVA(AV25:AV28)</f>
        <v>5.9301026539316215</v>
      </c>
      <c r="AX30" s="17"/>
    </row>
    <row r="31" spans="1:50" x14ac:dyDescent="0.25">
      <c r="A31" s="3" t="s">
        <v>40</v>
      </c>
      <c r="B31">
        <v>8.3000000000000004E-2</v>
      </c>
      <c r="C31">
        <v>4.2000000000000003E-2</v>
      </c>
      <c r="D31">
        <v>4.2000000000000003E-2</v>
      </c>
      <c r="E31" s="7">
        <v>7.1999999999999995E-2</v>
      </c>
      <c r="F31" s="28">
        <f>((((11.6*B31)-(1.31*C31)-(0.14*D31))*10)/0.01)/1000</f>
        <v>0.90189999999999992</v>
      </c>
      <c r="H31" s="61">
        <f>(E31*3.86*10)/10</f>
        <v>0.27791999999999994</v>
      </c>
      <c r="J31" s="60">
        <f>F31*67</f>
        <v>60.427299999999995</v>
      </c>
      <c r="M31" s="3" t="s">
        <v>40</v>
      </c>
      <c r="N31" s="5">
        <v>0.126</v>
      </c>
      <c r="O31" s="5">
        <v>5.7000000000000002E-2</v>
      </c>
      <c r="P31" s="5">
        <v>0.05</v>
      </c>
      <c r="Q31" s="5">
        <v>0.109</v>
      </c>
      <c r="R31" s="28">
        <f>((((11.6*N31)-(1.31*O31)-(0.14*P31))*10)/0.01)/1000</f>
        <v>1.3799300000000001</v>
      </c>
      <c r="T31" s="61">
        <f>(Q31*3.86*10)/10</f>
        <v>0.42074</v>
      </c>
      <c r="V31" s="60">
        <f>R31*67</f>
        <v>92.455310000000011</v>
      </c>
      <c r="X31" s="153">
        <f>(LN(R31/F31))/1</f>
        <v>0.42528440305536902</v>
      </c>
      <c r="Z31" s="3" t="s">
        <v>40</v>
      </c>
      <c r="AA31" s="5">
        <v>0.20300000000000001</v>
      </c>
      <c r="AB31" s="5">
        <v>0.129</v>
      </c>
      <c r="AC31" s="5">
        <v>0.126</v>
      </c>
      <c r="AD31" s="5">
        <v>0.31900000000000001</v>
      </c>
      <c r="AE31" s="28">
        <f>((((11.6*AA31)-(1.31*AB31)-(0.14*AC31))*10)/0.01)/1000</f>
        <v>2.1681699999999999</v>
      </c>
      <c r="AF31" s="25"/>
      <c r="AG31" s="61">
        <f>(AD31*3.86*10)/10</f>
        <v>1.2313399999999999</v>
      </c>
      <c r="AI31" s="60">
        <f>AE31*67</f>
        <v>145.26739000000001</v>
      </c>
      <c r="AK31" s="153">
        <f>(LN(AE31/R31))/1</f>
        <v>0.45185072054247749</v>
      </c>
      <c r="AM31" s="3" t="s">
        <v>40</v>
      </c>
      <c r="AN31" s="5">
        <v>0.30299999999999999</v>
      </c>
      <c r="AO31" s="5">
        <v>0.13600000000000001</v>
      </c>
      <c r="AP31" s="5">
        <v>0.121</v>
      </c>
      <c r="AQ31" s="5">
        <v>0.433</v>
      </c>
      <c r="AR31" s="28">
        <f>((((11.6*AN31)-(1.31*AO31)-(0.14*AP31))*10)/0.01)/1000</f>
        <v>3.3196999999999992</v>
      </c>
      <c r="AT31" s="61">
        <f>(AQ31*3.86*10)/10</f>
        <v>1.6713799999999999</v>
      </c>
      <c r="AV31" s="60">
        <f>AR31*67</f>
        <v>222.41989999999996</v>
      </c>
    </row>
    <row r="32" spans="1:50" x14ac:dyDescent="0.25">
      <c r="A32" s="3"/>
      <c r="B32">
        <v>8.3000000000000004E-2</v>
      </c>
      <c r="C32">
        <v>4.9000000000000002E-2</v>
      </c>
      <c r="D32">
        <v>3.7999999999999999E-2</v>
      </c>
      <c r="E32" s="7">
        <v>7.6999999999999999E-2</v>
      </c>
      <c r="F32" s="28">
        <f>((((11.6*B32)-(1.31*C32)-(0.14*D32))*10)/0.01)/1000</f>
        <v>0.89328999999999992</v>
      </c>
      <c r="H32" s="61">
        <f t="shared" ref="H32" si="50">(E32*3.86*10)/10</f>
        <v>0.29721999999999998</v>
      </c>
      <c r="J32" s="60">
        <f t="shared" ref="J32:J35" si="51">F32*67</f>
        <v>59.850429999999996</v>
      </c>
      <c r="M32" s="3"/>
      <c r="N32" s="5">
        <v>0.126</v>
      </c>
      <c r="O32" s="5">
        <v>5.8000000000000003E-2</v>
      </c>
      <c r="P32" s="5">
        <v>6.2E-2</v>
      </c>
      <c r="Q32" s="5">
        <v>0.107</v>
      </c>
      <c r="R32" s="28">
        <f>((((11.6*N32)-(1.31*O32)-(0.14*P32))*10)/0.01)/1000</f>
        <v>1.3769400000000001</v>
      </c>
      <c r="T32" s="61">
        <f t="shared" ref="T32" si="52">(Q32*3.86*10)/10</f>
        <v>0.41302000000000005</v>
      </c>
      <c r="V32" s="60">
        <f t="shared" ref="V32:V35" si="53">R32*67</f>
        <v>92.254980000000003</v>
      </c>
      <c r="X32" s="153">
        <f t="shared" ref="X32:X35" si="54">(LN(R32/F32))/1</f>
        <v>0.43270764859699429</v>
      </c>
      <c r="Z32" s="3"/>
      <c r="AA32" s="5">
        <v>0.21</v>
      </c>
      <c r="AB32" s="5">
        <v>0.129</v>
      </c>
      <c r="AC32" s="5">
        <v>0.129</v>
      </c>
      <c r="AD32" s="5">
        <v>0.308</v>
      </c>
      <c r="AE32" s="28">
        <f t="shared" si="42"/>
        <v>2.2489499999999998</v>
      </c>
      <c r="AF32" s="25"/>
      <c r="AG32" s="61">
        <f t="shared" ref="AG32" si="55">(AD32*3.86*10)/10</f>
        <v>1.1888799999999999</v>
      </c>
      <c r="AI32" s="60">
        <f>AE32*67</f>
        <v>150.67964999999998</v>
      </c>
      <c r="AK32" s="153">
        <f t="shared" ref="AK32:AK34" si="56">(LN(AE32/R32))/1</f>
        <v>0.49059979481444638</v>
      </c>
      <c r="AM32" s="3"/>
      <c r="AN32" s="5">
        <v>0.30199999999999999</v>
      </c>
      <c r="AO32" s="5">
        <v>0.13500000000000001</v>
      </c>
      <c r="AP32" s="5">
        <v>0.13200000000000001</v>
      </c>
      <c r="AQ32" s="5">
        <v>0.439</v>
      </c>
      <c r="AR32" s="28">
        <f t="shared" ref="AR32:AR40" si="57">((((11.6*AN32)-(1.31*AO32)-(0.14*AP32))*10)/0.01)/1000</f>
        <v>3.3078699999999999</v>
      </c>
      <c r="AT32" s="61">
        <f t="shared" ref="AT32" si="58">(AQ32*3.86*10)/10</f>
        <v>1.6945399999999999</v>
      </c>
      <c r="AV32" s="60">
        <f t="shared" ref="AV32:AV34" si="59">AR32*67</f>
        <v>221.62728999999999</v>
      </c>
    </row>
    <row r="33" spans="1:50" x14ac:dyDescent="0.25">
      <c r="A33" s="3"/>
      <c r="B33">
        <v>8.1000000000000003E-2</v>
      </c>
      <c r="C33">
        <v>4.1000000000000002E-2</v>
      </c>
      <c r="D33">
        <v>4.2999999999999997E-2</v>
      </c>
      <c r="E33" s="7">
        <v>7.0999999999999994E-2</v>
      </c>
      <c r="F33" s="28">
        <f t="shared" ref="F33:F35" si="60">((((11.6*B33)-(1.31*C33)-(0.14*D33))*10)/0.01)/1000</f>
        <v>0.87987000000000004</v>
      </c>
      <c r="H33" s="61">
        <f>(E33*3.86*10)/10</f>
        <v>0.27405999999999997</v>
      </c>
      <c r="J33" s="60">
        <f t="shared" si="51"/>
        <v>58.95129</v>
      </c>
      <c r="M33" s="3"/>
      <c r="N33" s="5">
        <v>0.11799999999999999</v>
      </c>
      <c r="O33" s="5">
        <v>6.2E-2</v>
      </c>
      <c r="P33" s="5">
        <v>6.7000000000000004E-2</v>
      </c>
      <c r="Q33" s="5">
        <v>0.108</v>
      </c>
      <c r="R33" s="28">
        <f t="shared" ref="R33:R35" si="61">((((11.6*N33)-(1.31*O33)-(0.14*P33))*10)/0.01)/1000</f>
        <v>1.2781999999999998</v>
      </c>
      <c r="T33" s="61">
        <f>(Q33*3.86*10)/10</f>
        <v>0.41688000000000003</v>
      </c>
      <c r="V33" s="60">
        <f t="shared" si="53"/>
        <v>85.639399999999981</v>
      </c>
      <c r="X33" s="153">
        <f t="shared" si="54"/>
        <v>0.37343394792940454</v>
      </c>
      <c r="Z33" s="3"/>
      <c r="AA33" s="5">
        <v>0.218</v>
      </c>
      <c r="AB33" s="5">
        <v>0.16800000000000001</v>
      </c>
      <c r="AC33" s="5">
        <v>0.16900000000000001</v>
      </c>
      <c r="AD33" s="5">
        <v>0.308</v>
      </c>
      <c r="AE33" s="28">
        <f t="shared" si="42"/>
        <v>2.2850600000000001</v>
      </c>
      <c r="AF33" s="25"/>
      <c r="AG33" s="61">
        <f>(AD33*3.86*10)/10</f>
        <v>1.1888799999999999</v>
      </c>
      <c r="AI33" s="60">
        <f>AE33*67</f>
        <v>153.09902</v>
      </c>
      <c r="AK33" s="153">
        <f t="shared" si="56"/>
        <v>0.58093944397307251</v>
      </c>
      <c r="AM33" s="3"/>
      <c r="AN33" s="5">
        <v>0.316</v>
      </c>
      <c r="AO33" s="5">
        <v>0.14099999999999999</v>
      </c>
      <c r="AP33" s="5">
        <v>0.13200000000000001</v>
      </c>
      <c r="AQ33" s="5">
        <v>0.45400000000000001</v>
      </c>
      <c r="AR33" s="28">
        <f t="shared" si="57"/>
        <v>3.4624099999999998</v>
      </c>
      <c r="AT33" s="61">
        <f>(AQ33*3.86*10)/10</f>
        <v>1.75244</v>
      </c>
      <c r="AV33" s="60">
        <f t="shared" si="59"/>
        <v>231.98146999999997</v>
      </c>
    </row>
    <row r="34" spans="1:50" x14ac:dyDescent="0.25">
      <c r="A34" s="3"/>
      <c r="B34">
        <v>8.5999999999999993E-2</v>
      </c>
      <c r="C34">
        <v>4.2000000000000003E-2</v>
      </c>
      <c r="D34">
        <v>4.7E-2</v>
      </c>
      <c r="E34" s="7">
        <v>8.7999999999999995E-2</v>
      </c>
      <c r="F34" s="28">
        <f t="shared" si="60"/>
        <v>0.93599999999999983</v>
      </c>
      <c r="H34" s="61">
        <f>(E34*3.86*10)/10</f>
        <v>0.33967999999999998</v>
      </c>
      <c r="J34" s="60">
        <f t="shared" si="51"/>
        <v>62.711999999999989</v>
      </c>
      <c r="M34" s="3"/>
      <c r="N34" s="5">
        <v>0.13200000000000001</v>
      </c>
      <c r="O34" s="5">
        <v>6.2E-2</v>
      </c>
      <c r="P34" s="5">
        <v>5.8999999999999997E-2</v>
      </c>
      <c r="Q34" s="5">
        <v>0.106</v>
      </c>
      <c r="R34" s="28">
        <f t="shared" si="61"/>
        <v>1.4417200000000001</v>
      </c>
      <c r="T34" s="61">
        <f>(Q34*3.86*10)/10</f>
        <v>0.40915999999999997</v>
      </c>
      <c r="V34" s="60">
        <f t="shared" si="53"/>
        <v>96.595240000000004</v>
      </c>
      <c r="X34" s="153">
        <f t="shared" si="54"/>
        <v>0.43197664775566214</v>
      </c>
      <c r="Z34" s="3"/>
      <c r="AA34" s="5">
        <v>0.20699999999999999</v>
      </c>
      <c r="AB34" s="5">
        <v>0.14799999999999999</v>
      </c>
      <c r="AC34" s="5">
        <v>0.14699999999999999</v>
      </c>
      <c r="AD34" s="5">
        <v>0.317</v>
      </c>
      <c r="AE34" s="28">
        <f t="shared" si="42"/>
        <v>2.1867399999999999</v>
      </c>
      <c r="AF34" s="25"/>
      <c r="AG34" s="61">
        <f>(AD34*3.86*10)/10</f>
        <v>1.2236199999999999</v>
      </c>
      <c r="AI34" s="60">
        <f>AE34*67</f>
        <v>146.51157999999998</v>
      </c>
      <c r="AK34" s="153">
        <f t="shared" si="56"/>
        <v>0.41657500505979811</v>
      </c>
      <c r="AM34" s="3"/>
      <c r="AN34" s="5">
        <v>0.313</v>
      </c>
      <c r="AO34" s="5">
        <v>0.14299999999999999</v>
      </c>
      <c r="AP34" s="5">
        <v>0.13600000000000001</v>
      </c>
      <c r="AQ34" s="5">
        <v>0.41699999999999998</v>
      </c>
      <c r="AR34" s="28">
        <f t="shared" si="57"/>
        <v>3.4244299999999992</v>
      </c>
      <c r="AT34" s="61">
        <f>(AQ34*3.86*10)/10</f>
        <v>1.6096200000000001</v>
      </c>
      <c r="AV34" s="60">
        <f t="shared" si="59"/>
        <v>229.43680999999995</v>
      </c>
    </row>
    <row r="35" spans="1:50" x14ac:dyDescent="0.25">
      <c r="A35" s="3"/>
      <c r="B35">
        <v>8.7999999999999995E-2</v>
      </c>
      <c r="C35">
        <v>4.5999999999999999E-2</v>
      </c>
      <c r="D35">
        <v>5.7000000000000002E-2</v>
      </c>
      <c r="E35" s="7">
        <v>6.4000000000000001E-2</v>
      </c>
      <c r="F35" s="28">
        <f t="shared" si="60"/>
        <v>0.95255999999999985</v>
      </c>
      <c r="H35" s="61">
        <f>(E35*3.86*10)/10</f>
        <v>0.24704000000000001</v>
      </c>
      <c r="J35" s="60">
        <f t="shared" si="51"/>
        <v>63.821519999999992</v>
      </c>
      <c r="M35" s="3"/>
      <c r="N35" s="5">
        <v>0.124</v>
      </c>
      <c r="O35" s="5">
        <v>5.8999999999999997E-2</v>
      </c>
      <c r="P35" s="5">
        <v>0.06</v>
      </c>
      <c r="Q35" s="5">
        <v>0.108</v>
      </c>
      <c r="R35" s="28">
        <f t="shared" si="61"/>
        <v>1.3527099999999999</v>
      </c>
      <c r="T35" s="61">
        <f>(Q35*3.86*10)/10</f>
        <v>0.41688000000000003</v>
      </c>
      <c r="V35" s="60">
        <f t="shared" si="53"/>
        <v>90.631569999999996</v>
      </c>
      <c r="X35" s="153">
        <f t="shared" si="54"/>
        <v>0.35071216954706635</v>
      </c>
      <c r="Z35" s="3"/>
      <c r="AA35" s="7"/>
      <c r="AB35" s="7"/>
      <c r="AC35" s="7"/>
      <c r="AD35" s="7"/>
      <c r="AF35" s="25"/>
      <c r="AK35" s="153"/>
      <c r="AM35" s="3"/>
      <c r="AN35" s="7"/>
      <c r="AO35" s="7"/>
      <c r="AP35" s="7"/>
      <c r="AQ35" s="7"/>
    </row>
    <row r="36" spans="1:50" x14ac:dyDescent="0.25">
      <c r="A36" s="3"/>
      <c r="F36" s="24">
        <f>AVERAGE(F31:F35)</f>
        <v>0.91272399999999987</v>
      </c>
      <c r="G36" s="31">
        <f>STDEVA(F31:F35)</f>
        <v>3.0425744526633949E-2</v>
      </c>
      <c r="H36" s="62">
        <f>AVERAGE(H31:H35)</f>
        <v>0.28718399999999999</v>
      </c>
      <c r="I36" s="23">
        <f>STDEVA(H31:H35)</f>
        <v>3.4373511313218953E-2</v>
      </c>
      <c r="J36" s="63">
        <f>AVERAGE(J31:J35)</f>
        <v>61.15250799999999</v>
      </c>
      <c r="K36" s="23">
        <f>STDEVA(J31:J35)</f>
        <v>2.038524883284476</v>
      </c>
      <c r="M36" s="3"/>
      <c r="R36" s="24">
        <f>AVERAGE(R31:R35)</f>
        <v>1.3659000000000001</v>
      </c>
      <c r="S36" s="31">
        <f>STDEVA(R31:R35)</f>
        <v>5.9018346723709703E-2</v>
      </c>
      <c r="T36" s="62">
        <f>AVERAGE(T31:T35)</f>
        <v>0.41533600000000004</v>
      </c>
      <c r="U36" s="23">
        <f>STDEVA(T31:T35)</f>
        <v>4.4010771408826829E-3</v>
      </c>
      <c r="V36" s="63">
        <f>AVERAGE(V31:V35)</f>
        <v>91.515299999999996</v>
      </c>
      <c r="W36" s="23">
        <f>STDEVA(V31:V35)</f>
        <v>3.9542292304885507</v>
      </c>
      <c r="X36" s="164">
        <f>AVERAGE(X31:X35)</f>
        <v>0.40282296337689927</v>
      </c>
      <c r="Z36" s="3"/>
      <c r="AE36" s="29">
        <f>AVERAGE(AE31:AE34)</f>
        <v>2.2222300000000001</v>
      </c>
      <c r="AF36" s="31">
        <f>STDEVA(AE31:AE34)</f>
        <v>5.4294232351757871E-2</v>
      </c>
      <c r="AG36" s="62">
        <f>AVERAGE(AG31:AG34)</f>
        <v>1.20818</v>
      </c>
      <c r="AH36" s="23">
        <f>STDEVA(AG31:AG34)</f>
        <v>2.2507474314102837E-2</v>
      </c>
      <c r="AI36" s="63">
        <f>AVERAGE(AI31:AI34)</f>
        <v>148.88941</v>
      </c>
      <c r="AJ36" s="23">
        <f>STDEVA(AI31:AI34)</f>
        <v>3.6377135675677721</v>
      </c>
      <c r="AK36" s="167">
        <f>AVERAGE(AK31:AK35)</f>
        <v>0.48499124109744857</v>
      </c>
      <c r="AL36" s="23">
        <f>STDEVA(AK31:AK34)</f>
        <v>7.0749767882004114E-2</v>
      </c>
      <c r="AM36" s="3"/>
      <c r="AR36" s="29">
        <f>AVERAGE(AR31:AR34)</f>
        <v>3.3786024999999995</v>
      </c>
      <c r="AS36" s="31">
        <f>STDEVA(AR31:AR34)</f>
        <v>7.6586438910553861E-2</v>
      </c>
      <c r="AT36" s="62">
        <f>AVERAGE(AT31:AT34)</f>
        <v>1.6819950000000001</v>
      </c>
      <c r="AU36" s="23">
        <f>STDEVA(AT31:AT34)</f>
        <v>5.9078179558953899E-2</v>
      </c>
      <c r="AV36" s="63">
        <f>AVERAGE(AV31:AV34)</f>
        <v>226.36636749999997</v>
      </c>
      <c r="AW36" s="23">
        <f>STDEVA(AV31:AV34)</f>
        <v>5.1312914070071045</v>
      </c>
      <c r="AX36" s="17"/>
    </row>
    <row r="37" spans="1:50" x14ac:dyDescent="0.25">
      <c r="A37" s="3" t="s">
        <v>41</v>
      </c>
      <c r="B37" s="4">
        <v>0.109</v>
      </c>
      <c r="C37" s="4">
        <v>5.3999999999999999E-2</v>
      </c>
      <c r="D37" s="4">
        <v>5.8999999999999997E-2</v>
      </c>
      <c r="E37" s="5">
        <v>0.159</v>
      </c>
      <c r="F37" s="28">
        <f>((((11.6*B37)-(1.31*C37)-(0.14*D37))*10)/0.01)/1000</f>
        <v>1.1853999999999998</v>
      </c>
      <c r="H37" s="61">
        <f>(E37*3.86*10)/10</f>
        <v>0.61373999999999995</v>
      </c>
      <c r="J37" s="60">
        <f>F37*67</f>
        <v>79.42179999999999</v>
      </c>
      <c r="M37" s="3" t="s">
        <v>41</v>
      </c>
      <c r="N37" s="5">
        <v>0.189</v>
      </c>
      <c r="O37" s="5">
        <v>0.13300000000000001</v>
      </c>
      <c r="P37" s="5">
        <v>0.111</v>
      </c>
      <c r="Q37" s="5">
        <v>0.45500000000000002</v>
      </c>
      <c r="R37" s="28">
        <f>((((11.6*N37)-(1.31*O37)-(0.14*P37))*10)/0.01)/1000</f>
        <v>2.0026299999999999</v>
      </c>
      <c r="T37" s="61">
        <f>(Q37*3.86*10)/10</f>
        <v>1.7563</v>
      </c>
      <c r="V37" s="60">
        <f>R37*67</f>
        <v>134.17621</v>
      </c>
      <c r="X37" s="153">
        <f>(LN(R37/F37))/1</f>
        <v>0.52438104633307492</v>
      </c>
      <c r="Z37" s="3" t="s">
        <v>41</v>
      </c>
      <c r="AA37" s="5">
        <v>0.41799999999999998</v>
      </c>
      <c r="AB37" s="4">
        <v>0.215</v>
      </c>
      <c r="AC37" s="4">
        <v>0.215</v>
      </c>
      <c r="AD37" s="4">
        <v>0.439</v>
      </c>
      <c r="AE37" s="28">
        <f t="shared" si="42"/>
        <v>4.5370499999999998</v>
      </c>
      <c r="AG37" s="61">
        <f>(AD37*3.86*10)/10</f>
        <v>1.6945399999999999</v>
      </c>
      <c r="AI37" s="60">
        <f>AE37*67</f>
        <v>303.98235</v>
      </c>
      <c r="AK37" s="153">
        <f>(LN(AE37/R37))/1</f>
        <v>0.81781570441455254</v>
      </c>
      <c r="AM37" s="3" t="s">
        <v>41</v>
      </c>
      <c r="AN37" s="5">
        <v>0.53500000000000003</v>
      </c>
      <c r="AO37" s="5">
        <v>0.23100000000000001</v>
      </c>
      <c r="AP37" s="5">
        <v>0.21299999999999999</v>
      </c>
      <c r="AQ37" s="5">
        <v>0.98299999999999998</v>
      </c>
      <c r="AR37" s="28">
        <f t="shared" si="57"/>
        <v>5.87357</v>
      </c>
      <c r="AT37" s="61">
        <f>(AQ37*3.86*10)/10</f>
        <v>3.7943799999999994</v>
      </c>
      <c r="AV37" s="60">
        <f>AR37*67</f>
        <v>393.52918999999997</v>
      </c>
    </row>
    <row r="38" spans="1:50" x14ac:dyDescent="0.25">
      <c r="A38" s="3"/>
      <c r="B38" s="4">
        <v>9.8000000000000004E-2</v>
      </c>
      <c r="C38" s="4">
        <v>6.4000000000000001E-2</v>
      </c>
      <c r="D38" s="4">
        <v>5.7000000000000002E-2</v>
      </c>
      <c r="E38" s="5">
        <v>0.16300000000000001</v>
      </c>
      <c r="F38" s="28">
        <f>((((11.6*B38)-(1.31*C38)-(0.14*D38))*10)/0.01)/1000</f>
        <v>1.04498</v>
      </c>
      <c r="H38" s="61">
        <f t="shared" ref="H38" si="62">(E38*3.86*10)/10</f>
        <v>0.62917999999999996</v>
      </c>
      <c r="J38" s="60">
        <f t="shared" ref="J38:J41" si="63">F38*67</f>
        <v>70.013660000000002</v>
      </c>
      <c r="M38" s="3"/>
      <c r="N38" s="5">
        <v>0.19700000000000001</v>
      </c>
      <c r="O38" s="5">
        <v>0.13200000000000001</v>
      </c>
      <c r="P38" s="5">
        <v>0.111</v>
      </c>
      <c r="Q38" s="5">
        <v>0.45900000000000002</v>
      </c>
      <c r="R38" s="28">
        <f>((((11.6*N38)-(1.31*O38)-(0.14*P38))*10)/0.01)/1000</f>
        <v>2.09674</v>
      </c>
      <c r="T38" s="61">
        <f t="shared" ref="T38" si="64">(Q38*3.86*10)/10</f>
        <v>1.7717400000000001</v>
      </c>
      <c r="V38" s="60">
        <f t="shared" ref="V38:V41" si="65">R38*67</f>
        <v>140.48158000000001</v>
      </c>
      <c r="X38" s="153">
        <f t="shared" ref="X38:X41" si="66">(LN(R38/F38))/1</f>
        <v>0.69638601110756615</v>
      </c>
      <c r="Z38" s="3"/>
      <c r="AA38" s="5">
        <v>0.437</v>
      </c>
      <c r="AB38" s="4">
        <v>0.248</v>
      </c>
      <c r="AC38" s="4">
        <v>0.24399999999999999</v>
      </c>
      <c r="AD38" s="4">
        <v>0.44600000000000001</v>
      </c>
      <c r="AE38" s="28">
        <f t="shared" si="42"/>
        <v>4.7101599999999992</v>
      </c>
      <c r="AG38" s="61">
        <f t="shared" ref="AG38" si="67">(AD38*3.86*10)/10</f>
        <v>1.7215599999999998</v>
      </c>
      <c r="AI38" s="60">
        <f>AE38*67</f>
        <v>315.58071999999993</v>
      </c>
      <c r="AK38" s="153">
        <f t="shared" ref="AK38:AK40" si="68">(LN(AE38/R38))/1</f>
        <v>0.80933812014214657</v>
      </c>
      <c r="AM38" s="3"/>
      <c r="AN38" s="5">
        <v>0.54900000000000004</v>
      </c>
      <c r="AO38" s="5">
        <v>0.253</v>
      </c>
      <c r="AP38" s="5">
        <v>0.221</v>
      </c>
      <c r="AQ38" s="5">
        <v>0.98499999999999999</v>
      </c>
      <c r="AR38" s="28">
        <f t="shared" si="57"/>
        <v>6.00603</v>
      </c>
      <c r="AT38" s="61">
        <f t="shared" ref="AT38" si="69">(AQ38*3.86*10)/10</f>
        <v>3.8021000000000003</v>
      </c>
      <c r="AV38" s="60">
        <f t="shared" ref="AV38:AV40" si="70">AR38*67</f>
        <v>402.40400999999997</v>
      </c>
    </row>
    <row r="39" spans="1:50" x14ac:dyDescent="0.25">
      <c r="A39" s="3"/>
      <c r="B39" s="4">
        <v>8.2000000000000003E-2</v>
      </c>
      <c r="C39" s="4">
        <v>4.1000000000000002E-2</v>
      </c>
      <c r="D39" s="4">
        <v>4.7E-2</v>
      </c>
      <c r="E39" s="5">
        <v>0.126</v>
      </c>
      <c r="F39" s="28">
        <f t="shared" ref="F39:F41" si="71">((((11.6*B39)-(1.31*C39)-(0.14*D39))*10)/0.01)/1000</f>
        <v>0.89091000000000009</v>
      </c>
      <c r="H39" s="61">
        <f>(E39*3.86*10)/10</f>
        <v>0.48636000000000001</v>
      </c>
      <c r="J39" s="60">
        <f t="shared" si="63"/>
        <v>59.690970000000007</v>
      </c>
      <c r="M39" s="3"/>
      <c r="N39" s="5">
        <v>0.19400000000000001</v>
      </c>
      <c r="O39" s="5">
        <v>0.155</v>
      </c>
      <c r="P39" s="5">
        <v>0.14499999999999999</v>
      </c>
      <c r="Q39" s="5">
        <v>0.46700000000000003</v>
      </c>
      <c r="R39" s="28">
        <f t="shared" ref="R39:R41" si="72">((((11.6*N39)-(1.31*O39)-(0.14*P39))*10)/0.01)/1000</f>
        <v>2.0270499999999996</v>
      </c>
      <c r="T39" s="61">
        <f>(Q39*3.86*10)/10</f>
        <v>1.8026200000000003</v>
      </c>
      <c r="V39" s="60">
        <f t="shared" si="65"/>
        <v>135.81234999999998</v>
      </c>
      <c r="X39" s="153">
        <f t="shared" si="66"/>
        <v>0.82209340087539895</v>
      </c>
      <c r="Z39" s="3"/>
      <c r="AA39" s="5">
        <v>0.434</v>
      </c>
      <c r="AB39" s="4">
        <v>0.25800000000000001</v>
      </c>
      <c r="AC39" s="4">
        <v>0.251</v>
      </c>
      <c r="AD39" s="4">
        <v>0.46600000000000003</v>
      </c>
      <c r="AE39" s="28">
        <f>((((11.6*AA39)-(1.31*AB40)-(0.14*AC40))*10)/0.01)/1000</f>
        <v>4.6442999999999994</v>
      </c>
      <c r="AG39" s="61">
        <f>(AD39*3.86*10)/10</f>
        <v>1.7987600000000001</v>
      </c>
      <c r="AI39" s="60">
        <f>AE39*67</f>
        <v>311.16809999999998</v>
      </c>
      <c r="AK39" s="153">
        <f t="shared" si="68"/>
        <v>0.829059127071195</v>
      </c>
      <c r="AM39" s="3"/>
      <c r="AN39" s="5">
        <v>0.55700000000000005</v>
      </c>
      <c r="AO39" s="5">
        <v>0.28899999999999998</v>
      </c>
      <c r="AP39" s="5">
        <v>0.23699999999999999</v>
      </c>
      <c r="AQ39" s="5">
        <v>0.94399999999999995</v>
      </c>
      <c r="AR39" s="28">
        <f t="shared" si="57"/>
        <v>6.049430000000001</v>
      </c>
      <c r="AT39" s="61">
        <f>(AQ39*3.86*10)/10</f>
        <v>3.6438399999999995</v>
      </c>
      <c r="AV39" s="60">
        <f t="shared" si="70"/>
        <v>405.31181000000004</v>
      </c>
    </row>
    <row r="40" spans="1:50" x14ac:dyDescent="0.25">
      <c r="A40" s="3"/>
      <c r="B40" s="4">
        <v>9.8000000000000004E-2</v>
      </c>
      <c r="C40" s="4">
        <v>6.0999999999999999E-2</v>
      </c>
      <c r="D40" s="4">
        <v>6.7000000000000004E-2</v>
      </c>
      <c r="E40" s="5">
        <v>0.14199999999999999</v>
      </c>
      <c r="F40" s="28">
        <f t="shared" si="71"/>
        <v>1.0475099999999999</v>
      </c>
      <c r="H40" s="61">
        <f>(E40*3.86*10)/10</f>
        <v>0.54811999999999994</v>
      </c>
      <c r="J40" s="60">
        <f t="shared" si="63"/>
        <v>70.18316999999999</v>
      </c>
      <c r="M40" s="3"/>
      <c r="N40" s="5">
        <v>0.19400000000000001</v>
      </c>
      <c r="O40" s="4">
        <v>0.124</v>
      </c>
      <c r="P40" s="5">
        <v>0.121</v>
      </c>
      <c r="Q40" s="5">
        <v>0.45200000000000001</v>
      </c>
      <c r="R40" s="28">
        <f t="shared" si="72"/>
        <v>2.0710199999999999</v>
      </c>
      <c r="T40" s="61">
        <f>(Q40*3.86*10)/10</f>
        <v>1.7447200000000003</v>
      </c>
      <c r="V40" s="60">
        <f t="shared" si="65"/>
        <v>138.75834</v>
      </c>
      <c r="X40" s="153">
        <f t="shared" si="66"/>
        <v>0.68162532022929867</v>
      </c>
      <c r="Z40" s="3"/>
      <c r="AA40" s="5">
        <v>0.42099999999999999</v>
      </c>
      <c r="AB40" s="4">
        <v>0.27</v>
      </c>
      <c r="AC40" s="4">
        <v>0.26</v>
      </c>
      <c r="AD40" s="4">
        <v>0.44</v>
      </c>
      <c r="AE40" s="28">
        <f>((((11.6*AA40)-(1.31*AB39)-(0.14*AC39))*10)/0.01)/1000</f>
        <v>4.5104799999999994</v>
      </c>
      <c r="AG40" s="61">
        <f>(AD40*3.86*10)/10</f>
        <v>1.6983999999999999</v>
      </c>
      <c r="AI40" s="60">
        <f>AE40*67</f>
        <v>302.20215999999994</v>
      </c>
      <c r="AK40" s="153">
        <f t="shared" si="68"/>
        <v>0.77836233846924441</v>
      </c>
      <c r="AM40" s="3"/>
      <c r="AN40" s="5">
        <v>0.52500000000000002</v>
      </c>
      <c r="AO40" s="5">
        <v>0.26700000000000002</v>
      </c>
      <c r="AP40" s="5">
        <v>0.23100000000000001</v>
      </c>
      <c r="AQ40" s="5">
        <v>0.97299999999999998</v>
      </c>
      <c r="AR40" s="28">
        <f t="shared" si="57"/>
        <v>5.707889999999999</v>
      </c>
      <c r="AT40" s="61">
        <f>(AQ40*3.86*10)/10</f>
        <v>3.7557800000000001</v>
      </c>
      <c r="AV40" s="60">
        <f t="shared" si="70"/>
        <v>382.42862999999994</v>
      </c>
    </row>
    <row r="41" spans="1:50" x14ac:dyDescent="0.25">
      <c r="A41" s="3"/>
      <c r="B41" s="4">
        <v>0.105</v>
      </c>
      <c r="C41" s="4">
        <v>7.3999999999999996E-2</v>
      </c>
      <c r="D41" s="4">
        <v>7.6999999999999999E-2</v>
      </c>
      <c r="E41" s="4">
        <v>0.153</v>
      </c>
      <c r="F41" s="28">
        <f t="shared" si="71"/>
        <v>1.1102799999999997</v>
      </c>
      <c r="H41" s="61">
        <f>(E41*3.86*10)/10</f>
        <v>0.59057999999999999</v>
      </c>
      <c r="J41" s="60">
        <f t="shared" si="63"/>
        <v>74.388759999999976</v>
      </c>
      <c r="M41" s="3"/>
      <c r="N41" s="5">
        <v>0.19600000000000001</v>
      </c>
      <c r="O41" s="4">
        <v>0.192</v>
      </c>
      <c r="P41" s="5">
        <v>0.19400000000000001</v>
      </c>
      <c r="Q41" s="5">
        <v>0.44400000000000001</v>
      </c>
      <c r="R41" s="28">
        <f t="shared" si="72"/>
        <v>1.9949199999999996</v>
      </c>
      <c r="T41" s="61">
        <f>(Q41*3.86*10)/10</f>
        <v>1.71384</v>
      </c>
      <c r="V41" s="60">
        <f t="shared" si="65"/>
        <v>133.65963999999997</v>
      </c>
      <c r="X41" s="153">
        <f t="shared" si="66"/>
        <v>0.58599171352091872</v>
      </c>
      <c r="Z41" s="3"/>
      <c r="AA41" s="7"/>
      <c r="AK41" s="153"/>
      <c r="AM41" s="3"/>
      <c r="AN41" s="7"/>
      <c r="AO41" s="7"/>
      <c r="AP41" s="7"/>
      <c r="AQ41" s="7"/>
    </row>
    <row r="42" spans="1:50" x14ac:dyDescent="0.25">
      <c r="A42" s="3"/>
      <c r="F42" s="24">
        <f>AVERAGE(F37:F41)</f>
        <v>1.0558159999999999</v>
      </c>
      <c r="G42" s="31">
        <f>STDEVA(F37:F41)</f>
        <v>0.10855728639755129</v>
      </c>
      <c r="H42" s="62">
        <f>AVERAGE(H37:H41)</f>
        <v>0.57359599999999999</v>
      </c>
      <c r="I42" s="23">
        <f>STDEVA(H37:H41)</f>
        <v>5.7551551499503452E-2</v>
      </c>
      <c r="J42" s="63">
        <f>AVERAGE(J37:J41)</f>
        <v>70.739671999999985</v>
      </c>
      <c r="K42" s="23">
        <f>STDEVA(J37:J41)</f>
        <v>7.2733381886359352</v>
      </c>
      <c r="M42" s="3"/>
      <c r="R42" s="24">
        <f>AVERAGE(R37:R41)</f>
        <v>2.0384720000000001</v>
      </c>
      <c r="S42" s="31">
        <f>STDEVA(R37:R41)</f>
        <v>4.4063646807771285E-2</v>
      </c>
      <c r="T42" s="62">
        <f>AVERAGE(T37:T41)</f>
        <v>1.757844</v>
      </c>
      <c r="U42" s="23">
        <f>STDEVA(T37:T41)</f>
        <v>3.2821350977679235E-2</v>
      </c>
      <c r="V42" s="63">
        <f>AVERAGE(V37:V41)</f>
        <v>136.57762399999999</v>
      </c>
      <c r="W42" s="23">
        <f>STDEVA(V37:V41)</f>
        <v>2.9522643361206797</v>
      </c>
      <c r="X42" s="63">
        <f>AVERAGE(X37:X41)</f>
        <v>0.66209549841325144</v>
      </c>
      <c r="Z42" s="3"/>
      <c r="AE42" s="29">
        <f>AVERAGE(AE37:AE40)</f>
        <v>4.6004974999999995</v>
      </c>
      <c r="AF42" s="31">
        <f>STDEVA(AE37:AE40)</f>
        <v>9.3225995078268314E-2</v>
      </c>
      <c r="AG42" s="62">
        <f>AVERAGE(AG37:AG40)</f>
        <v>1.7283149999999998</v>
      </c>
      <c r="AH42" s="23">
        <f>STDEVA(AG37:AG40)</f>
        <v>4.845542934835418E-2</v>
      </c>
      <c r="AI42" s="63">
        <f>AVERAGE(AI37:AI40)</f>
        <v>308.23333249999996</v>
      </c>
      <c r="AJ42" s="23">
        <f>STDEVA(AI37:AI40)</f>
        <v>6.2461416702439774</v>
      </c>
      <c r="AK42" s="167">
        <f>AVERAGE(AK37:AK41)</f>
        <v>0.80864382252428468</v>
      </c>
      <c r="AL42" s="23">
        <f>STDEVA(AK37:AK40)</f>
        <v>2.1743645837423765E-2</v>
      </c>
      <c r="AM42" s="3"/>
      <c r="AR42" s="29">
        <f>AVERAGE(AR37:AR40)</f>
        <v>5.90923</v>
      </c>
      <c r="AS42" s="31">
        <f>STDEVA(AR37:AR40)</f>
        <v>0.15366165342509353</v>
      </c>
      <c r="AT42" s="62">
        <f>AVERAGE(AT37:AT40)</f>
        <v>3.7490249999999996</v>
      </c>
      <c r="AU42" s="23">
        <f>STDEVA(AT37:AT40)</f>
        <v>7.2992113500934874E-2</v>
      </c>
      <c r="AV42" s="63">
        <f>AVERAGE(AV37:AV40)</f>
        <v>395.91840999999999</v>
      </c>
      <c r="AW42" s="23">
        <f>STDEVA(AV37:AV40)</f>
        <v>10.295330779481251</v>
      </c>
      <c r="AX42" s="17"/>
    </row>
    <row r="43" spans="1:50" x14ac:dyDescent="0.25">
      <c r="A43" s="3"/>
      <c r="M43" s="3"/>
      <c r="Z43" s="3" t="s">
        <v>9</v>
      </c>
      <c r="AK43" s="37"/>
      <c r="AM43" s="3" t="s">
        <v>9</v>
      </c>
    </row>
    <row r="44" spans="1:50" x14ac:dyDescent="0.25">
      <c r="A44" s="3"/>
      <c r="M44" s="3"/>
      <c r="Z44" s="3"/>
      <c r="AK44" s="37"/>
      <c r="AM44" s="3"/>
    </row>
    <row r="45" spans="1:50" x14ac:dyDescent="0.25">
      <c r="A45" s="3"/>
      <c r="M45" s="3"/>
      <c r="Z45" s="3" t="s">
        <v>10</v>
      </c>
      <c r="AK45" s="37"/>
      <c r="AM45" s="3" t="s">
        <v>10</v>
      </c>
    </row>
    <row r="46" spans="1:50" x14ac:dyDescent="0.25">
      <c r="A46" s="3"/>
      <c r="M46" s="3"/>
      <c r="Z46" s="3"/>
      <c r="AM46" s="3"/>
    </row>
    <row r="48" spans="1:50" x14ac:dyDescent="0.25">
      <c r="A48" s="6" t="s">
        <v>15</v>
      </c>
      <c r="B48" s="2" t="s">
        <v>2</v>
      </c>
      <c r="C48" s="2" t="s">
        <v>3</v>
      </c>
      <c r="D48" s="2" t="s">
        <v>4</v>
      </c>
      <c r="E48" s="2" t="s">
        <v>5</v>
      </c>
      <c r="F48" s="199" t="s">
        <v>20</v>
      </c>
      <c r="G48" s="221"/>
      <c r="H48" s="222" t="s">
        <v>23</v>
      </c>
      <c r="I48" s="223"/>
      <c r="J48" s="224" t="s">
        <v>26</v>
      </c>
      <c r="M48" s="6" t="s">
        <v>16</v>
      </c>
      <c r="N48" s="2" t="s">
        <v>2</v>
      </c>
      <c r="O48" s="2" t="s">
        <v>3</v>
      </c>
      <c r="P48" s="2" t="s">
        <v>4</v>
      </c>
      <c r="Q48" s="2" t="s">
        <v>5</v>
      </c>
      <c r="R48" s="199" t="s">
        <v>20</v>
      </c>
      <c r="S48" s="221"/>
      <c r="T48" s="222" t="s">
        <v>23</v>
      </c>
      <c r="U48" s="223"/>
      <c r="V48" s="224" t="s">
        <v>26</v>
      </c>
      <c r="Z48" s="7"/>
      <c r="AA48" s="7"/>
      <c r="AB48" s="7"/>
      <c r="AC48" s="7"/>
      <c r="AD48" s="7"/>
      <c r="AE48" s="27"/>
      <c r="AF48" s="25"/>
      <c r="AG48" s="59"/>
      <c r="AH48" s="112"/>
      <c r="AI48" s="64"/>
      <c r="AJ48" s="112"/>
      <c r="AK48" s="7"/>
      <c r="AL48" s="7"/>
      <c r="AM48" s="7"/>
      <c r="AN48" s="7"/>
      <c r="AO48" s="7"/>
      <c r="AP48" s="7"/>
      <c r="AQ48" s="7"/>
      <c r="AR48" s="27"/>
    </row>
    <row r="49" spans="1:44" x14ac:dyDescent="0.25">
      <c r="A49" s="3" t="s">
        <v>44</v>
      </c>
      <c r="B49" s="5">
        <v>6.3E-2</v>
      </c>
      <c r="C49" s="5">
        <v>1.9E-2</v>
      </c>
      <c r="D49" s="5">
        <v>2.1999999999999999E-2</v>
      </c>
      <c r="E49" s="5">
        <v>0.188</v>
      </c>
      <c r="F49" s="28">
        <f>((((11.6*B49)-(1.31*C49)-(0.14*D49))*10)/0.01)/1000</f>
        <v>0.70283000000000007</v>
      </c>
      <c r="H49" s="61">
        <f>(E49*3.86*10)/10</f>
        <v>0.72567999999999999</v>
      </c>
      <c r="J49" s="60">
        <f>F49*67</f>
        <v>47.089610000000008</v>
      </c>
      <c r="M49" s="3" t="s">
        <v>44</v>
      </c>
      <c r="N49" s="7"/>
      <c r="O49" s="7"/>
      <c r="P49" s="7"/>
      <c r="Z49" s="7"/>
      <c r="AA49" s="7"/>
      <c r="AB49" s="7"/>
      <c r="AC49" s="7"/>
      <c r="AD49" s="7"/>
      <c r="AE49" s="27"/>
      <c r="AF49" s="25"/>
      <c r="AG49" s="59"/>
      <c r="AH49" s="112"/>
      <c r="AI49" s="64"/>
      <c r="AJ49" s="112"/>
      <c r="AK49" s="7"/>
      <c r="AL49" s="7"/>
      <c r="AM49" s="7"/>
      <c r="AN49" s="7"/>
      <c r="AO49" s="7"/>
      <c r="AP49" s="7"/>
      <c r="AQ49" s="7"/>
      <c r="AR49" s="27"/>
    </row>
    <row r="50" spans="1:44" x14ac:dyDescent="0.25">
      <c r="A50" s="3"/>
      <c r="B50" s="5">
        <v>6.5000000000000002E-2</v>
      </c>
      <c r="C50" s="4">
        <v>2.4E-2</v>
      </c>
      <c r="D50" s="5">
        <v>2.7E-2</v>
      </c>
      <c r="E50" s="5">
        <v>0.193</v>
      </c>
      <c r="F50" s="28">
        <f t="shared" ref="F50:F64" si="73">((((11.6*B50)-(1.31*C50)-(0.14*D50))*10)/0.01)/1000</f>
        <v>0.71877999999999986</v>
      </c>
      <c r="H50" s="61">
        <f t="shared" ref="H50" si="74">(E50*3.86*10)/10</f>
        <v>0.74497999999999998</v>
      </c>
      <c r="J50" s="60">
        <f>F50*67</f>
        <v>48.158259999999991</v>
      </c>
      <c r="M50" s="3"/>
      <c r="N50" s="7"/>
      <c r="O50" s="7"/>
      <c r="P50" s="7"/>
      <c r="Z50" s="7"/>
      <c r="AA50" s="7"/>
      <c r="AB50" s="7"/>
      <c r="AC50" s="7"/>
      <c r="AD50" s="7"/>
      <c r="AE50" s="27"/>
      <c r="AF50" s="25"/>
      <c r="AG50" s="59"/>
      <c r="AH50" s="112"/>
      <c r="AI50" s="64"/>
      <c r="AJ50" s="112"/>
      <c r="AK50" s="7"/>
      <c r="AL50" s="7"/>
      <c r="AM50" s="7"/>
      <c r="AN50" s="7"/>
      <c r="AO50" s="7"/>
      <c r="AP50" s="7"/>
      <c r="AQ50" s="7"/>
      <c r="AR50" s="27"/>
    </row>
    <row r="51" spans="1:44" x14ac:dyDescent="0.25">
      <c r="A51" s="3"/>
      <c r="B51" s="5">
        <v>0.05</v>
      </c>
      <c r="C51" s="4">
        <v>1.4E-2</v>
      </c>
      <c r="D51" s="5">
        <v>1.7000000000000001E-2</v>
      </c>
      <c r="E51" s="5">
        <v>0.153</v>
      </c>
      <c r="F51" s="28">
        <f t="shared" si="73"/>
        <v>0.55927999999999989</v>
      </c>
      <c r="H51" s="61">
        <f>(E51*3.86*10)/10</f>
        <v>0.59057999999999999</v>
      </c>
      <c r="J51" s="60">
        <f>F51*67</f>
        <v>37.471759999999989</v>
      </c>
      <c r="M51" s="3"/>
      <c r="N51" s="7"/>
      <c r="O51" s="7"/>
      <c r="P51" s="7"/>
      <c r="Z51" s="7"/>
      <c r="AA51" s="7"/>
      <c r="AB51" s="7"/>
      <c r="AC51" s="7"/>
      <c r="AD51" s="7"/>
      <c r="AE51" s="27"/>
      <c r="AF51" s="25"/>
      <c r="AG51" s="59"/>
      <c r="AH51" s="112"/>
      <c r="AI51" s="64"/>
      <c r="AJ51" s="112"/>
      <c r="AK51" s="7"/>
      <c r="AL51" s="7"/>
      <c r="AM51" s="7"/>
      <c r="AN51" s="7"/>
      <c r="AO51" s="7"/>
      <c r="AP51" s="7"/>
      <c r="AQ51" s="7"/>
      <c r="AR51" s="27"/>
    </row>
    <row r="52" spans="1:44" x14ac:dyDescent="0.25">
      <c r="A52" s="3"/>
      <c r="B52" s="5">
        <v>5.7000000000000002E-2</v>
      </c>
      <c r="C52" s="4">
        <v>1.2E-2</v>
      </c>
      <c r="D52" s="5">
        <v>1.4999999999999999E-2</v>
      </c>
      <c r="E52" s="5">
        <v>0.14899999999999999</v>
      </c>
      <c r="F52" s="28">
        <f t="shared" si="73"/>
        <v>0.64337999999999995</v>
      </c>
      <c r="H52" s="61">
        <f>(E52*3.86*10)/10</f>
        <v>0.57513999999999998</v>
      </c>
      <c r="J52" s="60">
        <f>F52*67</f>
        <v>43.106459999999998</v>
      </c>
      <c r="M52" s="3"/>
      <c r="N52" s="7"/>
      <c r="O52" s="7"/>
      <c r="P52" s="7"/>
      <c r="Z52" s="7"/>
      <c r="AA52" s="7"/>
      <c r="AB52" s="7"/>
      <c r="AC52" s="7"/>
      <c r="AD52" s="7"/>
      <c r="AE52" s="27"/>
      <c r="AF52" s="25"/>
      <c r="AG52" s="59"/>
      <c r="AH52" s="112"/>
      <c r="AI52" s="64"/>
      <c r="AJ52" s="112"/>
      <c r="AK52" s="7"/>
      <c r="AL52" s="7"/>
      <c r="AM52" s="7"/>
      <c r="AN52" s="7"/>
      <c r="AO52" s="7"/>
      <c r="AP52" s="7"/>
      <c r="AQ52" s="7"/>
      <c r="AR52" s="27"/>
    </row>
    <row r="53" spans="1:44" x14ac:dyDescent="0.25">
      <c r="A53" s="3"/>
      <c r="B53" s="7"/>
      <c r="D53" s="7"/>
      <c r="E53" s="7"/>
      <c r="M53" s="3"/>
      <c r="N53" s="7"/>
      <c r="O53" s="7"/>
      <c r="P53" s="7"/>
      <c r="Z53" s="7"/>
      <c r="AA53" s="7"/>
      <c r="AB53" s="7"/>
      <c r="AC53" s="7"/>
      <c r="AD53" s="7"/>
      <c r="AE53" s="27"/>
      <c r="AF53" s="25"/>
      <c r="AG53" s="59"/>
      <c r="AH53" s="112"/>
      <c r="AI53" s="64"/>
      <c r="AJ53" s="112"/>
      <c r="AK53" s="7"/>
      <c r="AL53" s="7"/>
      <c r="AM53" s="7"/>
      <c r="AN53" s="7"/>
      <c r="AO53" s="7"/>
      <c r="AP53" s="7"/>
      <c r="AQ53" s="7"/>
      <c r="AR53" s="27"/>
    </row>
    <row r="54" spans="1:44" x14ac:dyDescent="0.25">
      <c r="A54" s="3"/>
      <c r="B54" s="17"/>
      <c r="C54" s="17"/>
      <c r="D54" s="17"/>
      <c r="E54" s="17"/>
      <c r="F54" s="29">
        <f>AVERAGE(F49:F52)</f>
        <v>0.65606749999999991</v>
      </c>
      <c r="G54" s="31">
        <f>STDEVA(F49:F52)</f>
        <v>7.2222761589866319E-2</v>
      </c>
      <c r="H54" s="62">
        <f>AVERAGE(H49:H52)</f>
        <v>0.65909499999999999</v>
      </c>
      <c r="I54" s="23">
        <f>STDEVA(H49:H52)</f>
        <v>8.8605008699659232E-2</v>
      </c>
      <c r="J54" s="63">
        <f>AVERAGE(J49:J52)</f>
        <v>43.956522499999998</v>
      </c>
      <c r="K54" s="23">
        <f>STDEVA(J49:J52)</f>
        <v>4.8389250265210464</v>
      </c>
      <c r="M54" s="3"/>
      <c r="Z54" s="7"/>
      <c r="AA54" s="7"/>
      <c r="AB54" s="7"/>
      <c r="AC54" s="7"/>
      <c r="AD54" s="7"/>
      <c r="AE54" s="27"/>
      <c r="AF54" s="25"/>
      <c r="AG54" s="59"/>
      <c r="AH54" s="112"/>
      <c r="AI54" s="64"/>
      <c r="AJ54" s="112"/>
      <c r="AK54" s="7"/>
      <c r="AL54" s="7"/>
      <c r="AM54" s="7"/>
      <c r="AN54" s="7"/>
      <c r="AO54" s="7"/>
      <c r="AP54" s="7"/>
      <c r="AQ54" s="7"/>
      <c r="AR54" s="27"/>
    </row>
    <row r="55" spans="1:44" x14ac:dyDescent="0.25">
      <c r="A55" s="3" t="s">
        <v>40</v>
      </c>
      <c r="B55">
        <v>0.183</v>
      </c>
      <c r="C55">
        <v>5.3999999999999999E-2</v>
      </c>
      <c r="D55">
        <v>5.8999999999999997E-2</v>
      </c>
      <c r="E55">
        <v>0.39300000000000002</v>
      </c>
      <c r="F55" s="28">
        <f t="shared" si="73"/>
        <v>2.0438000000000001</v>
      </c>
      <c r="H55" s="61">
        <f>(E55*3.86*10)/10</f>
        <v>1.51698</v>
      </c>
      <c r="J55" s="60">
        <f>F55*67</f>
        <v>136.93460000000002</v>
      </c>
      <c r="M55" s="3" t="s">
        <v>40</v>
      </c>
      <c r="N55" s="7">
        <v>0.11799999999999999</v>
      </c>
      <c r="O55" s="7">
        <v>4.4999999999999998E-2</v>
      </c>
      <c r="P55" s="7">
        <v>3.7999999999999999E-2</v>
      </c>
      <c r="Q55">
        <v>0.374</v>
      </c>
      <c r="R55" s="28">
        <f>((((11.6*N55)-(1.31*O55)-(0.14*P55))*10)/0.01)/1000</f>
        <v>1.3045299999999997</v>
      </c>
      <c r="T55" s="61">
        <f>(Q55*3.86*10)/10</f>
        <v>1.44364</v>
      </c>
      <c r="V55" s="60">
        <f>R55*67</f>
        <v>87.403509999999983</v>
      </c>
      <c r="Z55" s="7"/>
      <c r="AA55" s="7"/>
      <c r="AB55" s="7"/>
      <c r="AC55" s="7"/>
      <c r="AD55" s="7"/>
      <c r="AE55" s="27"/>
      <c r="AF55" s="25"/>
      <c r="AG55" s="59"/>
      <c r="AH55" s="112"/>
      <c r="AI55" s="64"/>
      <c r="AJ55" s="112"/>
      <c r="AK55" s="7"/>
      <c r="AL55" s="7"/>
      <c r="AM55" s="7"/>
      <c r="AN55" s="7"/>
      <c r="AO55" s="7"/>
      <c r="AP55" s="7"/>
      <c r="AQ55" s="7"/>
      <c r="AR55" s="27"/>
    </row>
    <row r="56" spans="1:44" x14ac:dyDescent="0.25">
      <c r="A56" s="3"/>
      <c r="B56">
        <v>0.19400000000000001</v>
      </c>
      <c r="C56">
        <v>5.3999999999999999E-2</v>
      </c>
      <c r="D56">
        <v>4.2999999999999997E-2</v>
      </c>
      <c r="E56">
        <v>0.39400000000000002</v>
      </c>
      <c r="F56" s="28">
        <f t="shared" si="73"/>
        <v>2.1736400000000002</v>
      </c>
      <c r="H56" s="61">
        <f t="shared" ref="H56" si="75">(E56*3.86*10)/10</f>
        <v>1.52084</v>
      </c>
      <c r="J56" s="60">
        <f>F56*67</f>
        <v>145.63388</v>
      </c>
      <c r="M56" s="3"/>
      <c r="N56" s="7">
        <v>0.10100000000000001</v>
      </c>
      <c r="O56" s="7">
        <v>2.8000000000000001E-2</v>
      </c>
      <c r="P56" s="7">
        <v>2.1000000000000001E-2</v>
      </c>
      <c r="Q56">
        <v>0.38080000000000003</v>
      </c>
      <c r="R56" s="28">
        <f>((((11.6*N56)-(1.31*O56)-(0.14*P56))*10)/0.01)/1000</f>
        <v>1.13198</v>
      </c>
      <c r="T56" s="61">
        <f t="shared" ref="T56" si="76">(Q56*3.86*10)/10</f>
        <v>1.4698880000000001</v>
      </c>
      <c r="V56" s="60">
        <f>R56*67</f>
        <v>75.842659999999995</v>
      </c>
      <c r="Z56" s="7"/>
      <c r="AA56" s="7"/>
      <c r="AB56" s="7"/>
      <c r="AC56" s="7"/>
      <c r="AD56" s="7"/>
      <c r="AE56" s="27"/>
      <c r="AF56" s="25"/>
      <c r="AG56" s="59"/>
      <c r="AH56" s="112"/>
      <c r="AI56" s="64"/>
      <c r="AJ56" s="112"/>
      <c r="AK56" s="7"/>
      <c r="AL56" s="7"/>
      <c r="AM56" s="7"/>
      <c r="AN56" s="7"/>
      <c r="AO56" s="7"/>
      <c r="AP56" s="7"/>
      <c r="AQ56" s="7"/>
      <c r="AR56" s="27"/>
    </row>
    <row r="57" spans="1:44" x14ac:dyDescent="0.25">
      <c r="A57" s="3"/>
      <c r="B57">
        <v>0.17599999999999999</v>
      </c>
      <c r="C57">
        <v>4.5999999999999999E-2</v>
      </c>
      <c r="D57">
        <v>4.8000000000000001E-2</v>
      </c>
      <c r="E57">
        <v>0.39700000000000002</v>
      </c>
      <c r="F57" s="28">
        <f t="shared" si="73"/>
        <v>1.9746199999999998</v>
      </c>
      <c r="H57" s="61">
        <f>(E57*3.86*10)/10</f>
        <v>1.5324200000000001</v>
      </c>
      <c r="J57" s="60">
        <f>F57*67</f>
        <v>132.29953999999998</v>
      </c>
      <c r="M57" s="3"/>
      <c r="N57" s="7">
        <v>7.8E-2</v>
      </c>
      <c r="O57" s="7">
        <v>0.03</v>
      </c>
      <c r="P57" s="7">
        <v>2.5999999999999999E-2</v>
      </c>
      <c r="Q57">
        <v>0.38900000000000001</v>
      </c>
      <c r="R57" s="28">
        <f t="shared" ref="R57:R64" si="77">((((11.6*N57)-(1.31*O57)-(0.14*P57))*10)/0.01)/1000</f>
        <v>0.86185999999999985</v>
      </c>
      <c r="T57" s="61">
        <f>(Q57*3.86*10)/10</f>
        <v>1.5015400000000001</v>
      </c>
      <c r="V57" s="60">
        <f>R57*67</f>
        <v>57.744619999999991</v>
      </c>
      <c r="Z57" s="7"/>
      <c r="AA57" s="7"/>
      <c r="AB57" s="7"/>
      <c r="AC57" s="7"/>
      <c r="AD57" s="7"/>
      <c r="AE57" s="27"/>
      <c r="AF57" s="25"/>
      <c r="AG57" s="59"/>
      <c r="AH57" s="112"/>
      <c r="AI57" s="64"/>
      <c r="AJ57" s="112"/>
      <c r="AK57" s="7"/>
      <c r="AL57" s="7"/>
      <c r="AM57" s="7"/>
      <c r="AN57" s="7"/>
      <c r="AO57" s="7"/>
      <c r="AP57" s="7"/>
      <c r="AQ57" s="7"/>
      <c r="AR57" s="27"/>
    </row>
    <row r="58" spans="1:44" x14ac:dyDescent="0.25">
      <c r="A58" s="3"/>
      <c r="B58">
        <v>0.183</v>
      </c>
      <c r="C58">
        <v>4.4999999999999998E-2</v>
      </c>
      <c r="D58">
        <v>4.7E-2</v>
      </c>
      <c r="E58">
        <v>0.39400000000000002</v>
      </c>
      <c r="F58" s="28">
        <f t="shared" si="73"/>
        <v>2.0572699999999995</v>
      </c>
      <c r="H58" s="61">
        <f>(E58*3.86*10)/10</f>
        <v>1.52084</v>
      </c>
      <c r="J58" s="60">
        <f>F58*67</f>
        <v>137.83708999999996</v>
      </c>
      <c r="M58" s="3"/>
      <c r="N58" s="7">
        <v>6.6000000000000003E-2</v>
      </c>
      <c r="O58" s="7">
        <v>1.6E-2</v>
      </c>
      <c r="P58" s="7">
        <v>1.2E-2</v>
      </c>
      <c r="Q58">
        <v>0.372</v>
      </c>
      <c r="R58" s="28">
        <f t="shared" si="77"/>
        <v>0.74296000000000006</v>
      </c>
      <c r="T58" s="61">
        <f>(Q58*3.86*10)/10</f>
        <v>1.4359199999999999</v>
      </c>
      <c r="V58" s="60">
        <f>R58*67</f>
        <v>49.778320000000008</v>
      </c>
      <c r="Z58" s="7"/>
      <c r="AA58" s="7"/>
      <c r="AB58" s="7"/>
      <c r="AC58" s="7"/>
      <c r="AD58" s="7"/>
      <c r="AE58" s="27"/>
      <c r="AF58" s="25"/>
      <c r="AG58" s="59"/>
      <c r="AH58" s="112"/>
      <c r="AI58" s="64"/>
      <c r="AJ58" s="112"/>
      <c r="AK58" s="7"/>
      <c r="AL58" s="7"/>
      <c r="AM58" s="7"/>
      <c r="AN58" s="7"/>
      <c r="AO58" s="7"/>
      <c r="AP58" s="7"/>
      <c r="AQ58" s="7"/>
      <c r="AR58" s="27"/>
    </row>
    <row r="59" spans="1:44" x14ac:dyDescent="0.25">
      <c r="A59" s="3"/>
      <c r="M59" s="3"/>
      <c r="N59" s="7"/>
      <c r="O59" s="7"/>
      <c r="P59" s="7"/>
      <c r="Z59" s="7"/>
      <c r="AA59" s="7"/>
      <c r="AB59" s="7"/>
      <c r="AC59" s="7"/>
      <c r="AD59" s="7"/>
      <c r="AE59" s="27"/>
      <c r="AF59" s="25"/>
      <c r="AG59" s="59"/>
      <c r="AH59" s="112"/>
      <c r="AI59" s="64"/>
      <c r="AJ59" s="112"/>
      <c r="AK59" s="7"/>
      <c r="AL59" s="7"/>
      <c r="AM59" s="7"/>
      <c r="AN59" s="7"/>
      <c r="AO59" s="7"/>
      <c r="AP59" s="7"/>
      <c r="AQ59" s="7"/>
      <c r="AR59" s="27"/>
    </row>
    <row r="60" spans="1:44" x14ac:dyDescent="0.25">
      <c r="A60" s="3"/>
      <c r="B60" s="17"/>
      <c r="C60" s="17"/>
      <c r="D60" s="17"/>
      <c r="E60" s="17"/>
      <c r="F60" s="29">
        <f>AVERAGE(F55:F58)</f>
        <v>2.0623324999999997</v>
      </c>
      <c r="G60" s="31">
        <f>STDEVA(F55:F58)</f>
        <v>8.256699234561006E-2</v>
      </c>
      <c r="H60" s="62">
        <f>AVERAGE(H55:H58)</f>
        <v>1.52277</v>
      </c>
      <c r="I60" s="23">
        <f>_xlfn.STDEV.S(H55:H58)</f>
        <v>6.6857161172159292E-3</v>
      </c>
      <c r="J60" s="63">
        <f>AVERAGE(J55:J58)</f>
        <v>138.1762775</v>
      </c>
      <c r="K60" s="23">
        <f>STDEVA(J55:J58)</f>
        <v>5.5319884871558704</v>
      </c>
      <c r="M60" s="3"/>
      <c r="N60" s="17"/>
      <c r="O60" s="17"/>
      <c r="P60" s="17"/>
      <c r="Q60" s="17"/>
      <c r="R60" s="29">
        <f>AVERAGE(R55:R58)</f>
        <v>1.0103324999999999</v>
      </c>
      <c r="S60" s="31">
        <f>STDEVA(R55:R58)</f>
        <v>0.25487409981858383</v>
      </c>
      <c r="T60" s="62">
        <f>AVERAGE(T55:T58)</f>
        <v>1.4627470000000002</v>
      </c>
      <c r="U60" s="23">
        <f>STDEVA(T55:T58)</f>
        <v>2.9668479952074923E-2</v>
      </c>
      <c r="V60" s="63">
        <f>AVERAGE(V55:V58)</f>
        <v>67.692277499999989</v>
      </c>
      <c r="W60" s="23">
        <f>STDEVA(V55:V58)</f>
        <v>17.076564687845131</v>
      </c>
      <c r="X60" s="23"/>
      <c r="Z60" s="7"/>
      <c r="AA60" s="7"/>
      <c r="AB60" s="7"/>
      <c r="AC60" s="7"/>
      <c r="AD60" s="7"/>
      <c r="AE60" s="27"/>
      <c r="AF60" s="25"/>
      <c r="AG60" s="59"/>
      <c r="AH60" s="112"/>
      <c r="AI60" s="64"/>
      <c r="AJ60" s="112"/>
      <c r="AK60" s="7"/>
      <c r="AL60" s="7"/>
      <c r="AM60" s="7"/>
      <c r="AN60" s="7"/>
      <c r="AO60" s="7"/>
      <c r="AP60" s="7"/>
      <c r="AQ60" s="7"/>
      <c r="AR60" s="27"/>
    </row>
    <row r="61" spans="1:44" x14ac:dyDescent="0.25">
      <c r="A61" s="3" t="s">
        <v>41</v>
      </c>
      <c r="B61" s="4">
        <v>0.66</v>
      </c>
      <c r="C61" s="4">
        <v>0.309</v>
      </c>
      <c r="D61" s="4">
        <v>0.216</v>
      </c>
      <c r="E61" s="4">
        <v>1.1579999999999999</v>
      </c>
      <c r="F61" s="28">
        <f t="shared" si="73"/>
        <v>7.2209699999999994</v>
      </c>
      <c r="H61" s="61">
        <f>(E61*3.86*10)/10</f>
        <v>4.4698799999999999</v>
      </c>
      <c r="J61" s="60">
        <f>F61*67</f>
        <v>483.80498999999998</v>
      </c>
      <c r="M61" s="3" t="s">
        <v>41</v>
      </c>
      <c r="N61" s="5">
        <v>0.61899999999999999</v>
      </c>
      <c r="O61" s="5">
        <v>0.31900000000000001</v>
      </c>
      <c r="P61" s="5">
        <v>0.152</v>
      </c>
      <c r="Q61" s="5">
        <v>1.2150000000000001</v>
      </c>
      <c r="R61" s="28">
        <f t="shared" si="77"/>
        <v>6.7412300000000007</v>
      </c>
      <c r="S61" s="30"/>
      <c r="T61" s="61">
        <f>(Q61*3.86*10)/10</f>
        <v>4.6898999999999997</v>
      </c>
      <c r="V61" s="60">
        <f>R61*67</f>
        <v>451.66241000000002</v>
      </c>
      <c r="Z61" s="7"/>
      <c r="AA61" s="7"/>
      <c r="AB61" s="7"/>
      <c r="AC61" s="7"/>
      <c r="AD61" s="7"/>
      <c r="AE61" s="27"/>
      <c r="AF61" s="25"/>
      <c r="AG61" s="59"/>
      <c r="AH61" s="112"/>
      <c r="AI61" s="64"/>
      <c r="AJ61" s="112"/>
      <c r="AK61" s="7"/>
      <c r="AL61" s="7"/>
      <c r="AM61" s="7"/>
      <c r="AN61" s="7"/>
      <c r="AO61" s="7"/>
      <c r="AP61" s="7"/>
      <c r="AQ61" s="7"/>
      <c r="AR61" s="27"/>
    </row>
    <row r="62" spans="1:44" x14ac:dyDescent="0.25">
      <c r="A62" s="3"/>
      <c r="B62" s="4">
        <v>0.65900000000000003</v>
      </c>
      <c r="C62" s="4">
        <v>0.31900000000000001</v>
      </c>
      <c r="D62" s="4">
        <v>0.26300000000000001</v>
      </c>
      <c r="E62" s="4">
        <v>1.1459999999999999</v>
      </c>
      <c r="F62" s="28">
        <f t="shared" si="73"/>
        <v>7.1896900000000006</v>
      </c>
      <c r="H62" s="61">
        <f t="shared" ref="H62" si="78">(E62*3.86*10)/10</f>
        <v>4.4235599999999993</v>
      </c>
      <c r="J62" s="60">
        <f>F62*67</f>
        <v>481.70923000000005</v>
      </c>
      <c r="M62" s="3"/>
      <c r="N62" s="5">
        <v>0.60299999999999998</v>
      </c>
      <c r="O62" s="5">
        <v>0.28399999999999997</v>
      </c>
      <c r="P62" s="5">
        <v>0.14199999999999999</v>
      </c>
      <c r="Q62" s="5">
        <v>1.2090000000000001</v>
      </c>
      <c r="R62" s="28">
        <f t="shared" si="77"/>
        <v>6.6028799999999999</v>
      </c>
      <c r="S62" s="30"/>
      <c r="T62" s="61">
        <f t="shared" ref="T62" si="79">(Q62*3.86*10)/10</f>
        <v>4.6667399999999999</v>
      </c>
      <c r="V62" s="60">
        <f>R62*67</f>
        <v>442.39296000000002</v>
      </c>
      <c r="Z62" s="7"/>
      <c r="AA62" s="7"/>
      <c r="AB62" s="7"/>
      <c r="AC62" s="7"/>
      <c r="AD62" s="7"/>
      <c r="AE62" s="27"/>
      <c r="AF62" s="25"/>
      <c r="AG62" s="59"/>
      <c r="AH62" s="112"/>
      <c r="AI62" s="64"/>
      <c r="AJ62" s="112"/>
      <c r="AK62" s="7"/>
      <c r="AL62" s="7"/>
      <c r="AM62" s="7"/>
      <c r="AN62" s="7"/>
      <c r="AO62" s="7"/>
      <c r="AP62" s="7"/>
      <c r="AQ62" s="7"/>
      <c r="AR62" s="27"/>
    </row>
    <row r="63" spans="1:44" x14ac:dyDescent="0.25">
      <c r="A63" s="3"/>
      <c r="B63" s="4">
        <v>0.66900000000000004</v>
      </c>
      <c r="C63" s="4">
        <v>0.32900000000000001</v>
      </c>
      <c r="D63" s="4">
        <v>0.26600000000000001</v>
      </c>
      <c r="E63" s="4">
        <v>1.2030000000000001</v>
      </c>
      <c r="F63" s="28">
        <f t="shared" si="73"/>
        <v>7.2921700000000005</v>
      </c>
      <c r="H63" s="61">
        <f>(E63*3.86*10)/10</f>
        <v>4.64358</v>
      </c>
      <c r="J63" s="60">
        <f>F63*67</f>
        <v>488.57539000000003</v>
      </c>
      <c r="M63" s="3"/>
      <c r="N63" s="5">
        <v>0.61899999999999999</v>
      </c>
      <c r="O63" s="5">
        <v>0.31900000000000001</v>
      </c>
      <c r="P63" s="5">
        <v>0.154</v>
      </c>
      <c r="Q63" s="4">
        <v>1.2529999999999999</v>
      </c>
      <c r="R63" s="28">
        <f t="shared" si="77"/>
        <v>6.7409499999999989</v>
      </c>
      <c r="T63" s="61">
        <f>(Q63*3.86*10)/10</f>
        <v>4.8365799999999997</v>
      </c>
      <c r="V63" s="60">
        <f>R63*67</f>
        <v>451.64364999999992</v>
      </c>
      <c r="Z63" s="7"/>
      <c r="AA63" s="7"/>
      <c r="AB63" s="7"/>
      <c r="AC63" s="7"/>
      <c r="AD63" s="7"/>
      <c r="AE63" s="27"/>
      <c r="AF63" s="25"/>
      <c r="AG63" s="59"/>
      <c r="AH63" s="112"/>
      <c r="AI63" s="64"/>
      <c r="AJ63" s="112"/>
      <c r="AK63" s="7"/>
      <c r="AL63" s="7"/>
      <c r="AM63" s="7"/>
      <c r="AN63" s="7"/>
      <c r="AO63" s="7"/>
      <c r="AP63" s="7"/>
      <c r="AQ63" s="7"/>
      <c r="AR63" s="27"/>
    </row>
    <row r="64" spans="1:44" x14ac:dyDescent="0.25">
      <c r="A64" s="3"/>
      <c r="B64" s="4">
        <v>0.66900000000000004</v>
      </c>
      <c r="C64" s="4">
        <v>0.33600000000000002</v>
      </c>
      <c r="D64" s="4">
        <v>0.26700000000000002</v>
      </c>
      <c r="E64" s="4">
        <v>1.181</v>
      </c>
      <c r="F64" s="28">
        <f t="shared" si="73"/>
        <v>7.2828600000000003</v>
      </c>
      <c r="H64" s="61">
        <f>(E64*3.86*10)/10</f>
        <v>4.5586599999999997</v>
      </c>
      <c r="J64" s="60">
        <f>F64*67</f>
        <v>487.95162000000005</v>
      </c>
      <c r="M64" s="3"/>
      <c r="N64" s="5">
        <v>0.624</v>
      </c>
      <c r="O64" s="5">
        <v>0.33400000000000002</v>
      </c>
      <c r="P64" s="5">
        <v>0.156</v>
      </c>
      <c r="Q64" s="4">
        <v>1.208</v>
      </c>
      <c r="R64" s="28">
        <f t="shared" si="77"/>
        <v>6.7790199999999992</v>
      </c>
      <c r="T64" s="61">
        <f>(Q64*3.86*10)/10</f>
        <v>4.6628799999999995</v>
      </c>
      <c r="V64" s="60">
        <f>R64*67</f>
        <v>454.19433999999995</v>
      </c>
      <c r="Z64" s="7"/>
      <c r="AA64" s="7"/>
      <c r="AB64" s="7"/>
      <c r="AC64" s="7"/>
      <c r="AD64" s="7"/>
      <c r="AE64" s="27"/>
      <c r="AF64" s="25"/>
      <c r="AG64" s="59"/>
      <c r="AH64" s="112"/>
      <c r="AI64" s="64"/>
      <c r="AJ64" s="112"/>
      <c r="AK64" s="7"/>
      <c r="AL64" s="7"/>
      <c r="AM64" s="7"/>
      <c r="AN64" s="7"/>
      <c r="AO64" s="7"/>
      <c r="AP64" s="7"/>
      <c r="AQ64" s="7"/>
      <c r="AR64" s="27"/>
    </row>
    <row r="65" spans="1:44" x14ac:dyDescent="0.25">
      <c r="A65" s="3"/>
      <c r="B65" s="20"/>
      <c r="C65" s="20"/>
      <c r="D65" s="20"/>
      <c r="E65" s="20"/>
      <c r="F65" s="29">
        <f>AVERAGE(F61:F64)</f>
        <v>7.2464224999999995</v>
      </c>
      <c r="G65" s="31">
        <f>STDEVA(F61:F64)</f>
        <v>4.9284654389914757E-2</v>
      </c>
      <c r="H65" s="62">
        <f>AVERAGE(H61:H64)</f>
        <v>4.5239199999999995</v>
      </c>
      <c r="I65" s="23">
        <f>STDEVA(H61:H64)</f>
        <v>9.7498434859232735E-2</v>
      </c>
      <c r="J65" s="63">
        <f>AVERAGE(J61:J64)</f>
        <v>485.51030750000001</v>
      </c>
      <c r="K65" s="23">
        <f>STDEVA(J61:J64)</f>
        <v>3.3020718441242876</v>
      </c>
      <c r="M65" s="3"/>
      <c r="N65" s="20"/>
      <c r="O65" s="20"/>
      <c r="P65" s="20"/>
      <c r="Q65" s="20"/>
      <c r="R65" s="29">
        <f>AVERAGE(R61:R64)</f>
        <v>6.7160199999999994</v>
      </c>
      <c r="S65" s="31">
        <f>STDEVA(R61:R64)</f>
        <v>7.7517113379347635E-2</v>
      </c>
      <c r="T65" s="62">
        <f>AVERAGE(T61:T64)</f>
        <v>4.7140249999999995</v>
      </c>
      <c r="U65" s="23">
        <f>STDEVA(T61:T64)</f>
        <v>8.2570022607077756E-2</v>
      </c>
      <c r="V65" s="63">
        <f>AVERAGE(V61:V64)</f>
        <v>449.97334000000001</v>
      </c>
      <c r="W65" s="23">
        <f>STDEVA(V61:V64)</f>
        <v>5.1936465964162783</v>
      </c>
      <c r="X65" s="23"/>
      <c r="Z65" s="7"/>
      <c r="AA65" s="7"/>
      <c r="AB65" s="7"/>
      <c r="AC65" s="7"/>
      <c r="AD65" s="7"/>
      <c r="AE65" s="27"/>
      <c r="AF65" s="25"/>
      <c r="AG65" s="59"/>
      <c r="AH65" s="112"/>
      <c r="AI65" s="64"/>
      <c r="AJ65" s="112"/>
      <c r="AK65" s="7"/>
      <c r="AL65" s="7"/>
      <c r="AM65" s="7"/>
      <c r="AN65" s="7"/>
      <c r="AO65" s="7"/>
      <c r="AP65" s="7"/>
      <c r="AQ65" s="7"/>
      <c r="AR65" s="27"/>
    </row>
    <row r="66" spans="1:44" x14ac:dyDescent="0.25">
      <c r="A66" s="3"/>
      <c r="M66" s="3" t="s">
        <v>9</v>
      </c>
      <c r="Z66" s="7"/>
      <c r="AA66" s="7"/>
      <c r="AB66" s="7"/>
      <c r="AC66" s="7"/>
      <c r="AD66" s="7"/>
      <c r="AE66" s="27"/>
      <c r="AF66" s="25"/>
      <c r="AG66" s="59"/>
      <c r="AH66" s="112"/>
      <c r="AI66" s="64"/>
      <c r="AJ66" s="112"/>
      <c r="AK66" s="7"/>
      <c r="AL66" s="7"/>
      <c r="AM66" s="7"/>
      <c r="AN66" s="7"/>
      <c r="AO66" s="7"/>
      <c r="AP66" s="7"/>
      <c r="AQ66" s="7"/>
      <c r="AR66" s="27"/>
    </row>
    <row r="67" spans="1:44" x14ac:dyDescent="0.25">
      <c r="A67" s="3"/>
      <c r="M67" s="3"/>
      <c r="Z67" s="7"/>
      <c r="AA67" s="7"/>
      <c r="AB67" s="7"/>
      <c r="AC67" s="7"/>
      <c r="AD67" s="7"/>
      <c r="AE67" s="27"/>
      <c r="AF67" s="25"/>
      <c r="AG67" s="59"/>
      <c r="AH67" s="112"/>
      <c r="AI67" s="64"/>
      <c r="AJ67" s="112"/>
      <c r="AK67" s="7"/>
      <c r="AL67" s="7"/>
      <c r="AM67" s="7"/>
      <c r="AN67" s="7"/>
      <c r="AO67" s="7"/>
      <c r="AP67" s="7"/>
      <c r="AQ67" s="7"/>
      <c r="AR67" s="27"/>
    </row>
    <row r="68" spans="1:44" x14ac:dyDescent="0.25">
      <c r="A68" s="3"/>
      <c r="M68" s="3" t="s">
        <v>10</v>
      </c>
      <c r="Z68" s="7"/>
      <c r="AA68" s="7"/>
      <c r="AB68" s="7"/>
      <c r="AC68" s="7"/>
      <c r="AD68" s="7"/>
      <c r="AE68" s="27"/>
      <c r="AF68" s="25"/>
      <c r="AG68" s="59"/>
      <c r="AH68" s="112"/>
      <c r="AI68" s="64"/>
      <c r="AJ68" s="112"/>
      <c r="AK68" s="7"/>
      <c r="AL68" s="7"/>
      <c r="AM68" s="7"/>
      <c r="AN68" s="7"/>
      <c r="AO68" s="7"/>
      <c r="AP68" s="7"/>
      <c r="AQ68" s="7"/>
      <c r="AR68" s="27"/>
    </row>
    <row r="69" spans="1:44" x14ac:dyDescent="0.25">
      <c r="A69" s="3"/>
      <c r="M69" s="3"/>
      <c r="Z69" s="7"/>
      <c r="AA69" s="7"/>
      <c r="AB69" s="7"/>
      <c r="AC69" s="7"/>
      <c r="AD69" s="7"/>
      <c r="AE69" s="27"/>
      <c r="AF69" s="25"/>
      <c r="AG69" s="59"/>
      <c r="AH69" s="112"/>
      <c r="AI69" s="64"/>
      <c r="AJ69" s="112"/>
      <c r="AK69" s="7"/>
      <c r="AL69" s="7"/>
      <c r="AM69" s="7"/>
      <c r="AN69" s="7"/>
      <c r="AO69" s="7"/>
      <c r="AP69" s="7"/>
      <c r="AQ69" s="7"/>
      <c r="AR69" s="27"/>
    </row>
    <row r="71" spans="1:44" x14ac:dyDescent="0.25">
      <c r="A71" s="7"/>
      <c r="B71" s="7"/>
      <c r="C71" s="7"/>
      <c r="D71" s="7"/>
      <c r="E71" s="7"/>
      <c r="M71" s="7"/>
      <c r="N71" s="7"/>
      <c r="O71" s="7"/>
      <c r="P71" s="7"/>
      <c r="Q71" s="7"/>
      <c r="R71" s="27"/>
      <c r="S71" s="25"/>
      <c r="T71" s="59"/>
      <c r="U71" s="112"/>
      <c r="V71" s="64"/>
      <c r="W71" s="112"/>
      <c r="X71" s="112"/>
      <c r="Y71" s="7"/>
      <c r="Z71" s="7"/>
      <c r="AA71" s="7"/>
      <c r="AB71" s="7"/>
      <c r="AC71" s="7"/>
      <c r="AD71" s="7"/>
      <c r="AE71" s="27"/>
      <c r="AF71" s="25"/>
      <c r="AG71" s="59"/>
      <c r="AH71" s="112"/>
      <c r="AI71" s="64"/>
      <c r="AJ71" s="112"/>
      <c r="AK71" s="7"/>
      <c r="AL71" s="7"/>
      <c r="AM71" s="7"/>
      <c r="AN71" s="7"/>
      <c r="AO71" s="7"/>
      <c r="AP71" s="7"/>
      <c r="AQ71" s="7"/>
      <c r="AR71" s="27"/>
    </row>
    <row r="72" spans="1:44" x14ac:dyDescent="0.25">
      <c r="A72" s="7"/>
      <c r="B72" s="7"/>
      <c r="C72" s="7"/>
      <c r="D72" s="7"/>
      <c r="E72" s="7"/>
      <c r="M72" s="7"/>
      <c r="N72" s="7"/>
      <c r="O72" s="7"/>
      <c r="P72" s="7"/>
      <c r="Q72" s="7"/>
      <c r="R72" s="27"/>
      <c r="S72" s="25"/>
      <c r="T72" s="59"/>
      <c r="U72" s="112"/>
      <c r="V72" s="64"/>
      <c r="W72" s="112"/>
      <c r="X72" s="112"/>
      <c r="Y72" s="7"/>
      <c r="Z72" s="7"/>
      <c r="AA72" s="7"/>
      <c r="AB72" s="7"/>
      <c r="AC72" s="7"/>
      <c r="AD72" s="7"/>
      <c r="AE72" s="27"/>
      <c r="AF72" s="25"/>
      <c r="AG72" s="59"/>
      <c r="AH72" s="112"/>
      <c r="AI72" s="64"/>
      <c r="AJ72" s="112"/>
      <c r="AK72" s="7"/>
      <c r="AL72" s="7"/>
      <c r="AM72" s="7"/>
      <c r="AN72" s="7"/>
      <c r="AO72" s="7"/>
      <c r="AP72" s="7"/>
      <c r="AQ72" s="7"/>
      <c r="AR72" s="27"/>
    </row>
    <row r="73" spans="1:44" x14ac:dyDescent="0.25">
      <c r="A73" s="7"/>
      <c r="B73" s="7"/>
      <c r="C73" s="7"/>
      <c r="D73" s="7"/>
      <c r="E73" s="7"/>
      <c r="M73" s="7"/>
      <c r="N73" s="7"/>
      <c r="O73" s="7"/>
      <c r="P73" s="7"/>
      <c r="Q73" s="7"/>
      <c r="R73" s="27"/>
      <c r="S73" s="25"/>
      <c r="T73" s="59"/>
      <c r="U73" s="112"/>
      <c r="V73" s="64"/>
      <c r="W73" s="112"/>
      <c r="X73" s="112"/>
      <c r="Y73" s="7"/>
      <c r="Z73" s="7"/>
      <c r="AA73" s="7"/>
      <c r="AB73" s="7"/>
      <c r="AC73" s="7"/>
      <c r="AD73" s="7"/>
      <c r="AE73" s="27"/>
      <c r="AF73" s="25"/>
      <c r="AG73" s="59"/>
      <c r="AH73" s="112"/>
      <c r="AI73" s="64"/>
      <c r="AJ73" s="112"/>
      <c r="AK73" s="7"/>
      <c r="AL73" s="7"/>
      <c r="AM73" s="7"/>
      <c r="AN73" s="7"/>
      <c r="AO73" s="7"/>
      <c r="AP73" s="7"/>
      <c r="AQ73" s="7"/>
      <c r="AR73" s="27"/>
    </row>
    <row r="74" spans="1:44" x14ac:dyDescent="0.25">
      <c r="A74" s="7"/>
      <c r="B74" s="7"/>
      <c r="C74" s="7"/>
      <c r="D74" s="7"/>
      <c r="E74" s="7"/>
      <c r="M74" s="7"/>
      <c r="N74" s="7"/>
      <c r="O74" s="7"/>
      <c r="P74" s="7"/>
      <c r="Q74" s="7"/>
      <c r="R74" s="27"/>
      <c r="S74" s="25"/>
      <c r="T74" s="59"/>
      <c r="U74" s="112"/>
      <c r="V74" s="64"/>
      <c r="W74" s="112"/>
      <c r="X74" s="112"/>
      <c r="Y74" s="7"/>
      <c r="Z74" s="7"/>
      <c r="AA74" s="7"/>
      <c r="AB74" s="7"/>
      <c r="AC74" s="7"/>
      <c r="AD74" s="7"/>
      <c r="AE74" s="27"/>
      <c r="AF74" s="25"/>
      <c r="AG74" s="59"/>
      <c r="AH74" s="112"/>
      <c r="AI74" s="64"/>
      <c r="AJ74" s="112"/>
      <c r="AK74" s="7"/>
      <c r="AL74" s="7"/>
      <c r="AM74" s="7"/>
      <c r="AN74" s="7"/>
      <c r="AO74" s="7"/>
      <c r="AP74" s="7"/>
      <c r="AQ74" s="7"/>
      <c r="AR74" s="27"/>
    </row>
    <row r="75" spans="1:44" x14ac:dyDescent="0.25">
      <c r="A75" s="7"/>
      <c r="B75" s="7"/>
      <c r="C75" s="7"/>
      <c r="D75" s="7"/>
      <c r="E75" s="7"/>
      <c r="M75" s="7"/>
      <c r="N75" s="7"/>
      <c r="O75" s="7"/>
      <c r="P75" s="7"/>
      <c r="Q75" s="7"/>
      <c r="R75" s="27"/>
      <c r="S75" s="25"/>
      <c r="T75" s="59"/>
      <c r="U75" s="112"/>
      <c r="V75" s="64"/>
      <c r="W75" s="112"/>
      <c r="X75" s="112"/>
      <c r="Y75" s="7"/>
      <c r="Z75" s="7"/>
      <c r="AA75" s="7"/>
      <c r="AB75" s="7"/>
      <c r="AC75" s="7"/>
      <c r="AD75" s="7"/>
      <c r="AE75" s="27"/>
      <c r="AF75" s="25"/>
      <c r="AG75" s="59"/>
      <c r="AH75" s="112"/>
      <c r="AI75" s="64"/>
      <c r="AJ75" s="112"/>
      <c r="AK75" s="7"/>
      <c r="AL75" s="7"/>
      <c r="AM75" s="7"/>
      <c r="AN75" s="7"/>
      <c r="AO75" s="7"/>
      <c r="AP75" s="7"/>
      <c r="AQ75" s="7"/>
      <c r="AR75" s="27"/>
    </row>
    <row r="76" spans="1:44" x14ac:dyDescent="0.25">
      <c r="A76" s="7"/>
      <c r="B76" s="7"/>
      <c r="C76" s="7"/>
      <c r="D76" s="7"/>
      <c r="E76" s="7"/>
      <c r="M76" s="7"/>
      <c r="N76" s="7"/>
      <c r="O76" s="7"/>
      <c r="P76" s="7"/>
      <c r="Q76" s="7"/>
      <c r="R76" s="27"/>
      <c r="S76" s="25"/>
      <c r="T76" s="59"/>
      <c r="U76" s="112"/>
      <c r="V76" s="64"/>
      <c r="W76" s="112"/>
      <c r="X76" s="112"/>
      <c r="Y76" s="7"/>
      <c r="Z76" s="7"/>
      <c r="AA76" s="7"/>
      <c r="AB76" s="7"/>
      <c r="AC76" s="7"/>
      <c r="AD76" s="7"/>
      <c r="AE76" s="27"/>
      <c r="AF76" s="25"/>
      <c r="AG76" s="59"/>
      <c r="AH76" s="112"/>
      <c r="AI76" s="64"/>
      <c r="AJ76" s="112"/>
      <c r="AK76" s="7"/>
      <c r="AL76" s="7"/>
      <c r="AM76" s="7"/>
      <c r="AN76" s="7"/>
      <c r="AO76" s="7"/>
      <c r="AP76" s="7"/>
      <c r="AQ76" s="7"/>
      <c r="AR76" s="27"/>
    </row>
    <row r="77" spans="1:44" x14ac:dyDescent="0.25">
      <c r="A77" s="7"/>
      <c r="B77" s="7"/>
      <c r="C77" s="7"/>
      <c r="D77" s="7"/>
      <c r="E77" s="7"/>
      <c r="M77" s="7"/>
      <c r="N77" s="7"/>
      <c r="O77" s="7"/>
      <c r="P77" s="7"/>
      <c r="Q77" s="7"/>
      <c r="R77" s="27"/>
      <c r="S77" s="25"/>
      <c r="T77" s="59"/>
      <c r="U77" s="112"/>
      <c r="V77" s="64"/>
      <c r="W77" s="112"/>
      <c r="X77" s="112"/>
      <c r="Y77" s="7"/>
      <c r="Z77" s="7"/>
      <c r="AA77" s="7"/>
      <c r="AB77" s="7"/>
      <c r="AC77" s="7"/>
      <c r="AD77" s="7"/>
      <c r="AE77" s="27"/>
      <c r="AF77" s="25"/>
      <c r="AG77" s="59"/>
      <c r="AH77" s="112"/>
      <c r="AI77" s="64"/>
      <c r="AJ77" s="112"/>
      <c r="AK77" s="7"/>
      <c r="AL77" s="7"/>
      <c r="AM77" s="7"/>
      <c r="AN77" s="7"/>
      <c r="AO77" s="7"/>
      <c r="AP77" s="7"/>
      <c r="AQ77" s="7"/>
      <c r="AR77" s="27"/>
    </row>
    <row r="78" spans="1:44" x14ac:dyDescent="0.25">
      <c r="A78" s="7"/>
      <c r="B78" s="7"/>
      <c r="C78" s="7"/>
      <c r="D78" s="7"/>
      <c r="E78" s="7"/>
      <c r="M78" s="7"/>
      <c r="N78" s="7"/>
      <c r="O78" s="7"/>
      <c r="P78" s="7"/>
      <c r="Q78" s="7"/>
      <c r="R78" s="27"/>
      <c r="S78" s="25"/>
      <c r="T78" s="59"/>
      <c r="U78" s="112"/>
      <c r="V78" s="64"/>
      <c r="W78" s="112"/>
      <c r="X78" s="112"/>
      <c r="Y78" s="7"/>
      <c r="Z78" s="7"/>
      <c r="AA78" s="7"/>
      <c r="AB78" s="7"/>
      <c r="AC78" s="7"/>
      <c r="AD78" s="7"/>
      <c r="AE78" s="27"/>
      <c r="AF78" s="25"/>
      <c r="AG78" s="59"/>
      <c r="AH78" s="112"/>
      <c r="AI78" s="64"/>
      <c r="AJ78" s="112"/>
      <c r="AK78" s="7"/>
      <c r="AL78" s="7"/>
      <c r="AM78" s="7"/>
      <c r="AN78" s="7"/>
      <c r="AO78" s="7"/>
      <c r="AP78" s="7"/>
      <c r="AQ78" s="7"/>
      <c r="AR78" s="27"/>
    </row>
    <row r="79" spans="1:44" x14ac:dyDescent="0.25">
      <c r="A79" s="7"/>
      <c r="B79" s="7"/>
      <c r="C79" s="7"/>
      <c r="D79" s="7"/>
      <c r="E79" s="7"/>
      <c r="M79" s="7"/>
      <c r="N79" s="7"/>
      <c r="O79" s="7"/>
      <c r="P79" s="7"/>
      <c r="Q79" s="7"/>
      <c r="R79" s="27"/>
      <c r="S79" s="25"/>
      <c r="T79" s="59"/>
      <c r="U79" s="112"/>
      <c r="V79" s="64"/>
      <c r="W79" s="112"/>
      <c r="X79" s="112"/>
      <c r="Y79" s="7"/>
      <c r="Z79" s="7"/>
      <c r="AA79" s="7"/>
      <c r="AB79" s="7"/>
      <c r="AC79" s="7"/>
      <c r="AD79" s="7"/>
      <c r="AE79" s="27"/>
      <c r="AF79" s="25"/>
      <c r="AG79" s="59"/>
      <c r="AH79" s="112"/>
      <c r="AI79" s="64"/>
      <c r="AJ79" s="112"/>
      <c r="AK79" s="7"/>
      <c r="AL79" s="7"/>
      <c r="AM79" s="7"/>
      <c r="AN79" s="7"/>
      <c r="AO79" s="7"/>
      <c r="AP79" s="7"/>
      <c r="AQ79" s="7"/>
      <c r="AR79" s="27"/>
    </row>
    <row r="80" spans="1:44" x14ac:dyDescent="0.25">
      <c r="A80" s="7"/>
      <c r="B80" s="7"/>
      <c r="C80" s="7"/>
      <c r="D80" s="7"/>
      <c r="E80" s="7"/>
      <c r="M80" s="7"/>
      <c r="N80" s="7"/>
      <c r="O80" s="7"/>
      <c r="P80" s="7"/>
      <c r="Q80" s="7"/>
      <c r="R80" s="27"/>
      <c r="S80" s="25"/>
      <c r="T80" s="59"/>
      <c r="U80" s="112"/>
      <c r="V80" s="64"/>
      <c r="W80" s="112"/>
      <c r="X80" s="112"/>
      <c r="Y80" s="7"/>
      <c r="Z80" s="7"/>
      <c r="AA80" s="7"/>
      <c r="AB80" s="7"/>
      <c r="AC80" s="7"/>
      <c r="AD80" s="7"/>
      <c r="AE80" s="27"/>
      <c r="AF80" s="25"/>
      <c r="AG80" s="59"/>
      <c r="AH80" s="112"/>
      <c r="AI80" s="64"/>
      <c r="AJ80" s="112"/>
      <c r="AK80" s="7"/>
      <c r="AL80" s="7"/>
      <c r="AM80" s="7"/>
      <c r="AN80" s="7"/>
      <c r="AO80" s="7"/>
      <c r="AP80" s="7"/>
      <c r="AQ80" s="7"/>
      <c r="AR80" s="27"/>
    </row>
    <row r="81" spans="1:44" x14ac:dyDescent="0.25">
      <c r="A81" s="7"/>
      <c r="B81" s="7"/>
      <c r="C81" s="7"/>
      <c r="D81" s="7"/>
      <c r="E81" s="7"/>
      <c r="M81" s="7"/>
      <c r="N81" s="7"/>
      <c r="O81" s="7"/>
      <c r="P81" s="7"/>
      <c r="Q81" s="7"/>
      <c r="R81" s="27"/>
      <c r="S81" s="25"/>
      <c r="T81" s="59"/>
      <c r="U81" s="112"/>
      <c r="V81" s="64"/>
      <c r="W81" s="112"/>
      <c r="X81" s="112"/>
      <c r="Y81" s="7"/>
      <c r="Z81" s="7"/>
      <c r="AA81" s="7"/>
      <c r="AB81" s="7"/>
      <c r="AC81" s="7"/>
      <c r="AD81" s="7"/>
      <c r="AE81" s="27"/>
      <c r="AF81" s="25"/>
      <c r="AG81" s="59"/>
      <c r="AH81" s="112"/>
      <c r="AI81" s="64"/>
      <c r="AJ81" s="112"/>
      <c r="AK81" s="7"/>
      <c r="AL81" s="7"/>
      <c r="AM81" s="7"/>
      <c r="AN81" s="7"/>
      <c r="AO81" s="7"/>
      <c r="AP81" s="7"/>
      <c r="AQ81" s="7"/>
      <c r="AR81" s="27"/>
    </row>
    <row r="82" spans="1:44" x14ac:dyDescent="0.25">
      <c r="A82" s="7"/>
      <c r="B82" s="7"/>
      <c r="C82" s="7"/>
      <c r="D82" s="7"/>
      <c r="E82" s="7"/>
      <c r="M82" s="7"/>
      <c r="N82" s="7"/>
      <c r="O82" s="7"/>
      <c r="P82" s="7"/>
      <c r="Q82" s="7"/>
      <c r="R82" s="27"/>
      <c r="S82" s="25"/>
      <c r="T82" s="59"/>
      <c r="U82" s="112"/>
      <c r="V82" s="64"/>
      <c r="W82" s="112"/>
      <c r="X82" s="112"/>
      <c r="Y82" s="7"/>
      <c r="Z82" s="7"/>
      <c r="AA82" s="7"/>
      <c r="AB82" s="7"/>
      <c r="AC82" s="7"/>
      <c r="AD82" s="7"/>
      <c r="AE82" s="27"/>
      <c r="AF82" s="25"/>
      <c r="AG82" s="59"/>
      <c r="AH82" s="112"/>
      <c r="AI82" s="64"/>
      <c r="AJ82" s="112"/>
      <c r="AK82" s="7"/>
      <c r="AL82" s="7"/>
      <c r="AM82" s="7"/>
      <c r="AN82" s="7"/>
      <c r="AO82" s="7"/>
      <c r="AP82" s="7"/>
      <c r="AQ82" s="7"/>
      <c r="AR82" s="27"/>
    </row>
    <row r="83" spans="1:44" x14ac:dyDescent="0.25">
      <c r="A83" s="7"/>
      <c r="B83" s="7"/>
      <c r="C83" s="7"/>
      <c r="D83" s="7"/>
      <c r="E83" s="7"/>
      <c r="M83" s="7"/>
      <c r="N83" s="7"/>
      <c r="O83" s="7"/>
      <c r="P83" s="7"/>
      <c r="Q83" s="7"/>
      <c r="R83" s="27"/>
      <c r="S83" s="25"/>
      <c r="T83" s="59"/>
      <c r="U83" s="112"/>
      <c r="V83" s="64"/>
      <c r="W83" s="112"/>
      <c r="X83" s="112"/>
      <c r="Y83" s="7"/>
      <c r="Z83" s="7"/>
      <c r="AA83" s="7"/>
      <c r="AB83" s="7"/>
      <c r="AC83" s="7"/>
      <c r="AD83" s="7"/>
      <c r="AE83" s="27"/>
      <c r="AF83" s="25"/>
      <c r="AG83" s="59"/>
      <c r="AH83" s="112"/>
      <c r="AI83" s="64"/>
      <c r="AJ83" s="112"/>
      <c r="AK83" s="7"/>
      <c r="AL83" s="7"/>
      <c r="AM83" s="7"/>
      <c r="AN83" s="7"/>
      <c r="AO83" s="7"/>
      <c r="AP83" s="7"/>
      <c r="AQ83" s="7"/>
      <c r="AR83" s="27"/>
    </row>
    <row r="84" spans="1:44" x14ac:dyDescent="0.25">
      <c r="A84" s="7"/>
      <c r="B84" s="7"/>
      <c r="C84" s="7"/>
      <c r="D84" s="7"/>
      <c r="E84" s="7"/>
      <c r="M84" s="7"/>
      <c r="N84" s="7"/>
      <c r="O84" s="7"/>
      <c r="P84" s="7"/>
      <c r="Q84" s="7"/>
      <c r="R84" s="27"/>
      <c r="S84" s="25"/>
      <c r="T84" s="59"/>
      <c r="U84" s="112"/>
      <c r="V84" s="64"/>
      <c r="W84" s="112"/>
      <c r="X84" s="112"/>
      <c r="Y84" s="7"/>
      <c r="Z84" s="7"/>
      <c r="AA84" s="7"/>
      <c r="AB84" s="7"/>
      <c r="AC84" s="7"/>
      <c r="AD84" s="7"/>
      <c r="AE84" s="27"/>
      <c r="AF84" s="25"/>
      <c r="AG84" s="59"/>
      <c r="AH84" s="112"/>
      <c r="AI84" s="64"/>
      <c r="AJ84" s="112"/>
      <c r="AK84" s="7"/>
      <c r="AL84" s="7"/>
      <c r="AM84" s="7"/>
      <c r="AN84" s="7"/>
      <c r="AO84" s="7"/>
      <c r="AP84" s="7"/>
      <c r="AQ84" s="7"/>
      <c r="AR84" s="27"/>
    </row>
    <row r="85" spans="1:44" x14ac:dyDescent="0.25">
      <c r="A85" s="7"/>
      <c r="B85" s="7"/>
      <c r="C85" s="7"/>
      <c r="D85" s="7"/>
      <c r="E85" s="7"/>
      <c r="M85" s="7"/>
      <c r="N85" s="7"/>
      <c r="O85" s="7"/>
      <c r="P85" s="7"/>
      <c r="Q85" s="7"/>
      <c r="R85" s="27"/>
      <c r="S85" s="25"/>
      <c r="T85" s="59"/>
      <c r="U85" s="112"/>
      <c r="V85" s="64"/>
      <c r="W85" s="112"/>
      <c r="X85" s="112"/>
      <c r="Y85" s="7"/>
      <c r="Z85" s="7"/>
      <c r="AA85" s="7"/>
      <c r="AB85" s="7"/>
      <c r="AC85" s="7"/>
      <c r="AD85" s="7"/>
      <c r="AE85" s="27"/>
      <c r="AF85" s="25"/>
      <c r="AG85" s="59"/>
      <c r="AH85" s="112"/>
      <c r="AI85" s="64"/>
      <c r="AJ85" s="112"/>
      <c r="AK85" s="7"/>
      <c r="AL85" s="7"/>
      <c r="AM85" s="7"/>
      <c r="AN85" s="7"/>
      <c r="AO85" s="7"/>
      <c r="AP85" s="7"/>
      <c r="AQ85" s="7"/>
      <c r="AR85" s="27"/>
    </row>
    <row r="86" spans="1:44" x14ac:dyDescent="0.25">
      <c r="A86" s="7"/>
      <c r="B86" s="7"/>
      <c r="C86" s="7"/>
      <c r="D86" s="7"/>
      <c r="E86" s="7"/>
      <c r="M86" s="7"/>
      <c r="N86" s="7"/>
      <c r="O86" s="7"/>
      <c r="P86" s="7"/>
      <c r="Q86" s="7"/>
      <c r="R86" s="27"/>
      <c r="S86" s="25"/>
      <c r="T86" s="59"/>
      <c r="U86" s="112"/>
      <c r="V86" s="64"/>
      <c r="W86" s="112"/>
      <c r="X86" s="112"/>
      <c r="Y86" s="7"/>
      <c r="Z86" s="7"/>
      <c r="AA86" s="7"/>
      <c r="AB86" s="7"/>
      <c r="AC86" s="7"/>
      <c r="AD86" s="7"/>
      <c r="AE86" s="27"/>
      <c r="AF86" s="25"/>
      <c r="AG86" s="59"/>
      <c r="AH86" s="112"/>
      <c r="AI86" s="64"/>
      <c r="AJ86" s="112"/>
      <c r="AK86" s="7"/>
      <c r="AL86" s="7"/>
      <c r="AM86" s="7"/>
      <c r="AN86" s="7"/>
      <c r="AO86" s="7"/>
      <c r="AP86" s="7"/>
      <c r="AQ86" s="7"/>
      <c r="AR86" s="27"/>
    </row>
    <row r="87" spans="1:44" x14ac:dyDescent="0.25">
      <c r="A87" s="7"/>
      <c r="B87" s="7"/>
      <c r="C87" s="7"/>
      <c r="D87" s="7"/>
      <c r="E87" s="7"/>
      <c r="M87" s="7"/>
      <c r="N87" s="7"/>
      <c r="O87" s="7"/>
      <c r="P87" s="7"/>
      <c r="Q87" s="7"/>
      <c r="R87" s="27"/>
      <c r="S87" s="25"/>
      <c r="T87" s="59"/>
      <c r="U87" s="112"/>
      <c r="V87" s="64"/>
      <c r="W87" s="112"/>
      <c r="X87" s="112"/>
      <c r="Y87" s="7"/>
      <c r="Z87" s="7"/>
      <c r="AA87" s="7"/>
      <c r="AB87" s="7"/>
      <c r="AC87" s="7"/>
      <c r="AD87" s="7"/>
      <c r="AE87" s="27"/>
      <c r="AF87" s="25"/>
      <c r="AG87" s="59"/>
      <c r="AH87" s="112"/>
      <c r="AI87" s="64"/>
      <c r="AJ87" s="112"/>
      <c r="AK87" s="7"/>
      <c r="AL87" s="7"/>
      <c r="AM87" s="7"/>
      <c r="AN87" s="7"/>
      <c r="AO87" s="7"/>
      <c r="AP87" s="7"/>
      <c r="AQ87" s="7"/>
      <c r="AR87" s="27"/>
    </row>
    <row r="88" spans="1:44" x14ac:dyDescent="0.25">
      <c r="A88" s="7"/>
      <c r="B88" s="7"/>
      <c r="C88" s="7"/>
      <c r="D88" s="7"/>
      <c r="E88" s="7"/>
      <c r="M88" s="7"/>
      <c r="N88" s="7"/>
      <c r="O88" s="7"/>
      <c r="P88" s="7"/>
      <c r="Q88" s="7"/>
      <c r="R88" s="27"/>
      <c r="S88" s="25"/>
      <c r="T88" s="59"/>
      <c r="U88" s="112"/>
      <c r="V88" s="64"/>
      <c r="W88" s="112"/>
      <c r="X88" s="112"/>
      <c r="Y88" s="7"/>
      <c r="Z88" s="7"/>
      <c r="AA88" s="7"/>
      <c r="AB88" s="7"/>
      <c r="AC88" s="7"/>
      <c r="AD88" s="7"/>
      <c r="AE88" s="27"/>
      <c r="AF88" s="25"/>
      <c r="AG88" s="59"/>
      <c r="AH88" s="112"/>
      <c r="AI88" s="64"/>
      <c r="AJ88" s="112"/>
      <c r="AK88" s="7"/>
      <c r="AL88" s="7"/>
      <c r="AM88" s="7"/>
      <c r="AN88" s="7"/>
      <c r="AO88" s="7"/>
      <c r="AP88" s="7"/>
      <c r="AQ88" s="7"/>
      <c r="AR88" s="27"/>
    </row>
    <row r="89" spans="1:44" x14ac:dyDescent="0.25">
      <c r="A89" s="7"/>
      <c r="B89" s="7"/>
      <c r="C89" s="7"/>
      <c r="D89" s="7"/>
      <c r="E89" s="7"/>
      <c r="M89" s="7"/>
      <c r="N89" s="7"/>
      <c r="O89" s="7"/>
      <c r="P89" s="7"/>
      <c r="Q89" s="7"/>
      <c r="R89" s="27"/>
      <c r="S89" s="25"/>
      <c r="T89" s="59"/>
      <c r="U89" s="112"/>
      <c r="V89" s="64"/>
      <c r="W89" s="112"/>
      <c r="X89" s="112"/>
      <c r="Y89" s="7"/>
      <c r="Z89" s="7"/>
      <c r="AA89" s="7"/>
      <c r="AB89" s="7"/>
      <c r="AC89" s="7"/>
      <c r="AD89" s="7"/>
      <c r="AE89" s="27"/>
      <c r="AF89" s="25"/>
      <c r="AG89" s="59"/>
      <c r="AH89" s="112"/>
      <c r="AI89" s="64"/>
      <c r="AJ89" s="112"/>
      <c r="AK89" s="7"/>
      <c r="AL89" s="7"/>
      <c r="AM89" s="7"/>
      <c r="AN89" s="7"/>
      <c r="AO89" s="7"/>
      <c r="AP89" s="7"/>
      <c r="AQ89" s="7"/>
      <c r="AR89" s="27"/>
    </row>
    <row r="90" spans="1:44" x14ac:dyDescent="0.25">
      <c r="A90" s="7"/>
      <c r="B90" s="7"/>
      <c r="C90" s="7"/>
      <c r="D90" s="7"/>
      <c r="E90" s="7"/>
      <c r="M90" s="7"/>
      <c r="N90" s="7"/>
      <c r="O90" s="7"/>
      <c r="P90" s="7"/>
      <c r="Q90" s="7"/>
      <c r="R90" s="27"/>
      <c r="S90" s="25"/>
      <c r="T90" s="59"/>
      <c r="U90" s="112"/>
      <c r="V90" s="64"/>
      <c r="W90" s="112"/>
      <c r="X90" s="112"/>
      <c r="Y90" s="7"/>
      <c r="Z90" s="7"/>
      <c r="AA90" s="7"/>
      <c r="AB90" s="7"/>
      <c r="AC90" s="7"/>
      <c r="AD90" s="7"/>
      <c r="AE90" s="27"/>
      <c r="AF90" s="25"/>
      <c r="AG90" s="59"/>
      <c r="AH90" s="112"/>
      <c r="AI90" s="64"/>
      <c r="AJ90" s="112"/>
      <c r="AK90" s="7"/>
      <c r="AL90" s="7"/>
      <c r="AM90" s="7"/>
      <c r="AN90" s="7"/>
      <c r="AO90" s="7"/>
      <c r="AP90" s="7"/>
      <c r="AQ90" s="7"/>
      <c r="AR90" s="27"/>
    </row>
    <row r="91" spans="1:44" x14ac:dyDescent="0.25">
      <c r="A91" s="7"/>
      <c r="B91" s="7"/>
      <c r="C91" s="7"/>
      <c r="D91" s="7"/>
      <c r="E91" s="7"/>
      <c r="M91" s="7"/>
      <c r="N91" s="7"/>
      <c r="O91" s="7"/>
      <c r="P91" s="7"/>
      <c r="Q91" s="7"/>
      <c r="R91" s="27"/>
      <c r="S91" s="25"/>
      <c r="T91" s="59"/>
      <c r="U91" s="112"/>
      <c r="V91" s="64"/>
      <c r="W91" s="112"/>
      <c r="X91" s="112"/>
      <c r="Y91" s="7"/>
      <c r="Z91" s="7"/>
      <c r="AA91" s="7"/>
      <c r="AB91" s="7"/>
      <c r="AC91" s="7"/>
      <c r="AD91" s="7"/>
      <c r="AE91" s="27"/>
      <c r="AF91" s="25"/>
      <c r="AG91" s="59"/>
      <c r="AH91" s="112"/>
      <c r="AI91" s="64"/>
      <c r="AJ91" s="112"/>
      <c r="AK91" s="7"/>
      <c r="AL91" s="7"/>
      <c r="AM91" s="7"/>
      <c r="AN91" s="7"/>
      <c r="AO91" s="7"/>
      <c r="AP91" s="7"/>
      <c r="AQ91" s="7"/>
      <c r="AR91" s="27"/>
    </row>
    <row r="92" spans="1:44" x14ac:dyDescent="0.25">
      <c r="A92" s="7"/>
      <c r="B92" s="7"/>
      <c r="C92" s="7"/>
      <c r="D92" s="7"/>
      <c r="E92" s="7"/>
      <c r="M92" s="7"/>
      <c r="N92" s="7"/>
      <c r="O92" s="7"/>
      <c r="P92" s="7"/>
      <c r="Q92" s="7"/>
      <c r="R92" s="27"/>
      <c r="S92" s="25"/>
      <c r="T92" s="59"/>
      <c r="U92" s="112"/>
      <c r="V92" s="64"/>
      <c r="W92" s="112"/>
      <c r="X92" s="112"/>
      <c r="Y92" s="7"/>
      <c r="Z92" s="7"/>
      <c r="AA92" s="7"/>
      <c r="AB92" s="7"/>
      <c r="AC92" s="7"/>
      <c r="AD92" s="7"/>
      <c r="AE92" s="27"/>
      <c r="AF92" s="25"/>
      <c r="AG92" s="59"/>
      <c r="AH92" s="112"/>
      <c r="AI92" s="64"/>
      <c r="AJ92" s="112"/>
      <c r="AK92" s="7"/>
      <c r="AL92" s="7"/>
      <c r="AM92" s="7"/>
      <c r="AN92" s="7"/>
      <c r="AO92" s="7"/>
      <c r="AP92" s="7"/>
      <c r="AQ92" s="7"/>
      <c r="AR92" s="27"/>
    </row>
    <row r="93" spans="1:44" x14ac:dyDescent="0.25">
      <c r="A93" s="7"/>
      <c r="B93" s="7"/>
      <c r="C93" s="7"/>
      <c r="D93" s="7"/>
      <c r="E93" s="7"/>
      <c r="M93" s="7"/>
      <c r="N93" s="7"/>
      <c r="O93" s="7"/>
      <c r="P93" s="7"/>
      <c r="Q93" s="7"/>
      <c r="R93" s="27"/>
      <c r="S93" s="25"/>
      <c r="T93" s="59"/>
      <c r="U93" s="112"/>
      <c r="V93" s="64"/>
      <c r="W93" s="112"/>
      <c r="X93" s="112"/>
      <c r="Y93" s="7"/>
      <c r="Z93" s="7"/>
      <c r="AA93" s="7"/>
      <c r="AB93" s="7"/>
      <c r="AC93" s="7"/>
      <c r="AD93" s="7"/>
      <c r="AE93" s="27"/>
      <c r="AF93" s="25"/>
      <c r="AG93" s="59"/>
      <c r="AH93" s="112"/>
      <c r="AI93" s="64"/>
      <c r="AJ93" s="112"/>
      <c r="AK93" s="7"/>
      <c r="AL93" s="7"/>
      <c r="AM93" s="7"/>
      <c r="AN93" s="7"/>
      <c r="AO93" s="7"/>
      <c r="AP93" s="7"/>
      <c r="AQ93" s="7"/>
      <c r="AR93" s="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Y58"/>
  <sheetViews>
    <sheetView workbookViewId="0">
      <selection activeCell="F41" sqref="F41:K41"/>
    </sheetView>
  </sheetViews>
  <sheetFormatPr defaultRowHeight="15" x14ac:dyDescent="0.25"/>
  <cols>
    <col min="6" max="6" width="13" style="34" customWidth="1"/>
    <col min="7" max="7" width="9.140625" style="26"/>
    <col min="8" max="8" width="11.42578125" style="61" customWidth="1"/>
    <col min="10" max="10" width="10.85546875" style="60" customWidth="1"/>
    <col min="19" max="19" width="9.140625" style="34"/>
    <col min="20" max="20" width="9.140625" style="150"/>
    <col min="21" max="21" width="8.7109375" style="61"/>
    <col min="22" max="22" width="8.7109375" style="22"/>
    <col min="23" max="23" width="8.7109375" style="60"/>
    <col min="24" max="25" width="8.7109375" style="22"/>
    <col min="32" max="32" width="9.140625" style="34"/>
    <col min="33" max="33" width="9.140625" style="150"/>
    <col min="34" max="34" width="10.85546875" style="61" customWidth="1"/>
    <col min="35" max="35" width="8.7109375" style="153"/>
    <col min="36" max="36" width="11.140625" style="60" customWidth="1"/>
    <col min="37" max="38" width="8.7109375" style="153"/>
    <col min="39" max="39" width="9.140625" style="37"/>
    <col min="45" max="45" width="9.140625" style="34"/>
    <col min="46" max="46" width="9.140625" style="150"/>
    <col min="47" max="47" width="8.7109375" style="61"/>
    <col min="48" max="48" width="8.7109375" style="153"/>
    <col min="49" max="49" width="8.7109375" style="60"/>
    <col min="50" max="50" width="8.7109375" style="22"/>
  </cols>
  <sheetData>
    <row r="1" spans="1:51" ht="14.45" x14ac:dyDescent="0.35">
      <c r="A1" s="6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26" t="s">
        <v>17</v>
      </c>
      <c r="G1" s="221"/>
      <c r="H1" s="222" t="s">
        <v>23</v>
      </c>
      <c r="I1" s="227"/>
      <c r="J1" s="224" t="s">
        <v>25</v>
      </c>
      <c r="K1" s="227"/>
      <c r="N1" s="6" t="s">
        <v>6</v>
      </c>
      <c r="O1" s="2" t="s">
        <v>2</v>
      </c>
      <c r="P1" s="2" t="s">
        <v>3</v>
      </c>
      <c r="Q1" s="2" t="s">
        <v>4</v>
      </c>
      <c r="R1" s="2" t="s">
        <v>5</v>
      </c>
      <c r="S1" s="226" t="s">
        <v>17</v>
      </c>
      <c r="T1" s="221"/>
      <c r="U1" s="222" t="s">
        <v>23</v>
      </c>
      <c r="V1" s="227"/>
      <c r="W1" s="224" t="s">
        <v>25</v>
      </c>
      <c r="X1" s="227"/>
      <c r="AA1" s="6" t="s">
        <v>7</v>
      </c>
      <c r="AB1" s="2" t="s">
        <v>2</v>
      </c>
      <c r="AC1" s="2" t="s">
        <v>3</v>
      </c>
      <c r="AD1" s="2" t="s">
        <v>4</v>
      </c>
      <c r="AE1" s="2" t="s">
        <v>5</v>
      </c>
      <c r="AF1" s="226" t="s">
        <v>17</v>
      </c>
      <c r="AG1" s="221"/>
      <c r="AH1" s="222" t="s">
        <v>23</v>
      </c>
      <c r="AI1" s="227"/>
      <c r="AJ1" s="224" t="s">
        <v>25</v>
      </c>
      <c r="AK1" s="227"/>
      <c r="AN1" s="6" t="s">
        <v>8</v>
      </c>
      <c r="AO1" s="2" t="s">
        <v>2</v>
      </c>
      <c r="AP1" s="2" t="s">
        <v>3</v>
      </c>
      <c r="AQ1" s="2" t="s">
        <v>4</v>
      </c>
      <c r="AR1" s="2" t="s">
        <v>5</v>
      </c>
      <c r="AS1" s="226" t="s">
        <v>17</v>
      </c>
      <c r="AT1" s="221"/>
      <c r="AU1" s="222" t="s">
        <v>23</v>
      </c>
      <c r="AV1" s="227"/>
      <c r="AW1" s="224" t="s">
        <v>25</v>
      </c>
      <c r="AX1" s="227"/>
    </row>
    <row r="2" spans="1:51" ht="14.45" x14ac:dyDescent="0.35">
      <c r="A2" s="3" t="s">
        <v>44</v>
      </c>
      <c r="B2">
        <v>2.4E-2</v>
      </c>
      <c r="C2">
        <v>3.0000000000000001E-3</v>
      </c>
      <c r="D2">
        <v>4.0000000000000001E-3</v>
      </c>
      <c r="E2">
        <v>1.0999999999999999E-2</v>
      </c>
      <c r="F2" s="34">
        <f>((((11.6*B2)-(1.31*C2)-(0.14*D2))*10)/0.01)/1000</f>
        <v>0.27390999999999999</v>
      </c>
      <c r="H2" s="61">
        <f>(E2*3.86*10)/10</f>
        <v>4.2459999999999998E-2</v>
      </c>
      <c r="J2" s="60">
        <f>F2*67</f>
        <v>18.351969999999998</v>
      </c>
      <c r="N2" s="3" t="s">
        <v>44</v>
      </c>
      <c r="O2" s="7">
        <v>1.6E-2</v>
      </c>
      <c r="P2" s="7">
        <v>5.0000000000000001E-3</v>
      </c>
      <c r="Q2" s="7">
        <v>5.0000000000000001E-3</v>
      </c>
      <c r="R2" s="7">
        <v>4.8000000000000001E-2</v>
      </c>
      <c r="S2" s="34">
        <f>((((11.6*O2)-(1.31*P2)-(0.14*Q2))*10)/0.01)/1000</f>
        <v>0.17834999999999998</v>
      </c>
      <c r="U2" s="61">
        <f>(R2*3.86*10)/10</f>
        <v>0.18528</v>
      </c>
      <c r="W2" s="60">
        <f>S2*67</f>
        <v>11.949449999999999</v>
      </c>
      <c r="AA2" s="3" t="s">
        <v>44</v>
      </c>
      <c r="AB2" s="7">
        <v>6.5000000000000002E-2</v>
      </c>
      <c r="AC2" s="7">
        <v>1.9E-2</v>
      </c>
      <c r="AD2" s="7">
        <v>0.02</v>
      </c>
      <c r="AE2" s="7">
        <v>0.10199999999999999</v>
      </c>
      <c r="AF2" s="34">
        <f>((((11.6*AB2)-(1.31*AC2)-(0.14*AD2))*10)/0.01)/1000</f>
        <v>0.7263099999999999</v>
      </c>
      <c r="AH2" s="61">
        <f>(AE2*3.86*10)/10</f>
        <v>0.39371999999999996</v>
      </c>
      <c r="AI2" s="22"/>
      <c r="AJ2" s="60">
        <f>AF2*67</f>
        <v>48.662769999999995</v>
      </c>
      <c r="AK2" s="22"/>
      <c r="AL2" s="22"/>
      <c r="AN2" s="3" t="s">
        <v>44</v>
      </c>
      <c r="AO2" s="5">
        <v>9.7000000000000003E-2</v>
      </c>
      <c r="AP2" s="5">
        <v>5.8999999999999997E-2</v>
      </c>
      <c r="AQ2" s="5">
        <v>6.0999999999999999E-2</v>
      </c>
      <c r="AR2" s="4">
        <v>0.182</v>
      </c>
      <c r="AS2" s="34">
        <f>((((11.6*AO2)-(1.31*AP2)-(0.14*AQ2))*10)/0.01)/1000</f>
        <v>1.0393699999999999</v>
      </c>
      <c r="AU2" s="61">
        <f>(AR2*3.86*10)/10</f>
        <v>0.70251999999999992</v>
      </c>
      <c r="AV2" s="22"/>
      <c r="AW2" s="60">
        <f>AS2*67</f>
        <v>69.637789999999995</v>
      </c>
      <c r="AY2">
        <f>(LN(AS2/AF2))/1</f>
        <v>0.35839311841974392</v>
      </c>
    </row>
    <row r="3" spans="1:51" ht="14.45" x14ac:dyDescent="0.35">
      <c r="A3" s="3"/>
      <c r="B3">
        <v>1.9E-2</v>
      </c>
      <c r="C3">
        <v>1.2999999999999999E-2</v>
      </c>
      <c r="D3">
        <v>1.2999999999999999E-2</v>
      </c>
      <c r="E3">
        <v>2.1000000000000001E-2</v>
      </c>
      <c r="F3" s="34">
        <f t="shared" ref="F3:F4" si="0">((((11.6*B3)-(1.31*C3)-(0.14*D3))*10)/0.01)/1000</f>
        <v>0.20155000000000001</v>
      </c>
      <c r="H3" s="61">
        <f t="shared" ref="H3:H6" si="1">(E3*3.86*10)/10</f>
        <v>8.1060000000000007E-2</v>
      </c>
      <c r="J3" s="60">
        <f t="shared" ref="J3:J6" si="2">F3*67</f>
        <v>13.50385</v>
      </c>
      <c r="N3" s="3"/>
      <c r="O3" s="7">
        <v>2.1999999999999999E-2</v>
      </c>
      <c r="P3">
        <v>1.2999999999999999E-2</v>
      </c>
      <c r="Q3">
        <v>1.2E-2</v>
      </c>
      <c r="R3">
        <v>4.2000000000000003E-2</v>
      </c>
      <c r="S3" s="34">
        <f t="shared" ref="S3:S4" si="3">((((11.6*O3)-(1.31*P3)-(0.14*Q3))*10)/0.01)/1000</f>
        <v>0.23649000000000001</v>
      </c>
      <c r="U3" s="61">
        <f t="shared" ref="U3:U6" si="4">(R3*3.86*10)/10</f>
        <v>0.16212000000000001</v>
      </c>
      <c r="W3" s="60">
        <f t="shared" ref="W3:W6" si="5">S3*67</f>
        <v>15.84483</v>
      </c>
      <c r="AA3" s="3"/>
      <c r="AB3" s="7">
        <v>6.5000000000000002E-2</v>
      </c>
      <c r="AC3">
        <v>0.02</v>
      </c>
      <c r="AD3">
        <v>0.02</v>
      </c>
      <c r="AE3">
        <v>0.10100000000000001</v>
      </c>
      <c r="AF3" s="34">
        <f t="shared" ref="AF3:AF4" si="6">((((11.6*AB3)-(1.31*AC3)-(0.14*AD3))*10)/0.01)/1000</f>
        <v>0.72499999999999998</v>
      </c>
      <c r="AH3" s="61">
        <f t="shared" ref="AH3:AH6" si="7">(AE3*3.86*10)/10</f>
        <v>0.38986000000000004</v>
      </c>
      <c r="AI3" s="22"/>
      <c r="AJ3" s="60">
        <f t="shared" ref="AJ3:AJ6" si="8">AF3*67</f>
        <v>48.574999999999996</v>
      </c>
      <c r="AK3" s="22"/>
      <c r="AL3" s="22"/>
      <c r="AN3" s="3"/>
      <c r="AO3" s="5">
        <v>8.8999999999999996E-2</v>
      </c>
      <c r="AP3" s="4">
        <v>0.04</v>
      </c>
      <c r="AQ3" s="4">
        <v>4.2000000000000003E-2</v>
      </c>
      <c r="AR3" s="4">
        <v>0.19800000000000001</v>
      </c>
      <c r="AS3" s="34">
        <f t="shared" ref="AS3:AS4" si="9">((((11.6*AO3)-(1.31*AP3)-(0.14*AQ3))*10)/0.01)/1000</f>
        <v>0.97411999999999987</v>
      </c>
      <c r="AU3" s="61">
        <f t="shared" ref="AU3:AU6" si="10">(AR3*3.86*10)/10</f>
        <v>0.76427999999999996</v>
      </c>
      <c r="AV3" s="22"/>
      <c r="AW3" s="60">
        <f t="shared" ref="AW3:AW6" si="11">AS3*67</f>
        <v>65.26603999999999</v>
      </c>
      <c r="AY3">
        <f t="shared" ref="AY3:AY6" si="12">(LN(AS3/AF3))/1</f>
        <v>0.29536284448437977</v>
      </c>
    </row>
    <row r="4" spans="1:51" ht="14.45" x14ac:dyDescent="0.35">
      <c r="A4" s="3"/>
      <c r="B4">
        <v>7.0000000000000001E-3</v>
      </c>
      <c r="C4">
        <v>8.9999999999999993E-3</v>
      </c>
      <c r="D4">
        <v>8.0000000000000002E-3</v>
      </c>
      <c r="E4">
        <v>1.6E-2</v>
      </c>
      <c r="F4" s="34">
        <f t="shared" si="0"/>
        <v>6.8290000000000003E-2</v>
      </c>
      <c r="H4" s="61">
        <f t="shared" si="1"/>
        <v>6.1760000000000002E-2</v>
      </c>
      <c r="J4" s="60">
        <f t="shared" si="2"/>
        <v>4.5754299999999999</v>
      </c>
      <c r="N4" s="3"/>
      <c r="O4" s="7">
        <v>1.4999999999999999E-2</v>
      </c>
      <c r="P4">
        <v>6.0000000000000001E-3</v>
      </c>
      <c r="Q4">
        <v>7.0000000000000001E-3</v>
      </c>
      <c r="R4">
        <v>3.5000000000000003E-2</v>
      </c>
      <c r="S4" s="34">
        <f t="shared" si="3"/>
        <v>0.16515999999999997</v>
      </c>
      <c r="U4" s="61">
        <f t="shared" si="4"/>
        <v>0.1351</v>
      </c>
      <c r="W4" s="60">
        <f t="shared" si="5"/>
        <v>11.065719999999999</v>
      </c>
      <c r="AA4" s="3"/>
      <c r="AB4" s="7">
        <v>5.8000000000000003E-2</v>
      </c>
      <c r="AC4" s="7">
        <v>3.2000000000000001E-2</v>
      </c>
      <c r="AD4" s="7">
        <v>3.6999999999999998E-2</v>
      </c>
      <c r="AE4">
        <v>0.109</v>
      </c>
      <c r="AF4" s="34">
        <f t="shared" si="6"/>
        <v>0.62570000000000014</v>
      </c>
      <c r="AH4" s="61">
        <f t="shared" si="7"/>
        <v>0.42074</v>
      </c>
      <c r="AI4" s="22"/>
      <c r="AJ4" s="60">
        <f t="shared" si="8"/>
        <v>41.921900000000008</v>
      </c>
      <c r="AK4" s="22"/>
      <c r="AL4" s="22"/>
      <c r="AN4" s="3"/>
      <c r="AO4" s="5">
        <v>8.4000000000000005E-2</v>
      </c>
      <c r="AP4" s="5">
        <v>2.4E-2</v>
      </c>
      <c r="AQ4" s="5">
        <v>2.7E-2</v>
      </c>
      <c r="AR4" s="4">
        <v>0.188</v>
      </c>
      <c r="AS4" s="34">
        <f t="shared" si="9"/>
        <v>0.9391799999999999</v>
      </c>
      <c r="AU4" s="61">
        <f t="shared" si="10"/>
        <v>0.72567999999999999</v>
      </c>
      <c r="AV4" s="22"/>
      <c r="AW4" s="60">
        <f t="shared" si="11"/>
        <v>62.925059999999995</v>
      </c>
      <c r="AY4">
        <f t="shared" si="12"/>
        <v>0.40613613112386837</v>
      </c>
    </row>
    <row r="5" spans="1:51" ht="14.45" x14ac:dyDescent="0.35">
      <c r="A5" s="3"/>
      <c r="B5">
        <v>1.2E-2</v>
      </c>
      <c r="C5">
        <v>1.4E-2</v>
      </c>
      <c r="D5">
        <v>1.2E-2</v>
      </c>
      <c r="E5">
        <v>1.4999999999999999E-2</v>
      </c>
      <c r="F5" s="34">
        <f>((((11.6*B5)-(1.31*C5)-(0.14*D5))*10)/0.01)/1000</f>
        <v>0.11917999999999999</v>
      </c>
      <c r="H5" s="61">
        <f t="shared" si="1"/>
        <v>5.7899999999999993E-2</v>
      </c>
      <c r="J5" s="60">
        <f t="shared" si="2"/>
        <v>7.9850599999999998</v>
      </c>
      <c r="N5" s="3"/>
      <c r="O5" s="7">
        <v>1.4E-2</v>
      </c>
      <c r="P5" s="7">
        <v>5.0000000000000001E-3</v>
      </c>
      <c r="Q5" s="7">
        <v>6.0000000000000001E-3</v>
      </c>
      <c r="R5">
        <v>3.7999999999999999E-2</v>
      </c>
      <c r="S5" s="34">
        <f>((((11.6*O5)-(1.31*P5)-(0.14*Q5))*10)/0.01)/1000</f>
        <v>0.15500999999999998</v>
      </c>
      <c r="U5" s="61">
        <f t="shared" si="4"/>
        <v>0.14668</v>
      </c>
      <c r="W5" s="60">
        <f t="shared" si="5"/>
        <v>10.385669999999999</v>
      </c>
      <c r="AA5" s="3"/>
      <c r="AB5" s="7">
        <v>5.7000000000000002E-2</v>
      </c>
      <c r="AC5" s="7">
        <v>3.9E-2</v>
      </c>
      <c r="AD5" s="7">
        <v>3.2000000000000001E-2</v>
      </c>
      <c r="AE5">
        <v>0.107</v>
      </c>
      <c r="AF5" s="34">
        <f>((((11.6*AB5)-(1.31*AC5)-(0.14*AD5))*10)/0.01)/1000</f>
        <v>0.60563</v>
      </c>
      <c r="AH5" s="61">
        <f t="shared" si="7"/>
        <v>0.41302000000000005</v>
      </c>
      <c r="AI5" s="22"/>
      <c r="AJ5" s="60">
        <f t="shared" si="8"/>
        <v>40.577210000000001</v>
      </c>
      <c r="AK5" s="22"/>
      <c r="AL5" s="22"/>
      <c r="AN5" s="3"/>
      <c r="AO5" s="5">
        <v>0.08</v>
      </c>
      <c r="AP5" s="5">
        <v>2.1999999999999999E-2</v>
      </c>
      <c r="AQ5" s="5">
        <v>2.5000000000000001E-2</v>
      </c>
      <c r="AR5" s="4">
        <v>0.19600000000000001</v>
      </c>
      <c r="AS5" s="34">
        <f>((((11.6*AO5)-(1.31*AP5)-(0.14*AQ5))*10)/0.01)/1000</f>
        <v>0.89568000000000003</v>
      </c>
      <c r="AU5" s="61">
        <f t="shared" si="10"/>
        <v>0.75656000000000001</v>
      </c>
      <c r="AV5" s="22"/>
      <c r="AW5" s="60">
        <f t="shared" si="11"/>
        <v>60.010560000000005</v>
      </c>
      <c r="AY5">
        <f t="shared" si="12"/>
        <v>0.39131396778218552</v>
      </c>
    </row>
    <row r="6" spans="1:51" ht="14.45" x14ac:dyDescent="0.35">
      <c r="A6" s="3"/>
      <c r="B6">
        <v>1.2E-2</v>
      </c>
      <c r="C6">
        <v>1.2999999999999999E-2</v>
      </c>
      <c r="D6">
        <v>1.2999999999999999E-2</v>
      </c>
      <c r="E6">
        <v>1.6E-2</v>
      </c>
      <c r="F6" s="34">
        <f>((((11.6*B6)-(1.31*C6)-(0.14*D6))*10)/0.01)/1000</f>
        <v>0.12034999999999998</v>
      </c>
      <c r="H6" s="61">
        <f t="shared" si="1"/>
        <v>6.1760000000000002E-2</v>
      </c>
      <c r="J6" s="60">
        <f t="shared" si="2"/>
        <v>8.0634499999999996</v>
      </c>
      <c r="N6" s="3"/>
      <c r="O6" s="7">
        <v>0.02</v>
      </c>
      <c r="P6" s="7">
        <v>0.01</v>
      </c>
      <c r="Q6" s="7">
        <v>8.9999999999999993E-3</v>
      </c>
      <c r="R6" s="7">
        <v>3.9E-2</v>
      </c>
      <c r="S6" s="34">
        <f>((((11.6*O6)-(1.31*P6)-(0.14*Q6))*10)/0.01)/1000</f>
        <v>0.21763999999999994</v>
      </c>
      <c r="U6" s="61">
        <f t="shared" si="4"/>
        <v>0.15054000000000001</v>
      </c>
      <c r="W6" s="60">
        <f t="shared" si="5"/>
        <v>14.581879999999996</v>
      </c>
      <c r="AA6" s="3"/>
      <c r="AB6" s="7">
        <v>0.06</v>
      </c>
      <c r="AC6" s="7">
        <v>0.04</v>
      </c>
      <c r="AD6" s="7">
        <v>4.2999999999999997E-2</v>
      </c>
      <c r="AE6" s="7">
        <v>0.11</v>
      </c>
      <c r="AF6" s="34">
        <f>((((11.6*AB6)-(1.31*AC6)-(0.14*AD6))*10)/0.01)/1000</f>
        <v>0.63757999999999992</v>
      </c>
      <c r="AH6" s="61">
        <f t="shared" si="7"/>
        <v>0.42459999999999998</v>
      </c>
      <c r="AI6" s="22"/>
      <c r="AJ6" s="60">
        <f t="shared" si="8"/>
        <v>42.717859999999995</v>
      </c>
      <c r="AK6" s="22"/>
      <c r="AL6" s="22"/>
      <c r="AN6" s="3"/>
      <c r="AO6" s="5">
        <v>0.08</v>
      </c>
      <c r="AP6" s="5">
        <v>2.1000000000000001E-2</v>
      </c>
      <c r="AQ6" s="5">
        <v>2.1999999999999999E-2</v>
      </c>
      <c r="AR6" s="4">
        <v>0.19</v>
      </c>
      <c r="AS6" s="34">
        <f>((((11.6*AO6)-(1.31*AP6)-(0.14*AQ6))*10)/0.01)/1000</f>
        <v>0.89740999999999993</v>
      </c>
      <c r="AU6" s="61">
        <f t="shared" si="10"/>
        <v>0.73339999999999994</v>
      </c>
      <c r="AV6" s="22"/>
      <c r="AW6" s="60">
        <f t="shared" si="11"/>
        <v>60.126469999999998</v>
      </c>
      <c r="AY6">
        <f t="shared" si="12"/>
        <v>0.34183307742724817</v>
      </c>
    </row>
    <row r="7" spans="1:51" s="17" customFormat="1" ht="14.45" x14ac:dyDescent="0.35">
      <c r="A7" s="3"/>
      <c r="F7" s="35">
        <f>AVERAGE(F2:F6)</f>
        <v>0.15665599999999996</v>
      </c>
      <c r="G7" s="36">
        <f>STDEVA(F2:F6)</f>
        <v>8.1078816468915044E-2</v>
      </c>
      <c r="H7" s="65">
        <f>AVERAGE(H2:H6)</f>
        <v>6.0988000000000001E-2</v>
      </c>
      <c r="I7" s="17">
        <f>STDEVA(H2:H6)</f>
        <v>1.3755904913890608E-2</v>
      </c>
      <c r="J7" s="63">
        <f>AVERAGE(J2:J6)</f>
        <v>10.495951999999999</v>
      </c>
      <c r="K7" s="17">
        <f>STDEVA(J2:J6)</f>
        <v>5.4322807034173035</v>
      </c>
      <c r="N7" s="3"/>
      <c r="S7" s="35">
        <f>AVERAGE(S2:S6)</f>
        <v>0.19052999999999998</v>
      </c>
      <c r="T7" s="31">
        <f>STDEVA(S2:S6)</f>
        <v>3.5003333412690858E-2</v>
      </c>
      <c r="U7" s="65">
        <f>AVERAGE(U2:U6)</f>
        <v>0.15594400000000003</v>
      </c>
      <c r="V7" s="23">
        <f>STDEVA(U2:U6)</f>
        <v>1.902788164772928E-2</v>
      </c>
      <c r="W7" s="63">
        <f>AVERAGE(W2:W6)</f>
        <v>12.765509999999999</v>
      </c>
      <c r="X7" s="23">
        <f>STDEVA(W2:W6)</f>
        <v>2.3452233386502868</v>
      </c>
      <c r="Y7" s="23"/>
      <c r="AA7" s="3"/>
      <c r="AF7" s="35">
        <f>AVERAGE(AF2:AF6)</f>
        <v>0.66404399999999997</v>
      </c>
      <c r="AG7" s="31">
        <f>STDEVA(AF2:AF6)</f>
        <v>5.7392268033246381E-2</v>
      </c>
      <c r="AH7" s="65">
        <f>AVERAGE(AH2:AH6)</f>
        <v>0.40838799999999997</v>
      </c>
      <c r="AI7" s="23">
        <f>STDEVA(AH2:AH6)</f>
        <v>1.5774134524594367E-2</v>
      </c>
      <c r="AJ7" s="63">
        <f>AVERAGE(AJ2:AJ6)</f>
        <v>44.490948000000003</v>
      </c>
      <c r="AK7" s="23">
        <f>STDEVA(AJ2:AJ6)</f>
        <v>3.8452819582275071</v>
      </c>
      <c r="AL7" s="23"/>
      <c r="AM7" s="38"/>
      <c r="AN7" s="3"/>
      <c r="AO7" s="20"/>
      <c r="AP7" s="20"/>
      <c r="AQ7" s="20"/>
      <c r="AR7" s="20"/>
      <c r="AS7" s="35">
        <f>AVERAGE(AS2:AS6)</f>
        <v>0.949152</v>
      </c>
      <c r="AT7" s="31">
        <f>STDEVA(AS2:AS6)</f>
        <v>5.9997122180984609E-2</v>
      </c>
      <c r="AU7" s="65">
        <f>AVERAGE(AU2:AU6)</f>
        <v>0.73648799999999992</v>
      </c>
      <c r="AV7" s="23">
        <f>STDEVA(AU2:AU6)</f>
        <v>2.4776269291400612E-2</v>
      </c>
      <c r="AW7" s="63">
        <f>AVERAGE(AW2:AW6)</f>
        <v>63.593183999999994</v>
      </c>
      <c r="AX7" s="23">
        <f>STDEVA(AW2:AW6)</f>
        <v>4.0198071861259681</v>
      </c>
    </row>
    <row r="8" spans="1:51" ht="14.45" x14ac:dyDescent="0.35">
      <c r="A8" s="3" t="s">
        <v>45</v>
      </c>
      <c r="B8" s="4">
        <v>1.4999999999999999E-2</v>
      </c>
      <c r="C8" s="4">
        <v>8.0000000000000002E-3</v>
      </c>
      <c r="D8" s="4">
        <v>8.0000000000000002E-3</v>
      </c>
      <c r="E8" s="4">
        <v>2.1000000000000001E-2</v>
      </c>
      <c r="F8" s="34">
        <f>((((11.6*B8)-(1.31*C8)-(0.14*D8))*10)/0.01)/1000</f>
        <v>0.16239999999999999</v>
      </c>
      <c r="H8" s="61">
        <f>(E8*3.86*10)/10</f>
        <v>8.1060000000000007E-2</v>
      </c>
      <c r="J8" s="60">
        <f>F8*67</f>
        <v>10.880799999999999</v>
      </c>
      <c r="N8" s="3" t="s">
        <v>45</v>
      </c>
      <c r="O8" s="7">
        <v>4.2999999999999997E-2</v>
      </c>
      <c r="P8" s="7">
        <v>2.5999999999999999E-2</v>
      </c>
      <c r="Q8" s="7">
        <v>2.5000000000000001E-2</v>
      </c>
      <c r="R8" s="7">
        <v>3.3000000000000002E-2</v>
      </c>
      <c r="S8" s="34">
        <f>((((11.6*O8)-(1.31*P8)-(0.14*Q8))*10)/0.01)/1000</f>
        <v>0.46123999999999998</v>
      </c>
      <c r="U8" s="61">
        <f>(R8*3.86*10)/10</f>
        <v>0.12737999999999999</v>
      </c>
      <c r="W8" s="60">
        <f>S8*67</f>
        <v>30.903079999999999</v>
      </c>
      <c r="AA8" s="3" t="s">
        <v>45</v>
      </c>
      <c r="AB8" s="5">
        <v>8.7999999999999995E-2</v>
      </c>
      <c r="AC8" s="5">
        <v>3.2000000000000001E-2</v>
      </c>
      <c r="AD8" s="5">
        <v>3.9E-2</v>
      </c>
      <c r="AE8" s="5">
        <v>8.5000000000000006E-2</v>
      </c>
      <c r="AF8" s="34">
        <f>((((11.6*AB8)-(1.31*AC8)-(0.14*AD8))*10)/0.01)/1000</f>
        <v>0.97341999999999995</v>
      </c>
      <c r="AH8" s="61">
        <f>(AE8*3.86*10)/10</f>
        <v>0.3281</v>
      </c>
      <c r="AI8" s="22"/>
      <c r="AJ8" s="60">
        <f>AF8*67</f>
        <v>65.219139999999996</v>
      </c>
      <c r="AK8" s="22"/>
      <c r="AL8" s="22"/>
      <c r="AN8" s="3" t="s">
        <v>45</v>
      </c>
      <c r="AO8" s="5">
        <v>9.4E-2</v>
      </c>
      <c r="AP8" s="5">
        <v>4.2000000000000003E-2</v>
      </c>
      <c r="AQ8" s="5">
        <v>4.9000000000000002E-2</v>
      </c>
      <c r="AR8" s="4">
        <v>0.21199999999999999</v>
      </c>
      <c r="AS8" s="34">
        <f>((((11.6*AO8)-(1.31*AP8)-(0.14*AQ8))*10)/0.01)/1000</f>
        <v>1.0285199999999999</v>
      </c>
      <c r="AU8" s="61">
        <f>(AR8*3.86*10)/10</f>
        <v>0.81831999999999994</v>
      </c>
      <c r="AV8" s="22"/>
      <c r="AW8" s="60">
        <f>AS8*67</f>
        <v>68.910839999999993</v>
      </c>
    </row>
    <row r="9" spans="1:51" ht="14.45" x14ac:dyDescent="0.35">
      <c r="A9" s="3"/>
      <c r="B9" s="4">
        <v>0.01</v>
      </c>
      <c r="C9" s="4">
        <v>8.9999999999999993E-3</v>
      </c>
      <c r="D9" s="4">
        <v>8.0000000000000002E-3</v>
      </c>
      <c r="E9" s="4">
        <v>1.4999999999999999E-2</v>
      </c>
      <c r="F9" s="34">
        <f t="shared" ref="F9:F10" si="13">((((11.6*B9)-(1.31*C9)-(0.14*D9))*10)/0.01)/1000</f>
        <v>0.10308999999999999</v>
      </c>
      <c r="H9" s="61">
        <f t="shared" ref="H9:H12" si="14">(E9*3.86*10)/10</f>
        <v>5.7899999999999993E-2</v>
      </c>
      <c r="J9" s="60">
        <f t="shared" ref="J9:J12" si="15">F9*67</f>
        <v>6.9070299999999989</v>
      </c>
      <c r="N9" s="3"/>
      <c r="O9" s="7">
        <v>3.1E-2</v>
      </c>
      <c r="P9" s="7">
        <v>1.2999999999999999E-2</v>
      </c>
      <c r="Q9" s="7">
        <v>1.2E-2</v>
      </c>
      <c r="R9" s="7">
        <v>5.7000000000000002E-2</v>
      </c>
      <c r="S9" s="34">
        <f t="shared" ref="S9:S10" si="16">((((11.6*O9)-(1.31*P9)-(0.14*Q9))*10)/0.01)/1000</f>
        <v>0.34088999999999992</v>
      </c>
      <c r="U9" s="61">
        <f t="shared" ref="U9:U12" si="17">(R9*3.86*10)/10</f>
        <v>0.22001999999999997</v>
      </c>
      <c r="W9" s="60">
        <f t="shared" ref="W9:W12" si="18">S9*67</f>
        <v>22.839629999999993</v>
      </c>
      <c r="AA9" s="3"/>
      <c r="AB9" s="5">
        <v>8.5999999999999993E-2</v>
      </c>
      <c r="AC9" s="5">
        <v>3.4000000000000002E-2</v>
      </c>
      <c r="AD9" s="5">
        <v>2.9000000000000001E-2</v>
      </c>
      <c r="AE9" s="5">
        <v>8.3000000000000004E-2</v>
      </c>
      <c r="AF9" s="34">
        <f t="shared" ref="AF9:AF10" si="19">((((11.6*AB9)-(1.31*AC9)-(0.14*AD9))*10)/0.01)/1000</f>
        <v>0.94899999999999995</v>
      </c>
      <c r="AH9" s="61">
        <f t="shared" ref="AH9:AH12" si="20">(AE9*3.86*10)/10</f>
        <v>0.32038</v>
      </c>
      <c r="AI9" s="22"/>
      <c r="AJ9" s="60">
        <f t="shared" ref="AJ9:AJ12" si="21">AF9*67</f>
        <v>63.582999999999998</v>
      </c>
      <c r="AK9" s="22"/>
      <c r="AL9" s="22"/>
      <c r="AN9" s="3"/>
      <c r="AO9" s="4">
        <v>0.105</v>
      </c>
      <c r="AP9" s="4">
        <v>4.2000000000000003E-2</v>
      </c>
      <c r="AQ9" s="5">
        <v>3.6999999999999998E-2</v>
      </c>
      <c r="AR9" s="4">
        <v>0.217</v>
      </c>
      <c r="AS9" s="34">
        <f t="shared" ref="AS9:AS10" si="22">((((11.6*AO9)-(1.31*AP9)-(0.14*AQ9))*10)/0.01)/1000</f>
        <v>1.1577999999999999</v>
      </c>
      <c r="AU9" s="61">
        <f t="shared" ref="AU9:AU12" si="23">(AR9*3.86*10)/10</f>
        <v>0.83761999999999992</v>
      </c>
      <c r="AV9" s="22"/>
      <c r="AW9" s="60">
        <f t="shared" ref="AW9:AW12" si="24">AS9*67</f>
        <v>77.572599999999994</v>
      </c>
    </row>
    <row r="10" spans="1:51" ht="14.45" x14ac:dyDescent="0.35">
      <c r="A10" s="3"/>
      <c r="B10" s="4">
        <v>1.0999999999999999E-2</v>
      </c>
      <c r="C10" s="4">
        <v>8.9999999999999993E-3</v>
      </c>
      <c r="D10" s="4">
        <v>7.0000000000000001E-3</v>
      </c>
      <c r="E10" s="4">
        <v>8.9999999999999993E-3</v>
      </c>
      <c r="F10" s="34">
        <f t="shared" si="13"/>
        <v>0.11483000000000002</v>
      </c>
      <c r="H10" s="61">
        <f t="shared" si="14"/>
        <v>3.4739999999999993E-2</v>
      </c>
      <c r="J10" s="60">
        <f t="shared" si="15"/>
        <v>7.6936100000000014</v>
      </c>
      <c r="N10" s="3"/>
      <c r="O10" s="7">
        <v>4.1000000000000002E-2</v>
      </c>
      <c r="P10" s="7">
        <v>2.7E-2</v>
      </c>
      <c r="Q10" s="7">
        <v>2.5000000000000001E-2</v>
      </c>
      <c r="R10" s="7">
        <v>3.2000000000000001E-2</v>
      </c>
      <c r="S10" s="34">
        <f t="shared" si="16"/>
        <v>0.43673000000000001</v>
      </c>
      <c r="U10" s="61">
        <f t="shared" si="17"/>
        <v>0.12352</v>
      </c>
      <c r="W10" s="60">
        <f t="shared" si="18"/>
        <v>29.260909999999999</v>
      </c>
      <c r="AA10" s="3"/>
      <c r="AB10" s="5">
        <v>8.6999999999999994E-2</v>
      </c>
      <c r="AC10" s="5">
        <v>3.1E-2</v>
      </c>
      <c r="AD10" s="5">
        <v>2.8000000000000001E-2</v>
      </c>
      <c r="AE10" s="5">
        <v>7.0999999999999994E-2</v>
      </c>
      <c r="AF10" s="34">
        <f t="shared" si="19"/>
        <v>0.96466999999999969</v>
      </c>
      <c r="AH10" s="61">
        <f t="shared" si="20"/>
        <v>0.27405999999999997</v>
      </c>
      <c r="AI10" s="22"/>
      <c r="AJ10" s="60">
        <f t="shared" si="21"/>
        <v>64.632889999999975</v>
      </c>
      <c r="AK10" s="22"/>
      <c r="AL10" s="22"/>
      <c r="AN10" s="3"/>
      <c r="AO10" s="5">
        <v>9.6000000000000002E-2</v>
      </c>
      <c r="AP10" s="5">
        <v>4.9000000000000002E-2</v>
      </c>
      <c r="AQ10" s="5">
        <v>3.6999999999999998E-2</v>
      </c>
      <c r="AR10" s="4">
        <v>0.215</v>
      </c>
      <c r="AS10" s="34">
        <f t="shared" si="22"/>
        <v>1.04423</v>
      </c>
      <c r="AU10" s="61">
        <f t="shared" si="23"/>
        <v>0.82989999999999997</v>
      </c>
      <c r="AV10" s="22"/>
      <c r="AW10" s="60">
        <f t="shared" si="24"/>
        <v>69.963409999999996</v>
      </c>
    </row>
    <row r="11" spans="1:51" ht="14.45" x14ac:dyDescent="0.35">
      <c r="A11" s="3"/>
      <c r="B11" s="4">
        <v>0.01</v>
      </c>
      <c r="C11" s="4">
        <v>8.0000000000000002E-3</v>
      </c>
      <c r="D11" s="4">
        <v>6.0000000000000001E-3</v>
      </c>
      <c r="E11" s="4">
        <v>8.0000000000000002E-3</v>
      </c>
      <c r="F11" s="34">
        <f>((((11.6*B11)-(1.31*C11)-(0.14*D11))*10)/0.01)/1000</f>
        <v>0.10468</v>
      </c>
      <c r="H11" s="61">
        <f t="shared" si="14"/>
        <v>3.0880000000000001E-2</v>
      </c>
      <c r="J11" s="60">
        <f t="shared" si="15"/>
        <v>7.01356</v>
      </c>
      <c r="N11" s="3"/>
      <c r="O11" s="7">
        <v>4.1000000000000002E-2</v>
      </c>
      <c r="P11">
        <v>2.9000000000000001E-2</v>
      </c>
      <c r="Q11" s="7">
        <v>2.8000000000000001E-2</v>
      </c>
      <c r="R11" s="7">
        <v>2.5000000000000001E-2</v>
      </c>
      <c r="S11" s="34">
        <f>((((11.6*O11)-(1.31*P11)-(0.14*Q11))*10)/0.01)/1000</f>
        <v>0.43369000000000002</v>
      </c>
      <c r="U11" s="61">
        <f t="shared" si="17"/>
        <v>9.6500000000000002E-2</v>
      </c>
      <c r="W11" s="60">
        <f t="shared" si="18"/>
        <v>29.057230000000001</v>
      </c>
      <c r="AA11" s="3"/>
      <c r="AB11" s="5">
        <v>8.8999999999999996E-2</v>
      </c>
      <c r="AC11" s="5">
        <v>3.4000000000000002E-2</v>
      </c>
      <c r="AD11" s="5">
        <v>2.9000000000000001E-2</v>
      </c>
      <c r="AE11" s="5">
        <v>7.0000000000000007E-2</v>
      </c>
      <c r="AF11" s="34">
        <f>((((11.6*AB11)-(1.31*AC11)-(0.14*AD11))*10)/0.01)/1000</f>
        <v>0.98380000000000012</v>
      </c>
      <c r="AH11" s="61">
        <f t="shared" si="20"/>
        <v>0.2702</v>
      </c>
      <c r="AI11" s="22"/>
      <c r="AJ11" s="60">
        <f t="shared" si="21"/>
        <v>65.914600000000007</v>
      </c>
      <c r="AK11" s="22"/>
      <c r="AL11" s="22"/>
      <c r="AN11" s="3"/>
      <c r="AO11" s="5">
        <v>0.106</v>
      </c>
      <c r="AP11" s="5">
        <v>4.5999999999999999E-2</v>
      </c>
      <c r="AQ11" s="5">
        <v>4.3999999999999997E-2</v>
      </c>
      <c r="AR11" s="4">
        <v>0.216</v>
      </c>
      <c r="AS11" s="34">
        <f>((((11.6*AO11)-(1.31*AP11)-(0.14*AQ11))*10)/0.01)/1000</f>
        <v>1.1631800000000001</v>
      </c>
      <c r="AU11" s="61">
        <f t="shared" si="23"/>
        <v>0.83376000000000006</v>
      </c>
      <c r="AV11" s="22"/>
      <c r="AW11" s="60">
        <f t="shared" si="24"/>
        <v>77.933060000000012</v>
      </c>
    </row>
    <row r="12" spans="1:51" ht="14.45" x14ac:dyDescent="0.35">
      <c r="A12" s="3"/>
      <c r="B12" s="4">
        <v>1.2E-2</v>
      </c>
      <c r="C12" s="4">
        <v>0.01</v>
      </c>
      <c r="D12" s="4">
        <v>8.9999999999999993E-3</v>
      </c>
      <c r="E12" s="4">
        <v>1.2999999999999999E-2</v>
      </c>
      <c r="F12" s="34">
        <f>((((11.6*B12)-(1.31*C12)-(0.14*D12))*10)/0.01)/1000</f>
        <v>0.12483999999999999</v>
      </c>
      <c r="H12" s="61">
        <f t="shared" si="14"/>
        <v>5.0179999999999989E-2</v>
      </c>
      <c r="J12" s="60">
        <f t="shared" si="15"/>
        <v>8.364279999999999</v>
      </c>
      <c r="N12" s="3"/>
      <c r="O12" s="7">
        <v>3.9E-2</v>
      </c>
      <c r="P12">
        <v>2.5999999999999999E-2</v>
      </c>
      <c r="Q12" s="7">
        <v>2.5999999999999999E-2</v>
      </c>
      <c r="R12" s="7">
        <v>4.7E-2</v>
      </c>
      <c r="S12" s="34">
        <f>((((11.6*O12)-(1.31*P12)-(0.14*Q12))*10)/0.01)/1000</f>
        <v>0.41470000000000001</v>
      </c>
      <c r="U12" s="61">
        <f t="shared" si="17"/>
        <v>0.18142</v>
      </c>
      <c r="W12" s="60">
        <f t="shared" si="18"/>
        <v>27.7849</v>
      </c>
      <c r="AA12" s="3"/>
      <c r="AB12" s="5">
        <v>7.2999999999999995E-2</v>
      </c>
      <c r="AC12" s="5">
        <v>3.6999999999999998E-2</v>
      </c>
      <c r="AD12" s="5">
        <v>3.9E-2</v>
      </c>
      <c r="AE12" s="5">
        <v>8.4000000000000005E-2</v>
      </c>
      <c r="AF12" s="34">
        <f>((((11.6*AB12)-(1.31*AC12)-(0.14*AD12))*10)/0.01)/1000</f>
        <v>0.79286999999999974</v>
      </c>
      <c r="AH12" s="61">
        <f t="shared" si="20"/>
        <v>0.32424000000000003</v>
      </c>
      <c r="AI12" s="22"/>
      <c r="AJ12" s="60">
        <f t="shared" si="21"/>
        <v>53.122289999999985</v>
      </c>
      <c r="AK12" s="22"/>
      <c r="AL12" s="22"/>
      <c r="AN12" s="3"/>
      <c r="AO12" s="5">
        <v>8.7999999999999995E-2</v>
      </c>
      <c r="AP12" s="5">
        <v>4.9000000000000002E-2</v>
      </c>
      <c r="AQ12" s="5">
        <v>4.2999999999999997E-2</v>
      </c>
      <c r="AR12" s="4">
        <v>0.214</v>
      </c>
      <c r="AS12" s="34">
        <f>((((11.6*AO12)-(1.31*AP12)-(0.14*AQ12))*10)/0.01)/1000</f>
        <v>0.95058999999999982</v>
      </c>
      <c r="AU12" s="61">
        <f t="shared" si="23"/>
        <v>0.82604000000000011</v>
      </c>
      <c r="AV12" s="22"/>
      <c r="AW12" s="60">
        <f t="shared" si="24"/>
        <v>63.689529999999991</v>
      </c>
    </row>
    <row r="13" spans="1:51" s="17" customFormat="1" ht="14.45" x14ac:dyDescent="0.35">
      <c r="A13" s="3"/>
      <c r="F13" s="35">
        <f>AVERAGE(F8:F12)</f>
        <v>0.12196799999999999</v>
      </c>
      <c r="G13" s="36">
        <f>STDEVA(F8:F12)</f>
        <v>2.4234272631956585E-2</v>
      </c>
      <c r="H13" s="65">
        <f>AVERAGE(H8:H12)</f>
        <v>5.0951999999999997E-2</v>
      </c>
      <c r="I13" s="17">
        <f>STDEVA(H8:H12)</f>
        <v>2.0131297027265772E-2</v>
      </c>
      <c r="J13" s="63">
        <f>AVERAGE(J8:J12)</f>
        <v>8.171856</v>
      </c>
      <c r="K13" s="17">
        <f>STDEVA(J8:J12)</f>
        <v>1.6236962663410932</v>
      </c>
      <c r="N13" s="3"/>
      <c r="S13" s="35">
        <f>AVERAGE(S8:S12)</f>
        <v>0.41744999999999993</v>
      </c>
      <c r="T13" s="31">
        <f>STDEVA(S8:S12)</f>
        <v>4.5885771759882205E-2</v>
      </c>
      <c r="U13" s="65">
        <f>AVERAGE(U8:U12)</f>
        <v>0.14976799999999998</v>
      </c>
      <c r="V13" s="23">
        <f>STDEVA(U8:U12)</f>
        <v>4.9912053854755389E-2</v>
      </c>
      <c r="W13" s="63">
        <f>AVERAGE(W8:W12)</f>
        <v>27.969149999999996</v>
      </c>
      <c r="X13" s="23">
        <f>STDEVA(W8:W12)</f>
        <v>3.0743467079121078</v>
      </c>
      <c r="Y13" s="23"/>
      <c r="AA13" s="3"/>
      <c r="AF13" s="35">
        <f>AVERAGE(AF8:AF12)</f>
        <v>0.93275200000000003</v>
      </c>
      <c r="AG13" s="31">
        <f>STDEVA(AF8:AF12)</f>
        <v>7.9229910198106462E-2</v>
      </c>
      <c r="AH13" s="65">
        <f>AVERAGE(AH8:AH12)</f>
        <v>0.303396</v>
      </c>
      <c r="AI13" s="23">
        <f>STDEVA(AH8:AH12)</f>
        <v>2.8704492331340765E-2</v>
      </c>
      <c r="AJ13" s="63">
        <f>AVERAGE(AJ8:AJ12)</f>
        <v>62.494383999999989</v>
      </c>
      <c r="AK13" s="23">
        <f>STDEVA(AJ8:AJ12)</f>
        <v>5.3084039832731316</v>
      </c>
      <c r="AL13" s="23"/>
      <c r="AM13" s="38"/>
      <c r="AN13" s="3"/>
      <c r="AO13" s="20"/>
      <c r="AP13" s="20"/>
      <c r="AQ13" s="20"/>
      <c r="AR13" s="20"/>
      <c r="AS13" s="35">
        <f>AVERAGE(AS8:AS12)</f>
        <v>1.068864</v>
      </c>
      <c r="AT13" s="31">
        <f>STDEVA(AS8:AS12)</f>
        <v>9.086849195403221E-2</v>
      </c>
      <c r="AU13" s="65">
        <f>AVERAGE(AU8:AU12)</f>
        <v>0.82912799999999987</v>
      </c>
      <c r="AV13" s="23">
        <f>STDEVA(AU8:AU12)</f>
        <v>7.4248582478051361E-3</v>
      </c>
      <c r="AW13" s="63">
        <f>AVERAGE(AW8:AW12)</f>
        <v>71.613888000000003</v>
      </c>
      <c r="AX13" s="23">
        <f>STDEVA(AW8:AW12)</f>
        <v>6.0881889609201574</v>
      </c>
    </row>
    <row r="14" spans="1:51" ht="14.45" x14ac:dyDescent="0.35">
      <c r="A14" s="3" t="s">
        <v>46</v>
      </c>
      <c r="B14" s="4">
        <v>1.9E-2</v>
      </c>
      <c r="C14" s="4">
        <v>0.01</v>
      </c>
      <c r="D14" s="4">
        <v>8.0000000000000002E-3</v>
      </c>
      <c r="E14" s="4">
        <v>0.01</v>
      </c>
      <c r="F14" s="34">
        <f>((((11.6*B14)-(1.31*C14)-(0.14*D14))*10)/0.01)/1000</f>
        <v>0.20617999999999997</v>
      </c>
      <c r="H14" s="61">
        <f>(E14*3.86*10)/10</f>
        <v>3.8600000000000002E-2</v>
      </c>
      <c r="J14" s="60">
        <f>F14*67</f>
        <v>13.814059999999998</v>
      </c>
      <c r="N14" s="3" t="s">
        <v>46</v>
      </c>
      <c r="O14" s="7">
        <v>5.2999999999999999E-2</v>
      </c>
      <c r="P14" s="7">
        <v>2.5999999999999999E-2</v>
      </c>
      <c r="Q14" s="7">
        <v>1.2999999999999999E-2</v>
      </c>
      <c r="R14" s="7">
        <v>5.5E-2</v>
      </c>
      <c r="S14" s="34">
        <f>((((11.6*O14)-(1.31*P14)-(0.14*Q14))*10)/0.01)/1000</f>
        <v>0.57891999999999999</v>
      </c>
      <c r="U14" s="61">
        <f>(R14*3.86*10)/10</f>
        <v>0.21229999999999999</v>
      </c>
      <c r="W14" s="60">
        <f>S14*67</f>
        <v>38.787639999999996</v>
      </c>
      <c r="AA14" s="3" t="s">
        <v>46</v>
      </c>
      <c r="AB14" s="7">
        <v>0.316</v>
      </c>
      <c r="AC14" s="5">
        <v>0.154</v>
      </c>
      <c r="AD14" s="5">
        <v>1.06E-2</v>
      </c>
      <c r="AE14" s="5">
        <v>0.497</v>
      </c>
      <c r="AF14" s="148">
        <f>((((11.6*AB14)-(1.31*AC14)-(0.14*AD14))*10)/0.01)/1000</f>
        <v>3.4623759999999999</v>
      </c>
      <c r="AH14" s="61">
        <f>(AE14*3.86*10)/10</f>
        <v>1.91842</v>
      </c>
      <c r="AI14" s="22"/>
      <c r="AJ14" s="60">
        <f>AF14*67</f>
        <v>231.97919199999998</v>
      </c>
      <c r="AK14" s="22"/>
      <c r="AL14" s="22"/>
      <c r="AN14" s="3" t="s">
        <v>46</v>
      </c>
      <c r="AO14" s="5">
        <v>0.42399999999999999</v>
      </c>
      <c r="AP14" s="5">
        <v>0.255</v>
      </c>
      <c r="AQ14" s="5">
        <v>0.22900000000000001</v>
      </c>
      <c r="AR14" s="5">
        <v>0.68300000000000005</v>
      </c>
      <c r="AS14" s="34">
        <f>((((11.6*AO14)-(1.31*AP14)-(0.14*AQ14))*10)/0.01)/1000</f>
        <v>4.5522899999999993</v>
      </c>
      <c r="AU14" s="61">
        <f>(AR14*3.86*10)/10</f>
        <v>2.6363799999999999</v>
      </c>
      <c r="AV14" s="22"/>
      <c r="AW14" s="60">
        <f>AS14*67</f>
        <v>305.00342999999998</v>
      </c>
    </row>
    <row r="15" spans="1:51" ht="14.45" x14ac:dyDescent="0.35">
      <c r="A15" s="3"/>
      <c r="B15" s="4">
        <v>2.1000000000000001E-2</v>
      </c>
      <c r="C15" s="4">
        <v>1.0999999999999999E-2</v>
      </c>
      <c r="D15" s="4">
        <v>8.0000000000000002E-3</v>
      </c>
      <c r="E15" s="4">
        <v>8.0000000000000002E-3</v>
      </c>
      <c r="F15" s="34">
        <f t="shared" ref="F15:F16" si="25">((((11.6*B15)-(1.31*C15)-(0.14*D15))*10)/0.01)/1000</f>
        <v>0.22806999999999999</v>
      </c>
      <c r="H15" s="61">
        <f t="shared" ref="H15:H18" si="26">(E15*3.86*10)/10</f>
        <v>3.0880000000000001E-2</v>
      </c>
      <c r="J15" s="60">
        <f t="shared" ref="J15:J18" si="27">F15*67</f>
        <v>15.28069</v>
      </c>
      <c r="N15" s="3"/>
      <c r="O15" s="7">
        <v>5.3999999999999999E-2</v>
      </c>
      <c r="P15" s="7">
        <v>2.7E-2</v>
      </c>
      <c r="Q15" s="7">
        <v>1.4E-2</v>
      </c>
      <c r="R15" s="7">
        <v>5.3999999999999999E-2</v>
      </c>
      <c r="S15" s="34">
        <f t="shared" ref="S15:S16" si="28">((((11.6*O15)-(1.31*P15)-(0.14*Q15))*10)/0.01)/1000</f>
        <v>0.58906999999999998</v>
      </c>
      <c r="U15" s="61">
        <f t="shared" ref="U15:U18" si="29">(R15*3.86*10)/10</f>
        <v>0.20844000000000001</v>
      </c>
      <c r="W15" s="60">
        <f t="shared" ref="W15:W18" si="30">S15*67</f>
        <v>39.467689999999997</v>
      </c>
      <c r="AA15" s="3"/>
      <c r="AB15" s="7">
        <v>0.32800000000000001</v>
      </c>
      <c r="AC15" s="4">
        <v>0.153</v>
      </c>
      <c r="AD15" s="5">
        <v>0.104</v>
      </c>
      <c r="AE15" s="5">
        <v>0.49099999999999999</v>
      </c>
      <c r="AF15" s="148">
        <f t="shared" ref="AF15:AF16" si="31">((((11.6*AB15)-(1.31*AC15)-(0.14*AD15))*10)/0.01)/1000</f>
        <v>3.5898100000000004</v>
      </c>
      <c r="AH15" s="61">
        <f t="shared" ref="AH15:AH18" si="32">(AE15*3.86*10)/10</f>
        <v>1.8952599999999999</v>
      </c>
      <c r="AI15" s="22"/>
      <c r="AJ15" s="60">
        <f t="shared" ref="AJ15:AJ18" si="33">AF15*67</f>
        <v>240.51727000000002</v>
      </c>
      <c r="AK15" s="22"/>
      <c r="AL15" s="22"/>
      <c r="AN15" s="3"/>
      <c r="AO15" s="5">
        <v>0.41699999999999998</v>
      </c>
      <c r="AP15" s="5">
        <v>0.24199999999999999</v>
      </c>
      <c r="AQ15" s="5">
        <v>0.219</v>
      </c>
      <c r="AR15" s="5">
        <v>0.66400000000000003</v>
      </c>
      <c r="AS15" s="34">
        <f t="shared" ref="AS15:AS16" si="34">((((11.6*AO15)-(1.31*AP15)-(0.14*AQ15))*10)/0.01)/1000</f>
        <v>4.4895199999999988</v>
      </c>
      <c r="AU15" s="61">
        <f t="shared" ref="AU15:AU18" si="35">(AR15*3.86*10)/10</f>
        <v>2.56304</v>
      </c>
      <c r="AV15" s="22"/>
      <c r="AW15" s="60">
        <f t="shared" ref="AW15:AW18" si="36">AS15*67</f>
        <v>300.79783999999995</v>
      </c>
    </row>
    <row r="16" spans="1:51" ht="14.45" x14ac:dyDescent="0.35">
      <c r="A16" s="3"/>
      <c r="B16" s="4">
        <v>2.1999999999999999E-2</v>
      </c>
      <c r="C16" s="4">
        <v>8.0000000000000002E-3</v>
      </c>
      <c r="D16" s="4">
        <v>0.01</v>
      </c>
      <c r="E16" s="4">
        <v>8.9999999999999993E-3</v>
      </c>
      <c r="F16" s="34">
        <f t="shared" si="25"/>
        <v>0.24331999999999995</v>
      </c>
      <c r="H16" s="61">
        <f t="shared" si="26"/>
        <v>3.4739999999999993E-2</v>
      </c>
      <c r="J16" s="60">
        <f t="shared" si="27"/>
        <v>16.302439999999997</v>
      </c>
      <c r="N16" s="3"/>
      <c r="O16" s="7">
        <v>9.7000000000000003E-2</v>
      </c>
      <c r="P16" s="7">
        <v>6.3E-2</v>
      </c>
      <c r="Q16" s="7">
        <v>4.5999999999999999E-2</v>
      </c>
      <c r="R16" s="7">
        <v>5.6000000000000001E-2</v>
      </c>
      <c r="S16" s="34">
        <f t="shared" si="28"/>
        <v>1.03623</v>
      </c>
      <c r="U16" s="61">
        <f t="shared" si="29"/>
        <v>0.21615999999999999</v>
      </c>
      <c r="W16" s="60">
        <f t="shared" si="30"/>
        <v>69.427409999999995</v>
      </c>
      <c r="AA16" s="3"/>
      <c r="AB16" s="7">
        <v>0.32600000000000001</v>
      </c>
      <c r="AC16" s="5">
        <v>0.16800000000000001</v>
      </c>
      <c r="AD16" s="5">
        <v>0.108</v>
      </c>
      <c r="AE16" s="5">
        <v>0.53800000000000003</v>
      </c>
      <c r="AF16" s="148">
        <f t="shared" si="31"/>
        <v>3.5463999999999998</v>
      </c>
      <c r="AH16" s="61">
        <f t="shared" si="32"/>
        <v>2.0766800000000001</v>
      </c>
      <c r="AI16" s="22"/>
      <c r="AJ16" s="60">
        <f t="shared" si="33"/>
        <v>237.60879999999997</v>
      </c>
      <c r="AK16" s="22"/>
      <c r="AL16" s="22"/>
      <c r="AN16" s="3"/>
      <c r="AO16" s="5">
        <v>0.40400000000000003</v>
      </c>
      <c r="AP16" s="5">
        <v>0.19700000000000001</v>
      </c>
      <c r="AQ16" s="5">
        <v>0.19600000000000001</v>
      </c>
      <c r="AR16" s="5">
        <v>0.66800000000000004</v>
      </c>
      <c r="AS16" s="34">
        <f t="shared" si="34"/>
        <v>4.4008899999999995</v>
      </c>
      <c r="AU16" s="61">
        <f t="shared" si="35"/>
        <v>2.5784799999999999</v>
      </c>
      <c r="AV16" s="22"/>
      <c r="AW16" s="60">
        <f t="shared" si="36"/>
        <v>294.85962999999998</v>
      </c>
    </row>
    <row r="17" spans="1:50" ht="14.45" x14ac:dyDescent="0.35">
      <c r="A17" s="3"/>
      <c r="B17" s="4">
        <v>2.5000000000000001E-2</v>
      </c>
      <c r="C17" s="4">
        <v>0.01</v>
      </c>
      <c r="D17" s="4">
        <v>8.9999999999999993E-3</v>
      </c>
      <c r="E17" s="4">
        <v>7.0000000000000001E-3</v>
      </c>
      <c r="F17" s="34">
        <f>((((11.6*B17)-(1.31*C17)-(0.14*D17))*10)/0.01)/1000</f>
        <v>0.27564</v>
      </c>
      <c r="H17" s="61">
        <f t="shared" si="26"/>
        <v>2.7019999999999999E-2</v>
      </c>
      <c r="J17" s="60">
        <f t="shared" si="27"/>
        <v>18.467880000000001</v>
      </c>
      <c r="N17" s="3"/>
      <c r="O17" s="7">
        <v>8.3000000000000004E-2</v>
      </c>
      <c r="P17" s="7">
        <v>0.05</v>
      </c>
      <c r="Q17" s="7">
        <v>3.3000000000000002E-2</v>
      </c>
      <c r="R17" s="7">
        <v>7.0000000000000007E-2</v>
      </c>
      <c r="S17" s="34">
        <f>((((11.6*O17)-(1.31*P17)-(0.14*Q17))*10)/0.01)/1000</f>
        <v>0.89267999999999992</v>
      </c>
      <c r="U17" s="61">
        <f t="shared" si="29"/>
        <v>0.2702</v>
      </c>
      <c r="W17" s="60">
        <f t="shared" si="30"/>
        <v>59.809559999999998</v>
      </c>
      <c r="AA17" s="3"/>
      <c r="AB17" s="7">
        <v>0.32400000000000001</v>
      </c>
      <c r="AC17" s="5">
        <v>0.16700000000000001</v>
      </c>
      <c r="AD17" s="5">
        <v>0.108</v>
      </c>
      <c r="AE17" s="5">
        <v>0.54300000000000004</v>
      </c>
      <c r="AF17" s="148">
        <f>((((11.6*AB17)-(1.31*AC17)-(0.14*AD17))*10)/0.01)/1000</f>
        <v>3.5245100000000003</v>
      </c>
      <c r="AH17" s="61">
        <f t="shared" si="32"/>
        <v>2.09598</v>
      </c>
      <c r="AI17" s="22"/>
      <c r="AJ17" s="60">
        <f t="shared" si="33"/>
        <v>236.14217000000002</v>
      </c>
      <c r="AK17" s="22"/>
      <c r="AL17" s="22"/>
      <c r="AN17" s="3"/>
      <c r="AO17" s="5">
        <v>0.41399999999999998</v>
      </c>
      <c r="AP17" s="4">
        <v>0.20899999999999999</v>
      </c>
      <c r="AQ17" s="5">
        <v>0.2</v>
      </c>
      <c r="AR17" s="5">
        <v>0.629</v>
      </c>
      <c r="AS17" s="34">
        <f>((((11.6*AO17)-(1.31*AP17)-(0.14*AQ17))*10)/0.01)/1000</f>
        <v>4.5006100000000009</v>
      </c>
      <c r="AU17" s="61">
        <f t="shared" si="35"/>
        <v>2.42794</v>
      </c>
      <c r="AV17" s="22"/>
      <c r="AW17" s="60">
        <f t="shared" si="36"/>
        <v>301.54087000000004</v>
      </c>
    </row>
    <row r="18" spans="1:50" ht="14.45" x14ac:dyDescent="0.35">
      <c r="A18" s="3"/>
      <c r="B18" s="4">
        <v>0.02</v>
      </c>
      <c r="C18" s="4">
        <v>0.01</v>
      </c>
      <c r="D18" s="4">
        <v>0.01</v>
      </c>
      <c r="E18" s="4">
        <v>0.01</v>
      </c>
      <c r="F18" s="34">
        <f>((((11.6*B18)-(1.31*C18)-(0.14*D18))*10)/0.01)/1000</f>
        <v>0.21749999999999997</v>
      </c>
      <c r="H18" s="61">
        <f t="shared" si="26"/>
        <v>3.8600000000000002E-2</v>
      </c>
      <c r="J18" s="60">
        <f t="shared" si="27"/>
        <v>14.572499999999998</v>
      </c>
      <c r="N18" s="3"/>
      <c r="O18" s="7">
        <v>8.7999999999999995E-2</v>
      </c>
      <c r="P18" s="7">
        <v>5.8000000000000003E-2</v>
      </c>
      <c r="Q18" s="7">
        <v>5.3999999999999999E-2</v>
      </c>
      <c r="R18" s="7">
        <v>5.6000000000000001E-2</v>
      </c>
      <c r="S18" s="34">
        <f>((((11.6*O18)-(1.31*P18)-(0.14*Q18))*10)/0.01)/1000</f>
        <v>0.93725999999999987</v>
      </c>
      <c r="U18" s="61">
        <f t="shared" si="29"/>
        <v>0.21615999999999999</v>
      </c>
      <c r="W18" s="60">
        <f t="shared" si="30"/>
        <v>62.796419999999991</v>
      </c>
      <c r="AA18" s="3"/>
      <c r="AB18" s="7">
        <v>0.313</v>
      </c>
      <c r="AC18" s="5">
        <v>0.159</v>
      </c>
      <c r="AD18" s="5">
        <v>0.109</v>
      </c>
      <c r="AE18" s="5">
        <v>0.53700000000000003</v>
      </c>
      <c r="AF18" s="148">
        <f>((((11.6*AB18)-(1.31*AC18)-(0.14*AD18))*10)/0.01)/1000</f>
        <v>3.4072499999999994</v>
      </c>
      <c r="AH18" s="61">
        <f t="shared" si="32"/>
        <v>2.0728200000000001</v>
      </c>
      <c r="AI18" s="22"/>
      <c r="AJ18" s="60">
        <f t="shared" si="33"/>
        <v>228.28574999999995</v>
      </c>
      <c r="AK18" s="22"/>
      <c r="AL18" s="22"/>
      <c r="AN18" s="3"/>
      <c r="AO18" s="5">
        <v>0.41299999999999998</v>
      </c>
      <c r="AP18" s="4">
        <v>0.2</v>
      </c>
      <c r="AQ18" s="5">
        <v>0.19800000000000001</v>
      </c>
      <c r="AR18" s="5">
        <v>0.625</v>
      </c>
      <c r="AS18" s="34">
        <f>((((11.6*AO18)-(1.31*AP18)-(0.14*AQ18))*10)/0.01)/1000</f>
        <v>4.50108</v>
      </c>
      <c r="AU18" s="61">
        <f t="shared" si="35"/>
        <v>2.4125000000000001</v>
      </c>
      <c r="AV18" s="22"/>
      <c r="AW18" s="60">
        <f t="shared" si="36"/>
        <v>301.57236</v>
      </c>
    </row>
    <row r="19" spans="1:50" s="17" customFormat="1" ht="14.45" x14ac:dyDescent="0.35">
      <c r="A19" s="18"/>
      <c r="F19" s="35">
        <f>AVERAGE(F14:F18)</f>
        <v>0.23414199999999999</v>
      </c>
      <c r="G19" s="36">
        <f>STDEVA(F14:F18)</f>
        <v>2.6935192963852769E-2</v>
      </c>
      <c r="H19" s="65">
        <f>AVERAGE(H14:H18)</f>
        <v>3.3967999999999998E-2</v>
      </c>
      <c r="I19" s="17">
        <f>STDEVA(H14:H18)</f>
        <v>5.0328242568164457E-3</v>
      </c>
      <c r="J19" s="63">
        <f>AVERAGE(J14:J18)</f>
        <v>15.687513999999998</v>
      </c>
      <c r="K19" s="17">
        <f>STDEVA(J14:J18)</f>
        <v>1.8046579285781614</v>
      </c>
      <c r="N19" s="18"/>
      <c r="S19" s="35">
        <f>AVERAGE(S14:S18)</f>
        <v>0.80683199999999999</v>
      </c>
      <c r="T19" s="31">
        <f>STDEVA(S14:S18)</f>
        <v>0.20998151887725705</v>
      </c>
      <c r="U19" s="65">
        <f>AVERAGE(U14:U18)</f>
        <v>0.22465199999999999</v>
      </c>
      <c r="V19" s="23">
        <f>STDEVA(U14:U18)</f>
        <v>2.566246909399016E-2</v>
      </c>
      <c r="W19" s="63">
        <f>AVERAGE(W14:W18)</f>
        <v>54.057743999999992</v>
      </c>
      <c r="X19" s="23">
        <f>STDEVA(W14:W18)</f>
        <v>14.068761764776266</v>
      </c>
      <c r="Y19" s="23"/>
      <c r="AA19" s="18"/>
      <c r="AF19" s="35">
        <f>AVERAGE(AF14:AF18)</f>
        <v>3.5060692000000002</v>
      </c>
      <c r="AG19" s="31">
        <f>STDEVA(AF14:AF18)</f>
        <v>7.1856607442879208E-2</v>
      </c>
      <c r="AH19" s="101">
        <f>AVERAGE(AH14:AH18)</f>
        <v>2.0118319999999996</v>
      </c>
      <c r="AI19" s="23">
        <f>STDEVA(AH14:AH18)</f>
        <v>9.6592595575437382E-2</v>
      </c>
      <c r="AJ19" s="63">
        <f>AVERAGE(AJ14:AJ18)</f>
        <v>234.90663640000002</v>
      </c>
      <c r="AK19" s="23">
        <f>STDEVA(AJ14:AJ18)</f>
        <v>4.8143926986729113</v>
      </c>
      <c r="AL19" s="23"/>
      <c r="AM19" s="38"/>
      <c r="AN19" s="18"/>
      <c r="AS19" s="35">
        <f>AVERAGE(AS14:AS18)</f>
        <v>4.4888779999999997</v>
      </c>
      <c r="AT19" s="31">
        <f>STDEVA(AS14:AS18)</f>
        <v>5.4886042579147594E-2</v>
      </c>
      <c r="AU19" s="65">
        <f>AVERAGE(AU14:AU18)</f>
        <v>2.5236679999999998</v>
      </c>
      <c r="AV19" s="23">
        <f>STDEVA(AU14:AU18)</f>
        <v>9.8464052933037394E-2</v>
      </c>
      <c r="AW19" s="63">
        <f>AVERAGE(AW14:AW18)</f>
        <v>300.75482599999998</v>
      </c>
      <c r="AX19" s="23">
        <f>STDEVA(AW14:AW18)</f>
        <v>3.6773648528028913</v>
      </c>
    </row>
    <row r="21" spans="1:50" ht="14.45" x14ac:dyDescent="0.35">
      <c r="A21" s="6" t="s">
        <v>11</v>
      </c>
      <c r="B21" s="2" t="s">
        <v>2</v>
      </c>
      <c r="C21" s="2" t="s">
        <v>3</v>
      </c>
      <c r="D21" s="2" t="s">
        <v>4</v>
      </c>
      <c r="E21" s="2" t="s">
        <v>5</v>
      </c>
      <c r="F21" s="226" t="s">
        <v>17</v>
      </c>
      <c r="G21" s="221"/>
      <c r="H21" s="222" t="s">
        <v>23</v>
      </c>
      <c r="I21" s="227"/>
      <c r="J21" s="224" t="s">
        <v>25</v>
      </c>
      <c r="K21" s="227"/>
      <c r="N21" s="6" t="s">
        <v>12</v>
      </c>
      <c r="O21" s="2" t="s">
        <v>2</v>
      </c>
      <c r="P21" s="2" t="s">
        <v>3</v>
      </c>
      <c r="Q21" s="2" t="s">
        <v>4</v>
      </c>
      <c r="R21" s="2" t="s">
        <v>5</v>
      </c>
      <c r="S21" s="226" t="s">
        <v>17</v>
      </c>
      <c r="T21" s="221"/>
      <c r="U21" s="222" t="s">
        <v>23</v>
      </c>
      <c r="V21" s="227"/>
      <c r="W21" s="224" t="s">
        <v>25</v>
      </c>
      <c r="X21" s="227"/>
      <c r="AA21" s="6" t="s">
        <v>13</v>
      </c>
      <c r="AB21" s="2" t="s">
        <v>2</v>
      </c>
      <c r="AC21" s="2" t="s">
        <v>3</v>
      </c>
      <c r="AD21" s="2" t="s">
        <v>4</v>
      </c>
      <c r="AE21" s="2" t="s">
        <v>5</v>
      </c>
      <c r="AF21" s="226" t="s">
        <v>17</v>
      </c>
      <c r="AG21" s="221"/>
      <c r="AH21" s="222" t="s">
        <v>23</v>
      </c>
      <c r="AI21" s="227"/>
      <c r="AJ21" s="224" t="s">
        <v>25</v>
      </c>
      <c r="AK21" s="227"/>
      <c r="AN21" s="6" t="s">
        <v>14</v>
      </c>
      <c r="AO21" s="2" t="s">
        <v>2</v>
      </c>
      <c r="AP21" s="2" t="s">
        <v>3</v>
      </c>
      <c r="AQ21" s="2" t="s">
        <v>4</v>
      </c>
      <c r="AR21" s="2" t="s">
        <v>5</v>
      </c>
      <c r="AS21" s="226" t="s">
        <v>17</v>
      </c>
      <c r="AT21" s="221"/>
      <c r="AU21" s="222" t="s">
        <v>23</v>
      </c>
      <c r="AV21" s="227"/>
      <c r="AW21" s="224" t="s">
        <v>25</v>
      </c>
      <c r="AX21" s="227"/>
    </row>
    <row r="22" spans="1:50" ht="14.45" x14ac:dyDescent="0.35">
      <c r="A22" s="3" t="s">
        <v>44</v>
      </c>
      <c r="B22">
        <v>0.20200000000000001</v>
      </c>
      <c r="C22">
        <v>5.5E-2</v>
      </c>
      <c r="D22">
        <v>5.8999999999999997E-2</v>
      </c>
      <c r="E22">
        <v>0.33400000000000002</v>
      </c>
      <c r="F22" s="34">
        <f>((((11.6*B22)-(1.31*C22)-(0.14*D22))*10)/0.01)/1000</f>
        <v>2.2628900000000005</v>
      </c>
      <c r="H22" s="61">
        <f>(E22*3.86*10)/10</f>
        <v>1.2892399999999999</v>
      </c>
      <c r="J22" s="60">
        <f>F22*67</f>
        <v>151.61363000000003</v>
      </c>
      <c r="L22">
        <f>(LN(F22/AS2))/1</f>
        <v>0.77802799705736891</v>
      </c>
      <c r="N22" s="3" t="s">
        <v>44</v>
      </c>
      <c r="O22" s="7">
        <v>0.221</v>
      </c>
      <c r="P22" s="7">
        <v>5.8000000000000003E-2</v>
      </c>
      <c r="Q22" s="7">
        <v>6.5000000000000002E-2</v>
      </c>
      <c r="R22" s="7">
        <v>0.626</v>
      </c>
      <c r="S22" s="34">
        <f t="shared" ref="S22:S26" si="37">((((11.6*O22)-(1.31*P22)-(0.14*Q22))*10)/0.01)/1000</f>
        <v>2.4785200000000001</v>
      </c>
      <c r="T22" s="149"/>
      <c r="U22" s="61">
        <f>(R22*3.86*10)/10</f>
        <v>2.4163600000000001</v>
      </c>
      <c r="W22" s="60">
        <f>S22*67</f>
        <v>166.06084000000001</v>
      </c>
      <c r="AA22" s="3" t="s">
        <v>44</v>
      </c>
      <c r="AB22" s="5">
        <v>0.20699999999999999</v>
      </c>
      <c r="AC22" s="5">
        <v>5.1999999999999998E-2</v>
      </c>
      <c r="AD22" s="5">
        <v>5.8000000000000003E-2</v>
      </c>
      <c r="AE22" s="99">
        <v>0.55800000000000005</v>
      </c>
      <c r="AF22" s="34">
        <f t="shared" ref="AF22:AF36" si="38">((((11.6*AB22)-(1.31*AC22)-(0.14*AD22))*10)/0.01)/1000</f>
        <v>2.3249599999999999</v>
      </c>
      <c r="AG22" s="151"/>
      <c r="AH22" s="61">
        <f>(AE22*3.86*10)/10</f>
        <v>2.15388</v>
      </c>
      <c r="AJ22" s="60">
        <f>AF22*67</f>
        <v>155.77232000000001</v>
      </c>
      <c r="AN22" s="3" t="s">
        <v>44</v>
      </c>
      <c r="AO22" s="7">
        <v>0.14499999999999999</v>
      </c>
      <c r="AP22" s="7">
        <v>6.4000000000000001E-2</v>
      </c>
      <c r="AQ22" s="7">
        <v>7.2999999999999995E-2</v>
      </c>
      <c r="AR22" s="7">
        <v>0.34699999999999998</v>
      </c>
      <c r="AS22" s="34">
        <f t="shared" ref="AS22:AS26" si="39">((((11.6*AO22)-(1.31*AP22)-(0.14*AQ22))*10)/0.01)/1000</f>
        <v>1.5879400000000001</v>
      </c>
      <c r="AT22" s="149"/>
      <c r="AU22" s="61">
        <f>(AR22*3.86*10)/10</f>
        <v>1.3394199999999998</v>
      </c>
      <c r="AV22" s="22"/>
      <c r="AW22" s="60">
        <f>AS22*67</f>
        <v>106.39198</v>
      </c>
    </row>
    <row r="23" spans="1:50" ht="14.45" x14ac:dyDescent="0.35">
      <c r="A23" s="3"/>
      <c r="B23">
        <v>0.2</v>
      </c>
      <c r="C23">
        <v>5.2999999999999999E-2</v>
      </c>
      <c r="D23">
        <v>5.7000000000000002E-2</v>
      </c>
      <c r="E23">
        <v>0.33800000000000002</v>
      </c>
      <c r="F23" s="34">
        <f t="shared" ref="F23:F24" si="40">((((11.6*B23)-(1.31*C23)-(0.14*D23))*10)/0.01)/1000</f>
        <v>2.2425899999999999</v>
      </c>
      <c r="H23" s="61">
        <f t="shared" ref="H23:H26" si="41">(E23*3.86*10)/10</f>
        <v>1.3046800000000001</v>
      </c>
      <c r="J23" s="60">
        <f t="shared" ref="J23:J26" si="42">F23*67</f>
        <v>150.25352999999998</v>
      </c>
      <c r="L23">
        <f>(LN(F23/AS3))/1</f>
        <v>0.83385222756782218</v>
      </c>
      <c r="N23" s="3"/>
      <c r="O23" s="7">
        <v>0.222</v>
      </c>
      <c r="P23" s="7">
        <v>5.8999999999999997E-2</v>
      </c>
      <c r="Q23" s="7">
        <v>6.5000000000000002E-2</v>
      </c>
      <c r="R23" s="7">
        <v>0.626</v>
      </c>
      <c r="S23" s="34">
        <f t="shared" si="37"/>
        <v>2.48881</v>
      </c>
      <c r="T23" s="149"/>
      <c r="U23" s="61">
        <f t="shared" ref="U23:U26" si="43">(R23*3.86*10)/10</f>
        <v>2.4163600000000001</v>
      </c>
      <c r="W23" s="60">
        <f>S23*67</f>
        <v>166.75027</v>
      </c>
      <c r="AA23" s="3"/>
      <c r="AB23" s="5">
        <v>0.20499999999999999</v>
      </c>
      <c r="AC23" s="4">
        <v>4.9000000000000002E-2</v>
      </c>
      <c r="AD23" s="4">
        <v>5.6000000000000001E-2</v>
      </c>
      <c r="AE23" s="100">
        <v>0.55800000000000005</v>
      </c>
      <c r="AF23" s="34">
        <f t="shared" si="38"/>
        <v>2.3059699999999999</v>
      </c>
      <c r="AG23" s="152"/>
      <c r="AH23" s="61">
        <f>(AE23*3.86*10)/10</f>
        <v>2.15388</v>
      </c>
      <c r="AJ23" s="60">
        <f>AF23*67</f>
        <v>154.49999</v>
      </c>
      <c r="AN23" s="3"/>
      <c r="AO23">
        <v>0.14799999999999999</v>
      </c>
      <c r="AP23">
        <v>6.6000000000000003E-2</v>
      </c>
      <c r="AQ23">
        <v>7.3999999999999996E-2</v>
      </c>
      <c r="AR23">
        <v>0.34200000000000003</v>
      </c>
      <c r="AS23" s="34">
        <f t="shared" si="39"/>
        <v>1.61998</v>
      </c>
      <c r="AT23" s="149"/>
      <c r="AU23" s="61">
        <f t="shared" ref="AU23:AU26" si="44">(AR23*3.86*10)/10</f>
        <v>1.32012</v>
      </c>
      <c r="AV23" s="22"/>
      <c r="AW23" s="60">
        <f>AS23*67</f>
        <v>108.53865999999999</v>
      </c>
    </row>
    <row r="24" spans="1:50" ht="14.45" x14ac:dyDescent="0.35">
      <c r="A24" s="3"/>
      <c r="B24">
        <v>0.19600000000000001</v>
      </c>
      <c r="C24">
        <v>5.5E-2</v>
      </c>
      <c r="D24">
        <v>5.8999999999999997E-2</v>
      </c>
      <c r="E24">
        <v>0.33500000000000002</v>
      </c>
      <c r="F24" s="34">
        <f t="shared" si="40"/>
        <v>2.1932900000000006</v>
      </c>
      <c r="H24" s="61">
        <f t="shared" si="41"/>
        <v>1.2931000000000001</v>
      </c>
      <c r="J24" s="60">
        <f t="shared" si="42"/>
        <v>146.95043000000004</v>
      </c>
      <c r="L24">
        <f>(LN(F24/AS4))/1</f>
        <v>0.84815082448899226</v>
      </c>
      <c r="N24" s="3"/>
      <c r="O24" s="7">
        <v>0.23499999999999999</v>
      </c>
      <c r="P24" s="7">
        <v>7.0000000000000007E-2</v>
      </c>
      <c r="Q24" s="7">
        <v>7.2999999999999995E-2</v>
      </c>
      <c r="R24">
        <v>0.624</v>
      </c>
      <c r="S24" s="34">
        <f t="shared" si="37"/>
        <v>2.6240799999999997</v>
      </c>
      <c r="U24" s="61">
        <f t="shared" si="43"/>
        <v>2.4086400000000001</v>
      </c>
      <c r="W24" s="60">
        <f t="shared" ref="W24:W26" si="45">S24*67</f>
        <v>175.81335999999999</v>
      </c>
      <c r="AA24" s="3"/>
      <c r="AB24" s="5">
        <v>0.19600000000000001</v>
      </c>
      <c r="AC24" s="5">
        <v>6.9000000000000006E-2</v>
      </c>
      <c r="AD24" s="5">
        <v>6.7000000000000004E-2</v>
      </c>
      <c r="AE24" s="100">
        <v>0.55700000000000005</v>
      </c>
      <c r="AF24" s="34">
        <f t="shared" si="38"/>
        <v>2.1738299999999993</v>
      </c>
      <c r="AG24" s="152"/>
      <c r="AH24" s="61">
        <f>(AE24*3.86*10)/10</f>
        <v>2.15002</v>
      </c>
      <c r="AJ24" s="60">
        <f>AF24*67</f>
        <v>145.64660999999995</v>
      </c>
      <c r="AN24" s="3"/>
      <c r="AO24" s="7">
        <v>0.16300000000000001</v>
      </c>
      <c r="AP24" s="7">
        <v>5.5E-2</v>
      </c>
      <c r="AQ24" s="7">
        <v>0.38</v>
      </c>
      <c r="AR24">
        <v>0.34100000000000003</v>
      </c>
      <c r="AS24" s="34">
        <f t="shared" si="39"/>
        <v>1.7655500000000004</v>
      </c>
      <c r="AU24" s="61">
        <f t="shared" si="44"/>
        <v>1.31626</v>
      </c>
      <c r="AV24" s="22"/>
      <c r="AW24" s="60">
        <f t="shared" ref="AW24:AW26" si="46">AS24*67</f>
        <v>118.29185000000003</v>
      </c>
    </row>
    <row r="25" spans="1:50" ht="14.45" x14ac:dyDescent="0.35">
      <c r="A25" s="3"/>
      <c r="B25">
        <v>0.20499999999999999</v>
      </c>
      <c r="C25">
        <v>0.06</v>
      </c>
      <c r="D25">
        <v>6.4000000000000001E-2</v>
      </c>
      <c r="E25">
        <v>0.33500000000000002</v>
      </c>
      <c r="F25" s="34">
        <f>((((11.6*B25)-(1.31*C25)-(0.14*D25))*10)/0.01)/1000</f>
        <v>2.2904399999999998</v>
      </c>
      <c r="H25" s="61">
        <f t="shared" si="41"/>
        <v>1.2931000000000001</v>
      </c>
      <c r="J25" s="60">
        <f t="shared" si="42"/>
        <v>153.45947999999999</v>
      </c>
      <c r="L25">
        <f>(LN(F25/AS5))/1</f>
        <v>0.93891601150271242</v>
      </c>
      <c r="N25" s="3"/>
      <c r="O25" s="7">
        <v>0.22500000000000001</v>
      </c>
      <c r="P25" s="7">
        <v>5.6000000000000001E-2</v>
      </c>
      <c r="Q25" s="7">
        <v>0.06</v>
      </c>
      <c r="R25">
        <v>0.61299999999999999</v>
      </c>
      <c r="S25" s="34">
        <f t="shared" si="37"/>
        <v>2.5282399999999998</v>
      </c>
      <c r="U25" s="61">
        <f t="shared" si="43"/>
        <v>2.3661799999999999</v>
      </c>
      <c r="W25" s="60">
        <f t="shared" si="45"/>
        <v>169.39207999999999</v>
      </c>
      <c r="AA25" s="3"/>
      <c r="AB25" s="5">
        <v>0.19900000000000001</v>
      </c>
      <c r="AC25" s="5">
        <v>6.7000000000000004E-2</v>
      </c>
      <c r="AD25" s="5">
        <v>6.5000000000000002E-2</v>
      </c>
      <c r="AE25" s="100">
        <v>0.51300000000000001</v>
      </c>
      <c r="AF25" s="34">
        <f t="shared" si="38"/>
        <v>2.2115300000000002</v>
      </c>
      <c r="AG25" s="152"/>
      <c r="AH25" s="61">
        <f>(AE25*3.86*10)/10</f>
        <v>1.9801800000000001</v>
      </c>
      <c r="AJ25" s="60">
        <f>AF25*67</f>
        <v>148.17251000000002</v>
      </c>
      <c r="AN25" s="3"/>
      <c r="AO25" s="7">
        <v>0.14499999999999999</v>
      </c>
      <c r="AP25" s="7">
        <v>4.2000000000000003E-2</v>
      </c>
      <c r="AQ25" s="7">
        <v>4.4999999999999998E-2</v>
      </c>
      <c r="AR25">
        <v>0.33100000000000002</v>
      </c>
      <c r="AS25" s="34">
        <f t="shared" si="39"/>
        <v>1.6206799999999999</v>
      </c>
      <c r="AU25" s="61">
        <f t="shared" si="44"/>
        <v>1.27766</v>
      </c>
      <c r="AV25" s="22"/>
      <c r="AW25" s="60">
        <f t="shared" si="46"/>
        <v>108.58555999999999</v>
      </c>
    </row>
    <row r="26" spans="1:50" ht="14.45" x14ac:dyDescent="0.35">
      <c r="A26" s="3"/>
      <c r="B26">
        <v>0.2</v>
      </c>
      <c r="C26">
        <v>5.7000000000000002E-2</v>
      </c>
      <c r="D26">
        <v>5.8999999999999997E-2</v>
      </c>
      <c r="E26">
        <v>0.33300000000000002</v>
      </c>
      <c r="F26" s="34">
        <f>((((11.6*B26)-(1.31*C26)-(0.14*D26))*10)/0.01)/1000</f>
        <v>2.2370699999999997</v>
      </c>
      <c r="H26" s="61">
        <f t="shared" si="41"/>
        <v>1.28538</v>
      </c>
      <c r="J26" s="60">
        <f t="shared" si="42"/>
        <v>149.88368999999997</v>
      </c>
      <c r="L26">
        <f>(LN(F26/AS6))/1</f>
        <v>0.91340941612668258</v>
      </c>
      <c r="N26" s="3"/>
      <c r="O26" s="7">
        <v>0.22500000000000001</v>
      </c>
      <c r="P26" s="7">
        <v>5.6300000000000003E-2</v>
      </c>
      <c r="Q26" s="7">
        <v>5.8999999999999997E-2</v>
      </c>
      <c r="R26" s="7">
        <v>0.61899999999999999</v>
      </c>
      <c r="S26" s="34">
        <f t="shared" si="37"/>
        <v>2.5279869999999995</v>
      </c>
      <c r="U26" s="61">
        <f t="shared" si="43"/>
        <v>2.3893399999999998</v>
      </c>
      <c r="W26" s="60">
        <f t="shared" si="45"/>
        <v>169.37512899999996</v>
      </c>
      <c r="AA26" s="3"/>
      <c r="AB26" s="5">
        <v>0.2</v>
      </c>
      <c r="AC26" s="5">
        <v>0.05</v>
      </c>
      <c r="AD26" s="5">
        <v>5.2999999999999999E-2</v>
      </c>
      <c r="AE26" s="100">
        <v>0.501</v>
      </c>
      <c r="AF26" s="34">
        <f t="shared" si="38"/>
        <v>2.2470799999999995</v>
      </c>
      <c r="AG26" s="152"/>
      <c r="AH26" s="61">
        <f>(AE26*3.86*10)/10</f>
        <v>1.9338599999999999</v>
      </c>
      <c r="AJ26" s="60">
        <f>AF26*67</f>
        <v>150.55435999999997</v>
      </c>
      <c r="AN26" s="3"/>
      <c r="AO26" s="7">
        <v>0.154</v>
      </c>
      <c r="AP26" s="7">
        <v>6.7000000000000004E-2</v>
      </c>
      <c r="AQ26" s="7">
        <v>6.8000000000000005E-2</v>
      </c>
      <c r="AR26" s="7">
        <v>0.33400000000000002</v>
      </c>
      <c r="AS26" s="34">
        <f t="shared" si="39"/>
        <v>1.6891100000000001</v>
      </c>
      <c r="AU26" s="61">
        <f t="shared" si="44"/>
        <v>1.2892399999999999</v>
      </c>
      <c r="AV26" s="22"/>
      <c r="AW26" s="60">
        <f t="shared" si="46"/>
        <v>113.17037000000001</v>
      </c>
    </row>
    <row r="27" spans="1:50" ht="14.45" x14ac:dyDescent="0.35">
      <c r="A27" s="3"/>
      <c r="B27" s="17"/>
      <c r="C27" s="17"/>
      <c r="D27" s="17"/>
      <c r="E27" s="17"/>
      <c r="F27" s="35">
        <f>AVERAGE(F22:F26)</f>
        <v>2.2452560000000004</v>
      </c>
      <c r="G27" s="36">
        <f>STDEVA(F22:F26)</f>
        <v>3.5802008044242238E-2</v>
      </c>
      <c r="H27" s="65">
        <f>AVERAGE(H22:H26)</f>
        <v>1.2930999999999999</v>
      </c>
      <c r="I27" s="17">
        <f>STDEVA(H22:H26)</f>
        <v>7.2213987564737486E-3</v>
      </c>
      <c r="J27" s="63">
        <f>AVERAGE(J22:J26)</f>
        <v>150.43215200000003</v>
      </c>
      <c r="K27" s="17">
        <f>STDEVA(J22:J26)</f>
        <v>2.3987345389642294</v>
      </c>
      <c r="L27" s="63">
        <f>AVERAGE(L22:L26)</f>
        <v>0.86247129534871569</v>
      </c>
      <c r="M27" s="17">
        <f>STDEVA(L22:L26)</f>
        <v>6.4407461386218307E-2</v>
      </c>
      <c r="O27" s="17"/>
      <c r="P27" s="17"/>
      <c r="Q27" s="17"/>
      <c r="R27" s="17"/>
      <c r="S27" s="35">
        <f>AVERAGE(S22:S26)</f>
        <v>2.5295274000000001</v>
      </c>
      <c r="T27" s="31">
        <f>STDEVA(S22:S26)</f>
        <v>5.7454081480778955E-2</v>
      </c>
      <c r="U27" s="65">
        <f>AVERAGE(U22:U26)</f>
        <v>2.3993760000000002</v>
      </c>
      <c r="V27" s="23">
        <f>STDEVA(U22:U26)</f>
        <v>2.1595311528199899E-2</v>
      </c>
      <c r="W27" s="63">
        <f>AVERAGE(W22:W26)</f>
        <v>169.47833579999997</v>
      </c>
      <c r="X27" s="23">
        <f>STDEVA(W22:W26)</f>
        <v>3.8494234592121899</v>
      </c>
      <c r="Y27" s="23"/>
      <c r="Z27" s="17"/>
      <c r="AA27" s="3"/>
      <c r="AB27" s="17"/>
      <c r="AC27" s="17"/>
      <c r="AD27" s="17"/>
      <c r="AE27" s="17"/>
      <c r="AF27" s="35">
        <f>AVERAGE(AF22:AF26)</f>
        <v>2.2526739999999998</v>
      </c>
      <c r="AG27" s="31">
        <f>STDEVA(AF22:AF25)</f>
        <v>7.2954577820723662E-2</v>
      </c>
      <c r="AH27" s="65">
        <f>AVERAGE(AH22:AH26)</f>
        <v>2.0743640000000001</v>
      </c>
      <c r="AI27" s="23">
        <f>STDEVA(AH22:AH25)</f>
        <v>8.6225868508238268E-2</v>
      </c>
      <c r="AJ27" s="63">
        <f>AVERAGE(AJ22:AJ26)</f>
        <v>150.92915799999997</v>
      </c>
      <c r="AK27" s="23">
        <f>STDEVA(AJ22:AJ25)</f>
        <v>4.8879567139884896</v>
      </c>
      <c r="AL27" s="23"/>
      <c r="AN27" s="3"/>
      <c r="AO27" s="17"/>
      <c r="AP27" s="17"/>
      <c r="AQ27" s="17"/>
      <c r="AR27" s="17"/>
      <c r="AS27" s="35">
        <f>AVERAGE(AS22:AS26)</f>
        <v>1.656652</v>
      </c>
      <c r="AT27" s="31">
        <f>STDEVA(AS22:AS26)</f>
        <v>7.1190686680211349E-2</v>
      </c>
      <c r="AU27" s="65">
        <f>AVERAGE(AU22:AU26)</f>
        <v>1.30854</v>
      </c>
      <c r="AV27" s="23">
        <f>STDEVA(AU22:AU26)</f>
        <v>2.4866310542579439E-2</v>
      </c>
      <c r="AW27" s="63">
        <f>AVERAGE(AW22:AW26)</f>
        <v>110.99568400000001</v>
      </c>
      <c r="AX27" s="23">
        <f>STDEVA(AW22:AW26)</f>
        <v>4.769776007574162</v>
      </c>
    </row>
    <row r="28" spans="1:50" ht="14.45" x14ac:dyDescent="0.35">
      <c r="A28" s="3" t="s">
        <v>45</v>
      </c>
      <c r="B28" s="4">
        <v>0.11899999999999999</v>
      </c>
      <c r="C28" s="4">
        <v>6.4000000000000001E-2</v>
      </c>
      <c r="D28" s="4">
        <v>6.9000000000000006E-2</v>
      </c>
      <c r="E28" s="4">
        <v>0.41799999999999998</v>
      </c>
      <c r="F28" s="34">
        <f>((((11.6*B28)-(1.31*C28)-(0.14*D28))*10)/0.01)/1000</f>
        <v>1.2868999999999999</v>
      </c>
      <c r="H28" s="61">
        <f>(E28*3.86*10)/10</f>
        <v>1.6134799999999998</v>
      </c>
      <c r="J28" s="60">
        <f>F28*67</f>
        <v>86.22229999999999</v>
      </c>
      <c r="N28" s="3" t="s">
        <v>45</v>
      </c>
      <c r="O28" s="7">
        <v>0.16400000000000001</v>
      </c>
      <c r="P28" s="7">
        <v>4.9000000000000002E-2</v>
      </c>
      <c r="Q28" s="7">
        <v>4.3999999999999997E-2</v>
      </c>
      <c r="R28" s="7">
        <v>0.47899999999999998</v>
      </c>
      <c r="S28" s="34">
        <f t="shared" ref="S28:S32" si="47">((((11.6*O28)-(1.31*P28)-(0.14*Q28))*10)/0.01)/1000</f>
        <v>1.8320500000000002</v>
      </c>
      <c r="T28" s="149"/>
      <c r="U28" s="61">
        <f>(R28*3.86*10)/10</f>
        <v>1.8489399999999996</v>
      </c>
      <c r="W28" s="60">
        <f>S28*67</f>
        <v>122.74735000000001</v>
      </c>
      <c r="AA28" s="3" t="s">
        <v>45</v>
      </c>
      <c r="AB28" s="5">
        <v>0.30299999999999999</v>
      </c>
      <c r="AC28" s="5">
        <v>0.10199999999999999</v>
      </c>
      <c r="AD28" s="5">
        <v>9.8000000000000004E-2</v>
      </c>
      <c r="AE28" s="5">
        <v>0.74399999999999999</v>
      </c>
      <c r="AF28" s="34">
        <f t="shared" ref="AF28:AF32" si="48">((((11.6*AB28)-(1.31*AC28)-(0.14*AD28))*10)/0.01)/1000</f>
        <v>3.3674599999999995</v>
      </c>
      <c r="AG28" s="149"/>
      <c r="AH28" s="61">
        <f>(AE28*3.86*10)/10</f>
        <v>2.8718399999999997</v>
      </c>
      <c r="AI28" s="22"/>
      <c r="AJ28" s="60">
        <f>AF28*67</f>
        <v>225.61981999999998</v>
      </c>
      <c r="AK28" s="22"/>
      <c r="AL28">
        <f>(LN(AF28/S28))/1</f>
        <v>0.60872319252795426</v>
      </c>
      <c r="AN28" s="3" t="s">
        <v>45</v>
      </c>
      <c r="AO28" s="5">
        <v>0.19400000000000001</v>
      </c>
      <c r="AP28" s="5">
        <v>6.2E-2</v>
      </c>
      <c r="AQ28" s="5">
        <v>6.0999999999999999E-2</v>
      </c>
      <c r="AR28" s="4">
        <v>0.52300000000000002</v>
      </c>
      <c r="AS28" s="34">
        <f t="shared" ref="AS28:AS32" si="49">((((11.6*AO28)-(1.31*AP28)-(0.14*AQ28))*10)/0.01)/1000</f>
        <v>2.1606399999999999</v>
      </c>
      <c r="AT28" s="149"/>
      <c r="AU28" s="61">
        <f>(AR28*3.86*10)/10</f>
        <v>2.01878</v>
      </c>
      <c r="AV28" s="22"/>
      <c r="AW28" s="60">
        <f>AS28*67</f>
        <v>144.76288</v>
      </c>
    </row>
    <row r="29" spans="1:50" ht="14.45" x14ac:dyDescent="0.35">
      <c r="A29" s="3"/>
      <c r="B29" s="4">
        <v>0.12</v>
      </c>
      <c r="C29" s="4">
        <v>6.6000000000000003E-2</v>
      </c>
      <c r="D29" s="4">
        <v>0.06</v>
      </c>
      <c r="E29" s="4">
        <v>0.41899999999999998</v>
      </c>
      <c r="F29" s="34">
        <f t="shared" ref="F29:F30" si="50">((((11.6*B29)-(1.31*C29)-(0.14*D29))*10)/0.01)/1000</f>
        <v>1.29714</v>
      </c>
      <c r="H29" s="61">
        <f t="shared" ref="H29:H32" si="51">(E29*3.86*10)/10</f>
        <v>1.6173399999999998</v>
      </c>
      <c r="J29" s="60">
        <f t="shared" ref="J29:J32" si="52">F29*67</f>
        <v>86.908379999999994</v>
      </c>
      <c r="N29" s="3"/>
      <c r="O29" s="7">
        <v>0.16600000000000001</v>
      </c>
      <c r="P29" s="7">
        <v>5.8000000000000003E-2</v>
      </c>
      <c r="Q29" s="7">
        <v>5.1999999999999998E-2</v>
      </c>
      <c r="R29" s="7">
        <v>0.48899999999999999</v>
      </c>
      <c r="S29" s="34">
        <f t="shared" si="47"/>
        <v>1.8423400000000001</v>
      </c>
      <c r="T29" s="149"/>
      <c r="U29" s="61">
        <f t="shared" ref="U29:U32" si="53">(R29*3.86*10)/10</f>
        <v>1.88754</v>
      </c>
      <c r="W29" s="60">
        <f>S29*67</f>
        <v>123.43678</v>
      </c>
      <c r="AA29" s="3"/>
      <c r="AB29" s="5">
        <v>0.30399999999999999</v>
      </c>
      <c r="AC29" s="4">
        <v>0.14199999999999999</v>
      </c>
      <c r="AD29" s="5">
        <v>0.14199999999999999</v>
      </c>
      <c r="AE29" s="5">
        <v>0.79500000000000004</v>
      </c>
      <c r="AF29" s="34">
        <f t="shared" si="48"/>
        <v>3.3204999999999996</v>
      </c>
      <c r="AG29" s="149"/>
      <c r="AH29" s="61">
        <f t="shared" ref="AH29:AH32" si="54">(AE29*3.86*10)/10</f>
        <v>3.0687000000000002</v>
      </c>
      <c r="AI29" s="22"/>
      <c r="AJ29" s="60">
        <f>AF29*67</f>
        <v>222.47349999999997</v>
      </c>
      <c r="AK29" s="22"/>
      <c r="AL29">
        <f t="shared" ref="AL29:AL32" si="55">(LN(AF29/S29))/1</f>
        <v>0.58907887122256009</v>
      </c>
      <c r="AN29" s="3"/>
      <c r="AO29" s="5">
        <v>0.193</v>
      </c>
      <c r="AP29" s="5">
        <v>6.2E-2</v>
      </c>
      <c r="AQ29" s="5">
        <v>0.06</v>
      </c>
      <c r="AR29" s="4">
        <v>0.52500000000000002</v>
      </c>
      <c r="AS29" s="34">
        <f t="shared" si="49"/>
        <v>2.1491799999999999</v>
      </c>
      <c r="AT29" s="149"/>
      <c r="AU29" s="61">
        <f t="shared" ref="AU29:AU32" si="56">(AR29*3.86*10)/10</f>
        <v>2.0265</v>
      </c>
      <c r="AV29" s="22"/>
      <c r="AW29" s="60">
        <f>AS29*67</f>
        <v>143.99506</v>
      </c>
    </row>
    <row r="30" spans="1:50" x14ac:dyDescent="0.25">
      <c r="A30" s="3"/>
      <c r="B30" s="4">
        <v>0.126</v>
      </c>
      <c r="C30" s="4">
        <v>6.2E-2</v>
      </c>
      <c r="D30" s="4">
        <v>6.9000000000000006E-2</v>
      </c>
      <c r="E30" s="4">
        <v>0.438</v>
      </c>
      <c r="F30" s="34">
        <f t="shared" si="50"/>
        <v>1.3707199999999999</v>
      </c>
      <c r="H30" s="61">
        <f t="shared" si="51"/>
        <v>1.69068</v>
      </c>
      <c r="J30" s="60">
        <f t="shared" si="52"/>
        <v>91.838239999999999</v>
      </c>
      <c r="N30" s="3"/>
      <c r="O30" s="7">
        <v>0.17899999999999999</v>
      </c>
      <c r="P30" s="7">
        <v>6.0999999999999999E-2</v>
      </c>
      <c r="Q30" s="7">
        <v>6.3E-2</v>
      </c>
      <c r="R30" s="7">
        <v>0.46300000000000002</v>
      </c>
      <c r="S30" s="34">
        <f t="shared" si="47"/>
        <v>1.9876699999999998</v>
      </c>
      <c r="U30" s="61">
        <f t="shared" si="53"/>
        <v>1.78718</v>
      </c>
      <c r="W30" s="60">
        <f t="shared" ref="W30:W32" si="57">S30*67</f>
        <v>133.17389</v>
      </c>
      <c r="AA30" s="3"/>
      <c r="AB30" s="5">
        <v>0.29299999999999998</v>
      </c>
      <c r="AC30" s="5">
        <v>1.9E-2</v>
      </c>
      <c r="AD30" s="5">
        <v>1.4999999999999999E-2</v>
      </c>
      <c r="AE30" s="5">
        <v>0.79300000000000004</v>
      </c>
      <c r="AF30" s="34">
        <f t="shared" si="48"/>
        <v>3.3718099999999991</v>
      </c>
      <c r="AH30" s="61">
        <f t="shared" si="54"/>
        <v>3.0609800000000003</v>
      </c>
      <c r="AI30" s="22"/>
      <c r="AJ30" s="60">
        <f t="shared" ref="AJ30:AJ32" si="58">AF30*67</f>
        <v>225.91126999999994</v>
      </c>
      <c r="AK30" s="22"/>
      <c r="AL30">
        <f t="shared" si="55"/>
        <v>0.52848659369045237</v>
      </c>
      <c r="AN30" s="3"/>
      <c r="AO30" s="5">
        <v>0.19900000000000001</v>
      </c>
      <c r="AP30" s="5">
        <v>6.8000000000000005E-2</v>
      </c>
      <c r="AQ30" s="5">
        <v>6.3E-2</v>
      </c>
      <c r="AR30" s="4">
        <v>0.52100000000000002</v>
      </c>
      <c r="AS30" s="34">
        <f t="shared" si="49"/>
        <v>2.2105000000000001</v>
      </c>
      <c r="AU30" s="61">
        <f t="shared" si="56"/>
        <v>2.0110600000000001</v>
      </c>
      <c r="AV30" s="22"/>
      <c r="AW30" s="60">
        <f t="shared" ref="AW30:AW32" si="59">AS30*67</f>
        <v>148.1035</v>
      </c>
    </row>
    <row r="31" spans="1:50" x14ac:dyDescent="0.25">
      <c r="A31" s="3"/>
      <c r="B31" s="4">
        <v>0.13300000000000001</v>
      </c>
      <c r="C31" s="4">
        <v>6.2E-2</v>
      </c>
      <c r="D31" s="4">
        <v>6.6000000000000003E-2</v>
      </c>
      <c r="E31" s="4">
        <v>0.438</v>
      </c>
      <c r="F31" s="34">
        <f>((((11.6*B31)-(1.31*C31)-(0.14*D31))*10)/0.01)/1000</f>
        <v>1.45234</v>
      </c>
      <c r="H31" s="61">
        <f t="shared" si="51"/>
        <v>1.69068</v>
      </c>
      <c r="J31" s="60">
        <f t="shared" si="52"/>
        <v>97.306780000000003</v>
      </c>
      <c r="N31" s="3"/>
      <c r="O31" s="7">
        <v>0.17699999999999999</v>
      </c>
      <c r="P31" s="7">
        <v>0.06</v>
      </c>
      <c r="Q31" s="7">
        <v>6.3E-2</v>
      </c>
      <c r="R31" s="5">
        <v>0.47299999999999998</v>
      </c>
      <c r="S31" s="34">
        <f t="shared" si="47"/>
        <v>1.9657799999999996</v>
      </c>
      <c r="U31" s="61">
        <f t="shared" si="53"/>
        <v>1.82578</v>
      </c>
      <c r="W31" s="60">
        <f t="shared" si="57"/>
        <v>131.70725999999996</v>
      </c>
      <c r="AA31" s="3"/>
      <c r="AB31" s="5">
        <v>0.29399999999999998</v>
      </c>
      <c r="AC31" s="5">
        <v>0.02</v>
      </c>
      <c r="AD31" s="5">
        <v>1.6E-2</v>
      </c>
      <c r="AE31" s="5">
        <v>0.79400000000000004</v>
      </c>
      <c r="AF31" s="34">
        <f t="shared" si="48"/>
        <v>3.3819599999999999</v>
      </c>
      <c r="AH31" s="61">
        <f t="shared" si="54"/>
        <v>3.0648400000000002</v>
      </c>
      <c r="AI31" s="22"/>
      <c r="AJ31" s="60">
        <f t="shared" si="58"/>
        <v>226.59132</v>
      </c>
      <c r="AK31" s="22"/>
      <c r="AL31">
        <f t="shared" si="55"/>
        <v>0.54256630996166899</v>
      </c>
      <c r="AN31" s="3"/>
      <c r="AO31" s="4">
        <v>0.19900000000000001</v>
      </c>
      <c r="AP31" s="5">
        <v>6.8000000000000005E-2</v>
      </c>
      <c r="AQ31" s="5">
        <v>6.2E-2</v>
      </c>
      <c r="AR31" s="4">
        <v>0.52900000000000003</v>
      </c>
      <c r="AS31" s="34">
        <f t="shared" si="49"/>
        <v>2.2106399999999997</v>
      </c>
      <c r="AU31" s="61">
        <f t="shared" si="56"/>
        <v>2.0419399999999999</v>
      </c>
      <c r="AV31" s="22"/>
      <c r="AW31" s="60">
        <f t="shared" si="59"/>
        <v>148.11287999999999</v>
      </c>
    </row>
    <row r="32" spans="1:50" x14ac:dyDescent="0.25">
      <c r="A32" s="3"/>
      <c r="B32" s="4">
        <v>0.129</v>
      </c>
      <c r="C32" s="4">
        <v>5.6000000000000001E-2</v>
      </c>
      <c r="D32" s="4">
        <v>5.6000000000000001E-2</v>
      </c>
      <c r="E32" s="4">
        <v>0.42899999999999999</v>
      </c>
      <c r="F32" s="34">
        <f>((((11.6*B32)-(1.31*C32)-(0.14*D32))*10)/0.01)/1000</f>
        <v>1.4151999999999998</v>
      </c>
      <c r="H32" s="61">
        <f t="shared" si="51"/>
        <v>1.65594</v>
      </c>
      <c r="J32" s="60">
        <f t="shared" si="52"/>
        <v>94.818399999999983</v>
      </c>
      <c r="N32" s="3"/>
      <c r="O32" s="7">
        <v>0.17299999999999999</v>
      </c>
      <c r="P32" s="7">
        <v>7.5999999999999998E-2</v>
      </c>
      <c r="Q32" s="7">
        <v>7.5999999999999998E-2</v>
      </c>
      <c r="R32" s="5">
        <v>0.47699999999999998</v>
      </c>
      <c r="S32" s="34">
        <f t="shared" si="47"/>
        <v>1.8965999999999996</v>
      </c>
      <c r="U32" s="61">
        <f t="shared" si="53"/>
        <v>1.8412199999999999</v>
      </c>
      <c r="W32" s="60">
        <f t="shared" si="57"/>
        <v>127.07219999999998</v>
      </c>
      <c r="AA32" s="3"/>
      <c r="AB32" s="5">
        <v>0.31</v>
      </c>
      <c r="AC32" s="5">
        <v>0.10199999999999999</v>
      </c>
      <c r="AD32" s="5">
        <v>0.109</v>
      </c>
      <c r="AE32" s="5">
        <v>0.73799999999999999</v>
      </c>
      <c r="AF32" s="34">
        <f t="shared" si="48"/>
        <v>3.4471199999999995</v>
      </c>
      <c r="AH32" s="61">
        <f t="shared" si="54"/>
        <v>2.8486799999999999</v>
      </c>
      <c r="AI32" s="22"/>
      <c r="AJ32" s="60">
        <f t="shared" si="58"/>
        <v>230.95703999999998</v>
      </c>
      <c r="AK32" s="22"/>
      <c r="AL32">
        <f t="shared" si="55"/>
        <v>0.59747629034205008</v>
      </c>
      <c r="AN32" s="3"/>
      <c r="AO32" s="4">
        <v>0.20100000000000001</v>
      </c>
      <c r="AP32" s="5">
        <v>5.1999999999999998E-2</v>
      </c>
      <c r="AQ32" s="5">
        <v>4.9000000000000002E-2</v>
      </c>
      <c r="AR32" s="5">
        <v>0.52500000000000002</v>
      </c>
      <c r="AS32" s="34">
        <f t="shared" si="49"/>
        <v>2.2566199999999998</v>
      </c>
      <c r="AU32" s="61">
        <f t="shared" si="56"/>
        <v>2.0265</v>
      </c>
      <c r="AV32" s="22"/>
      <c r="AW32" s="60">
        <f t="shared" si="59"/>
        <v>151.19353999999998</v>
      </c>
    </row>
    <row r="33" spans="1:50" x14ac:dyDescent="0.25">
      <c r="A33" s="3"/>
      <c r="B33" s="17"/>
      <c r="C33" s="17"/>
      <c r="D33" s="17"/>
      <c r="E33" s="17"/>
      <c r="F33" s="35">
        <f>AVERAGE(F28:F32)</f>
        <v>1.3644599999999998</v>
      </c>
      <c r="G33" s="36">
        <f>STDEVA(F28:F32)</f>
        <v>7.2256774076898816E-2</v>
      </c>
      <c r="H33" s="65">
        <f>AVERAGE(H28:H32)</f>
        <v>1.653624</v>
      </c>
      <c r="I33" s="17">
        <f>STDEVA(H28:H32)</f>
        <v>3.7681983493441616E-2</v>
      </c>
      <c r="J33" s="63">
        <f>AVERAGE(J28:J32)</f>
        <v>91.418819999999997</v>
      </c>
      <c r="K33" s="17">
        <f>STDEVA(J28:J32)</f>
        <v>4.8412038631522245</v>
      </c>
      <c r="L33" s="17"/>
      <c r="M33" s="17"/>
      <c r="N33" s="3"/>
      <c r="O33" s="17"/>
      <c r="P33" s="17"/>
      <c r="Q33" s="17"/>
      <c r="R33" s="17"/>
      <c r="S33" s="35">
        <f>AVERAGE(S28:S32)</f>
        <v>1.9048880000000001</v>
      </c>
      <c r="T33" s="31">
        <f>STDEVA(S28:S32)</f>
        <v>7.0439713017586711E-2</v>
      </c>
      <c r="U33" s="65">
        <f>AVERAGE(U28:U32)</f>
        <v>1.8381319999999999</v>
      </c>
      <c r="V33" s="23">
        <f>STDEVA(U28:U32)</f>
        <v>3.6456060127227102E-2</v>
      </c>
      <c r="W33" s="63">
        <f>AVERAGE(W28:W32)</f>
        <v>127.62749599999999</v>
      </c>
      <c r="X33" s="23">
        <f>STDEVA(W28:W32)</f>
        <v>4.7194607721783113</v>
      </c>
      <c r="Y33" s="23"/>
      <c r="Z33" s="17"/>
      <c r="AA33" s="3"/>
      <c r="AB33" s="20"/>
      <c r="AC33" s="20"/>
      <c r="AD33" s="20"/>
      <c r="AE33" s="20"/>
      <c r="AF33" s="35">
        <f>AVERAGE(AF28:AF32)</f>
        <v>3.3777699999999991</v>
      </c>
      <c r="AG33" s="31">
        <f>STDEVA(AF28:AF32)</f>
        <v>4.5411037204626817E-2</v>
      </c>
      <c r="AH33" s="65">
        <f>AVERAGE(AH28:AH32)</f>
        <v>2.9830080000000003</v>
      </c>
      <c r="AI33" s="23">
        <f>STDEVA(AH28:AH32)</f>
        <v>0.11238501199003384</v>
      </c>
      <c r="AJ33" s="63">
        <f>AVERAGE(AJ28:AJ32)</f>
        <v>226.31058999999996</v>
      </c>
      <c r="AK33" s="23">
        <f>STDEVA(AJ28:AJ32)</f>
        <v>3.0425394927099991</v>
      </c>
      <c r="AL33" s="63">
        <f>AVERAGE(AL28:AL32)</f>
        <v>0.57326625154893718</v>
      </c>
      <c r="AM33" s="23">
        <f>STDEVA(AL28:AL32)</f>
        <v>3.5500224486194512E-2</v>
      </c>
      <c r="AN33" s="3"/>
      <c r="AO33" s="17"/>
      <c r="AP33" s="17"/>
      <c r="AQ33" s="17"/>
      <c r="AR33" s="17"/>
      <c r="AS33" s="35">
        <f>AVERAGE(AS28:AS32)</f>
        <v>2.1975159999999998</v>
      </c>
      <c r="AT33" s="31">
        <f>STDEVA(AS28:AS32)</f>
        <v>4.3388692997139239E-2</v>
      </c>
      <c r="AU33" s="65">
        <f>AVERAGE(AU28:AU32)</f>
        <v>2.0249560000000004</v>
      </c>
      <c r="AV33" s="23">
        <f>STDEVA(AU28:AU32)</f>
        <v>1.1450610464075629E-2</v>
      </c>
      <c r="AW33" s="63">
        <f>AVERAGE(AW28:AW32)</f>
        <v>147.23357199999998</v>
      </c>
      <c r="AX33" s="23">
        <f>STDEVA(AW28:AW32)</f>
        <v>2.9070424308083251</v>
      </c>
    </row>
    <row r="34" spans="1:50" x14ac:dyDescent="0.25">
      <c r="A34" s="3" t="s">
        <v>46</v>
      </c>
      <c r="B34" s="5">
        <v>0.755</v>
      </c>
      <c r="C34" s="5">
        <v>0.58699999999999997</v>
      </c>
      <c r="D34" s="5">
        <v>0.23699999999999999</v>
      </c>
      <c r="E34" s="5">
        <v>1.4319999999999999</v>
      </c>
      <c r="F34" s="34">
        <f>((((11.6*B34)-(1.31*C34)-(0.14*D34))*10)/0.01)/1000</f>
        <v>7.9558499999999999</v>
      </c>
      <c r="G34" s="25"/>
      <c r="H34" s="61">
        <f>(E34*3.86*10)/10</f>
        <v>5.52752</v>
      </c>
      <c r="J34" s="60">
        <f>F34*67</f>
        <v>533.04195000000004</v>
      </c>
      <c r="L34">
        <f>(LN(F34/AS14))/1</f>
        <v>0.55827710406381825</v>
      </c>
      <c r="N34" s="3" t="s">
        <v>46</v>
      </c>
      <c r="O34" s="4">
        <v>0.84399999999999997</v>
      </c>
      <c r="P34" s="4">
        <v>0.438</v>
      </c>
      <c r="Q34" s="4">
        <v>0.20499999999999999</v>
      </c>
      <c r="R34" s="4">
        <v>1.528</v>
      </c>
      <c r="S34" s="34">
        <f>((((11.6*O34)-(1.31*P34)-(0.14*Q34))*10)/0.01)/1000</f>
        <v>9.1879200000000001</v>
      </c>
      <c r="U34" s="61">
        <f>(R34*3.86*10)/10</f>
        <v>5.8980800000000002</v>
      </c>
      <c r="W34" s="60">
        <f>S34*67</f>
        <v>615.59064000000001</v>
      </c>
      <c r="AA34" s="3" t="s">
        <v>46</v>
      </c>
      <c r="AB34" s="5">
        <v>1.0069999999999999</v>
      </c>
      <c r="AC34" s="5">
        <v>0.44900000000000001</v>
      </c>
      <c r="AD34" s="5">
        <v>0.21199999999999999</v>
      </c>
      <c r="AE34" s="5">
        <v>1.752</v>
      </c>
      <c r="AF34" s="34">
        <f t="shared" si="38"/>
        <v>11.063329999999999</v>
      </c>
      <c r="AG34" s="31"/>
      <c r="AH34" s="61">
        <f>(AE34*3.86*10)/10</f>
        <v>6.7627199999999998</v>
      </c>
      <c r="AJ34" s="60">
        <f>AF34*67</f>
        <v>741.24310999999989</v>
      </c>
      <c r="AN34" s="3" t="s">
        <v>46</v>
      </c>
      <c r="AO34" s="5">
        <v>1.0329999999999999</v>
      </c>
      <c r="AP34" s="5">
        <v>0.52600000000000002</v>
      </c>
      <c r="AQ34" s="5">
        <v>0.254</v>
      </c>
      <c r="AR34" s="5">
        <v>2.129</v>
      </c>
      <c r="AS34" s="34">
        <f t="shared" ref="AS34:AS38" si="60">((((11.6*AO34)-(1.31*AP34)-(0.14*AQ34))*10)/0.01)/1000</f>
        <v>11.258179999999998</v>
      </c>
      <c r="AT34" s="149"/>
      <c r="AU34" s="61">
        <f>(AR34*3.86*10)/10</f>
        <v>8.2179400000000005</v>
      </c>
      <c r="AV34" s="22"/>
      <c r="AW34" s="60">
        <f>AS34*67</f>
        <v>754.29805999999985</v>
      </c>
    </row>
    <row r="35" spans="1:50" x14ac:dyDescent="0.25">
      <c r="A35" s="3"/>
      <c r="B35" s="5">
        <v>0.76200000000000001</v>
      </c>
      <c r="C35" s="4">
        <v>0.59299999999999997</v>
      </c>
      <c r="D35" s="5">
        <v>0.245</v>
      </c>
      <c r="E35" s="5">
        <v>1.4350000000000001</v>
      </c>
      <c r="F35" s="34">
        <f>((((11.6*B35)-(1.31*C35)-(0.14*D35))*10)/0.01)/1000</f>
        <v>8.0280699999999996</v>
      </c>
      <c r="G35" s="25"/>
      <c r="H35" s="61">
        <f>(E35*3.86*10)/10</f>
        <v>5.5391000000000004</v>
      </c>
      <c r="J35" s="60">
        <f>F35*67</f>
        <v>537.88068999999996</v>
      </c>
      <c r="L35">
        <f>(LN(F35/AS15))/1</f>
        <v>0.58119835857001856</v>
      </c>
      <c r="N35" s="3"/>
      <c r="O35" s="4">
        <v>0.83699999999999997</v>
      </c>
      <c r="P35" s="4">
        <v>0.52700000000000002</v>
      </c>
      <c r="Q35" s="4">
        <v>0.28999999999999998</v>
      </c>
      <c r="R35" s="4">
        <v>1.5229999999999999</v>
      </c>
      <c r="S35" s="34">
        <f t="shared" ref="S35:S36" si="61">((((11.6*O35)-(1.31*P35)-(0.14*Q35))*10)/0.01)/1000</f>
        <v>8.9782299999999999</v>
      </c>
      <c r="U35" s="61">
        <f t="shared" ref="U35:U38" si="62">(R35*3.86*10)/10</f>
        <v>5.8787799999999999</v>
      </c>
      <c r="W35" s="60">
        <f t="shared" ref="W35:W38" si="63">S35*67</f>
        <v>601.54141000000004</v>
      </c>
      <c r="AA35" s="3"/>
      <c r="AB35" s="5">
        <v>1.008</v>
      </c>
      <c r="AC35" s="5">
        <v>0.44600000000000001</v>
      </c>
      <c r="AD35" s="5">
        <v>0.21199999999999999</v>
      </c>
      <c r="AE35" s="5">
        <v>1.7569999999999999</v>
      </c>
      <c r="AF35" s="34">
        <f t="shared" si="38"/>
        <v>11.078859999999999</v>
      </c>
      <c r="AG35" s="149"/>
      <c r="AH35" s="61">
        <f t="shared" ref="AH35:AH38" si="64">(AE35*3.86*10)/10</f>
        <v>6.7820200000000002</v>
      </c>
      <c r="AJ35" s="60">
        <f>AF35*67</f>
        <v>742.28361999999993</v>
      </c>
      <c r="AN35" s="3"/>
      <c r="AO35" s="5">
        <v>1.0309999999999999</v>
      </c>
      <c r="AP35" s="5">
        <v>0.52900000000000003</v>
      </c>
      <c r="AQ35" s="5">
        <v>0.22500000000000001</v>
      </c>
      <c r="AR35" s="5">
        <v>2.1120000000000001</v>
      </c>
      <c r="AS35" s="34">
        <f t="shared" si="60"/>
        <v>11.235109999999999</v>
      </c>
      <c r="AT35" s="149"/>
      <c r="AU35" s="61">
        <f t="shared" ref="AU35:AU38" si="65">(AR35*3.86*10)/10</f>
        <v>8.1523199999999996</v>
      </c>
      <c r="AV35" s="22"/>
      <c r="AW35" s="60">
        <f>AS35*67</f>
        <v>752.75236999999993</v>
      </c>
    </row>
    <row r="36" spans="1:50" x14ac:dyDescent="0.25">
      <c r="A36" s="3"/>
      <c r="B36" s="5">
        <v>0.74</v>
      </c>
      <c r="C36" s="5">
        <v>0.42099999999999999</v>
      </c>
      <c r="D36" s="5">
        <v>0.217</v>
      </c>
      <c r="E36" s="5">
        <v>1.4870000000000001</v>
      </c>
      <c r="F36" s="34">
        <f>((((11.6*B36)-(1.31*C36)-(0.14*D36))*10)/0.01)/1000</f>
        <v>8.0021100000000001</v>
      </c>
      <c r="H36" s="61">
        <f>(E36*3.86*10)/10</f>
        <v>5.7398199999999999</v>
      </c>
      <c r="J36" s="60">
        <f>F36*67</f>
        <v>536.14137000000005</v>
      </c>
      <c r="L36">
        <f>(LN(F36/AS16))/1</f>
        <v>0.59789846370680111</v>
      </c>
      <c r="N36" s="3"/>
      <c r="O36" s="4">
        <v>0.84</v>
      </c>
      <c r="P36" s="4">
        <v>0.40799999999999997</v>
      </c>
      <c r="Q36" s="4">
        <v>0.192</v>
      </c>
      <c r="R36" s="4">
        <v>1.49</v>
      </c>
      <c r="S36" s="34">
        <f t="shared" si="61"/>
        <v>9.1826399999999992</v>
      </c>
      <c r="U36" s="61">
        <f t="shared" si="62"/>
        <v>5.7513999999999994</v>
      </c>
      <c r="W36" s="60">
        <f t="shared" si="63"/>
        <v>615.23687999999993</v>
      </c>
      <c r="AA36" s="3"/>
      <c r="AB36" s="5">
        <v>1.018</v>
      </c>
      <c r="AC36" s="5">
        <v>0.52</v>
      </c>
      <c r="AD36" s="5">
        <v>0.24399999999999999</v>
      </c>
      <c r="AE36" s="5">
        <v>1.804</v>
      </c>
      <c r="AF36" s="34">
        <f t="shared" si="38"/>
        <v>11.093439999999999</v>
      </c>
      <c r="AG36" s="149"/>
      <c r="AH36" s="61">
        <f t="shared" si="64"/>
        <v>6.9634400000000003</v>
      </c>
      <c r="AJ36" s="60">
        <f>AF36*67</f>
        <v>743.26047999999992</v>
      </c>
      <c r="AN36" s="3"/>
      <c r="AO36" s="5">
        <v>1.0249999999999999</v>
      </c>
      <c r="AP36" s="5">
        <v>0.317</v>
      </c>
      <c r="AQ36" s="5">
        <v>0.14799999999999999</v>
      </c>
      <c r="AR36" s="5">
        <v>2.1280000000000001</v>
      </c>
      <c r="AS36" s="34">
        <f t="shared" si="60"/>
        <v>11.454009999999998</v>
      </c>
      <c r="AU36" s="61">
        <f t="shared" si="65"/>
        <v>8.2140800000000009</v>
      </c>
      <c r="AV36" s="22"/>
      <c r="AW36" s="60">
        <f t="shared" ref="AW36:AW38" si="66">AS36*67</f>
        <v>767.41866999999991</v>
      </c>
    </row>
    <row r="37" spans="1:50" x14ac:dyDescent="0.25">
      <c r="A37" s="3"/>
      <c r="B37" s="5">
        <v>0.74199999999999999</v>
      </c>
      <c r="C37" s="5">
        <v>0.42899999999999999</v>
      </c>
      <c r="D37" s="5">
        <v>0.218</v>
      </c>
      <c r="E37" s="5">
        <v>1.4379999999999999</v>
      </c>
      <c r="F37" s="34">
        <f>((((11.6*B37)-(1.31*C37)-(0.14*D37))*10)/0.01)/1000</f>
        <v>8.0146899999999999</v>
      </c>
      <c r="H37" s="61">
        <f>(E37*3.86*10)/10</f>
        <v>5.5506799999999998</v>
      </c>
      <c r="J37" s="60">
        <f>F37*67</f>
        <v>536.98423000000003</v>
      </c>
      <c r="L37">
        <f>(LN(F37/AS17))/1</f>
        <v>0.57706316468879204</v>
      </c>
      <c r="N37" s="3"/>
      <c r="O37" s="4">
        <v>0.84199999999999997</v>
      </c>
      <c r="P37" s="4">
        <v>0.40899999999999997</v>
      </c>
      <c r="Q37" s="4">
        <v>0.192</v>
      </c>
      <c r="R37" s="4">
        <v>1.4830000000000001</v>
      </c>
      <c r="S37" s="34">
        <f>((((11.6*O37)-(1.31*P37)-(0.14*Q37))*10)/0.01)/1000</f>
        <v>9.2045299999999983</v>
      </c>
      <c r="U37" s="61">
        <f t="shared" si="62"/>
        <v>5.72438</v>
      </c>
      <c r="W37" s="60">
        <f t="shared" si="63"/>
        <v>616.70350999999994</v>
      </c>
      <c r="AA37" s="3"/>
      <c r="AB37" s="5">
        <v>1.02</v>
      </c>
      <c r="AC37" s="5">
        <v>0.52200000000000002</v>
      </c>
      <c r="AD37" s="5">
        <v>0.24399999999999999</v>
      </c>
      <c r="AE37" s="5">
        <v>1.804</v>
      </c>
      <c r="AF37" s="34">
        <f>((((11.6*AB37)-(1.31*AC37)-(0.14*AD37))*10)/0.01)/1000</f>
        <v>11.114019999999996</v>
      </c>
      <c r="AG37" s="149"/>
      <c r="AH37" s="61">
        <f t="shared" si="64"/>
        <v>6.9634400000000003</v>
      </c>
      <c r="AJ37" s="60">
        <f>AF37*67</f>
        <v>744.63933999999972</v>
      </c>
      <c r="AN37" s="3"/>
      <c r="AO37" s="5">
        <v>1.0109999999999999</v>
      </c>
      <c r="AP37" s="5">
        <v>0.309</v>
      </c>
      <c r="AQ37" s="5">
        <v>0.14599999999999999</v>
      </c>
      <c r="AR37" s="5">
        <v>2.1080000000000001</v>
      </c>
      <c r="AS37" s="34">
        <f t="shared" si="60"/>
        <v>11.302369999999998</v>
      </c>
      <c r="AU37" s="61">
        <f t="shared" si="65"/>
        <v>8.1368799999999997</v>
      </c>
      <c r="AV37" s="22"/>
      <c r="AW37" s="60">
        <f t="shared" si="66"/>
        <v>757.25878999999986</v>
      </c>
    </row>
    <row r="38" spans="1:50" x14ac:dyDescent="0.25">
      <c r="A38" s="3"/>
      <c r="B38" s="5">
        <v>0.754</v>
      </c>
      <c r="C38" s="5">
        <v>0.58099999999999996</v>
      </c>
      <c r="D38" s="5">
        <v>0.32500000000000001</v>
      </c>
      <c r="E38" s="5">
        <v>1.4370000000000001</v>
      </c>
      <c r="F38" s="34">
        <f>((((11.6*B38)-(1.31*C38)-(0.14*D38))*10)/0.01)/1000</f>
        <v>7.9397899999999995</v>
      </c>
      <c r="H38" s="61">
        <f>(E38*3.86*10)/10</f>
        <v>5.5468200000000003</v>
      </c>
      <c r="J38" s="60">
        <f>F38*67</f>
        <v>531.96592999999996</v>
      </c>
      <c r="L38">
        <f>(LN(F38/AS18))/1</f>
        <v>0.56756945856567853</v>
      </c>
      <c r="N38" s="3"/>
      <c r="O38" s="4">
        <v>0.83499999999999996</v>
      </c>
      <c r="P38" s="4">
        <v>0.41699999999999998</v>
      </c>
      <c r="Q38" s="4">
        <v>0.28799999999999998</v>
      </c>
      <c r="R38" s="4">
        <v>1.5329999999999999</v>
      </c>
      <c r="S38" s="34">
        <f>((((11.6*O38)-(1.31*P38)-(0.14*Q38))*10)/0.01)/1000</f>
        <v>9.0994100000000007</v>
      </c>
      <c r="U38" s="61">
        <f t="shared" si="62"/>
        <v>5.9173799999999996</v>
      </c>
      <c r="W38" s="60">
        <f t="shared" si="63"/>
        <v>609.66047000000003</v>
      </c>
      <c r="AA38" s="3"/>
      <c r="AB38" s="5">
        <v>1.0089999999999999</v>
      </c>
      <c r="AC38" s="5">
        <v>0.52100000000000002</v>
      </c>
      <c r="AD38" s="5">
        <v>0.54900000000000004</v>
      </c>
      <c r="AE38" s="5">
        <v>1.794</v>
      </c>
      <c r="AF38" s="34">
        <f>((((11.6*AB38)-(1.31*AC38)-(0.14*AD38))*10)/0.01)/1000</f>
        <v>10.945029999999997</v>
      </c>
      <c r="AG38" s="149"/>
      <c r="AH38" s="61">
        <f t="shared" si="64"/>
        <v>6.9248400000000006</v>
      </c>
      <c r="AJ38" s="60">
        <f>AF38*67</f>
        <v>733.31700999999987</v>
      </c>
      <c r="AN38" s="3"/>
      <c r="AO38" s="5">
        <v>1.0209999999999999</v>
      </c>
      <c r="AP38" s="5">
        <v>0.40200000000000002</v>
      </c>
      <c r="AQ38" s="5">
        <v>0.32300000000000001</v>
      </c>
      <c r="AR38" s="5">
        <v>2.1</v>
      </c>
      <c r="AS38" s="34">
        <f t="shared" si="60"/>
        <v>11.271759999999999</v>
      </c>
      <c r="AU38" s="61">
        <f t="shared" si="65"/>
        <v>8.1059999999999999</v>
      </c>
      <c r="AV38" s="22"/>
      <c r="AW38" s="60">
        <f t="shared" si="66"/>
        <v>755.20791999999994</v>
      </c>
    </row>
    <row r="39" spans="1:50" x14ac:dyDescent="0.25">
      <c r="A39" s="3"/>
      <c r="B39" s="17"/>
      <c r="C39" s="17"/>
      <c r="D39" s="17"/>
      <c r="E39" s="17"/>
      <c r="F39" s="35">
        <f>AVERAGE(F34:F38)</f>
        <v>7.9881020000000005</v>
      </c>
      <c r="G39" s="36">
        <f>STDEVA(F34:F38)</f>
        <v>3.8323712241900648E-2</v>
      </c>
      <c r="H39" s="65">
        <f>AVERAGE(H34:H38)</f>
        <v>5.5807880000000001</v>
      </c>
      <c r="I39" s="17">
        <f>STDEVA(H34:H38)</f>
        <v>8.9340448398247826E-2</v>
      </c>
      <c r="J39" s="63">
        <f>AVERAGE(J34:J38)</f>
        <v>535.20283399999994</v>
      </c>
      <c r="K39" s="17">
        <f>STDEVA(J34:J38)</f>
        <v>2.5676887202073413</v>
      </c>
      <c r="L39" s="63">
        <f>AVERAGE(L34:L38)</f>
        <v>0.57640130991902172</v>
      </c>
      <c r="M39" s="17">
        <f>STDEVA(L34:L38)</f>
        <v>1.4933735171425445E-2</v>
      </c>
      <c r="N39" s="18"/>
      <c r="O39" s="17"/>
      <c r="P39" s="17"/>
      <c r="Q39" s="17"/>
      <c r="R39" s="17"/>
      <c r="S39" s="35">
        <f>AVERAGE(S34:S38)</f>
        <v>9.1305459999999989</v>
      </c>
      <c r="T39" s="31">
        <f>STDEVA(S34:S38)</f>
        <v>9.4404458740040012E-2</v>
      </c>
      <c r="U39" s="65">
        <f>AVERAGE(U34:U38)</f>
        <v>5.8340040000000002</v>
      </c>
      <c r="V39" s="23">
        <f>STDEVA(U34:U38)</f>
        <v>8.9307087512694158E-2</v>
      </c>
      <c r="W39" s="63">
        <f>AVERAGE(W34:W38)</f>
        <v>611.74658199999999</v>
      </c>
      <c r="X39" s="23">
        <f>STDEVA(W34:W38)</f>
        <v>6.3250987355826691</v>
      </c>
      <c r="Y39" s="23"/>
      <c r="Z39" s="17"/>
      <c r="AA39" s="18"/>
      <c r="AB39" s="17"/>
      <c r="AC39" s="17"/>
      <c r="AD39" s="17"/>
      <c r="AE39" s="17"/>
      <c r="AF39" s="35">
        <f>AVERAGE(AF34:AF37)</f>
        <v>11.087412499999999</v>
      </c>
      <c r="AG39" s="31">
        <f>STDEVA(AF34:AF38)</f>
        <v>6.6361929824260119E-2</v>
      </c>
      <c r="AH39" s="65">
        <f>AVERAGE(AH34:AH37)</f>
        <v>6.8679050000000004</v>
      </c>
      <c r="AI39" s="23">
        <f>STDEVA(AH34:AH38)</f>
        <v>9.9105077165602559E-2</v>
      </c>
      <c r="AJ39" s="63">
        <f>AVERAGE(AJ34:AJ37)</f>
        <v>742.85663749999981</v>
      </c>
      <c r="AK39" s="23">
        <f>STDEVA(AJ34:AJ38)</f>
        <v>4.4462492982253963</v>
      </c>
      <c r="AL39" s="23"/>
      <c r="AN39" s="3"/>
      <c r="AO39" s="20"/>
      <c r="AP39" s="20"/>
      <c r="AQ39" s="20"/>
      <c r="AR39" s="20"/>
      <c r="AS39" s="35">
        <f>AVERAGE(AS34:AS38)</f>
        <v>11.304285999999998</v>
      </c>
      <c r="AT39" s="31">
        <f>STDEVA(AS34:AS38)</f>
        <v>8.7163596357653833E-2</v>
      </c>
      <c r="AU39" s="65">
        <f>AVERAGE(AU34:AU38)</f>
        <v>8.1654440000000008</v>
      </c>
      <c r="AV39" s="23">
        <f>STDEVA(AU34:AU38)</f>
        <v>4.9099442766695901E-2</v>
      </c>
      <c r="AW39" s="63">
        <f>AVERAGE(AW34:AW38)</f>
        <v>757.38716199999988</v>
      </c>
      <c r="AX39" s="23">
        <f>STDEVA(AW34:AW38)</f>
        <v>5.8399609559628045</v>
      </c>
    </row>
    <row r="41" spans="1:50" x14ac:dyDescent="0.25">
      <c r="A41" s="6" t="s">
        <v>15</v>
      </c>
      <c r="B41" s="2" t="s">
        <v>2</v>
      </c>
      <c r="C41" s="2" t="s">
        <v>3</v>
      </c>
      <c r="D41" s="2" t="s">
        <v>4</v>
      </c>
      <c r="E41" s="2" t="s">
        <v>5</v>
      </c>
      <c r="F41" s="226" t="s">
        <v>17</v>
      </c>
      <c r="G41" s="221"/>
      <c r="H41" s="222" t="s">
        <v>23</v>
      </c>
      <c r="I41" s="227"/>
      <c r="J41" s="224" t="s">
        <v>25</v>
      </c>
      <c r="K41" s="227"/>
    </row>
    <row r="42" spans="1:50" x14ac:dyDescent="0.25">
      <c r="A42" s="3" t="s">
        <v>44</v>
      </c>
      <c r="B42">
        <v>0.14199999999999999</v>
      </c>
      <c r="C42">
        <v>5.3999999999999999E-2</v>
      </c>
      <c r="D42">
        <v>5.2999999999999999E-2</v>
      </c>
      <c r="E42">
        <v>0.307</v>
      </c>
      <c r="F42" s="34">
        <f>((((11.6*B42)-(1.31*C42)-(0.14*D42))*10)/0.01)/1000</f>
        <v>1.5690399999999998</v>
      </c>
      <c r="H42" s="61">
        <f>(E42*3.86*10)/10</f>
        <v>1.18502</v>
      </c>
      <c r="J42" s="60">
        <f>F42*67</f>
        <v>105.12567999999999</v>
      </c>
    </row>
    <row r="43" spans="1:50" x14ac:dyDescent="0.25">
      <c r="A43" s="3"/>
      <c r="B43">
        <v>0.14399999999999999</v>
      </c>
      <c r="C43">
        <v>5.6000000000000001E-2</v>
      </c>
      <c r="D43">
        <v>4.3999999999999997E-2</v>
      </c>
      <c r="E43">
        <v>0.30199999999999999</v>
      </c>
      <c r="F43" s="34">
        <f t="shared" ref="F43:F44" si="67">((((11.6*B43)-(1.31*C43)-(0.14*D43))*10)/0.01)/1000</f>
        <v>1.5908799999999998</v>
      </c>
      <c r="H43" s="61">
        <f t="shared" ref="H43:H46" si="68">(E43*3.86*10)/10</f>
        <v>1.1657199999999999</v>
      </c>
      <c r="J43" s="60">
        <f t="shared" ref="J43:J46" si="69">F43*67</f>
        <v>106.58895999999999</v>
      </c>
    </row>
    <row r="44" spans="1:50" x14ac:dyDescent="0.25">
      <c r="A44" s="3"/>
      <c r="B44">
        <v>0.153</v>
      </c>
      <c r="C44">
        <v>4.4999999999999998E-2</v>
      </c>
      <c r="D44">
        <v>0.38</v>
      </c>
      <c r="E44">
        <v>0.30099999999999999</v>
      </c>
      <c r="F44" s="34">
        <f t="shared" si="67"/>
        <v>1.66265</v>
      </c>
      <c r="H44" s="61">
        <f t="shared" si="68"/>
        <v>1.1618599999999999</v>
      </c>
      <c r="J44" s="60">
        <f>F44*67</f>
        <v>111.39755</v>
      </c>
    </row>
    <row r="45" spans="1:50" x14ac:dyDescent="0.25">
      <c r="A45" s="3"/>
      <c r="B45">
        <v>0.14499999999999999</v>
      </c>
      <c r="C45">
        <v>4.2000000000000003E-2</v>
      </c>
      <c r="D45">
        <v>0.04</v>
      </c>
      <c r="E45">
        <v>0.30099999999999999</v>
      </c>
      <c r="F45" s="34">
        <f>((((11.6*B45)-(1.31*C45)-(0.14*D45))*10)/0.01)/1000</f>
        <v>1.6213799999999998</v>
      </c>
      <c r="H45" s="61">
        <f t="shared" si="68"/>
        <v>1.1618599999999999</v>
      </c>
      <c r="J45" s="60">
        <f t="shared" si="69"/>
        <v>108.63245999999999</v>
      </c>
    </row>
    <row r="46" spans="1:50" x14ac:dyDescent="0.25">
      <c r="A46" s="3"/>
      <c r="B46">
        <v>0.14699999999999999</v>
      </c>
      <c r="C46">
        <v>0.05</v>
      </c>
      <c r="D46">
        <v>5.3999999999999999E-2</v>
      </c>
      <c r="E46">
        <v>0.30399999999999999</v>
      </c>
      <c r="F46" s="34">
        <f>((((11.6*B46)-(1.31*C46)-(0.14*D46))*10)/0.01)/1000</f>
        <v>1.6321400000000001</v>
      </c>
      <c r="H46" s="61">
        <f t="shared" si="68"/>
        <v>1.17344</v>
      </c>
      <c r="J46" s="60">
        <f t="shared" si="69"/>
        <v>109.35338000000002</v>
      </c>
    </row>
    <row r="47" spans="1:50" x14ac:dyDescent="0.25">
      <c r="A47" s="3" t="s">
        <v>45</v>
      </c>
      <c r="F47" s="35">
        <f>AVERAGE(F42:F46)</f>
        <v>1.6152179999999998</v>
      </c>
      <c r="G47" s="36">
        <f>STDEVA(F42:F46)</f>
        <v>3.6396651219583472E-2</v>
      </c>
      <c r="H47" s="65">
        <f>AVERAGE(H42:H46)</f>
        <v>1.1695800000000001</v>
      </c>
      <c r="I47" s="17">
        <f>STDEVA(H42:H46)</f>
        <v>9.8411076612341178E-3</v>
      </c>
      <c r="J47" s="63">
        <f>AVERAGE(J42:J46)</f>
        <v>108.21960599999997</v>
      </c>
      <c r="K47" s="17">
        <f>STDEVA(J42:J46)</f>
        <v>2.4385756317120921</v>
      </c>
    </row>
    <row r="48" spans="1:50" x14ac:dyDescent="0.25">
      <c r="A48" s="3"/>
      <c r="B48">
        <v>0.11899999999999999</v>
      </c>
      <c r="C48">
        <v>3.5000000000000003E-2</v>
      </c>
      <c r="D48">
        <v>1.4999999999999999E-2</v>
      </c>
      <c r="E48">
        <v>0.47599999999999998</v>
      </c>
      <c r="F48" s="34">
        <f t="shared" ref="F48:F49" si="70">((((11.6*B48)-(1.31*C48)-(0.14*D48))*10)/0.01)/1000</f>
        <v>1.3324499999999999</v>
      </c>
      <c r="H48" s="61">
        <f t="shared" ref="H48:H51" si="71">(E48*3.86*10)/10</f>
        <v>1.8373599999999999</v>
      </c>
      <c r="J48" s="60">
        <f t="shared" ref="J48:J51" si="72">F48*67</f>
        <v>89.274149999999992</v>
      </c>
    </row>
    <row r="49" spans="1:11" x14ac:dyDescent="0.25">
      <c r="A49" s="3"/>
      <c r="B49">
        <v>0.109</v>
      </c>
      <c r="C49">
        <v>2.5000000000000001E-2</v>
      </c>
      <c r="D49">
        <v>1.7999999999999999E-2</v>
      </c>
      <c r="E49">
        <v>0.503</v>
      </c>
      <c r="F49" s="34">
        <f t="shared" si="70"/>
        <v>1.2291299999999996</v>
      </c>
      <c r="H49" s="61">
        <f t="shared" si="71"/>
        <v>1.9415799999999996</v>
      </c>
      <c r="J49" s="60">
        <f t="shared" si="72"/>
        <v>82.351709999999969</v>
      </c>
    </row>
    <row r="50" spans="1:11" x14ac:dyDescent="0.25">
      <c r="A50" s="3"/>
      <c r="B50">
        <v>0.105</v>
      </c>
      <c r="C50">
        <v>2.1999999999999999E-2</v>
      </c>
      <c r="D50">
        <v>2.5000000000000001E-2</v>
      </c>
      <c r="E50">
        <v>0.50900000000000001</v>
      </c>
      <c r="F50" s="34">
        <f>((((11.6*B50)-(1.31*C50)-(0.14*D50))*10)/0.01)/1000</f>
        <v>1.1856799999999998</v>
      </c>
      <c r="H50" s="61">
        <f t="shared" si="71"/>
        <v>1.9647399999999997</v>
      </c>
      <c r="J50" s="60">
        <f t="shared" si="72"/>
        <v>79.440559999999991</v>
      </c>
    </row>
    <row r="51" spans="1:11" x14ac:dyDescent="0.25">
      <c r="A51" s="3"/>
      <c r="B51">
        <v>0.111</v>
      </c>
      <c r="C51">
        <v>2.3E-2</v>
      </c>
      <c r="D51">
        <v>2.7E-2</v>
      </c>
      <c r="E51">
        <v>0.499</v>
      </c>
      <c r="F51" s="34">
        <f>((((11.6*B51)-(1.31*C51)-(0.14*D51))*10)/0.01)/1000</f>
        <v>1.2536900000000002</v>
      </c>
      <c r="H51" s="61">
        <f t="shared" si="71"/>
        <v>1.9261399999999997</v>
      </c>
      <c r="J51" s="60">
        <f t="shared" si="72"/>
        <v>83.997230000000016</v>
      </c>
    </row>
    <row r="52" spans="1:11" x14ac:dyDescent="0.25">
      <c r="A52" s="3"/>
      <c r="B52" s="17"/>
      <c r="C52" s="17"/>
      <c r="D52" s="17"/>
      <c r="E52" s="17"/>
      <c r="F52" s="35">
        <f>AVERAGE(F47:F51)</f>
        <v>1.3232336</v>
      </c>
      <c r="G52" s="36">
        <f>STDEVA(F47:F51)</f>
        <v>0.17172115811628891</v>
      </c>
      <c r="H52" s="65">
        <f>AVERAGE(H47:H51)</f>
        <v>1.7678799999999999</v>
      </c>
      <c r="I52" s="17">
        <f>STDEVA(H47:H51)</f>
        <v>0.33792089962001404</v>
      </c>
      <c r="J52" s="63">
        <f>AVERAGE(J47:J51)</f>
        <v>88.656651199999985</v>
      </c>
      <c r="K52" s="17">
        <f>STDEVA(J47:J51)</f>
        <v>11.505317593791421</v>
      </c>
    </row>
    <row r="53" spans="1:11" x14ac:dyDescent="0.25">
      <c r="A53" s="3" t="s">
        <v>46</v>
      </c>
      <c r="B53" s="4">
        <v>0.54600000000000004</v>
      </c>
      <c r="C53" s="4">
        <v>0.28000000000000003</v>
      </c>
      <c r="D53" s="4">
        <v>0.13200000000000001</v>
      </c>
      <c r="E53" s="4">
        <v>1.1120000000000001</v>
      </c>
      <c r="F53" s="34">
        <f>((((11.6*B53)-(1.31*C53)-(0.14*D53))*10)/0.01)/1000</f>
        <v>5.9483199999999998</v>
      </c>
      <c r="H53" s="61">
        <f>(E53*3.86*10)/10</f>
        <v>4.2923200000000001</v>
      </c>
      <c r="J53" s="60">
        <f>F53*67</f>
        <v>398.53744</v>
      </c>
    </row>
    <row r="54" spans="1:11" x14ac:dyDescent="0.25">
      <c r="A54" s="3"/>
      <c r="B54" s="4">
        <v>0.54600000000000004</v>
      </c>
      <c r="C54" s="4">
        <v>0.26700000000000002</v>
      </c>
      <c r="D54" s="4">
        <v>0.128</v>
      </c>
      <c r="E54" s="4">
        <v>1.1060000000000001</v>
      </c>
      <c r="F54" s="34">
        <f t="shared" ref="F54:F55" si="73">((((11.6*B54)-(1.31*C54)-(0.14*D54))*10)/0.01)/1000</f>
        <v>5.96591</v>
      </c>
      <c r="H54" s="61">
        <f t="shared" ref="H54:H57" si="74">(E54*3.86*10)/10</f>
        <v>4.2691600000000003</v>
      </c>
      <c r="J54" s="60">
        <f t="shared" ref="J54:J57" si="75">F54*67</f>
        <v>399.71597000000003</v>
      </c>
    </row>
    <row r="55" spans="1:11" x14ac:dyDescent="0.25">
      <c r="A55" s="3"/>
      <c r="B55" s="4">
        <v>0.54300000000000004</v>
      </c>
      <c r="C55" s="4">
        <v>0.27700000000000002</v>
      </c>
      <c r="D55" s="4">
        <v>0.129</v>
      </c>
      <c r="E55" s="4">
        <v>1.121</v>
      </c>
      <c r="F55" s="34">
        <f t="shared" si="73"/>
        <v>5.9178699999999997</v>
      </c>
      <c r="H55" s="61">
        <f t="shared" si="74"/>
        <v>4.3270599999999995</v>
      </c>
      <c r="J55" s="60">
        <f t="shared" si="75"/>
        <v>396.49728999999996</v>
      </c>
    </row>
    <row r="56" spans="1:11" x14ac:dyDescent="0.25">
      <c r="A56" s="3"/>
      <c r="B56" s="4">
        <v>0.55600000000000005</v>
      </c>
      <c r="C56" s="4">
        <v>0.27800000000000002</v>
      </c>
      <c r="D56" s="4">
        <v>0.13</v>
      </c>
      <c r="E56" s="4">
        <v>1.1279999999999999</v>
      </c>
      <c r="F56" s="34">
        <f>((((11.6*B56)-(1.31*C56)-(0.14*D56))*10)/0.01)/1000</f>
        <v>6.0672199999999989</v>
      </c>
      <c r="H56" s="61">
        <f t="shared" si="74"/>
        <v>4.3540799999999997</v>
      </c>
      <c r="J56" s="60">
        <f t="shared" si="75"/>
        <v>406.50373999999994</v>
      </c>
    </row>
    <row r="57" spans="1:11" x14ac:dyDescent="0.25">
      <c r="A57" s="3"/>
      <c r="B57" s="98">
        <v>0.55500000000000005</v>
      </c>
      <c r="C57" s="98">
        <v>0.27700000000000002</v>
      </c>
      <c r="D57" s="98">
        <v>0.13900000000000001</v>
      </c>
      <c r="E57" s="98">
        <v>1.1080000000000001</v>
      </c>
      <c r="F57" s="34">
        <f>((((11.6*B57)-(1.31*C57)-(0.14*D57))*10)/0.01)/1000</f>
        <v>6.0556700000000001</v>
      </c>
      <c r="H57" s="61">
        <f t="shared" si="74"/>
        <v>4.2768800000000002</v>
      </c>
      <c r="J57" s="60">
        <f t="shared" si="75"/>
        <v>405.72989000000001</v>
      </c>
    </row>
    <row r="58" spans="1:11" x14ac:dyDescent="0.25">
      <c r="F58" s="35">
        <f>AVERAGE(F53:F57)</f>
        <v>5.9909979999999994</v>
      </c>
      <c r="G58" s="36">
        <f>STDEVA(F53:F57)</f>
        <v>6.6691050149176506E-2</v>
      </c>
      <c r="H58" s="65">
        <f>AVERAGE(H53:H57)</f>
        <v>4.3039000000000005</v>
      </c>
      <c r="I58" s="17">
        <f>STDEVA(H53:H57)</f>
        <v>3.5796167392613105E-2</v>
      </c>
      <c r="J58" s="63">
        <f>AVERAGE(J53:J57)</f>
        <v>401.39686599999999</v>
      </c>
      <c r="K58" s="17">
        <f>STDEVA(J53:J57)</f>
        <v>4.4683003599948297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69"/>
  <sheetViews>
    <sheetView zoomScale="80" zoomScaleNormal="80" workbookViewId="0">
      <selection activeCell="F28" sqref="F28"/>
    </sheetView>
  </sheetViews>
  <sheetFormatPr defaultRowHeight="15" x14ac:dyDescent="0.25"/>
  <cols>
    <col min="2" max="2" width="14.42578125" customWidth="1"/>
    <col min="3" max="3" width="15.28515625" customWidth="1"/>
    <col min="4" max="4" width="14.5703125" customWidth="1"/>
    <col min="5" max="5" width="15.7109375" customWidth="1"/>
    <col min="6" max="6" width="13.7109375" customWidth="1"/>
    <col min="7" max="7" width="13.42578125" customWidth="1"/>
    <col min="8" max="8" width="11.42578125" customWidth="1"/>
    <col min="9" max="9" width="12.140625" customWidth="1"/>
    <col min="13" max="13" width="14" customWidth="1"/>
    <col min="23" max="23" width="6.85546875" customWidth="1"/>
    <col min="24" max="24" width="15.85546875" customWidth="1"/>
  </cols>
  <sheetData>
    <row r="1" spans="1:24" ht="14.45" x14ac:dyDescent="0.35">
      <c r="A1" s="44" t="s">
        <v>39</v>
      </c>
      <c r="B1" s="242" t="s">
        <v>88</v>
      </c>
      <c r="C1" s="243"/>
      <c r="D1" s="244" t="s">
        <v>24</v>
      </c>
      <c r="E1" s="244"/>
      <c r="H1" s="9"/>
      <c r="I1" s="9"/>
      <c r="N1" t="s">
        <v>70</v>
      </c>
      <c r="O1" t="s">
        <v>8</v>
      </c>
      <c r="R1" t="s">
        <v>71</v>
      </c>
      <c r="S1" t="s">
        <v>72</v>
      </c>
    </row>
    <row r="2" spans="1:24" ht="14.45" x14ac:dyDescent="0.35">
      <c r="A2" s="1" t="s">
        <v>21</v>
      </c>
      <c r="B2" s="52" t="s">
        <v>17</v>
      </c>
      <c r="C2" s="54" t="s">
        <v>19</v>
      </c>
      <c r="D2" s="51" t="s">
        <v>17</v>
      </c>
      <c r="E2" s="51" t="s">
        <v>19</v>
      </c>
      <c r="F2" s="14"/>
      <c r="G2" s="14"/>
      <c r="H2" s="10"/>
      <c r="I2" s="10"/>
      <c r="M2" s="22"/>
      <c r="N2">
        <v>0.79866999999999988</v>
      </c>
      <c r="O2">
        <v>0.28999999999999998</v>
      </c>
      <c r="P2">
        <f>(LN(N2/O2))/(4-3)</f>
        <v>1.0130669212007055</v>
      </c>
      <c r="R2">
        <v>0.7263099999999999</v>
      </c>
      <c r="S2">
        <v>0.17834999999999998</v>
      </c>
      <c r="T2">
        <f>(LN(R2/S2))/(2-1)</f>
        <v>1.4042290091276937</v>
      </c>
    </row>
    <row r="3" spans="1:24" ht="14.45" x14ac:dyDescent="0.35">
      <c r="A3" s="39">
        <v>0</v>
      </c>
      <c r="B3" s="45">
        <v>0.17703999999999998</v>
      </c>
      <c r="C3" s="41">
        <v>2.3361989427272637E-2</v>
      </c>
      <c r="D3" s="40">
        <v>0.15665599999999996</v>
      </c>
      <c r="E3" s="40">
        <v>8.1078816468915044E-2</v>
      </c>
      <c r="F3" s="14"/>
      <c r="G3" s="14"/>
      <c r="H3" s="10"/>
      <c r="I3" s="10"/>
      <c r="M3" s="22"/>
      <c r="N3">
        <v>0.78266999999999987</v>
      </c>
      <c r="O3">
        <v>0.31320000000000003</v>
      </c>
      <c r="P3">
        <f t="shared" ref="P3:P6" si="0">(LN(N3/O3))/(4-3)</f>
        <v>0.91586918709794185</v>
      </c>
      <c r="R3">
        <v>0.72499999999999998</v>
      </c>
      <c r="S3">
        <v>0.23649000000000001</v>
      </c>
      <c r="T3">
        <f t="shared" ref="T3:T5" si="1">(LN(R3/S3))/(2-1)</f>
        <v>1.1202657311147481</v>
      </c>
    </row>
    <row r="4" spans="1:24" ht="14.45" x14ac:dyDescent="0.35">
      <c r="A4" s="39">
        <v>1</v>
      </c>
      <c r="B4" s="45">
        <v>0.18375249999999999</v>
      </c>
      <c r="C4" s="41">
        <v>3.643369902988175E-2</v>
      </c>
      <c r="D4" s="40">
        <v>0.19052999999999998</v>
      </c>
      <c r="E4" s="40">
        <v>3.5003333412690858E-2</v>
      </c>
      <c r="F4" s="14"/>
      <c r="G4" s="14"/>
      <c r="H4" s="10"/>
      <c r="I4" s="10"/>
      <c r="M4" s="22"/>
      <c r="N4">
        <v>0.76256000000000002</v>
      </c>
      <c r="O4">
        <v>0.23910999999999999</v>
      </c>
      <c r="P4">
        <f t="shared" si="0"/>
        <v>1.159757496815867</v>
      </c>
      <c r="R4">
        <v>0.62570000000000014</v>
      </c>
      <c r="S4">
        <v>0.16515999999999997</v>
      </c>
      <c r="T4">
        <f t="shared" si="1"/>
        <v>1.3319563219864288</v>
      </c>
    </row>
    <row r="5" spans="1:24" ht="14.45" x14ac:dyDescent="0.35">
      <c r="A5" s="39">
        <v>2</v>
      </c>
      <c r="B5" s="45">
        <v>0.28068199999999999</v>
      </c>
      <c r="C5" s="41">
        <v>9.019865447998654E-2</v>
      </c>
      <c r="D5" s="40">
        <v>0.66404399999999997</v>
      </c>
      <c r="E5" s="40">
        <v>5.7392268033246381E-2</v>
      </c>
      <c r="F5" s="14"/>
      <c r="G5" s="14"/>
      <c r="H5" s="10"/>
      <c r="I5" s="10"/>
      <c r="M5" s="22"/>
      <c r="N5">
        <v>0.63379000000000008</v>
      </c>
      <c r="O5">
        <v>0.28143999999999997</v>
      </c>
      <c r="P5">
        <f t="shared" si="0"/>
        <v>0.81179838829519935</v>
      </c>
      <c r="R5">
        <v>0.60563</v>
      </c>
      <c r="S5">
        <v>0.15500999999999998</v>
      </c>
      <c r="T5">
        <f t="shared" si="1"/>
        <v>1.3627796075777003</v>
      </c>
    </row>
    <row r="6" spans="1:24" ht="14.45" x14ac:dyDescent="0.35">
      <c r="A6" s="39">
        <v>3</v>
      </c>
      <c r="B6" s="45">
        <v>0.29200199999999998</v>
      </c>
      <c r="C6" s="41">
        <v>3.6473460488415765E-2</v>
      </c>
      <c r="D6" s="40">
        <v>0.949152</v>
      </c>
      <c r="E6" s="40">
        <v>5.9997122180984609E-2</v>
      </c>
      <c r="F6" s="14"/>
      <c r="G6" s="14"/>
      <c r="H6" s="10"/>
      <c r="I6" s="10"/>
      <c r="M6" s="22"/>
      <c r="N6">
        <v>0.61059000000000008</v>
      </c>
      <c r="O6">
        <v>0.33626</v>
      </c>
      <c r="P6">
        <f t="shared" si="0"/>
        <v>0.59654103258211533</v>
      </c>
      <c r="R6">
        <v>0.63757999999999992</v>
      </c>
      <c r="S6">
        <v>0.21763999999999994</v>
      </c>
      <c r="T6">
        <f>(LN(R6/S6))/(2-1)</f>
        <v>1.0748374377376992</v>
      </c>
      <c r="X6" s="10"/>
    </row>
    <row r="7" spans="1:24" ht="14.45" x14ac:dyDescent="0.35">
      <c r="A7" s="39">
        <v>4</v>
      </c>
      <c r="B7" s="55">
        <v>0.71765600000000007</v>
      </c>
      <c r="C7" s="144">
        <v>8.8463399098157355E-2</v>
      </c>
      <c r="D7" s="57">
        <v>2.2452560000000004</v>
      </c>
      <c r="E7" s="57">
        <v>3.5802008044242238E-2</v>
      </c>
      <c r="F7" s="14"/>
      <c r="G7" s="14"/>
      <c r="H7" s="10"/>
      <c r="I7" s="10"/>
      <c r="M7" s="22"/>
      <c r="P7" s="162">
        <f>AVERAGE(P2:P6)</f>
        <v>0.89940660519836568</v>
      </c>
      <c r="T7" s="162">
        <f>AVERAGE(T2:T6)</f>
        <v>1.2588136215088539</v>
      </c>
      <c r="X7" s="10"/>
    </row>
    <row r="8" spans="1:24" ht="14.45" x14ac:dyDescent="0.35">
      <c r="A8" s="39">
        <v>5</v>
      </c>
      <c r="B8" s="55">
        <v>1.1081819999999998</v>
      </c>
      <c r="C8" s="144">
        <v>5.1085573012348583E-2</v>
      </c>
      <c r="D8" s="57">
        <v>2.5295274000000001</v>
      </c>
      <c r="E8" s="57">
        <v>5.7454081480778955E-2</v>
      </c>
      <c r="F8" s="14"/>
      <c r="G8" s="14"/>
      <c r="H8" s="10"/>
      <c r="I8" s="10"/>
      <c r="M8" s="22"/>
      <c r="X8" s="10"/>
    </row>
    <row r="9" spans="1:24" ht="14.45" x14ac:dyDescent="0.35">
      <c r="A9" s="39">
        <v>6</v>
      </c>
      <c r="B9" s="55">
        <v>2.3359400000000003</v>
      </c>
      <c r="C9" s="144">
        <v>4.6143649617254735E-2</v>
      </c>
      <c r="D9" s="57">
        <v>2.2526739999999998</v>
      </c>
      <c r="E9" s="57">
        <v>7.2954577820723662E-2</v>
      </c>
      <c r="F9" s="14"/>
      <c r="G9" s="14"/>
      <c r="H9" s="10"/>
      <c r="I9" s="10"/>
      <c r="M9" s="22"/>
    </row>
    <row r="10" spans="1:24" ht="14.45" x14ac:dyDescent="0.35">
      <c r="A10" s="39">
        <v>7</v>
      </c>
      <c r="B10" s="55">
        <v>1.4241349999999999</v>
      </c>
      <c r="C10" s="144">
        <v>8.8508994834800292E-2</v>
      </c>
      <c r="D10" s="57">
        <v>1.656652</v>
      </c>
      <c r="E10" s="57">
        <v>7.1190686680211349E-2</v>
      </c>
      <c r="F10" s="19"/>
      <c r="G10" s="19"/>
      <c r="H10" s="19"/>
      <c r="I10" s="10"/>
      <c r="M10" s="22"/>
    </row>
    <row r="11" spans="1:24" ht="14.45" x14ac:dyDescent="0.35">
      <c r="A11" s="54">
        <v>8</v>
      </c>
      <c r="B11" s="145">
        <v>0.65606749999999991</v>
      </c>
      <c r="C11" s="146">
        <v>7.2222761589866319E-2</v>
      </c>
      <c r="D11" s="214">
        <v>1.6152179999999998</v>
      </c>
      <c r="E11" s="214">
        <v>3.6396651219583472E-2</v>
      </c>
      <c r="F11" s="14"/>
      <c r="G11" s="14"/>
    </row>
    <row r="12" spans="1:24" ht="14.45" x14ac:dyDescent="0.35">
      <c r="B12" s="37"/>
      <c r="C12" s="37"/>
      <c r="D12" s="37"/>
      <c r="E12" s="37"/>
    </row>
    <row r="13" spans="1:24" ht="14.45" x14ac:dyDescent="0.35">
      <c r="A13" s="44" t="s">
        <v>40</v>
      </c>
      <c r="B13" s="246" t="s">
        <v>88</v>
      </c>
      <c r="C13" s="247"/>
      <c r="D13" s="245" t="s">
        <v>24</v>
      </c>
      <c r="E13" s="245"/>
    </row>
    <row r="14" spans="1:24" ht="14.45" x14ac:dyDescent="0.35">
      <c r="A14" s="54" t="s">
        <v>18</v>
      </c>
      <c r="B14" s="147" t="s">
        <v>17</v>
      </c>
      <c r="C14" s="58" t="s">
        <v>19</v>
      </c>
      <c r="D14" s="147" t="s">
        <v>17</v>
      </c>
      <c r="E14" s="147" t="s">
        <v>19</v>
      </c>
    </row>
    <row r="15" spans="1:24" ht="14.45" x14ac:dyDescent="0.35">
      <c r="A15" s="39">
        <v>0</v>
      </c>
      <c r="B15" s="57">
        <v>0.13680399999999998</v>
      </c>
      <c r="C15" s="144">
        <v>3.2393973667952554E-2</v>
      </c>
      <c r="D15" s="57">
        <v>0.12196799999999999</v>
      </c>
      <c r="E15" s="57">
        <v>2.4234272631956585E-2</v>
      </c>
      <c r="F15" s="14"/>
      <c r="G15" s="14"/>
      <c r="H15" s="8"/>
      <c r="I15" s="8"/>
      <c r="N15" t="s">
        <v>70</v>
      </c>
      <c r="O15" t="s">
        <v>73</v>
      </c>
      <c r="R15" t="s">
        <v>7</v>
      </c>
      <c r="S15" t="s">
        <v>6</v>
      </c>
    </row>
    <row r="16" spans="1:24" ht="14.45" x14ac:dyDescent="0.35">
      <c r="A16" s="39">
        <v>1</v>
      </c>
      <c r="B16" s="57">
        <v>0.37073199999999995</v>
      </c>
      <c r="C16" s="144">
        <v>9.235408474994472E-2</v>
      </c>
      <c r="D16" s="57">
        <v>0.41744999999999993</v>
      </c>
      <c r="E16" s="57">
        <v>4.5885771759882205E-2</v>
      </c>
      <c r="F16" s="14"/>
      <c r="G16" s="14"/>
      <c r="H16" s="8"/>
      <c r="I16" s="8"/>
      <c r="N16">
        <v>0.90189999999999992</v>
      </c>
      <c r="O16">
        <v>0.28999999999999998</v>
      </c>
      <c r="P16">
        <f>(LN(N16/O16))/(4/3)</f>
        <v>0.85096704464335715</v>
      </c>
      <c r="R16">
        <v>0.97341999999999995</v>
      </c>
      <c r="S16">
        <v>0.46123999999999998</v>
      </c>
      <c r="T16">
        <f>(LN(R16/S16))/(2-1)</f>
        <v>0.74689712882326964</v>
      </c>
    </row>
    <row r="17" spans="1:20" ht="14.45" x14ac:dyDescent="0.35">
      <c r="A17" s="39">
        <v>2</v>
      </c>
      <c r="B17" s="57">
        <v>0.53826799999999997</v>
      </c>
      <c r="C17" s="144">
        <v>0.11908992283144704</v>
      </c>
      <c r="D17" s="57">
        <v>0.93275200000000003</v>
      </c>
      <c r="E17" s="57">
        <v>7.9229910198106462E-2</v>
      </c>
      <c r="F17" s="14"/>
      <c r="G17" s="14"/>
      <c r="H17" s="8"/>
      <c r="I17" s="8"/>
      <c r="N17">
        <v>0.89328999999999992</v>
      </c>
      <c r="O17">
        <v>0.31320000000000003</v>
      </c>
      <c r="P17">
        <f t="shared" ref="P17:P20" si="2">(LN(N17/O17))/(4/3)</f>
        <v>0.78605198406069965</v>
      </c>
      <c r="R17">
        <v>0.94899999999999995</v>
      </c>
      <c r="S17">
        <v>0.34088999999999992</v>
      </c>
      <c r="T17">
        <f t="shared" ref="T17:T19" si="3">(LN(R17/S17))/(2-1)</f>
        <v>1.0238489540119007</v>
      </c>
    </row>
    <row r="18" spans="1:20" ht="14.45" x14ac:dyDescent="0.35">
      <c r="A18" s="39">
        <v>3</v>
      </c>
      <c r="B18" s="57">
        <v>0.62151599999999996</v>
      </c>
      <c r="C18" s="144">
        <v>0.15915516290714521</v>
      </c>
      <c r="D18" s="57">
        <v>1.068864</v>
      </c>
      <c r="E18" s="57">
        <v>9.086849195403221E-2</v>
      </c>
      <c r="F18" s="14"/>
      <c r="G18" s="14"/>
      <c r="H18" s="8"/>
      <c r="I18" s="8"/>
      <c r="N18">
        <v>0.87987000000000004</v>
      </c>
      <c r="O18">
        <v>0.23910999999999999</v>
      </c>
      <c r="P18">
        <f t="shared" si="2"/>
        <v>0.97713785414419974</v>
      </c>
      <c r="R18">
        <v>0.96466999999999969</v>
      </c>
      <c r="S18">
        <v>0.43673000000000001</v>
      </c>
      <c r="T18">
        <f t="shared" si="3"/>
        <v>0.79247091876435816</v>
      </c>
    </row>
    <row r="19" spans="1:20" ht="14.45" x14ac:dyDescent="0.35">
      <c r="A19" s="39">
        <v>4</v>
      </c>
      <c r="B19" s="57">
        <v>0.91272399999999987</v>
      </c>
      <c r="C19" s="144">
        <v>3.0425744526633949E-2</v>
      </c>
      <c r="D19" s="56">
        <v>1.3644599999999998</v>
      </c>
      <c r="E19" s="56">
        <v>7.2256774076898816E-2</v>
      </c>
      <c r="H19" s="8"/>
      <c r="I19" s="8"/>
      <c r="N19">
        <v>0.93599999999999983</v>
      </c>
      <c r="O19">
        <v>0.28143999999999997</v>
      </c>
      <c r="P19">
        <f t="shared" si="2"/>
        <v>0.9012721466162581</v>
      </c>
      <c r="R19">
        <v>0.98380000000000012</v>
      </c>
      <c r="S19">
        <v>0.43369000000000002</v>
      </c>
      <c r="T19">
        <f t="shared" si="3"/>
        <v>0.81909263119870335</v>
      </c>
    </row>
    <row r="20" spans="1:20" ht="14.45" x14ac:dyDescent="0.35">
      <c r="A20" s="39">
        <v>5</v>
      </c>
      <c r="B20" s="57">
        <v>1.3659000000000001</v>
      </c>
      <c r="C20" s="144">
        <v>5.9018346723709703E-2</v>
      </c>
      <c r="D20" s="57">
        <v>1.9048880000000001</v>
      </c>
      <c r="E20" s="57">
        <v>7.0439713017586711E-2</v>
      </c>
      <c r="F20" s="14"/>
      <c r="G20" s="14"/>
      <c r="H20" s="8"/>
      <c r="I20" s="8"/>
      <c r="N20">
        <v>0.95255999999999985</v>
      </c>
      <c r="O20">
        <v>0.33626</v>
      </c>
      <c r="P20">
        <f t="shared" si="2"/>
        <v>0.78095132016910296</v>
      </c>
      <c r="R20">
        <v>0.79286999999999974</v>
      </c>
      <c r="S20">
        <v>0.41470000000000001</v>
      </c>
      <c r="T20">
        <f>(LN(R20/S20))/(2-1)</f>
        <v>0.64810390651756566</v>
      </c>
    </row>
    <row r="21" spans="1:20" ht="14.45" x14ac:dyDescent="0.35">
      <c r="A21" s="39">
        <v>6</v>
      </c>
      <c r="B21" s="57">
        <v>2.2222300000000001</v>
      </c>
      <c r="C21" s="144">
        <v>5.4294232351757871E-2</v>
      </c>
      <c r="D21" s="57">
        <v>3.3777699999999991</v>
      </c>
      <c r="E21" s="57">
        <v>4.5411037204626817E-2</v>
      </c>
      <c r="F21" s="14"/>
      <c r="G21" s="14"/>
      <c r="H21" s="8"/>
      <c r="I21" s="8"/>
      <c r="P21" s="162">
        <f>AVERAGE(P16:P20)</f>
        <v>0.85927606992672345</v>
      </c>
      <c r="T21" s="162">
        <f>AVERAGE(T16:T20)</f>
        <v>0.8060827078631595</v>
      </c>
    </row>
    <row r="22" spans="1:20" ht="14.45" x14ac:dyDescent="0.35">
      <c r="A22" s="39">
        <v>7</v>
      </c>
      <c r="B22" s="57">
        <v>3.3786024999999995</v>
      </c>
      <c r="C22" s="144">
        <v>7.6586438910553861E-2</v>
      </c>
      <c r="D22" s="57">
        <v>2.1975159999999998</v>
      </c>
      <c r="E22" s="57">
        <v>4.3388692997139239E-2</v>
      </c>
      <c r="F22" s="13"/>
      <c r="G22" s="13"/>
      <c r="H22" s="16"/>
      <c r="I22" s="15"/>
    </row>
    <row r="23" spans="1:20" ht="14.45" x14ac:dyDescent="0.35">
      <c r="A23" s="39">
        <v>8</v>
      </c>
      <c r="B23" s="57">
        <v>2.0623324999999997</v>
      </c>
      <c r="C23" s="41">
        <v>8.256699234561006E-2</v>
      </c>
      <c r="D23" s="40">
        <v>1.2690199999999998</v>
      </c>
      <c r="E23" s="40">
        <v>6.7896351890215784E-2</v>
      </c>
      <c r="F23" s="14"/>
      <c r="G23" s="14"/>
      <c r="I23" s="8"/>
    </row>
    <row r="24" spans="1:20" ht="14.45" x14ac:dyDescent="0.35">
      <c r="A24" s="54"/>
      <c r="B24" s="42"/>
      <c r="C24" s="43"/>
      <c r="D24" s="2"/>
      <c r="E24" s="21"/>
      <c r="F24" s="14"/>
      <c r="G24" s="14"/>
      <c r="H24" s="8"/>
      <c r="I24" s="8"/>
    </row>
    <row r="25" spans="1:20" ht="14.45" x14ac:dyDescent="0.35">
      <c r="A25" s="48"/>
      <c r="B25" s="48"/>
      <c r="C25" s="48"/>
      <c r="F25" s="14"/>
      <c r="G25" s="14"/>
    </row>
    <row r="26" spans="1:20" ht="14.45" x14ac:dyDescent="0.35">
      <c r="A26" s="44" t="s">
        <v>41</v>
      </c>
      <c r="B26" s="242" t="s">
        <v>88</v>
      </c>
      <c r="C26" s="243"/>
      <c r="D26" s="244" t="s">
        <v>24</v>
      </c>
      <c r="E26" s="244"/>
    </row>
    <row r="27" spans="1:20" ht="14.45" x14ac:dyDescent="0.35">
      <c r="A27" s="54" t="s">
        <v>18</v>
      </c>
      <c r="B27" s="53" t="s">
        <v>17</v>
      </c>
      <c r="C27" s="54" t="s">
        <v>19</v>
      </c>
      <c r="D27" s="53" t="s">
        <v>17</v>
      </c>
      <c r="E27" s="53" t="s">
        <v>19</v>
      </c>
    </row>
    <row r="28" spans="1:20" ht="14.45" x14ac:dyDescent="0.35">
      <c r="A28" s="39">
        <v>0</v>
      </c>
      <c r="B28" s="33">
        <v>0.263488</v>
      </c>
      <c r="C28" s="41">
        <v>4.2471315849641249E-2</v>
      </c>
      <c r="D28" s="40">
        <v>0.23414199999999999</v>
      </c>
      <c r="E28" s="40">
        <v>2.6935192963852769E-2</v>
      </c>
      <c r="F28" s="14"/>
      <c r="G28" s="14"/>
      <c r="H28" s="8"/>
      <c r="I28" s="8"/>
    </row>
    <row r="29" spans="1:20" ht="14.45" x14ac:dyDescent="0.35">
      <c r="A29" s="39">
        <v>1</v>
      </c>
      <c r="B29" s="33">
        <v>0.24282199999999995</v>
      </c>
      <c r="C29" s="41">
        <v>6.7781010393767396E-2</v>
      </c>
      <c r="D29" s="40">
        <v>0.80683199999999999</v>
      </c>
      <c r="E29" s="40">
        <v>0.20998151887725705</v>
      </c>
      <c r="F29" s="14"/>
      <c r="G29" s="14"/>
      <c r="H29" s="8"/>
      <c r="I29" s="8"/>
    </row>
    <row r="30" spans="1:20" ht="14.45" x14ac:dyDescent="0.35">
      <c r="A30" s="39">
        <v>2</v>
      </c>
      <c r="B30" s="33">
        <v>0.36260199999999998</v>
      </c>
      <c r="C30" s="41">
        <v>4.8693373984558148E-2</v>
      </c>
      <c r="D30" s="40">
        <v>3.5060692000000002</v>
      </c>
      <c r="E30" s="40">
        <v>7.1856607442879208E-2</v>
      </c>
      <c r="F30" s="14"/>
      <c r="G30" s="14"/>
      <c r="H30" s="8"/>
      <c r="I30" s="8"/>
    </row>
    <row r="31" spans="1:20" ht="14.45" x14ac:dyDescent="0.35">
      <c r="A31" s="39">
        <v>3</v>
      </c>
      <c r="B31" s="33">
        <v>0.58772599999999997</v>
      </c>
      <c r="C31" s="41">
        <v>7.4426447449814359E-2</v>
      </c>
      <c r="D31" s="40">
        <v>4.4888779999999997</v>
      </c>
      <c r="E31" s="40">
        <v>5.4886042579147594E-2</v>
      </c>
      <c r="F31" s="14"/>
      <c r="G31" s="14"/>
      <c r="H31" s="8"/>
      <c r="I31" s="8"/>
      <c r="N31" t="s">
        <v>70</v>
      </c>
      <c r="O31" t="s">
        <v>73</v>
      </c>
      <c r="R31" t="s">
        <v>7</v>
      </c>
      <c r="S31" t="s">
        <v>6</v>
      </c>
    </row>
    <row r="32" spans="1:20" ht="14.45" x14ac:dyDescent="0.35">
      <c r="A32" s="39">
        <v>4</v>
      </c>
      <c r="B32" s="33">
        <v>1.0558159999999999</v>
      </c>
      <c r="C32" s="41">
        <v>0.10855728639755129</v>
      </c>
      <c r="D32" s="40">
        <v>7.9881020000000005</v>
      </c>
      <c r="E32" s="40">
        <v>3.8323712241900648E-2</v>
      </c>
      <c r="F32" s="14"/>
      <c r="G32" s="14"/>
      <c r="H32" s="8"/>
      <c r="I32" s="8"/>
      <c r="N32">
        <v>1.1853999999999998</v>
      </c>
      <c r="O32">
        <v>0.6124099999999999</v>
      </c>
      <c r="P32">
        <f>(LN(N32/O32))/(4/3)</f>
        <v>0.49532516738019411</v>
      </c>
      <c r="R32">
        <v>3.4623759999999999</v>
      </c>
      <c r="S32">
        <v>0.57891999999999999</v>
      </c>
      <c r="T32">
        <f>(LN(R32/S32))/(2-1)</f>
        <v>1.7885460388105472</v>
      </c>
    </row>
    <row r="33" spans="1:20" ht="14.45" x14ac:dyDescent="0.35">
      <c r="A33" s="39">
        <v>5</v>
      </c>
      <c r="B33" s="56">
        <v>2.0384720000000001</v>
      </c>
      <c r="C33" s="144">
        <v>4.4063646807771285E-2</v>
      </c>
      <c r="D33" s="57">
        <v>9.1305459999999989</v>
      </c>
      <c r="E33" s="57">
        <v>9.4404458740040012E-2</v>
      </c>
      <c r="F33" s="14"/>
      <c r="G33" s="14"/>
      <c r="H33" s="8"/>
      <c r="I33" s="8"/>
      <c r="N33">
        <v>1.04498</v>
      </c>
      <c r="O33">
        <v>0.65581999999999985</v>
      </c>
      <c r="P33">
        <f t="shared" ref="P33:P36" si="4">(LN(N33/O33))/(4/3)</f>
        <v>0.34939999830861485</v>
      </c>
      <c r="R33">
        <v>3.5898100000000004</v>
      </c>
      <c r="S33">
        <v>0.58906999999999998</v>
      </c>
      <c r="T33">
        <f t="shared" ref="T33:T35" si="5">(LN(R33/S33))/(2-1)</f>
        <v>1.8073095331998035</v>
      </c>
    </row>
    <row r="34" spans="1:20" ht="14.45" x14ac:dyDescent="0.35">
      <c r="A34" s="39">
        <v>6</v>
      </c>
      <c r="B34" s="56">
        <v>4.6004974999999995</v>
      </c>
      <c r="C34" s="144">
        <v>9.3225995078268314E-2</v>
      </c>
      <c r="D34" s="57">
        <v>11.087412499999999</v>
      </c>
      <c r="E34" s="57">
        <v>6.6361929824260119E-2</v>
      </c>
      <c r="F34" s="14"/>
      <c r="G34" s="14"/>
      <c r="H34" s="8"/>
      <c r="I34" s="8"/>
      <c r="N34">
        <v>0.89091000000000009</v>
      </c>
      <c r="O34">
        <v>0.61770000000000003</v>
      </c>
      <c r="P34">
        <f t="shared" si="4"/>
        <v>0.27468038217456153</v>
      </c>
      <c r="R34">
        <v>3.5463999999999998</v>
      </c>
      <c r="S34">
        <v>1.03623</v>
      </c>
      <c r="T34">
        <f t="shared" si="5"/>
        <v>1.2303438775294753</v>
      </c>
    </row>
    <row r="35" spans="1:20" ht="14.45" x14ac:dyDescent="0.35">
      <c r="A35" s="39">
        <v>7</v>
      </c>
      <c r="B35" s="56">
        <v>5.90923</v>
      </c>
      <c r="C35" s="144">
        <v>0.15366165342509353</v>
      </c>
      <c r="D35" s="57">
        <v>11.304285999999998</v>
      </c>
      <c r="E35" s="57">
        <v>8.7163596357653833E-2</v>
      </c>
      <c r="F35" s="14"/>
      <c r="G35" s="14"/>
      <c r="H35" s="8"/>
      <c r="I35" s="8"/>
      <c r="N35">
        <v>1.0475099999999999</v>
      </c>
      <c r="O35">
        <v>0.46123999999999998</v>
      </c>
      <c r="P35">
        <f t="shared" si="4"/>
        <v>0.61518951254039167</v>
      </c>
      <c r="R35">
        <v>3.5245100000000003</v>
      </c>
      <c r="S35">
        <v>0.89267999999999992</v>
      </c>
      <c r="T35">
        <f t="shared" si="5"/>
        <v>1.3732685245005389</v>
      </c>
    </row>
    <row r="36" spans="1:20" ht="14.45" x14ac:dyDescent="0.35">
      <c r="A36" s="39">
        <v>8</v>
      </c>
      <c r="B36" s="56">
        <v>7.2464224999999995</v>
      </c>
      <c r="C36" s="144">
        <v>4.9284654389914757E-2</v>
      </c>
      <c r="D36" s="57">
        <v>5.9909979999999994</v>
      </c>
      <c r="E36" s="57">
        <v>6.6691050149176506E-2</v>
      </c>
      <c r="F36" s="14"/>
      <c r="G36" s="14"/>
      <c r="H36" s="8"/>
      <c r="I36" s="8"/>
      <c r="N36">
        <v>1.1102799999999997</v>
      </c>
      <c r="O36">
        <v>0.59145999999999999</v>
      </c>
      <c r="P36">
        <f t="shared" si="4"/>
        <v>0.47233009372470125</v>
      </c>
      <c r="R36">
        <v>3.4072499999999994</v>
      </c>
      <c r="S36">
        <v>0.93725999999999987</v>
      </c>
      <c r="T36">
        <f>(LN(R36/S36))/(2-1)</f>
        <v>1.2907000682366501</v>
      </c>
    </row>
    <row r="37" spans="1:20" ht="14.45" x14ac:dyDescent="0.35">
      <c r="A37" s="54"/>
      <c r="B37" s="42"/>
      <c r="C37" s="43"/>
      <c r="D37" s="75"/>
      <c r="E37" s="2"/>
      <c r="F37" s="14"/>
      <c r="G37" s="14"/>
      <c r="H37" s="8"/>
      <c r="I37" s="8"/>
      <c r="P37" s="162">
        <f>AVERAGE(P32:P36)</f>
        <v>0.44138503082569269</v>
      </c>
      <c r="T37" s="162">
        <f>AVERAGE(T32:T36)</f>
        <v>1.4980336084554031</v>
      </c>
    </row>
    <row r="38" spans="1:20" ht="14.45" x14ac:dyDescent="0.35">
      <c r="B38" s="8"/>
      <c r="C38" s="8"/>
      <c r="D38" s="8"/>
      <c r="E38" s="8"/>
      <c r="F38" s="14"/>
      <c r="G38" s="14"/>
      <c r="H38" s="8"/>
      <c r="I38" s="8"/>
    </row>
    <row r="39" spans="1:20" x14ac:dyDescent="0.25">
      <c r="A39" s="241" t="s">
        <v>69</v>
      </c>
      <c r="B39" s="241"/>
      <c r="C39" s="241"/>
      <c r="D39" s="241"/>
      <c r="E39" s="241"/>
      <c r="F39" s="14"/>
      <c r="G39" s="14"/>
      <c r="H39" s="8"/>
      <c r="I39" s="8"/>
    </row>
    <row r="40" spans="1:20" x14ac:dyDescent="0.25">
      <c r="A40" s="241" t="s">
        <v>68</v>
      </c>
      <c r="B40" s="241"/>
      <c r="C40" s="241"/>
      <c r="D40" s="241"/>
      <c r="E40" s="241"/>
      <c r="F40" s="14"/>
      <c r="G40" s="14"/>
      <c r="H40" s="8"/>
      <c r="I40" s="8"/>
    </row>
    <row r="41" spans="1:20" x14ac:dyDescent="0.25">
      <c r="A41" s="79"/>
      <c r="B41" s="40"/>
      <c r="C41" s="103"/>
      <c r="D41" s="40"/>
      <c r="E41" s="103"/>
      <c r="F41" s="14"/>
      <c r="G41" s="14"/>
      <c r="H41" s="8"/>
      <c r="I41" s="8"/>
    </row>
    <row r="42" spans="1:20" x14ac:dyDescent="0.25">
      <c r="A42" s="79"/>
      <c r="B42" s="40"/>
      <c r="C42" s="103"/>
      <c r="D42" s="40"/>
      <c r="E42" s="103"/>
      <c r="F42" s="14"/>
      <c r="G42" s="14"/>
      <c r="H42" s="8"/>
      <c r="I42" s="8"/>
    </row>
    <row r="43" spans="1:20" x14ac:dyDescent="0.25">
      <c r="A43" s="79"/>
      <c r="B43" s="40"/>
      <c r="C43" s="103"/>
      <c r="D43" s="40"/>
      <c r="E43" s="103"/>
      <c r="F43" s="14"/>
      <c r="G43" s="14"/>
      <c r="H43" s="8"/>
      <c r="I43" s="8"/>
    </row>
    <row r="44" spans="1:20" x14ac:dyDescent="0.25">
      <c r="F44" s="14"/>
      <c r="G44" s="14"/>
      <c r="H44" s="8"/>
      <c r="I44" s="8"/>
    </row>
    <row r="49" spans="1:6" x14ac:dyDescent="0.25">
      <c r="A49" s="68" t="s">
        <v>35</v>
      </c>
      <c r="B49" s="68"/>
      <c r="C49" s="68"/>
      <c r="D49" s="66"/>
      <c r="E49" s="66"/>
      <c r="F49" s="66"/>
    </row>
    <row r="50" spans="1:6" x14ac:dyDescent="0.25">
      <c r="A50" s="66" t="s">
        <v>27</v>
      </c>
      <c r="B50" s="67" t="s">
        <v>28</v>
      </c>
      <c r="C50" s="67" t="s">
        <v>29</v>
      </c>
      <c r="D50" s="70" t="s">
        <v>30</v>
      </c>
      <c r="E50" s="70" t="s">
        <v>31</v>
      </c>
      <c r="F50" s="70" t="s">
        <v>32</v>
      </c>
    </row>
    <row r="51" spans="1:6" x14ac:dyDescent="0.25">
      <c r="A51" s="66" t="s">
        <v>33</v>
      </c>
      <c r="B51" s="67">
        <v>1</v>
      </c>
      <c r="C51" s="67">
        <v>1.081</v>
      </c>
      <c r="D51" s="67">
        <v>1.081</v>
      </c>
      <c r="E51" s="67">
        <v>1.4</v>
      </c>
      <c r="F51" s="67">
        <v>0.25600000000000001</v>
      </c>
    </row>
    <row r="52" spans="1:6" x14ac:dyDescent="0.25">
      <c r="A52" s="66" t="s">
        <v>34</v>
      </c>
      <c r="B52" s="67">
        <v>14</v>
      </c>
      <c r="C52" s="67">
        <v>10.118</v>
      </c>
      <c r="D52" s="67">
        <v>0.84299999999999997</v>
      </c>
      <c r="E52" s="67"/>
      <c r="F52" s="67"/>
    </row>
    <row r="53" spans="1:6" x14ac:dyDescent="0.25">
      <c r="A53" s="69" t="s">
        <v>37</v>
      </c>
      <c r="B53" s="67">
        <v>15</v>
      </c>
      <c r="C53" s="67">
        <v>11.199</v>
      </c>
      <c r="D53" s="67"/>
      <c r="E53" s="67"/>
      <c r="F53" s="67"/>
    </row>
    <row r="55" spans="1:6" x14ac:dyDescent="0.25">
      <c r="A55" s="68" t="s">
        <v>36</v>
      </c>
      <c r="B55" s="68"/>
      <c r="C55" s="68"/>
      <c r="D55" s="66"/>
      <c r="E55" s="66"/>
      <c r="F55" s="66"/>
    </row>
    <row r="56" spans="1:6" x14ac:dyDescent="0.25">
      <c r="A56" s="66" t="s">
        <v>27</v>
      </c>
      <c r="B56" s="67" t="s">
        <v>28</v>
      </c>
      <c r="C56" s="67" t="s">
        <v>29</v>
      </c>
      <c r="D56" s="70" t="s">
        <v>30</v>
      </c>
      <c r="E56" s="70" t="s">
        <v>31</v>
      </c>
      <c r="F56" s="70" t="s">
        <v>32</v>
      </c>
    </row>
    <row r="57" spans="1:6" x14ac:dyDescent="0.25">
      <c r="A57" s="66" t="s">
        <v>33</v>
      </c>
      <c r="B57" s="67">
        <v>1</v>
      </c>
      <c r="C57" s="67">
        <v>0.21</v>
      </c>
      <c r="D57" s="67">
        <v>0.21</v>
      </c>
      <c r="E57" s="67">
        <v>0.06</v>
      </c>
      <c r="F57" s="67">
        <v>0.81499999999999995</v>
      </c>
    </row>
    <row r="58" spans="1:6" x14ac:dyDescent="0.25">
      <c r="A58" s="66" t="s">
        <v>34</v>
      </c>
      <c r="B58" s="67">
        <v>16</v>
      </c>
      <c r="C58" s="67">
        <v>16.23</v>
      </c>
      <c r="D58" s="67">
        <v>1.1599999999999999</v>
      </c>
      <c r="E58" s="67"/>
      <c r="F58" s="67"/>
    </row>
    <row r="59" spans="1:6" x14ac:dyDescent="0.25">
      <c r="A59" s="69" t="s">
        <v>37</v>
      </c>
      <c r="B59" s="67">
        <v>17</v>
      </c>
      <c r="C59" s="67">
        <v>16.440000000000001</v>
      </c>
      <c r="D59" s="67"/>
      <c r="E59" s="67"/>
      <c r="F59" s="67"/>
    </row>
    <row r="61" spans="1:6" x14ac:dyDescent="0.25">
      <c r="A61" s="68" t="s">
        <v>38</v>
      </c>
      <c r="B61" s="68"/>
      <c r="C61" s="68"/>
      <c r="D61" s="66"/>
      <c r="E61" s="66"/>
      <c r="F61" s="66"/>
    </row>
    <row r="62" spans="1:6" x14ac:dyDescent="0.25">
      <c r="A62" s="66" t="s">
        <v>27</v>
      </c>
      <c r="B62" s="67" t="s">
        <v>28</v>
      </c>
      <c r="C62" s="67" t="s">
        <v>29</v>
      </c>
      <c r="D62" s="70" t="s">
        <v>30</v>
      </c>
      <c r="E62" s="70" t="s">
        <v>31</v>
      </c>
      <c r="F62" s="70" t="s">
        <v>32</v>
      </c>
    </row>
    <row r="63" spans="1:6" x14ac:dyDescent="0.25">
      <c r="A63" s="66" t="s">
        <v>33</v>
      </c>
      <c r="B63" s="67">
        <v>1</v>
      </c>
      <c r="C63" s="67">
        <v>57.7</v>
      </c>
      <c r="D63" s="67">
        <v>57.7</v>
      </c>
      <c r="E63" s="67">
        <v>4.72</v>
      </c>
      <c r="F63" s="67">
        <v>4.4999999999999998E-2</v>
      </c>
    </row>
    <row r="64" spans="1:6" x14ac:dyDescent="0.25">
      <c r="A64" s="66" t="s">
        <v>34</v>
      </c>
      <c r="B64" s="67">
        <v>16</v>
      </c>
      <c r="C64" s="67">
        <v>195.7</v>
      </c>
      <c r="D64" s="67">
        <v>12.2</v>
      </c>
      <c r="E64" s="67"/>
      <c r="F64" s="67"/>
    </row>
    <row r="65" spans="1:6" x14ac:dyDescent="0.25">
      <c r="A65" s="69" t="s">
        <v>37</v>
      </c>
      <c r="B65" s="67">
        <v>17</v>
      </c>
      <c r="C65" s="67">
        <v>153.4</v>
      </c>
      <c r="D65" s="67"/>
      <c r="E65" s="67"/>
      <c r="F65" s="67"/>
    </row>
    <row r="69" spans="1:6" x14ac:dyDescent="0.25">
      <c r="A69" t="s">
        <v>0</v>
      </c>
    </row>
  </sheetData>
  <mergeCells count="8">
    <mergeCell ref="A40:E40"/>
    <mergeCell ref="A39:E39"/>
    <mergeCell ref="B1:C1"/>
    <mergeCell ref="D1:E1"/>
    <mergeCell ref="D13:E13"/>
    <mergeCell ref="D26:E26"/>
    <mergeCell ref="B13:C13"/>
    <mergeCell ref="B26:C2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60"/>
  <sheetViews>
    <sheetView workbookViewId="0">
      <selection activeCell="F31" sqref="F31"/>
    </sheetView>
  </sheetViews>
  <sheetFormatPr defaultRowHeight="15" x14ac:dyDescent="0.25"/>
  <cols>
    <col min="2" max="2" width="13.85546875" customWidth="1"/>
    <col min="3" max="3" width="14.140625" customWidth="1"/>
    <col min="4" max="4" width="11.5703125" customWidth="1"/>
    <col min="5" max="5" width="14.42578125" customWidth="1"/>
    <col min="6" max="6" width="12.42578125" customWidth="1"/>
    <col min="7" max="7" width="14" customWidth="1"/>
    <col min="8" max="8" width="13.5703125" customWidth="1"/>
    <col min="9" max="9" width="13.85546875" customWidth="1"/>
  </cols>
  <sheetData>
    <row r="1" spans="1:9" ht="14.45" x14ac:dyDescent="0.35">
      <c r="A1" s="44"/>
      <c r="B1" s="242" t="s">
        <v>22</v>
      </c>
      <c r="C1" s="243"/>
      <c r="D1" s="244" t="s">
        <v>24</v>
      </c>
      <c r="E1" s="244"/>
    </row>
    <row r="2" spans="1:9" ht="14.45" x14ac:dyDescent="0.35">
      <c r="A2" s="50" t="s">
        <v>18</v>
      </c>
      <c r="B2" s="49" t="s">
        <v>23</v>
      </c>
      <c r="C2" s="50" t="s">
        <v>19</v>
      </c>
      <c r="D2" s="49" t="s">
        <v>23</v>
      </c>
      <c r="E2" s="49" t="s">
        <v>19</v>
      </c>
    </row>
    <row r="3" spans="1:9" ht="15" customHeight="1" x14ac:dyDescent="0.35">
      <c r="A3" s="39">
        <v>0</v>
      </c>
      <c r="B3" s="33">
        <v>6.6392000000000007E-2</v>
      </c>
      <c r="C3" s="41">
        <v>2.6937158721736076E-2</v>
      </c>
      <c r="D3" s="40">
        <v>6.0988000000000001E-2</v>
      </c>
      <c r="E3" s="40">
        <v>1.3755904913890608E-2</v>
      </c>
      <c r="F3" s="9"/>
      <c r="G3" s="12"/>
      <c r="H3" s="12"/>
      <c r="I3" s="12"/>
    </row>
    <row r="4" spans="1:9" ht="15" customHeight="1" x14ac:dyDescent="0.35">
      <c r="A4" s="39">
        <v>1</v>
      </c>
      <c r="B4" s="33">
        <v>8.8779999999999998E-2</v>
      </c>
      <c r="C4" s="41">
        <v>3.2979854456925688E-2</v>
      </c>
      <c r="D4" s="40">
        <v>0.15594400000000003</v>
      </c>
      <c r="E4" s="40">
        <v>1.902788164772928E-2</v>
      </c>
      <c r="F4" s="11"/>
      <c r="G4" s="8"/>
      <c r="H4" s="8"/>
      <c r="I4" s="8"/>
    </row>
    <row r="5" spans="1:9" ht="15" customHeight="1" x14ac:dyDescent="0.35">
      <c r="A5" s="39">
        <v>2</v>
      </c>
      <c r="B5" s="33">
        <v>0.126608</v>
      </c>
      <c r="C5" s="41">
        <v>3.7957757046485276E-2</v>
      </c>
      <c r="D5" s="40">
        <v>0.40838799999999997</v>
      </c>
      <c r="E5" s="40">
        <v>1.5774134524594367E-2</v>
      </c>
      <c r="F5" s="11"/>
      <c r="G5" s="8"/>
      <c r="H5" s="8"/>
      <c r="I5" s="8"/>
    </row>
    <row r="6" spans="1:9" ht="14.45" x14ac:dyDescent="0.35">
      <c r="A6" s="39">
        <v>3</v>
      </c>
      <c r="B6" s="33">
        <v>7.4111999999999997E-2</v>
      </c>
      <c r="C6" s="41">
        <v>1.2626389824490613E-2</v>
      </c>
      <c r="D6" s="40">
        <v>0.73648799999999992</v>
      </c>
      <c r="E6" s="40">
        <v>2.4776269291400612E-2</v>
      </c>
      <c r="F6" s="11"/>
      <c r="G6" s="8"/>
      <c r="H6" s="8"/>
      <c r="I6" s="8"/>
    </row>
    <row r="7" spans="1:9" ht="15" customHeight="1" x14ac:dyDescent="0.35">
      <c r="A7" s="39">
        <v>4</v>
      </c>
      <c r="B7" s="33">
        <v>0.35126000000000002</v>
      </c>
      <c r="C7" s="41">
        <v>4.8596158284374344E-2</v>
      </c>
      <c r="D7" s="40">
        <v>1.2930999999999999</v>
      </c>
      <c r="E7" s="40">
        <v>7.2213987564737486E-3</v>
      </c>
      <c r="F7" s="11"/>
      <c r="G7" s="8"/>
      <c r="H7" s="8"/>
      <c r="I7" s="8"/>
    </row>
    <row r="8" spans="1:9" ht="15" customHeight="1" x14ac:dyDescent="0.35">
      <c r="A8" s="39">
        <v>5</v>
      </c>
      <c r="B8" s="33">
        <v>1.31626</v>
      </c>
      <c r="C8" s="41">
        <v>0.13253915798736607</v>
      </c>
      <c r="D8" s="40">
        <v>2.3993760000000002</v>
      </c>
      <c r="E8" s="40">
        <v>2.1595311528199899E-2</v>
      </c>
      <c r="F8" s="11"/>
      <c r="G8" s="8"/>
      <c r="H8" s="8"/>
      <c r="I8" s="8"/>
    </row>
    <row r="9" spans="1:9" ht="15" customHeight="1" x14ac:dyDescent="0.35">
      <c r="A9" s="39">
        <v>6</v>
      </c>
      <c r="B9" s="33">
        <v>2.2407300000000001</v>
      </c>
      <c r="C9" s="41">
        <v>0.18721331612183267</v>
      </c>
      <c r="D9" s="40">
        <v>2.0743640000000001</v>
      </c>
      <c r="E9" s="40">
        <v>8.6225868508238268E-2</v>
      </c>
      <c r="F9" s="11"/>
      <c r="G9" s="8"/>
      <c r="H9" s="8"/>
      <c r="I9" s="8"/>
    </row>
    <row r="10" spans="1:9" ht="15" customHeight="1" x14ac:dyDescent="0.35">
      <c r="A10" s="39">
        <v>7</v>
      </c>
      <c r="B10" s="33">
        <v>1.3760899999999998</v>
      </c>
      <c r="C10" s="41">
        <v>0.18832422715448507</v>
      </c>
      <c r="D10" s="40">
        <v>1.30854</v>
      </c>
      <c r="E10" s="40">
        <v>2.4866310542579439E-2</v>
      </c>
      <c r="F10" s="11"/>
      <c r="G10" s="8"/>
      <c r="H10" s="8"/>
      <c r="I10" s="8"/>
    </row>
    <row r="11" spans="1:9" ht="14.45" x14ac:dyDescent="0.35">
      <c r="A11" s="39">
        <v>8</v>
      </c>
      <c r="B11" s="33">
        <v>0.65909499999999999</v>
      </c>
      <c r="C11" s="41">
        <v>8.8605008699659232E-2</v>
      </c>
      <c r="D11" s="40">
        <v>1.1695800000000001</v>
      </c>
      <c r="E11" s="40">
        <v>9.8411076612341178E-3</v>
      </c>
      <c r="F11" s="11"/>
      <c r="G11" s="8"/>
      <c r="H11" s="8"/>
      <c r="I11" s="8"/>
    </row>
    <row r="12" spans="1:9" ht="15" customHeight="1" x14ac:dyDescent="0.35">
      <c r="A12" s="50"/>
      <c r="B12" s="42"/>
      <c r="C12" s="43"/>
      <c r="D12" s="21"/>
      <c r="E12" s="21"/>
      <c r="F12" s="11"/>
      <c r="G12" s="8"/>
      <c r="H12" s="8"/>
      <c r="I12" s="8"/>
    </row>
    <row r="13" spans="1:9" ht="15" customHeight="1" x14ac:dyDescent="0.35">
      <c r="A13" s="48"/>
      <c r="B13" s="10"/>
      <c r="C13" s="10"/>
      <c r="D13" s="10"/>
      <c r="E13" s="11"/>
      <c r="F13" s="11"/>
      <c r="G13" s="8"/>
      <c r="H13" s="8"/>
      <c r="I13" s="8"/>
    </row>
    <row r="14" spans="1:9" ht="15" customHeight="1" x14ac:dyDescent="0.35">
      <c r="A14" s="44"/>
      <c r="B14" s="242" t="s">
        <v>22</v>
      </c>
      <c r="C14" s="243"/>
      <c r="D14" s="244" t="s">
        <v>24</v>
      </c>
      <c r="E14" s="244"/>
      <c r="F14" s="11"/>
      <c r="G14" s="8"/>
      <c r="H14" s="8"/>
      <c r="I14" s="8"/>
    </row>
    <row r="15" spans="1:9" ht="15" customHeight="1" x14ac:dyDescent="0.35">
      <c r="A15" s="50" t="s">
        <v>18</v>
      </c>
      <c r="B15" s="49" t="s">
        <v>23</v>
      </c>
      <c r="C15" s="50" t="s">
        <v>19</v>
      </c>
      <c r="D15" s="49" t="s">
        <v>23</v>
      </c>
      <c r="E15" s="49" t="s">
        <v>19</v>
      </c>
      <c r="F15" s="11"/>
      <c r="G15" s="8"/>
      <c r="H15" s="8"/>
      <c r="I15" s="8"/>
    </row>
    <row r="16" spans="1:9" ht="15" customHeight="1" x14ac:dyDescent="0.35">
      <c r="A16" s="39">
        <v>0</v>
      </c>
      <c r="B16" s="33">
        <v>6.7935999999999996E-2</v>
      </c>
      <c r="C16" s="41">
        <v>1.883110405685234E-2</v>
      </c>
      <c r="D16" s="40">
        <v>5.0951999999999997E-2</v>
      </c>
      <c r="E16" s="40">
        <v>2.0131297027265772E-2</v>
      </c>
      <c r="F16" s="11"/>
      <c r="G16" s="8"/>
      <c r="H16" s="8"/>
      <c r="I16" s="8"/>
    </row>
    <row r="17" spans="1:9" ht="15" customHeight="1" x14ac:dyDescent="0.35">
      <c r="A17" s="39">
        <v>1</v>
      </c>
      <c r="B17" s="33">
        <v>0.27097199999999999</v>
      </c>
      <c r="C17" s="41">
        <v>6.3155545441393957E-2</v>
      </c>
      <c r="D17" s="40">
        <v>0.14976799999999998</v>
      </c>
      <c r="E17" s="40">
        <v>4.9912053854755389E-2</v>
      </c>
      <c r="F17" s="11"/>
      <c r="G17" s="8"/>
      <c r="H17" s="8"/>
      <c r="I17" s="8"/>
    </row>
    <row r="18" spans="1:9" ht="15" customHeight="1" x14ac:dyDescent="0.35">
      <c r="A18" s="39">
        <v>2</v>
      </c>
      <c r="B18" s="33">
        <v>0.13973200000000002</v>
      </c>
      <c r="C18" s="41">
        <v>1.2626389824490613E-2</v>
      </c>
      <c r="D18" s="40">
        <v>0.303396</v>
      </c>
      <c r="E18" s="40">
        <v>2.8704492331340765E-2</v>
      </c>
      <c r="F18" s="11"/>
      <c r="G18" s="8"/>
      <c r="H18" s="8"/>
      <c r="I18" s="8"/>
    </row>
    <row r="19" spans="1:9" ht="15" customHeight="1" x14ac:dyDescent="0.35">
      <c r="A19" s="39">
        <v>3</v>
      </c>
      <c r="B19" s="33">
        <v>0.18450800000000001</v>
      </c>
      <c r="C19" s="41">
        <v>2.4012799087153303E-2</v>
      </c>
      <c r="D19" s="40">
        <v>0.82912799999999987</v>
      </c>
      <c r="E19" s="40">
        <v>7.4248582478051361E-3</v>
      </c>
      <c r="F19" s="11"/>
      <c r="G19" s="8"/>
      <c r="H19" s="8"/>
      <c r="I19" s="8"/>
    </row>
    <row r="20" spans="1:9" ht="14.45" x14ac:dyDescent="0.35">
      <c r="A20" s="39">
        <v>4</v>
      </c>
      <c r="B20" s="33">
        <v>0.28718399999999999</v>
      </c>
      <c r="C20" s="41">
        <v>3.4373511313218953E-2</v>
      </c>
      <c r="D20" s="40">
        <v>1.653624</v>
      </c>
      <c r="E20" s="40">
        <v>3.7681983493441616E-2</v>
      </c>
    </row>
    <row r="21" spans="1:9" ht="14.45" x14ac:dyDescent="0.35">
      <c r="A21" s="39">
        <v>5</v>
      </c>
      <c r="B21" s="33">
        <v>0.41533600000000004</v>
      </c>
      <c r="C21" s="219">
        <v>4.4010771408826829E-3</v>
      </c>
      <c r="D21" s="40">
        <v>1.8381319999999999</v>
      </c>
      <c r="E21" s="40">
        <v>3.6456060127227102E-2</v>
      </c>
    </row>
    <row r="22" spans="1:9" ht="14.45" x14ac:dyDescent="0.35">
      <c r="A22" s="39">
        <v>6</v>
      </c>
      <c r="B22" s="33">
        <v>1.20818</v>
      </c>
      <c r="C22" s="41">
        <v>2.2507474314102837E-2</v>
      </c>
      <c r="D22" s="40">
        <v>2.9830080000000003</v>
      </c>
      <c r="E22" s="40">
        <v>0.11238501199003384</v>
      </c>
    </row>
    <row r="23" spans="1:9" ht="14.45" x14ac:dyDescent="0.35">
      <c r="A23" s="39">
        <v>7</v>
      </c>
      <c r="B23" s="33">
        <v>1.6819950000000001</v>
      </c>
      <c r="C23" s="41">
        <v>5.9078179558953899E-2</v>
      </c>
      <c r="D23" s="40">
        <v>2.0249560000000004</v>
      </c>
      <c r="E23" s="40">
        <v>1.1450610464075629E-2</v>
      </c>
    </row>
    <row r="24" spans="1:9" ht="14.45" x14ac:dyDescent="0.35">
      <c r="A24" s="39">
        <v>8</v>
      </c>
      <c r="B24" s="33">
        <v>1.52277</v>
      </c>
      <c r="C24" s="41">
        <v>6.6857161172159292E-3</v>
      </c>
      <c r="D24" s="40">
        <v>1.9106999999999996</v>
      </c>
      <c r="E24" s="40">
        <v>5.05497912953159E-2</v>
      </c>
    </row>
    <row r="25" spans="1:9" ht="14.45" x14ac:dyDescent="0.35">
      <c r="A25" s="50"/>
      <c r="B25" s="42"/>
      <c r="C25" s="43"/>
      <c r="D25" s="21"/>
      <c r="E25" s="21"/>
    </row>
    <row r="27" spans="1:9" ht="14.45" x14ac:dyDescent="0.35">
      <c r="A27" s="44"/>
      <c r="B27" s="242" t="s">
        <v>22</v>
      </c>
      <c r="C27" s="243"/>
      <c r="D27" s="244" t="s">
        <v>24</v>
      </c>
      <c r="E27" s="244"/>
    </row>
    <row r="28" spans="1:9" ht="14.45" x14ac:dyDescent="0.35">
      <c r="A28" s="50" t="s">
        <v>18</v>
      </c>
      <c r="B28" s="49" t="s">
        <v>23</v>
      </c>
      <c r="C28" s="50" t="s">
        <v>19</v>
      </c>
      <c r="D28" s="49" t="s">
        <v>23</v>
      </c>
      <c r="E28" s="49" t="s">
        <v>19</v>
      </c>
    </row>
    <row r="29" spans="1:9" ht="14.45" x14ac:dyDescent="0.35">
      <c r="A29" s="39">
        <v>0</v>
      </c>
      <c r="B29" s="33">
        <v>0.105764</v>
      </c>
      <c r="C29" s="41">
        <v>1.353754335173107E-2</v>
      </c>
      <c r="D29" s="40">
        <v>3.3967999999999998E-2</v>
      </c>
      <c r="E29" s="40">
        <v>5.0328242568164457E-3</v>
      </c>
    </row>
    <row r="30" spans="1:9" x14ac:dyDescent="0.25">
      <c r="A30" s="39">
        <v>1</v>
      </c>
      <c r="B30" s="33">
        <v>6.1760000000000002E-2</v>
      </c>
      <c r="C30" s="41">
        <v>1.418254561071459E-2</v>
      </c>
      <c r="D30" s="40">
        <v>0.22465199999999999</v>
      </c>
      <c r="E30" s="40">
        <v>2.566246909399016E-2</v>
      </c>
    </row>
    <row r="31" spans="1:9" x14ac:dyDescent="0.25">
      <c r="A31" s="39">
        <v>2</v>
      </c>
      <c r="B31" s="33">
        <v>0.15671600000000002</v>
      </c>
      <c r="C31" s="41">
        <v>6.4590154048430569E-3</v>
      </c>
      <c r="D31" s="40">
        <v>2.0118319999999996</v>
      </c>
      <c r="E31" s="40">
        <v>9.6592595575437382E-2</v>
      </c>
      <c r="F31" s="220"/>
    </row>
    <row r="32" spans="1:9" x14ac:dyDescent="0.25">
      <c r="A32" s="39">
        <v>3</v>
      </c>
      <c r="B32" s="33">
        <v>0.25167200000000001</v>
      </c>
      <c r="C32" s="41">
        <v>9.432942870599817E-2</v>
      </c>
      <c r="D32" s="40">
        <v>2.5236679999999998</v>
      </c>
      <c r="E32" s="40">
        <v>9.8464052933037394E-2</v>
      </c>
    </row>
    <row r="33" spans="1:6" x14ac:dyDescent="0.25">
      <c r="A33" s="39">
        <v>4</v>
      </c>
      <c r="B33" s="33">
        <v>0.57359599999999999</v>
      </c>
      <c r="C33" s="41">
        <v>5.7551551499503452E-2</v>
      </c>
      <c r="D33" s="40">
        <v>5.5807880000000001</v>
      </c>
      <c r="E33" s="40">
        <v>8.9340448398247826E-2</v>
      </c>
    </row>
    <row r="34" spans="1:6" x14ac:dyDescent="0.25">
      <c r="A34" s="39">
        <v>5</v>
      </c>
      <c r="B34" s="33">
        <v>1.757844</v>
      </c>
      <c r="C34" s="41">
        <v>3.2821350977679235E-2</v>
      </c>
      <c r="D34" s="40">
        <v>5.8340040000000002</v>
      </c>
      <c r="E34" s="40">
        <v>8.9307087512694158E-2</v>
      </c>
    </row>
    <row r="35" spans="1:6" x14ac:dyDescent="0.25">
      <c r="A35" s="39">
        <v>6</v>
      </c>
      <c r="B35" s="33">
        <v>1.7283149999999998</v>
      </c>
      <c r="C35" s="41">
        <v>4.845542934835418E-2</v>
      </c>
      <c r="D35" s="40">
        <v>6.8679050000000004</v>
      </c>
      <c r="E35" s="40">
        <v>9.9105077165602601E-2</v>
      </c>
    </row>
    <row r="36" spans="1:6" x14ac:dyDescent="0.25">
      <c r="A36" s="39">
        <v>7</v>
      </c>
      <c r="B36" s="33">
        <v>3.7490249999999996</v>
      </c>
      <c r="C36" s="41">
        <v>7.2992113500934874E-2</v>
      </c>
      <c r="D36" s="40">
        <v>8.1654440000000008</v>
      </c>
      <c r="E36" s="40">
        <v>4.9099442766695901E-2</v>
      </c>
    </row>
    <row r="37" spans="1:6" x14ac:dyDescent="0.25">
      <c r="A37" s="39">
        <v>8</v>
      </c>
      <c r="B37" s="33">
        <v>4.5239199999999995</v>
      </c>
      <c r="C37" s="41">
        <v>9.7498434859232735E-2</v>
      </c>
      <c r="D37" s="40">
        <v>4.3039000000000005</v>
      </c>
      <c r="E37" s="40">
        <v>3.5796167392613105E-2</v>
      </c>
    </row>
    <row r="38" spans="1:6" x14ac:dyDescent="0.25">
      <c r="A38" s="50"/>
      <c r="B38" s="42"/>
      <c r="C38" s="43"/>
      <c r="D38" s="21"/>
      <c r="E38" s="21"/>
    </row>
    <row r="44" spans="1:6" x14ac:dyDescent="0.25">
      <c r="A44" s="68" t="s">
        <v>35</v>
      </c>
      <c r="B44" s="68"/>
      <c r="C44" s="68"/>
      <c r="D44" s="66"/>
      <c r="E44" s="66"/>
      <c r="F44" s="66"/>
    </row>
    <row r="45" spans="1:6" x14ac:dyDescent="0.25">
      <c r="A45" s="66" t="s">
        <v>27</v>
      </c>
      <c r="B45" s="67" t="s">
        <v>28</v>
      </c>
      <c r="C45" s="67" t="s">
        <v>29</v>
      </c>
      <c r="D45" s="70" t="s">
        <v>30</v>
      </c>
      <c r="E45" s="70" t="s">
        <v>31</v>
      </c>
      <c r="F45" s="70" t="s">
        <v>32</v>
      </c>
    </row>
    <row r="46" spans="1:6" x14ac:dyDescent="0.25">
      <c r="A46" s="66" t="s">
        <v>33</v>
      </c>
      <c r="B46" s="67">
        <v>1</v>
      </c>
      <c r="C46" s="67">
        <v>0.68200000000000005</v>
      </c>
      <c r="D46" s="67">
        <v>0.68200000000000005</v>
      </c>
      <c r="E46" s="67">
        <v>2.74</v>
      </c>
      <c r="F46" s="67">
        <v>0.12</v>
      </c>
    </row>
    <row r="47" spans="1:6" x14ac:dyDescent="0.25">
      <c r="A47" s="66" t="s">
        <v>34</v>
      </c>
      <c r="B47" s="67">
        <v>14</v>
      </c>
      <c r="C47" s="67">
        <v>3.4550000000000001</v>
      </c>
      <c r="D47" s="67">
        <v>0.28799999999999998</v>
      </c>
      <c r="E47" s="67"/>
      <c r="F47" s="67"/>
    </row>
    <row r="48" spans="1:6" x14ac:dyDescent="0.25">
      <c r="A48" s="69" t="s">
        <v>37</v>
      </c>
      <c r="B48" s="67">
        <v>15</v>
      </c>
      <c r="C48" s="67">
        <v>4.1369999999999996</v>
      </c>
      <c r="D48" s="67"/>
      <c r="E48" s="67"/>
      <c r="F48" s="67"/>
    </row>
    <row r="50" spans="1:6" x14ac:dyDescent="0.25">
      <c r="A50" s="68" t="s">
        <v>36</v>
      </c>
      <c r="B50" s="68"/>
      <c r="C50" s="68"/>
      <c r="D50" s="66"/>
      <c r="E50" s="66"/>
      <c r="F50" s="66"/>
    </row>
    <row r="51" spans="1:6" x14ac:dyDescent="0.25">
      <c r="A51" s="66" t="s">
        <v>27</v>
      </c>
      <c r="B51" s="67" t="s">
        <v>28</v>
      </c>
      <c r="C51" s="67" t="s">
        <v>29</v>
      </c>
      <c r="D51" s="70" t="s">
        <v>30</v>
      </c>
      <c r="E51" s="70" t="s">
        <v>31</v>
      </c>
      <c r="F51" s="70" t="s">
        <v>32</v>
      </c>
    </row>
    <row r="52" spans="1:6" x14ac:dyDescent="0.25">
      <c r="A52" s="66" t="s">
        <v>33</v>
      </c>
      <c r="B52" s="67">
        <v>1</v>
      </c>
      <c r="C52" s="67">
        <v>1.9319999999999999</v>
      </c>
      <c r="D52" s="67">
        <v>1.9319999999999999</v>
      </c>
      <c r="E52" s="67">
        <v>2.73</v>
      </c>
      <c r="F52" s="67">
        <v>0.11799999999999999</v>
      </c>
    </row>
    <row r="53" spans="1:6" x14ac:dyDescent="0.25">
      <c r="A53" s="66" t="s">
        <v>34</v>
      </c>
      <c r="B53" s="67">
        <v>16</v>
      </c>
      <c r="C53" s="67">
        <v>10.227</v>
      </c>
      <c r="D53" s="67">
        <v>0.73099999999999998</v>
      </c>
      <c r="E53" s="67"/>
      <c r="F53" s="67"/>
    </row>
    <row r="54" spans="1:6" x14ac:dyDescent="0.25">
      <c r="A54" s="69" t="s">
        <v>37</v>
      </c>
      <c r="B54" s="67">
        <v>17</v>
      </c>
      <c r="C54" s="67">
        <v>12.159000000000001</v>
      </c>
      <c r="D54" s="67"/>
      <c r="E54" s="67"/>
      <c r="F54" s="67"/>
    </row>
    <row r="56" spans="1:6" x14ac:dyDescent="0.25">
      <c r="A56" s="68" t="s">
        <v>38</v>
      </c>
      <c r="B56" s="68"/>
      <c r="C56" s="68"/>
      <c r="D56" s="66"/>
      <c r="E56" s="66"/>
      <c r="F56" s="66"/>
    </row>
    <row r="57" spans="1:6" x14ac:dyDescent="0.25">
      <c r="A57" s="66" t="s">
        <v>27</v>
      </c>
      <c r="B57" s="67" t="s">
        <v>28</v>
      </c>
      <c r="C57" s="67" t="s">
        <v>29</v>
      </c>
      <c r="D57" s="70" t="s">
        <v>30</v>
      </c>
      <c r="E57" s="70" t="s">
        <v>31</v>
      </c>
      <c r="F57" s="70" t="s">
        <v>32</v>
      </c>
    </row>
    <row r="58" spans="1:6" x14ac:dyDescent="0.25">
      <c r="A58" s="66" t="s">
        <v>33</v>
      </c>
      <c r="B58" s="67">
        <v>1</v>
      </c>
      <c r="C58" s="67">
        <v>28.43</v>
      </c>
      <c r="D58" s="67">
        <v>28.43</v>
      </c>
      <c r="E58" s="67">
        <v>5.04</v>
      </c>
      <c r="F58" s="71">
        <v>3.9E-2</v>
      </c>
    </row>
    <row r="59" spans="1:6" x14ac:dyDescent="0.25">
      <c r="A59" s="66" t="s">
        <v>34</v>
      </c>
      <c r="B59" s="67">
        <v>16</v>
      </c>
      <c r="C59" s="67">
        <v>90.23</v>
      </c>
      <c r="D59" s="67">
        <v>5.64</v>
      </c>
      <c r="E59" s="67"/>
      <c r="F59" s="67"/>
    </row>
    <row r="60" spans="1:6" x14ac:dyDescent="0.25">
      <c r="A60" s="69" t="s">
        <v>37</v>
      </c>
      <c r="B60" s="67">
        <v>17</v>
      </c>
      <c r="C60" s="67">
        <v>118.66</v>
      </c>
      <c r="D60" s="67"/>
      <c r="E60" s="67"/>
      <c r="F60" s="67"/>
    </row>
  </sheetData>
  <mergeCells count="6">
    <mergeCell ref="B27:C27"/>
    <mergeCell ref="D27:E27"/>
    <mergeCell ref="B1:C1"/>
    <mergeCell ref="D1:E1"/>
    <mergeCell ref="B14:C14"/>
    <mergeCell ref="D14:E1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109"/>
  <sheetViews>
    <sheetView workbookViewId="0">
      <selection activeCell="H25" sqref="H25"/>
    </sheetView>
  </sheetViews>
  <sheetFormatPr defaultRowHeight="15" x14ac:dyDescent="0.25"/>
  <cols>
    <col min="1" max="1" width="10.5703125" customWidth="1"/>
    <col min="4" max="4" width="9.42578125" bestFit="1" customWidth="1"/>
    <col min="13" max="18" width="9.42578125" bestFit="1" customWidth="1"/>
    <col min="19" max="20" width="10" bestFit="1" customWidth="1"/>
  </cols>
  <sheetData>
    <row r="1" spans="1:20" s="230" customFormat="1" ht="14.45" x14ac:dyDescent="0.35">
      <c r="B1" s="231" t="s">
        <v>87</v>
      </c>
      <c r="L1" s="233"/>
      <c r="M1" s="233"/>
      <c r="N1" s="233"/>
      <c r="O1" s="233"/>
      <c r="P1" s="233"/>
      <c r="Q1" s="233"/>
      <c r="R1" s="233"/>
      <c r="S1" s="233"/>
      <c r="T1" s="233"/>
    </row>
    <row r="2" spans="1:20" ht="14.45" x14ac:dyDescent="0.35">
      <c r="A2" s="196"/>
      <c r="B2" s="197">
        <v>0</v>
      </c>
      <c r="C2" s="198">
        <v>1</v>
      </c>
      <c r="D2" s="198">
        <v>2</v>
      </c>
      <c r="E2" s="198">
        <v>3</v>
      </c>
      <c r="F2" s="198">
        <v>4</v>
      </c>
      <c r="G2" s="198">
        <v>5</v>
      </c>
      <c r="H2" s="198">
        <v>6</v>
      </c>
      <c r="I2" s="198">
        <v>7</v>
      </c>
      <c r="J2" s="198">
        <v>8</v>
      </c>
      <c r="K2" s="199"/>
      <c r="L2" s="232"/>
      <c r="M2" s="232"/>
      <c r="N2" s="232"/>
      <c r="O2" s="232"/>
      <c r="P2" s="232"/>
      <c r="Q2" s="232"/>
      <c r="R2" s="232"/>
      <c r="S2" s="232"/>
      <c r="T2" s="232"/>
    </row>
    <row r="3" spans="1:20" ht="14.45" x14ac:dyDescent="0.35">
      <c r="A3" s="28" t="s">
        <v>74</v>
      </c>
      <c r="B3" s="201">
        <v>0.14368999999999996</v>
      </c>
      <c r="C3" s="202">
        <v>0.2964099999999999</v>
      </c>
      <c r="D3" s="202">
        <v>0.17081999999999997</v>
      </c>
      <c r="E3" s="216">
        <v>0.28999999999999998</v>
      </c>
      <c r="F3" s="203">
        <v>0.79866999999999988</v>
      </c>
      <c r="G3" s="203">
        <v>1.15808</v>
      </c>
      <c r="H3" s="203">
        <v>2.3345500000000001</v>
      </c>
      <c r="I3" s="203">
        <v>1.4363900000000001</v>
      </c>
      <c r="J3" s="204">
        <v>0.70283000000000007</v>
      </c>
      <c r="K3" s="27"/>
      <c r="L3" s="7"/>
      <c r="M3" s="7"/>
      <c r="N3" s="7"/>
      <c r="O3" s="7"/>
      <c r="P3" s="7"/>
      <c r="Q3" s="7"/>
      <c r="R3" s="7"/>
      <c r="S3" s="7"/>
      <c r="T3" s="7"/>
    </row>
    <row r="4" spans="1:20" ht="14.45" x14ac:dyDescent="0.35">
      <c r="A4" s="28" t="s">
        <v>75</v>
      </c>
      <c r="B4" s="205">
        <v>0.16557999999999995</v>
      </c>
      <c r="C4" s="206">
        <v>0.15383999999999998</v>
      </c>
      <c r="D4" s="206">
        <v>0.22751000000000002</v>
      </c>
      <c r="E4" s="216">
        <v>0.23910999999999999</v>
      </c>
      <c r="F4" s="27">
        <v>0.78266999999999987</v>
      </c>
      <c r="G4" s="27">
        <v>1.03193</v>
      </c>
      <c r="H4" s="27">
        <v>2.3345500000000001</v>
      </c>
      <c r="I4" s="27">
        <v>1.3361499999999997</v>
      </c>
      <c r="J4" s="207">
        <v>0.71877999999999986</v>
      </c>
      <c r="K4" s="27"/>
      <c r="L4" s="7"/>
      <c r="M4" s="7"/>
      <c r="N4" s="7"/>
      <c r="O4" s="7"/>
      <c r="P4" s="7"/>
      <c r="Q4" s="7"/>
      <c r="R4" s="7"/>
      <c r="S4" s="7"/>
      <c r="T4" s="7"/>
    </row>
    <row r="5" spans="1:20" ht="14.45" x14ac:dyDescent="0.35">
      <c r="A5" s="28"/>
      <c r="B5" s="205">
        <v>0.20313999999999996</v>
      </c>
      <c r="C5" s="206">
        <v>0.33639999999999998</v>
      </c>
      <c r="D5" s="206">
        <v>0.30201999999999996</v>
      </c>
      <c r="E5" s="216">
        <v>0.31320000000000003</v>
      </c>
      <c r="F5" s="27">
        <v>0.76256000000000002</v>
      </c>
      <c r="G5" s="27">
        <v>1.0893699999999999</v>
      </c>
      <c r="H5" s="27">
        <v>2.3938099999999998</v>
      </c>
      <c r="I5" s="27">
        <v>1.5418200000000002</v>
      </c>
      <c r="J5" s="207">
        <v>0.55927999999999989</v>
      </c>
      <c r="K5" s="27"/>
      <c r="L5" s="7"/>
      <c r="M5" s="7"/>
      <c r="N5" s="7"/>
      <c r="O5" s="7"/>
      <c r="P5" s="7"/>
      <c r="Q5" s="7"/>
      <c r="R5" s="7"/>
      <c r="S5" s="7"/>
      <c r="T5" s="7"/>
    </row>
    <row r="6" spans="1:20" ht="14.45" x14ac:dyDescent="0.35">
      <c r="A6" s="28"/>
      <c r="B6" s="205">
        <v>0.19284999999999999</v>
      </c>
      <c r="C6" s="206">
        <v>0.19719999999999999</v>
      </c>
      <c r="D6" s="206">
        <v>0.29173000000000004</v>
      </c>
      <c r="E6" s="217">
        <v>0.28143999999999997</v>
      </c>
      <c r="F6" s="27">
        <v>0.63379000000000008</v>
      </c>
      <c r="G6" s="27">
        <v>1.1112599999999997</v>
      </c>
      <c r="H6" s="27">
        <v>2.2808500000000005</v>
      </c>
      <c r="I6" s="27">
        <v>1.3821799999999997</v>
      </c>
      <c r="J6" s="207">
        <v>0.64337999999999995</v>
      </c>
      <c r="K6" s="27"/>
      <c r="L6" s="7"/>
      <c r="M6" s="7"/>
      <c r="N6" s="7"/>
      <c r="O6" s="7"/>
      <c r="P6" s="7"/>
      <c r="Q6" s="7"/>
      <c r="R6" s="7"/>
      <c r="S6" s="7"/>
      <c r="T6" s="7"/>
    </row>
    <row r="7" spans="1:20" ht="14.45" x14ac:dyDescent="0.35">
      <c r="A7" s="28"/>
      <c r="B7" s="208">
        <v>0.17993999999999999</v>
      </c>
      <c r="C7" s="209">
        <v>0.24533000000000002</v>
      </c>
      <c r="D7" s="209">
        <v>0.41132999999999997</v>
      </c>
      <c r="E7" s="218">
        <v>0.33626</v>
      </c>
      <c r="F7" s="210">
        <v>0.61059000000000008</v>
      </c>
      <c r="G7" s="210">
        <v>1.1502699999999999</v>
      </c>
      <c r="H7" s="210"/>
      <c r="I7" s="210"/>
      <c r="J7" s="211"/>
      <c r="K7" s="28"/>
      <c r="L7" s="7"/>
      <c r="M7" s="7"/>
      <c r="N7" s="7"/>
      <c r="O7" s="7"/>
      <c r="P7" s="7"/>
      <c r="Q7" s="7"/>
      <c r="R7" s="7"/>
      <c r="S7" s="7"/>
      <c r="T7" s="7"/>
    </row>
    <row r="8" spans="1:20" ht="14.45" x14ac:dyDescent="0.35">
      <c r="A8" s="28"/>
      <c r="B8" s="212"/>
      <c r="C8" s="212"/>
      <c r="D8" s="212"/>
      <c r="E8" s="28"/>
      <c r="F8" s="28"/>
      <c r="G8" s="28"/>
      <c r="H8" s="28"/>
      <c r="I8" s="28"/>
      <c r="J8" s="28"/>
      <c r="K8" s="28"/>
      <c r="L8" s="234"/>
      <c r="M8" s="112"/>
      <c r="N8" s="112"/>
      <c r="O8" s="112"/>
      <c r="P8" s="112"/>
      <c r="Q8" s="112"/>
      <c r="R8" s="112"/>
      <c r="S8" s="112"/>
      <c r="T8" s="112"/>
    </row>
    <row r="9" spans="1:20" ht="14.45" x14ac:dyDescent="0.35">
      <c r="A9" s="28"/>
      <c r="B9" s="212"/>
      <c r="C9" s="212"/>
      <c r="D9" s="212"/>
      <c r="E9" s="28"/>
      <c r="F9" s="28"/>
      <c r="G9" s="28"/>
      <c r="H9" s="28"/>
      <c r="I9" s="28"/>
      <c r="J9" s="28"/>
      <c r="K9" s="28"/>
      <c r="L9" s="234"/>
      <c r="M9" s="112"/>
      <c r="N9" s="112"/>
      <c r="O9" s="112"/>
      <c r="P9" s="112"/>
      <c r="Q9" s="112"/>
      <c r="R9" s="112"/>
      <c r="S9" s="112"/>
      <c r="T9" s="112"/>
    </row>
    <row r="10" spans="1:20" ht="14.45" x14ac:dyDescent="0.35">
      <c r="A10" s="28"/>
      <c r="B10" s="201">
        <v>0.17600999999999997</v>
      </c>
      <c r="C10" s="202">
        <v>0.37975999999999993</v>
      </c>
      <c r="D10" s="202">
        <v>0.52344999999999997</v>
      </c>
      <c r="E10" s="203">
        <v>0.38261000000000001</v>
      </c>
      <c r="F10" s="203">
        <v>0.90189999999999992</v>
      </c>
      <c r="G10" s="203">
        <v>1.3799300000000001</v>
      </c>
      <c r="H10" s="203">
        <v>2.1681699999999999</v>
      </c>
      <c r="I10" s="203">
        <v>3.3196999999999992</v>
      </c>
      <c r="J10" s="204">
        <v>2.0438000000000001</v>
      </c>
      <c r="K10" s="27"/>
      <c r="L10" s="234"/>
      <c r="M10" s="7"/>
      <c r="N10" s="7"/>
      <c r="O10" s="7"/>
      <c r="P10" s="7"/>
      <c r="Q10" s="7"/>
      <c r="R10" s="7"/>
      <c r="S10" s="7"/>
      <c r="T10" s="7"/>
    </row>
    <row r="11" spans="1:20" ht="14.45" x14ac:dyDescent="0.35">
      <c r="A11" s="28" t="s">
        <v>76</v>
      </c>
      <c r="B11" s="205">
        <v>0.15425999999999995</v>
      </c>
      <c r="C11" s="206">
        <v>0.21024999999999999</v>
      </c>
      <c r="D11" s="206">
        <v>0.37292999999999998</v>
      </c>
      <c r="E11" s="27">
        <v>0.60320000000000007</v>
      </c>
      <c r="F11" s="27">
        <v>0.89328999999999992</v>
      </c>
      <c r="G11" s="27">
        <v>1.3769400000000001</v>
      </c>
      <c r="H11" s="27">
        <v>2.2489499999999998</v>
      </c>
      <c r="I11" s="27">
        <v>3.3078699999999999</v>
      </c>
      <c r="J11" s="207">
        <v>2.1736400000000002</v>
      </c>
      <c r="K11" s="27"/>
      <c r="L11" s="234"/>
      <c r="M11" s="7"/>
      <c r="N11" s="7"/>
      <c r="O11" s="7"/>
      <c r="P11" s="7"/>
      <c r="Q11" s="7"/>
      <c r="R11" s="7"/>
      <c r="S11" s="7"/>
      <c r="T11" s="7"/>
    </row>
    <row r="12" spans="1:20" ht="14.45" x14ac:dyDescent="0.35">
      <c r="A12" s="28"/>
      <c r="B12" s="205">
        <v>0.13699999999999998</v>
      </c>
      <c r="C12" s="206">
        <v>0.44093999999999994</v>
      </c>
      <c r="D12" s="206">
        <v>0.70890999999999993</v>
      </c>
      <c r="E12" s="27">
        <v>0.68874999999999986</v>
      </c>
      <c r="F12" s="27">
        <v>0.87987000000000004</v>
      </c>
      <c r="G12" s="27">
        <v>1.2781999999999998</v>
      </c>
      <c r="H12" s="27">
        <v>2.2850600000000001</v>
      </c>
      <c r="I12" s="27">
        <v>3.4624099999999998</v>
      </c>
      <c r="J12" s="207">
        <v>1.9746199999999998</v>
      </c>
      <c r="K12" s="27"/>
      <c r="L12" s="234"/>
      <c r="M12" s="7"/>
      <c r="N12" s="7"/>
      <c r="O12" s="7"/>
      <c r="P12" s="7"/>
      <c r="Q12" s="7"/>
      <c r="R12" s="7"/>
      <c r="S12" s="7"/>
      <c r="T12" s="7"/>
    </row>
    <row r="13" spans="1:20" ht="14.45" x14ac:dyDescent="0.35">
      <c r="A13" s="28"/>
      <c r="B13" s="205">
        <v>8.9149999999999993E-2</v>
      </c>
      <c r="C13" s="206">
        <v>0.41643000000000002</v>
      </c>
      <c r="D13" s="206">
        <v>0.54085000000000005</v>
      </c>
      <c r="E13" s="27">
        <v>0.61321000000000003</v>
      </c>
      <c r="F13" s="27">
        <v>0.93599999999999983</v>
      </c>
      <c r="G13" s="27">
        <v>1.4417200000000001</v>
      </c>
      <c r="H13" s="27">
        <v>2.1867399999999999</v>
      </c>
      <c r="I13" s="27">
        <v>3.4244299999999992</v>
      </c>
      <c r="J13" s="207">
        <v>2.0572699999999995</v>
      </c>
      <c r="K13" s="27"/>
      <c r="L13" s="234"/>
      <c r="M13" s="7"/>
      <c r="N13" s="7"/>
      <c r="O13" s="7"/>
      <c r="P13" s="7"/>
      <c r="Q13" s="7"/>
      <c r="R13" s="7"/>
      <c r="S13" s="7"/>
      <c r="T13" s="7"/>
    </row>
    <row r="14" spans="1:20" ht="14.45" x14ac:dyDescent="0.35">
      <c r="A14" s="28"/>
      <c r="B14" s="208">
        <v>0.12759999999999999</v>
      </c>
      <c r="C14" s="209">
        <v>0.40627999999999992</v>
      </c>
      <c r="D14" s="209">
        <v>0.54519999999999991</v>
      </c>
      <c r="E14" s="210">
        <v>0.81980999999999993</v>
      </c>
      <c r="F14" s="210">
        <v>0.95255999999999985</v>
      </c>
      <c r="G14" s="210">
        <v>1.3527099999999999</v>
      </c>
      <c r="H14" s="210"/>
      <c r="I14" s="210"/>
      <c r="J14" s="211"/>
      <c r="K14" s="27"/>
      <c r="L14" s="234"/>
      <c r="M14" s="7"/>
      <c r="N14" s="7"/>
      <c r="O14" s="7"/>
      <c r="P14" s="7"/>
      <c r="Q14" s="7"/>
      <c r="R14" s="7"/>
      <c r="S14" s="7"/>
      <c r="T14" s="7"/>
    </row>
    <row r="15" spans="1:20" ht="14.45" x14ac:dyDescent="0.35">
      <c r="A15" s="28"/>
      <c r="B15" s="212"/>
      <c r="C15" s="212"/>
      <c r="D15" s="212"/>
      <c r="E15" s="28"/>
      <c r="F15" s="28"/>
      <c r="G15" s="28"/>
      <c r="H15" s="28"/>
      <c r="I15" s="28"/>
      <c r="J15" s="28"/>
      <c r="K15" s="28"/>
      <c r="L15" s="234"/>
      <c r="M15" s="112"/>
      <c r="N15" s="112"/>
      <c r="O15" s="112"/>
      <c r="P15" s="112"/>
      <c r="Q15" s="112"/>
      <c r="R15" s="112"/>
      <c r="S15" s="112"/>
      <c r="T15" s="112"/>
    </row>
    <row r="16" spans="1:20" ht="14.45" x14ac:dyDescent="0.35">
      <c r="A16" s="28"/>
      <c r="B16" s="212"/>
      <c r="C16" s="212"/>
      <c r="D16" s="212"/>
      <c r="E16" s="28"/>
      <c r="F16" s="28"/>
      <c r="G16" s="28"/>
      <c r="H16" s="28"/>
      <c r="I16" s="28"/>
      <c r="J16" s="28"/>
      <c r="K16" s="28"/>
      <c r="L16" s="234"/>
      <c r="M16" s="112"/>
      <c r="N16" s="112"/>
      <c r="O16" s="112"/>
      <c r="P16" s="112"/>
      <c r="Q16" s="112"/>
      <c r="R16" s="112"/>
      <c r="S16" s="112"/>
      <c r="T16" s="112"/>
    </row>
    <row r="17" spans="1:20" ht="14.45" x14ac:dyDescent="0.35">
      <c r="A17" s="28"/>
      <c r="B17" s="201">
        <v>0.24387999999999996</v>
      </c>
      <c r="C17" s="202">
        <v>0.13470999999999997</v>
      </c>
      <c r="D17" s="202">
        <v>0.42138999999999999</v>
      </c>
      <c r="E17" s="203">
        <v>0.6124099999999999</v>
      </c>
      <c r="F17" s="203">
        <v>1.1853999999999998</v>
      </c>
      <c r="G17" s="203">
        <v>2.0026299999999999</v>
      </c>
      <c r="H17" s="203">
        <v>4.5370499999999998</v>
      </c>
      <c r="I17" s="203">
        <v>5.87357</v>
      </c>
      <c r="J17" s="204">
        <v>7.2209699999999994</v>
      </c>
      <c r="K17" s="27"/>
      <c r="L17" s="234"/>
      <c r="M17" s="7"/>
      <c r="N17" s="7"/>
      <c r="O17" s="7"/>
      <c r="P17" s="7"/>
      <c r="Q17" s="7"/>
      <c r="R17" s="7"/>
      <c r="S17" s="7"/>
      <c r="T17" s="7"/>
    </row>
    <row r="18" spans="1:20" ht="14.45" x14ac:dyDescent="0.35">
      <c r="A18" s="28" t="s">
        <v>77</v>
      </c>
      <c r="B18" s="205">
        <v>0.29343900000000001</v>
      </c>
      <c r="C18" s="206">
        <v>0.29607999999999995</v>
      </c>
      <c r="D18" s="206">
        <v>0.34144999999999998</v>
      </c>
      <c r="E18" s="27">
        <v>0.65581999999999985</v>
      </c>
      <c r="F18" s="27">
        <v>1.04498</v>
      </c>
      <c r="G18" s="27">
        <v>2.09674</v>
      </c>
      <c r="H18" s="27">
        <v>4.7101599999999992</v>
      </c>
      <c r="I18" s="27">
        <v>6.00603</v>
      </c>
      <c r="J18" s="207">
        <v>7.1896900000000006</v>
      </c>
      <c r="K18" s="27"/>
      <c r="L18" s="234"/>
      <c r="M18" s="7"/>
      <c r="N18" s="7"/>
      <c r="O18" s="7"/>
      <c r="P18" s="7"/>
      <c r="Q18" s="7"/>
      <c r="R18" s="7"/>
      <c r="S18" s="7"/>
      <c r="T18" s="7"/>
    </row>
    <row r="19" spans="1:20" ht="14.45" x14ac:dyDescent="0.35">
      <c r="A19" s="28"/>
      <c r="B19" s="205">
        <v>0.27039999999999997</v>
      </c>
      <c r="C19" s="206">
        <v>0.2710999999999999</v>
      </c>
      <c r="D19" s="206">
        <v>0.29228999999999994</v>
      </c>
      <c r="E19" s="27">
        <v>0.61770000000000003</v>
      </c>
      <c r="F19" s="27">
        <v>0.89091000000000009</v>
      </c>
      <c r="G19" s="27">
        <v>2.0270499999999996</v>
      </c>
      <c r="H19" s="27">
        <v>4.6442999999999994</v>
      </c>
      <c r="I19" s="27">
        <v>6.049430000000001</v>
      </c>
      <c r="J19" s="207">
        <v>7.2921700000000005</v>
      </c>
      <c r="K19" s="27"/>
      <c r="L19" s="234"/>
      <c r="M19" s="7"/>
      <c r="N19" s="7"/>
      <c r="O19" s="7"/>
      <c r="P19" s="7"/>
      <c r="Q19" s="7"/>
      <c r="R19" s="7"/>
      <c r="S19" s="7"/>
      <c r="T19" s="7"/>
    </row>
    <row r="20" spans="1:20" ht="14.45" x14ac:dyDescent="0.35">
      <c r="A20" s="28"/>
      <c r="B20" s="205">
        <v>0.23994999999999997</v>
      </c>
      <c r="C20" s="206">
        <v>0.29285</v>
      </c>
      <c r="D20" s="206">
        <v>0.38611999999999996</v>
      </c>
      <c r="E20" s="27">
        <v>0.46123999999999998</v>
      </c>
      <c r="F20" s="27">
        <v>1.0475099999999999</v>
      </c>
      <c r="G20" s="27">
        <v>2.0710199999999999</v>
      </c>
      <c r="H20" s="27">
        <v>4.5104799999999994</v>
      </c>
      <c r="I20" s="27">
        <v>5.707889999999999</v>
      </c>
      <c r="J20" s="207">
        <v>7.2828600000000003</v>
      </c>
      <c r="K20" s="27"/>
      <c r="L20" s="234"/>
      <c r="M20" s="7"/>
      <c r="N20" s="7"/>
      <c r="O20" s="7"/>
      <c r="P20" s="7"/>
      <c r="Q20" s="7"/>
      <c r="R20" s="7"/>
      <c r="S20" s="7"/>
      <c r="T20" s="7"/>
    </row>
    <row r="21" spans="1:20" ht="14.45" x14ac:dyDescent="0.35">
      <c r="A21" s="28"/>
      <c r="B21" s="208">
        <v>0.22882000000000002</v>
      </c>
      <c r="C21" s="209">
        <v>0.21936999999999998</v>
      </c>
      <c r="D21" s="209">
        <v>0.37175999999999998</v>
      </c>
      <c r="E21" s="210">
        <v>0.59145999999999999</v>
      </c>
      <c r="F21" s="210">
        <v>1.1102799999999997</v>
      </c>
      <c r="G21" s="210">
        <v>1.9949199999999996</v>
      </c>
      <c r="H21" s="210"/>
      <c r="I21" s="210"/>
      <c r="J21" s="211"/>
      <c r="K21" s="27"/>
      <c r="L21" s="234"/>
      <c r="M21" s="7"/>
      <c r="N21" s="7"/>
      <c r="O21" s="7"/>
      <c r="P21" s="7"/>
      <c r="Q21" s="7"/>
      <c r="R21" s="7"/>
      <c r="S21" s="7"/>
      <c r="T21" s="7"/>
    </row>
    <row r="22" spans="1:20" ht="14.45" x14ac:dyDescent="0.3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34"/>
      <c r="M22" s="112"/>
      <c r="N22" s="112"/>
      <c r="O22" s="112"/>
      <c r="P22" s="112"/>
      <c r="Q22" s="112"/>
      <c r="R22" s="112"/>
      <c r="S22" s="112"/>
      <c r="T22" s="112"/>
    </row>
    <row r="23" spans="1:20" ht="14.45" x14ac:dyDescent="0.3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34"/>
      <c r="M23" s="112"/>
      <c r="N23" s="112"/>
      <c r="O23" s="112"/>
      <c r="P23" s="112"/>
      <c r="Q23" s="112"/>
      <c r="R23" s="112"/>
      <c r="S23" s="112"/>
      <c r="T23" s="112"/>
    </row>
    <row r="24" spans="1:20" ht="14.45" x14ac:dyDescent="0.35">
      <c r="L24" s="7"/>
      <c r="M24" s="7"/>
      <c r="N24" s="7"/>
      <c r="O24" s="7"/>
      <c r="P24" s="7"/>
      <c r="Q24" s="7"/>
      <c r="R24" s="7"/>
      <c r="S24" s="7"/>
      <c r="T24" s="7"/>
    </row>
    <row r="25" spans="1:20" ht="14.45" x14ac:dyDescent="0.35">
      <c r="L25" s="7"/>
      <c r="M25" s="7"/>
      <c r="N25" s="7"/>
      <c r="O25" s="7"/>
      <c r="P25" s="7"/>
      <c r="Q25" s="7"/>
      <c r="R25" s="7"/>
      <c r="S25" s="7"/>
      <c r="T25" s="7"/>
    </row>
    <row r="26" spans="1:20" s="213" customFormat="1" ht="14.45" x14ac:dyDescent="0.35">
      <c r="A26" s="229" t="s">
        <v>24</v>
      </c>
      <c r="B26" s="228"/>
      <c r="C26" s="229" t="s">
        <v>84</v>
      </c>
      <c r="D26" s="228"/>
      <c r="E26" s="228"/>
      <c r="F26" s="228"/>
      <c r="L26" s="235"/>
      <c r="M26" s="237"/>
      <c r="N26" s="235"/>
      <c r="O26" s="235"/>
      <c r="P26" s="235"/>
      <c r="Q26" s="235"/>
      <c r="R26" s="235"/>
      <c r="S26" s="235"/>
      <c r="T26" s="235"/>
    </row>
    <row r="27" spans="1:20" ht="14.45" x14ac:dyDescent="0.35">
      <c r="A27" s="28"/>
      <c r="B27" s="197">
        <v>0</v>
      </c>
      <c r="C27" s="198">
        <v>1</v>
      </c>
      <c r="D27" s="198">
        <v>2</v>
      </c>
      <c r="E27" s="198">
        <v>3</v>
      </c>
      <c r="F27" s="198">
        <v>4</v>
      </c>
      <c r="G27" s="198">
        <v>5</v>
      </c>
      <c r="H27" s="198">
        <v>6</v>
      </c>
      <c r="I27" s="198">
        <v>7</v>
      </c>
      <c r="J27" s="200">
        <v>8</v>
      </c>
      <c r="K27" s="28"/>
      <c r="L27" s="232"/>
      <c r="M27" s="232"/>
      <c r="N27" s="232"/>
      <c r="O27" s="232"/>
      <c r="P27" s="232"/>
      <c r="Q27" s="232"/>
      <c r="R27" s="232"/>
      <c r="S27" s="232"/>
      <c r="T27" s="232"/>
    </row>
    <row r="28" spans="1:20" ht="14.45" x14ac:dyDescent="0.35">
      <c r="A28" s="28" t="s">
        <v>74</v>
      </c>
      <c r="B28" s="201">
        <v>0.27390999999999999</v>
      </c>
      <c r="C28" s="202">
        <v>0.17834999999999998</v>
      </c>
      <c r="D28" s="202">
        <v>0.7263099999999999</v>
      </c>
      <c r="E28" s="203">
        <v>1.0393699999999999</v>
      </c>
      <c r="F28" s="203">
        <v>2.2628900000000005</v>
      </c>
      <c r="G28" s="203">
        <v>2.4785200000000001</v>
      </c>
      <c r="H28" s="203">
        <v>2.3249599999999999</v>
      </c>
      <c r="I28" s="203">
        <v>1.5879399999999999</v>
      </c>
      <c r="J28" s="204">
        <v>1.5690399999999998</v>
      </c>
      <c r="K28" s="28"/>
      <c r="L28" s="7"/>
      <c r="M28" s="7"/>
      <c r="N28" s="7"/>
      <c r="O28" s="7"/>
      <c r="P28" s="7"/>
      <c r="Q28" s="7"/>
      <c r="R28" s="7"/>
      <c r="S28" s="7"/>
      <c r="T28" s="7"/>
    </row>
    <row r="29" spans="1:20" ht="14.45" x14ac:dyDescent="0.35">
      <c r="A29" s="28" t="s">
        <v>75</v>
      </c>
      <c r="B29" s="205">
        <v>0.20155000000000001</v>
      </c>
      <c r="C29" s="206">
        <v>0.23649000000000001</v>
      </c>
      <c r="D29" s="206">
        <v>0.72499999999999998</v>
      </c>
      <c r="E29" s="27">
        <v>0.97411999999999987</v>
      </c>
      <c r="F29" s="27">
        <v>2.2425899999999999</v>
      </c>
      <c r="G29" s="27">
        <v>2.48881</v>
      </c>
      <c r="H29" s="27">
        <v>2.3059699999999999</v>
      </c>
      <c r="I29" s="27">
        <v>1.61998</v>
      </c>
      <c r="J29" s="207">
        <v>1.5908799999999998</v>
      </c>
      <c r="K29" s="28"/>
      <c r="L29" s="7"/>
      <c r="M29" s="7"/>
      <c r="N29" s="7"/>
      <c r="O29" s="7"/>
      <c r="P29" s="7"/>
      <c r="Q29" s="7"/>
      <c r="R29" s="7"/>
      <c r="S29" s="7"/>
      <c r="T29" s="7"/>
    </row>
    <row r="30" spans="1:20" x14ac:dyDescent="0.25">
      <c r="A30" s="28"/>
      <c r="B30" s="205">
        <v>6.8290000000000003E-2</v>
      </c>
      <c r="C30" s="206">
        <v>0.16515999999999997</v>
      </c>
      <c r="D30" s="206">
        <v>0.62570000000000014</v>
      </c>
      <c r="E30" s="27">
        <v>0.9391799999999999</v>
      </c>
      <c r="F30" s="27">
        <v>2.1932900000000006</v>
      </c>
      <c r="G30" s="27">
        <v>2.6240799999999997</v>
      </c>
      <c r="H30" s="27">
        <v>2.1738299999999993</v>
      </c>
      <c r="I30" s="27">
        <v>1.7655500000000004</v>
      </c>
      <c r="J30" s="207">
        <v>1.66265</v>
      </c>
      <c r="K30" s="28"/>
      <c r="L30" s="7"/>
      <c r="M30" s="7"/>
      <c r="N30" s="7"/>
      <c r="O30" s="7"/>
      <c r="P30" s="7"/>
      <c r="Q30" s="7"/>
      <c r="R30" s="7"/>
      <c r="S30" s="7"/>
      <c r="T30" s="7"/>
    </row>
    <row r="31" spans="1:20" x14ac:dyDescent="0.25">
      <c r="A31" s="28"/>
      <c r="B31" s="205">
        <v>0.11917999999999999</v>
      </c>
      <c r="C31" s="206">
        <v>0.15500999999999998</v>
      </c>
      <c r="D31" s="206">
        <v>0.60563</v>
      </c>
      <c r="E31" s="27">
        <v>0.89568000000000003</v>
      </c>
      <c r="F31" s="27">
        <v>2.2904399999999998</v>
      </c>
      <c r="G31" s="27">
        <v>2.5282399999999998</v>
      </c>
      <c r="H31" s="27">
        <v>2.2115300000000002</v>
      </c>
      <c r="I31" s="27">
        <v>1.6206799999999999</v>
      </c>
      <c r="J31" s="207">
        <v>1.6213799999999998</v>
      </c>
      <c r="K31" s="28"/>
      <c r="L31" s="7"/>
      <c r="M31" s="7"/>
      <c r="N31" s="7"/>
      <c r="O31" s="7"/>
      <c r="P31" s="7"/>
      <c r="Q31" s="7"/>
      <c r="R31" s="7"/>
      <c r="S31" s="7"/>
      <c r="T31" s="7"/>
    </row>
    <row r="32" spans="1:20" x14ac:dyDescent="0.25">
      <c r="A32" s="28"/>
      <c r="B32" s="208">
        <v>0.12034999999999998</v>
      </c>
      <c r="C32" s="209">
        <v>0.21763999999999994</v>
      </c>
      <c r="D32" s="209">
        <v>0.63757999999999992</v>
      </c>
      <c r="E32" s="210">
        <v>0.89740999999999993</v>
      </c>
      <c r="F32" s="210">
        <v>2.2370699999999997</v>
      </c>
      <c r="G32" s="210">
        <v>2.5279869999999995</v>
      </c>
      <c r="H32" s="210">
        <v>2.2470799999999995</v>
      </c>
      <c r="I32" s="210">
        <v>1.6891100000000001</v>
      </c>
      <c r="J32" s="211">
        <v>1.6321400000000001</v>
      </c>
      <c r="K32" s="28"/>
      <c r="L32" s="7"/>
      <c r="M32" s="7"/>
      <c r="N32" s="7"/>
      <c r="O32" s="7"/>
      <c r="P32" s="7"/>
      <c r="Q32" s="7"/>
      <c r="R32" s="7"/>
      <c r="S32" s="7"/>
      <c r="T32" s="7"/>
    </row>
    <row r="33" spans="1:20" x14ac:dyDescent="0.25">
      <c r="A33" s="28"/>
      <c r="B33" s="212"/>
      <c r="C33" s="212"/>
      <c r="D33" s="212"/>
      <c r="E33" s="28"/>
      <c r="F33" s="28"/>
      <c r="G33" s="28"/>
      <c r="H33" s="28"/>
      <c r="I33" s="28"/>
      <c r="J33" s="28"/>
      <c r="K33" s="28"/>
      <c r="L33" s="234"/>
      <c r="M33" s="112"/>
      <c r="N33" s="112"/>
      <c r="O33" s="112"/>
      <c r="P33" s="112"/>
      <c r="Q33" s="112"/>
      <c r="R33" s="112"/>
      <c r="S33" s="112"/>
      <c r="T33" s="112"/>
    </row>
    <row r="34" spans="1:20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34"/>
      <c r="M34" s="112"/>
      <c r="N34" s="112"/>
      <c r="O34" s="112"/>
      <c r="P34" s="112"/>
      <c r="Q34" s="112"/>
      <c r="R34" s="112"/>
      <c r="S34" s="112"/>
      <c r="T34" s="112"/>
    </row>
    <row r="35" spans="1:20" x14ac:dyDescent="0.25">
      <c r="A35" s="28"/>
      <c r="B35" s="201">
        <v>0.16239999999999999</v>
      </c>
      <c r="C35" s="202">
        <v>0.46123999999999998</v>
      </c>
      <c r="D35" s="202">
        <v>0.97341999999999995</v>
      </c>
      <c r="E35" s="203">
        <v>1.0285199999999999</v>
      </c>
      <c r="F35" s="203">
        <v>1.2868999999999999</v>
      </c>
      <c r="G35" s="203">
        <v>1.8320500000000002</v>
      </c>
      <c r="H35" s="203">
        <v>3.3674599999999995</v>
      </c>
      <c r="I35" s="203">
        <v>2.1606399999999999</v>
      </c>
      <c r="J35" s="204">
        <v>1.3324499999999999</v>
      </c>
      <c r="K35" s="28"/>
      <c r="L35" s="234"/>
      <c r="M35" s="7"/>
      <c r="N35" s="7"/>
      <c r="O35" s="7"/>
      <c r="P35" s="7"/>
      <c r="Q35" s="7"/>
      <c r="R35" s="7"/>
      <c r="S35" s="7"/>
      <c r="T35" s="7"/>
    </row>
    <row r="36" spans="1:20" x14ac:dyDescent="0.25">
      <c r="A36" s="28" t="s">
        <v>76</v>
      </c>
      <c r="B36" s="205">
        <v>0.10308999999999999</v>
      </c>
      <c r="C36" s="206">
        <v>0.34088999999999992</v>
      </c>
      <c r="D36" s="206">
        <v>0.94899999999999995</v>
      </c>
      <c r="E36" s="27">
        <v>1.1577999999999999</v>
      </c>
      <c r="F36" s="27">
        <v>1.29714</v>
      </c>
      <c r="G36" s="27">
        <v>1.8423400000000001</v>
      </c>
      <c r="H36" s="27">
        <v>3.3204999999999996</v>
      </c>
      <c r="I36" s="27">
        <v>2.1491799999999999</v>
      </c>
      <c r="J36" s="207">
        <v>1.2291299999999996</v>
      </c>
      <c r="K36" s="28"/>
      <c r="L36" s="234"/>
      <c r="M36" s="7"/>
      <c r="N36" s="7"/>
      <c r="O36" s="7"/>
      <c r="P36" s="7"/>
      <c r="Q36" s="7"/>
      <c r="R36" s="7"/>
      <c r="S36" s="7"/>
      <c r="T36" s="7"/>
    </row>
    <row r="37" spans="1:20" x14ac:dyDescent="0.25">
      <c r="A37" s="28"/>
      <c r="B37" s="205">
        <v>0.11483000000000002</v>
      </c>
      <c r="C37" s="206">
        <v>0.43673000000000001</v>
      </c>
      <c r="D37" s="206">
        <v>0.96466999999999969</v>
      </c>
      <c r="E37" s="27">
        <v>1.04423</v>
      </c>
      <c r="F37" s="27">
        <v>1.3707199999999999</v>
      </c>
      <c r="G37" s="27">
        <v>1.9876699999999998</v>
      </c>
      <c r="H37" s="27">
        <v>3.3718099999999991</v>
      </c>
      <c r="I37" s="27">
        <v>2.2105000000000001</v>
      </c>
      <c r="J37" s="207">
        <v>1.1856799999999998</v>
      </c>
      <c r="K37" s="28"/>
      <c r="L37" s="234"/>
      <c r="M37" s="7"/>
      <c r="N37" s="7"/>
      <c r="O37" s="7"/>
      <c r="P37" s="7"/>
      <c r="Q37" s="7"/>
      <c r="R37" s="7"/>
      <c r="S37" s="7"/>
      <c r="T37" s="7"/>
    </row>
    <row r="38" spans="1:20" x14ac:dyDescent="0.25">
      <c r="A38" s="28"/>
      <c r="B38" s="205">
        <v>0.10468</v>
      </c>
      <c r="C38" s="206">
        <v>0.43369000000000002</v>
      </c>
      <c r="D38" s="206">
        <v>0.98380000000000012</v>
      </c>
      <c r="E38" s="27">
        <v>1.1631800000000001</v>
      </c>
      <c r="F38" s="27">
        <v>1.45234</v>
      </c>
      <c r="G38" s="27">
        <v>1.9657799999999996</v>
      </c>
      <c r="H38" s="27">
        <v>3.3819599999999999</v>
      </c>
      <c r="I38" s="27">
        <v>2.2106399999999997</v>
      </c>
      <c r="J38" s="207">
        <v>1.2536900000000002</v>
      </c>
      <c r="K38" s="28"/>
      <c r="L38" s="234"/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28"/>
      <c r="B39" s="208">
        <v>0.12483999999999999</v>
      </c>
      <c r="C39" s="209">
        <v>0.41470000000000001</v>
      </c>
      <c r="D39" s="209">
        <v>0.79286999999999974</v>
      </c>
      <c r="E39" s="210">
        <v>0.95058999999999982</v>
      </c>
      <c r="F39" s="210">
        <v>1.4151999999999998</v>
      </c>
      <c r="G39" s="210">
        <v>1.8965999999999996</v>
      </c>
      <c r="H39" s="210">
        <v>3.4471199999999995</v>
      </c>
      <c r="I39" s="210">
        <v>2.2566199999999998</v>
      </c>
      <c r="J39" s="211"/>
      <c r="K39" s="28"/>
      <c r="L39" s="234"/>
      <c r="M39" s="7"/>
      <c r="N39" s="7"/>
      <c r="O39" s="7"/>
      <c r="P39" s="7"/>
      <c r="Q39" s="7"/>
      <c r="R39" s="7"/>
      <c r="S39" s="7"/>
      <c r="T39" s="7"/>
    </row>
    <row r="40" spans="1:20" x14ac:dyDescent="0.25">
      <c r="A40" s="28"/>
      <c r="B40" s="28"/>
      <c r="C40" s="28"/>
      <c r="D40" s="206"/>
      <c r="E40" s="27"/>
      <c r="F40" s="28"/>
      <c r="G40" s="27"/>
      <c r="H40" s="27"/>
      <c r="I40" s="27"/>
      <c r="J40" s="27"/>
      <c r="K40" s="28"/>
      <c r="L40" s="234"/>
      <c r="M40" s="112"/>
      <c r="N40" s="112"/>
      <c r="O40" s="112"/>
      <c r="P40" s="112"/>
      <c r="Q40" s="112"/>
      <c r="R40" s="112"/>
      <c r="S40" s="112"/>
      <c r="T40" s="112"/>
    </row>
    <row r="41" spans="1:20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7"/>
      <c r="K41" s="28"/>
      <c r="L41" s="234"/>
      <c r="M41" s="112"/>
      <c r="N41" s="112"/>
      <c r="O41" s="112"/>
      <c r="P41" s="112"/>
      <c r="Q41" s="112"/>
      <c r="R41" s="112"/>
      <c r="S41" s="112"/>
      <c r="T41" s="112"/>
    </row>
    <row r="42" spans="1:20" x14ac:dyDescent="0.25">
      <c r="A42" s="28"/>
      <c r="B42" s="201">
        <v>0.20617999999999997</v>
      </c>
      <c r="C42" s="202">
        <v>0.57891999999999999</v>
      </c>
      <c r="D42" s="202">
        <v>3.4623759999999999</v>
      </c>
      <c r="E42" s="203">
        <v>4.5522899999999993</v>
      </c>
      <c r="F42" s="203">
        <v>7.9558499999999999</v>
      </c>
      <c r="G42" s="203">
        <v>9.1879200000000001</v>
      </c>
      <c r="H42" s="203">
        <v>11.063329999999999</v>
      </c>
      <c r="I42" s="203">
        <v>11.258179999999998</v>
      </c>
      <c r="J42" s="204">
        <v>5.9483199999999998</v>
      </c>
      <c r="K42" s="28"/>
      <c r="L42" s="234"/>
      <c r="M42" s="7"/>
      <c r="N42" s="7"/>
      <c r="O42" s="7"/>
      <c r="P42" s="7"/>
      <c r="Q42" s="7"/>
      <c r="R42" s="7"/>
      <c r="S42" s="7"/>
      <c r="T42" s="7"/>
    </row>
    <row r="43" spans="1:20" x14ac:dyDescent="0.25">
      <c r="A43" s="28" t="s">
        <v>77</v>
      </c>
      <c r="B43" s="205">
        <v>0.22806999999999999</v>
      </c>
      <c r="C43" s="206">
        <v>0.58906999999999998</v>
      </c>
      <c r="D43" s="206">
        <v>3.5898100000000004</v>
      </c>
      <c r="E43" s="27">
        <v>4.4895199999999988</v>
      </c>
      <c r="F43" s="27">
        <v>8.0280699999999996</v>
      </c>
      <c r="G43" s="27">
        <v>8.9782299999999999</v>
      </c>
      <c r="H43" s="27">
        <v>11.078859999999999</v>
      </c>
      <c r="I43" s="27">
        <v>11.235109999999999</v>
      </c>
      <c r="J43" s="207">
        <v>5.96591</v>
      </c>
      <c r="K43" s="28"/>
      <c r="L43" s="234"/>
      <c r="M43" s="7"/>
      <c r="N43" s="7"/>
      <c r="O43" s="7"/>
      <c r="P43" s="7"/>
      <c r="Q43" s="7"/>
      <c r="R43" s="7"/>
      <c r="S43" s="7"/>
      <c r="T43" s="7"/>
    </row>
    <row r="44" spans="1:20" x14ac:dyDescent="0.25">
      <c r="A44" s="28"/>
      <c r="B44" s="205">
        <v>0.24331999999999995</v>
      </c>
      <c r="C44" s="206">
        <v>1.03623</v>
      </c>
      <c r="D44" s="206">
        <v>3.5463999999999998</v>
      </c>
      <c r="E44" s="27">
        <v>4.4008899999999995</v>
      </c>
      <c r="F44" s="27">
        <v>8.0021100000000001</v>
      </c>
      <c r="G44" s="27">
        <v>9.1826399999999992</v>
      </c>
      <c r="H44" s="27">
        <v>11.093439999999999</v>
      </c>
      <c r="I44" s="27">
        <v>11.454009999999998</v>
      </c>
      <c r="J44" s="207">
        <v>5.9178699999999997</v>
      </c>
      <c r="K44" s="28"/>
      <c r="L44" s="234"/>
      <c r="M44" s="7"/>
      <c r="N44" s="7"/>
      <c r="O44" s="7"/>
      <c r="P44" s="7"/>
      <c r="Q44" s="7"/>
      <c r="R44" s="7"/>
      <c r="S44" s="7"/>
      <c r="T44" s="7"/>
    </row>
    <row r="45" spans="1:20" x14ac:dyDescent="0.25">
      <c r="A45" s="28"/>
      <c r="B45" s="205">
        <v>0.27564</v>
      </c>
      <c r="C45" s="206">
        <v>0.89267999999999992</v>
      </c>
      <c r="D45" s="206">
        <v>3.5245100000000003</v>
      </c>
      <c r="E45" s="27">
        <v>4.5006100000000009</v>
      </c>
      <c r="F45" s="27">
        <v>8.0146899999999999</v>
      </c>
      <c r="G45" s="27">
        <v>9.2045299999999983</v>
      </c>
      <c r="H45" s="27">
        <v>11.114019999999996</v>
      </c>
      <c r="I45" s="27">
        <v>11.302369999999998</v>
      </c>
      <c r="J45" s="207">
        <v>6.0672199999999989</v>
      </c>
      <c r="K45" s="28"/>
      <c r="L45" s="234"/>
      <c r="M45" s="7"/>
      <c r="N45" s="7"/>
      <c r="O45" s="7"/>
      <c r="P45" s="7"/>
      <c r="Q45" s="7"/>
      <c r="R45" s="7"/>
      <c r="S45" s="7"/>
      <c r="T45" s="7"/>
    </row>
    <row r="46" spans="1:20" x14ac:dyDescent="0.25">
      <c r="A46" s="28"/>
      <c r="B46" s="208">
        <v>0.21749999999999997</v>
      </c>
      <c r="C46" s="209">
        <v>0.93725999999999987</v>
      </c>
      <c r="D46" s="209">
        <v>3.4072499999999994</v>
      </c>
      <c r="E46" s="210">
        <v>4.50108</v>
      </c>
      <c r="F46" s="210">
        <v>7.9397899999999995</v>
      </c>
      <c r="G46" s="210">
        <v>9.0994100000000007</v>
      </c>
      <c r="H46" s="210">
        <v>10.945029999999997</v>
      </c>
      <c r="I46" s="210">
        <v>11.271759999999999</v>
      </c>
      <c r="J46" s="211">
        <v>6.0556700000000001</v>
      </c>
      <c r="K46" s="28"/>
      <c r="L46" s="234"/>
      <c r="M46" s="7"/>
      <c r="N46" s="7"/>
      <c r="O46" s="7"/>
      <c r="P46" s="7"/>
      <c r="Q46" s="7"/>
      <c r="R46" s="7"/>
      <c r="S46" s="7"/>
      <c r="T46" s="7"/>
    </row>
    <row r="47" spans="1:20" x14ac:dyDescent="0.25">
      <c r="A47" s="28"/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34"/>
      <c r="M47" s="112"/>
      <c r="N47" s="112"/>
      <c r="O47" s="112"/>
      <c r="P47" s="112"/>
      <c r="Q47" s="112"/>
      <c r="R47" s="112"/>
      <c r="S47" s="112"/>
      <c r="T47" s="112"/>
    </row>
    <row r="48" spans="1:20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34"/>
      <c r="M48" s="112"/>
      <c r="N48" s="112"/>
      <c r="O48" s="112"/>
      <c r="P48" s="112"/>
      <c r="Q48" s="112"/>
      <c r="R48" s="112"/>
      <c r="S48" s="112"/>
      <c r="T48" s="112"/>
    </row>
    <row r="49" spans="1:20" x14ac:dyDescent="0.25">
      <c r="L49" s="7"/>
      <c r="M49" s="7"/>
      <c r="N49" s="7"/>
      <c r="O49" s="7"/>
      <c r="P49" s="7"/>
      <c r="Q49" s="7"/>
      <c r="R49" s="7"/>
      <c r="S49" s="7"/>
      <c r="T49" s="7"/>
    </row>
    <row r="50" spans="1:20" x14ac:dyDescent="0.25">
      <c r="L50" s="7"/>
      <c r="M50" s="7"/>
      <c r="N50" s="7"/>
      <c r="O50" s="7"/>
      <c r="P50" s="7"/>
      <c r="Q50" s="7"/>
      <c r="R50" s="7"/>
      <c r="S50" s="7"/>
      <c r="T50" s="7"/>
    </row>
    <row r="51" spans="1:20" x14ac:dyDescent="0.25">
      <c r="L51" s="7"/>
      <c r="M51" s="7"/>
      <c r="N51" s="7"/>
      <c r="O51" s="7"/>
      <c r="P51" s="7"/>
      <c r="Q51" s="7"/>
      <c r="R51" s="7"/>
      <c r="S51" s="7"/>
      <c r="T51" s="7"/>
    </row>
    <row r="52" spans="1:20" x14ac:dyDescent="0.25">
      <c r="L52" s="7"/>
      <c r="M52" s="7"/>
      <c r="N52" s="7"/>
      <c r="O52" s="7"/>
      <c r="P52" s="7"/>
      <c r="Q52" s="7"/>
      <c r="R52" s="7"/>
      <c r="S52" s="7"/>
      <c r="T52" s="7"/>
    </row>
    <row r="53" spans="1:20" x14ac:dyDescent="0.25">
      <c r="L53" s="7"/>
      <c r="M53" s="7"/>
      <c r="N53" s="7"/>
      <c r="O53" s="7"/>
      <c r="P53" s="7"/>
      <c r="Q53" s="7"/>
      <c r="R53" s="7"/>
      <c r="S53" s="7"/>
      <c r="T53" s="7"/>
    </row>
    <row r="54" spans="1:20" s="213" customFormat="1" x14ac:dyDescent="0.25">
      <c r="C54" s="229" t="s">
        <v>85</v>
      </c>
      <c r="D54" s="228"/>
      <c r="E54" s="228"/>
      <c r="F54" s="228"/>
      <c r="L54" s="235"/>
      <c r="M54" s="235"/>
      <c r="N54" s="235"/>
      <c r="O54" s="235"/>
      <c r="P54" s="235"/>
      <c r="Q54" s="235"/>
      <c r="R54" s="235"/>
      <c r="S54" s="235"/>
      <c r="T54" s="235"/>
    </row>
    <row r="55" spans="1:20" x14ac:dyDescent="0.25">
      <c r="B55" s="215">
        <v>0</v>
      </c>
      <c r="C55" s="174">
        <v>1</v>
      </c>
      <c r="D55" s="174">
        <v>2</v>
      </c>
      <c r="E55" s="174">
        <v>3</v>
      </c>
      <c r="F55" s="174">
        <v>4</v>
      </c>
      <c r="G55" s="174">
        <v>5</v>
      </c>
      <c r="H55" s="174">
        <v>6</v>
      </c>
      <c r="I55" s="174">
        <v>7</v>
      </c>
      <c r="J55" s="175"/>
      <c r="L55" s="7"/>
      <c r="M55" s="236"/>
      <c r="N55" s="236"/>
      <c r="O55" s="236"/>
      <c r="P55" s="236"/>
      <c r="Q55" s="236"/>
      <c r="R55" s="236"/>
      <c r="S55" s="236"/>
      <c r="T55" s="7"/>
    </row>
    <row r="56" spans="1:20" x14ac:dyDescent="0.25">
      <c r="A56" t="s">
        <v>74</v>
      </c>
      <c r="B56" s="169">
        <v>9.6272299999999973</v>
      </c>
      <c r="C56" s="170">
        <v>19.859469999999995</v>
      </c>
      <c r="D56" s="74">
        <v>11.444939999999999</v>
      </c>
      <c r="E56" s="171">
        <v>19.43</v>
      </c>
      <c r="F56" s="171">
        <v>53.510889999999989</v>
      </c>
      <c r="G56" s="171">
        <v>77.591359999999995</v>
      </c>
      <c r="H56" s="171">
        <v>156.41485</v>
      </c>
      <c r="I56" s="171">
        <v>96.238129999999998</v>
      </c>
      <c r="J56" s="44"/>
      <c r="L56" s="7"/>
      <c r="M56" s="7"/>
      <c r="N56" s="7"/>
      <c r="O56" s="7"/>
      <c r="P56" s="7"/>
      <c r="Q56" s="7"/>
      <c r="R56" s="7"/>
      <c r="S56" s="7"/>
      <c r="T56" s="7"/>
    </row>
    <row r="57" spans="1:20" x14ac:dyDescent="0.25">
      <c r="A57" t="s">
        <v>75</v>
      </c>
      <c r="B57" s="118">
        <v>11.093859999999996</v>
      </c>
      <c r="C57" s="16">
        <v>10.307279999999999</v>
      </c>
      <c r="D57" s="74">
        <v>15.243170000000001</v>
      </c>
      <c r="E57" s="74">
        <v>20.984400000000001</v>
      </c>
      <c r="F57" s="74">
        <v>52.438889999999994</v>
      </c>
      <c r="G57" s="74">
        <v>69.139309999999995</v>
      </c>
      <c r="H57" s="74">
        <v>156.41485</v>
      </c>
      <c r="I57" s="74">
        <v>89.522049999999979</v>
      </c>
      <c r="J57" s="3"/>
      <c r="L57" s="7"/>
      <c r="M57" s="7"/>
      <c r="N57" s="7"/>
      <c r="O57" s="7"/>
      <c r="P57" s="7"/>
      <c r="Q57" s="7"/>
      <c r="R57" s="7"/>
      <c r="S57" s="7"/>
      <c r="T57" s="7"/>
    </row>
    <row r="58" spans="1:20" x14ac:dyDescent="0.25">
      <c r="B58" s="118">
        <v>13.610379999999997</v>
      </c>
      <c r="C58" s="16">
        <v>22.538799999999998</v>
      </c>
      <c r="D58" s="74">
        <v>20.235339999999997</v>
      </c>
      <c r="E58" s="74">
        <v>16.02037</v>
      </c>
      <c r="F58" s="74">
        <v>51.091520000000003</v>
      </c>
      <c r="G58" s="74">
        <v>72.98778999999999</v>
      </c>
      <c r="H58" s="74">
        <v>160.38526999999999</v>
      </c>
      <c r="I58" s="74">
        <v>103.30194000000002</v>
      </c>
      <c r="J58" s="3"/>
      <c r="L58" s="7"/>
      <c r="M58" s="7"/>
      <c r="N58" s="7"/>
      <c r="O58" s="7"/>
      <c r="P58" s="7"/>
      <c r="Q58" s="7"/>
      <c r="R58" s="7"/>
      <c r="S58" s="7"/>
      <c r="T58" s="7"/>
    </row>
    <row r="59" spans="1:20" x14ac:dyDescent="0.25">
      <c r="B59" s="118">
        <v>12.920949999999999</v>
      </c>
      <c r="C59" s="16">
        <v>13.212399999999999</v>
      </c>
      <c r="D59" s="74">
        <v>19.545910000000003</v>
      </c>
      <c r="E59" s="74">
        <v>18.856479999999998</v>
      </c>
      <c r="F59" s="74">
        <v>42.463930000000005</v>
      </c>
      <c r="G59" s="74">
        <v>74.454419999999985</v>
      </c>
      <c r="H59" s="74">
        <v>152.81695000000002</v>
      </c>
      <c r="I59" s="74">
        <v>92.606059999999985</v>
      </c>
      <c r="J59" s="3"/>
      <c r="L59" s="7"/>
      <c r="M59" s="7"/>
      <c r="N59" s="7"/>
      <c r="O59" s="7"/>
      <c r="P59" s="7"/>
      <c r="Q59" s="7"/>
      <c r="R59" s="7"/>
      <c r="S59" s="7"/>
      <c r="T59" s="7"/>
    </row>
    <row r="60" spans="1:20" x14ac:dyDescent="0.25">
      <c r="B60" s="172">
        <v>12.05598</v>
      </c>
      <c r="C60" s="173">
        <v>16.437110000000001</v>
      </c>
      <c r="D60" s="2">
        <v>27.559109999999997</v>
      </c>
      <c r="E60" s="2">
        <v>22.529420000000002</v>
      </c>
      <c r="F60" s="2">
        <v>40.909530000000004</v>
      </c>
      <c r="G60" s="2">
        <v>77.068089999999998</v>
      </c>
      <c r="H60" s="2"/>
      <c r="I60" s="2"/>
      <c r="J60" s="1"/>
      <c r="L60" s="7"/>
      <c r="M60" s="7"/>
      <c r="N60" s="7"/>
      <c r="O60" s="7"/>
      <c r="P60" s="7"/>
      <c r="Q60" s="7"/>
      <c r="R60" s="7"/>
      <c r="S60" s="7"/>
      <c r="T60" s="7"/>
    </row>
    <row r="61" spans="1:20" x14ac:dyDescent="0.25">
      <c r="C61" s="4"/>
      <c r="D61" s="4"/>
      <c r="L61" s="7"/>
      <c r="M61" s="7"/>
      <c r="N61" s="7"/>
      <c r="O61" s="7"/>
      <c r="P61" s="7"/>
      <c r="Q61" s="7"/>
      <c r="R61" s="7"/>
      <c r="S61" s="7"/>
      <c r="T61" s="7"/>
    </row>
    <row r="62" spans="1:20" x14ac:dyDescent="0.25">
      <c r="L62" s="7"/>
      <c r="M62" s="7"/>
      <c r="N62" s="7"/>
      <c r="O62" s="7"/>
      <c r="P62" s="7"/>
      <c r="Q62" s="7"/>
      <c r="R62" s="7"/>
      <c r="S62" s="7"/>
      <c r="T62" s="7"/>
    </row>
    <row r="63" spans="1:20" x14ac:dyDescent="0.25">
      <c r="B63" s="169">
        <v>11.792669999999998</v>
      </c>
      <c r="C63" s="170">
        <v>25.443919999999995</v>
      </c>
      <c r="D63" s="171">
        <v>35.071149999999996</v>
      </c>
      <c r="E63" s="171">
        <v>25.634869999999999</v>
      </c>
      <c r="F63" s="171">
        <v>60.427299999999995</v>
      </c>
      <c r="G63" s="171">
        <v>92.455310000000011</v>
      </c>
      <c r="H63" s="171">
        <v>145.26739000000001</v>
      </c>
      <c r="I63" s="171">
        <v>222.41989999999996</v>
      </c>
      <c r="J63" s="44"/>
      <c r="L63" s="7"/>
      <c r="M63" s="7"/>
      <c r="N63" s="7"/>
      <c r="O63" s="7"/>
      <c r="P63" s="7"/>
      <c r="Q63" s="7"/>
      <c r="R63" s="7"/>
      <c r="S63" s="7"/>
      <c r="T63" s="7"/>
    </row>
    <row r="64" spans="1:20" x14ac:dyDescent="0.25">
      <c r="A64" t="s">
        <v>76</v>
      </c>
      <c r="B64" s="118">
        <v>10.335419999999997</v>
      </c>
      <c r="C64" s="16">
        <v>14.08675</v>
      </c>
      <c r="D64" s="74">
        <v>24.98631</v>
      </c>
      <c r="E64" s="74">
        <v>40.414400000000008</v>
      </c>
      <c r="F64" s="74">
        <v>59.850429999999996</v>
      </c>
      <c r="G64" s="74">
        <v>92.254980000000003</v>
      </c>
      <c r="H64" s="74">
        <v>150.67964999999998</v>
      </c>
      <c r="I64" s="74">
        <v>221.62728999999999</v>
      </c>
      <c r="J64" s="3"/>
      <c r="L64" s="7"/>
      <c r="M64" s="7"/>
      <c r="N64" s="7"/>
      <c r="O64" s="7"/>
      <c r="P64" s="7"/>
      <c r="Q64" s="7"/>
      <c r="R64" s="7"/>
      <c r="S64" s="7"/>
      <c r="T64" s="7"/>
    </row>
    <row r="65" spans="1:20" x14ac:dyDescent="0.25">
      <c r="B65" s="118">
        <v>9.1789999999999985</v>
      </c>
      <c r="C65" s="16">
        <v>29.542979999999996</v>
      </c>
      <c r="D65" s="74">
        <v>47.496969999999997</v>
      </c>
      <c r="E65" s="74">
        <v>46.146249999999988</v>
      </c>
      <c r="F65" s="74">
        <v>58.95129</v>
      </c>
      <c r="G65" s="74">
        <v>85.639399999999981</v>
      </c>
      <c r="H65" s="74">
        <v>153.09902</v>
      </c>
      <c r="I65" s="74">
        <v>231.98146999999997</v>
      </c>
      <c r="J65" s="3"/>
      <c r="L65" s="7"/>
      <c r="M65" s="7"/>
      <c r="N65" s="7"/>
      <c r="O65" s="7"/>
      <c r="P65" s="7"/>
      <c r="Q65" s="7"/>
      <c r="R65" s="7"/>
      <c r="S65" s="7"/>
      <c r="T65" s="7"/>
    </row>
    <row r="66" spans="1:20" x14ac:dyDescent="0.25">
      <c r="B66" s="118">
        <v>5.9730499999999997</v>
      </c>
      <c r="C66" s="16">
        <v>27.90081</v>
      </c>
      <c r="D66" s="74">
        <v>36.23695</v>
      </c>
      <c r="E66" s="74">
        <v>41.085070000000002</v>
      </c>
      <c r="F66" s="74">
        <v>62.711999999999989</v>
      </c>
      <c r="G66" s="74">
        <v>96.595240000000004</v>
      </c>
      <c r="H66" s="74">
        <v>146.51157999999998</v>
      </c>
      <c r="I66" s="74">
        <v>229.43680999999995</v>
      </c>
      <c r="J66" s="3"/>
      <c r="L66" s="7"/>
      <c r="M66" s="7"/>
      <c r="N66" s="7"/>
      <c r="O66" s="7"/>
      <c r="P66" s="7"/>
      <c r="Q66" s="7"/>
      <c r="R66" s="7"/>
      <c r="S66" s="7"/>
      <c r="T66" s="7"/>
    </row>
    <row r="67" spans="1:20" x14ac:dyDescent="0.25">
      <c r="B67" s="172">
        <v>8.549199999999999</v>
      </c>
      <c r="C67" s="173">
        <v>27.220759999999995</v>
      </c>
      <c r="D67" s="2">
        <v>36.528399999999991</v>
      </c>
      <c r="E67" s="2">
        <v>54.927269999999993</v>
      </c>
      <c r="F67" s="2">
        <v>63.821519999999992</v>
      </c>
      <c r="G67" s="2">
        <v>90.631569999999996</v>
      </c>
      <c r="H67" s="2"/>
      <c r="I67" s="2"/>
      <c r="J67" s="1"/>
      <c r="L67" s="7"/>
      <c r="M67" s="7"/>
      <c r="N67" s="7"/>
      <c r="O67" s="7"/>
      <c r="P67" s="7"/>
      <c r="Q67" s="7"/>
      <c r="R67" s="7"/>
      <c r="S67" s="7"/>
      <c r="T67" s="7"/>
    </row>
    <row r="68" spans="1:20" x14ac:dyDescent="0.25">
      <c r="D68" s="16"/>
      <c r="J68" s="74"/>
      <c r="L68" s="7"/>
      <c r="M68" s="7"/>
      <c r="N68" s="7"/>
      <c r="O68" s="7"/>
      <c r="P68" s="7"/>
      <c r="Q68" s="7"/>
      <c r="R68" s="7"/>
      <c r="S68" s="7"/>
      <c r="T68" s="7"/>
    </row>
    <row r="69" spans="1:20" x14ac:dyDescent="0.25">
      <c r="J69" s="74"/>
      <c r="L69" s="7"/>
      <c r="M69" s="7"/>
      <c r="N69" s="7"/>
      <c r="O69" s="7"/>
      <c r="P69" s="7"/>
      <c r="Q69" s="7"/>
      <c r="R69" s="7"/>
      <c r="S69" s="7"/>
      <c r="T69" s="7"/>
    </row>
    <row r="70" spans="1:20" x14ac:dyDescent="0.25">
      <c r="B70" s="169">
        <v>16.339959999999998</v>
      </c>
      <c r="C70" s="170">
        <v>9.0255699999999983</v>
      </c>
      <c r="D70" s="171">
        <v>28.233129999999999</v>
      </c>
      <c r="E70" s="171">
        <v>41.031469999999992</v>
      </c>
      <c r="F70" s="171">
        <v>79.42179999999999</v>
      </c>
      <c r="G70" s="171">
        <v>134.17621</v>
      </c>
      <c r="H70" s="171">
        <v>303.98235</v>
      </c>
      <c r="I70" s="171">
        <v>393.52918999999997</v>
      </c>
      <c r="J70" s="44"/>
      <c r="L70" s="7"/>
      <c r="M70" s="7"/>
      <c r="N70" s="7"/>
      <c r="O70" s="7"/>
      <c r="P70" s="7"/>
      <c r="Q70" s="7"/>
      <c r="R70" s="7"/>
      <c r="S70" s="7"/>
      <c r="T70" s="7"/>
    </row>
    <row r="71" spans="1:20" x14ac:dyDescent="0.25">
      <c r="A71" t="s">
        <v>77</v>
      </c>
      <c r="B71" s="118">
        <v>22.404129999999999</v>
      </c>
      <c r="C71" s="16">
        <v>19.620950000000001</v>
      </c>
      <c r="D71" s="74">
        <v>22.877149999999997</v>
      </c>
      <c r="E71" s="74">
        <v>43.939939999999993</v>
      </c>
      <c r="F71" s="74">
        <v>70.013660000000002</v>
      </c>
      <c r="G71" s="74">
        <v>140.48158000000001</v>
      </c>
      <c r="H71" s="74">
        <v>315.58071999999993</v>
      </c>
      <c r="I71" s="74">
        <v>402.40400999999997</v>
      </c>
      <c r="J71" s="3"/>
      <c r="L71" s="7"/>
      <c r="M71" s="7"/>
      <c r="N71" s="7"/>
      <c r="O71" s="7"/>
      <c r="P71" s="7"/>
      <c r="Q71" s="7"/>
      <c r="R71" s="7"/>
      <c r="S71" s="7"/>
      <c r="T71" s="7"/>
    </row>
    <row r="72" spans="1:20" x14ac:dyDescent="0.25">
      <c r="B72" s="118">
        <v>18.116799999999998</v>
      </c>
      <c r="C72" s="16">
        <v>18.163699999999992</v>
      </c>
      <c r="D72" s="74">
        <v>19.583429999999996</v>
      </c>
      <c r="E72" s="74">
        <v>41.385899999999999</v>
      </c>
      <c r="F72" s="74">
        <v>59.690970000000007</v>
      </c>
      <c r="G72" s="74">
        <v>135.81234999999998</v>
      </c>
      <c r="H72" s="74">
        <v>311.16809999999998</v>
      </c>
      <c r="I72" s="74">
        <v>405.31181000000004</v>
      </c>
      <c r="J72" s="3"/>
      <c r="L72" s="7"/>
      <c r="M72" s="7"/>
      <c r="N72" s="7"/>
      <c r="O72" s="7"/>
      <c r="P72" s="7"/>
      <c r="Q72" s="7"/>
      <c r="R72" s="7"/>
      <c r="S72" s="7"/>
      <c r="T72" s="7"/>
    </row>
    <row r="73" spans="1:20" x14ac:dyDescent="0.25">
      <c r="B73" s="118">
        <v>16.076649999999997</v>
      </c>
      <c r="C73" s="16">
        <v>19.837359999999997</v>
      </c>
      <c r="D73" s="74">
        <v>25.870039999999996</v>
      </c>
      <c r="E73" s="74">
        <v>30.903079999999999</v>
      </c>
      <c r="F73" s="74">
        <v>70.18316999999999</v>
      </c>
      <c r="G73" s="74">
        <v>138.75834</v>
      </c>
      <c r="H73" s="74">
        <v>302.20215999999994</v>
      </c>
      <c r="I73" s="74">
        <v>382.42862999999994</v>
      </c>
      <c r="J73" s="3"/>
      <c r="L73" s="7"/>
      <c r="M73" s="7"/>
      <c r="N73" s="7"/>
      <c r="O73" s="7"/>
      <c r="P73" s="7"/>
      <c r="Q73" s="7"/>
      <c r="R73" s="7"/>
      <c r="S73" s="7"/>
      <c r="T73" s="7"/>
    </row>
    <row r="74" spans="1:20" x14ac:dyDescent="0.25">
      <c r="B74" s="172">
        <v>15.330940000000002</v>
      </c>
      <c r="C74" s="173">
        <v>14.697789999999999</v>
      </c>
      <c r="D74" s="2">
        <v>24.907919999999997</v>
      </c>
      <c r="E74" s="2">
        <v>39.62782</v>
      </c>
      <c r="F74" s="2">
        <v>74.388759999999976</v>
      </c>
      <c r="G74" s="2">
        <v>133.65963999999997</v>
      </c>
      <c r="H74" s="2"/>
      <c r="I74" s="2"/>
      <c r="J74" s="1"/>
      <c r="L74" s="7"/>
      <c r="M74" s="7"/>
      <c r="N74" s="7"/>
      <c r="O74" s="7"/>
      <c r="P74" s="7"/>
      <c r="Q74" s="7"/>
      <c r="R74" s="7"/>
      <c r="S74" s="7"/>
      <c r="T74" s="7"/>
    </row>
    <row r="75" spans="1:20" x14ac:dyDescent="0.25">
      <c r="L75" s="7"/>
      <c r="M75" s="7"/>
      <c r="N75" s="7"/>
      <c r="O75" s="7"/>
      <c r="P75" s="7"/>
      <c r="Q75" s="7"/>
      <c r="R75" s="7"/>
      <c r="S75" s="7"/>
      <c r="T75" s="7"/>
    </row>
    <row r="76" spans="1:20" x14ac:dyDescent="0.25">
      <c r="L76" s="7"/>
      <c r="M76" s="7"/>
      <c r="N76" s="7"/>
      <c r="O76" s="7"/>
      <c r="P76" s="7"/>
      <c r="Q76" s="7"/>
      <c r="R76" s="7"/>
      <c r="S76" s="7"/>
      <c r="T76" s="7"/>
    </row>
    <row r="77" spans="1:20" x14ac:dyDescent="0.25">
      <c r="L77" s="7"/>
      <c r="M77" s="7"/>
      <c r="N77" s="7"/>
      <c r="O77" s="7"/>
      <c r="P77" s="7"/>
      <c r="Q77" s="7"/>
      <c r="R77" s="7"/>
      <c r="S77" s="7"/>
      <c r="T77" s="7"/>
    </row>
    <row r="78" spans="1:20" s="213" customFormat="1" x14ac:dyDescent="0.25">
      <c r="C78" s="228" t="s">
        <v>86</v>
      </c>
      <c r="D78" s="228"/>
      <c r="E78" s="228"/>
      <c r="F78" s="228"/>
    </row>
    <row r="79" spans="1:20" x14ac:dyDescent="0.25">
      <c r="B79" s="193">
        <v>0</v>
      </c>
      <c r="C79" s="194">
        <v>1</v>
      </c>
      <c r="D79" s="194">
        <v>2</v>
      </c>
      <c r="E79" s="194">
        <v>3</v>
      </c>
      <c r="F79" s="194">
        <v>4</v>
      </c>
      <c r="G79" s="194">
        <v>5</v>
      </c>
      <c r="H79" s="194">
        <v>6</v>
      </c>
      <c r="I79" s="195">
        <v>7</v>
      </c>
      <c r="L79" s="7"/>
      <c r="M79" s="232"/>
      <c r="N79" s="232"/>
      <c r="O79" s="232"/>
      <c r="P79" s="232"/>
      <c r="Q79" s="232"/>
      <c r="R79" s="232"/>
      <c r="S79" s="232"/>
      <c r="T79" s="7"/>
    </row>
    <row r="80" spans="1:20" x14ac:dyDescent="0.25">
      <c r="A80" t="s">
        <v>74</v>
      </c>
      <c r="B80" s="73">
        <v>18.351969999999998</v>
      </c>
      <c r="C80" s="74">
        <v>11.949449999999999</v>
      </c>
      <c r="D80" s="74">
        <v>48.662769999999995</v>
      </c>
      <c r="E80" s="74">
        <v>69.637789999999995</v>
      </c>
      <c r="F80" s="74">
        <v>151.61363000000003</v>
      </c>
      <c r="G80" s="74">
        <v>166.06084000000001</v>
      </c>
      <c r="H80" s="74">
        <v>155.77232000000001</v>
      </c>
      <c r="I80" s="3">
        <v>106.39198</v>
      </c>
      <c r="L80" s="7"/>
      <c r="M80" s="7"/>
      <c r="N80" s="7"/>
      <c r="O80" s="7"/>
      <c r="P80" s="7"/>
      <c r="Q80" s="7"/>
      <c r="R80" s="7"/>
      <c r="S80" s="7"/>
      <c r="T80" s="7"/>
    </row>
    <row r="81" spans="1:20" x14ac:dyDescent="0.25">
      <c r="A81" t="s">
        <v>75</v>
      </c>
      <c r="B81" s="73">
        <v>13.50385</v>
      </c>
      <c r="C81" s="74">
        <v>15.84483</v>
      </c>
      <c r="D81" s="74">
        <v>48.574999999999996</v>
      </c>
      <c r="E81" s="74">
        <v>65.26603999999999</v>
      </c>
      <c r="F81" s="74">
        <v>150.25352999999998</v>
      </c>
      <c r="G81" s="74">
        <v>166.75027</v>
      </c>
      <c r="H81" s="74">
        <v>154.49999</v>
      </c>
      <c r="I81" s="3">
        <v>108.53865999999999</v>
      </c>
      <c r="L81" s="7"/>
      <c r="M81" s="7"/>
      <c r="N81" s="7"/>
      <c r="O81" s="7"/>
      <c r="P81" s="7"/>
      <c r="Q81" s="7"/>
      <c r="R81" s="7"/>
      <c r="S81" s="7"/>
      <c r="T81" s="7"/>
    </row>
    <row r="82" spans="1:20" x14ac:dyDescent="0.25">
      <c r="B82" s="73">
        <v>4.5754299999999999</v>
      </c>
      <c r="C82" s="74">
        <v>11.065719999999999</v>
      </c>
      <c r="D82" s="74">
        <v>41.921900000000008</v>
      </c>
      <c r="E82" s="74">
        <v>62.925059999999995</v>
      </c>
      <c r="F82" s="74">
        <v>146.95043000000004</v>
      </c>
      <c r="G82" s="74">
        <v>175.81335999999999</v>
      </c>
      <c r="H82" s="74">
        <v>145.64660999999995</v>
      </c>
      <c r="I82" s="3">
        <v>118.29185000000003</v>
      </c>
      <c r="L82" s="7"/>
      <c r="M82" s="7"/>
      <c r="N82" s="7"/>
      <c r="O82" s="7"/>
      <c r="P82" s="7"/>
      <c r="Q82" s="7"/>
      <c r="R82" s="7"/>
      <c r="S82" s="7"/>
      <c r="T82" s="7"/>
    </row>
    <row r="83" spans="1:20" x14ac:dyDescent="0.25">
      <c r="B83" s="73">
        <v>7.9850599999999998</v>
      </c>
      <c r="C83" s="74">
        <v>10.385669999999999</v>
      </c>
      <c r="D83" s="74">
        <v>40.577210000000001</v>
      </c>
      <c r="E83" s="74">
        <v>60.010560000000005</v>
      </c>
      <c r="F83" s="74">
        <v>153.45947999999999</v>
      </c>
      <c r="G83" s="74">
        <v>169.39207999999999</v>
      </c>
      <c r="H83" s="74">
        <v>148.17251000000002</v>
      </c>
      <c r="I83" s="3">
        <v>108.58555999999999</v>
      </c>
      <c r="L83" s="7"/>
      <c r="M83" s="7"/>
      <c r="N83" s="7"/>
      <c r="O83" s="7"/>
      <c r="P83" s="7"/>
      <c r="Q83" s="7"/>
      <c r="R83" s="7"/>
      <c r="S83" s="7"/>
      <c r="T83" s="7"/>
    </row>
    <row r="84" spans="1:20" x14ac:dyDescent="0.25">
      <c r="B84" s="75">
        <v>8.0634499999999996</v>
      </c>
      <c r="C84" s="2">
        <v>14.581879999999996</v>
      </c>
      <c r="D84" s="2">
        <v>42.717859999999995</v>
      </c>
      <c r="E84" s="2">
        <v>60.126469999999998</v>
      </c>
      <c r="F84" s="2">
        <v>149.88368999999997</v>
      </c>
      <c r="G84" s="2">
        <v>169.37512899999996</v>
      </c>
      <c r="H84" s="2">
        <v>150.55435999999997</v>
      </c>
      <c r="I84" s="1">
        <v>113.17037000000001</v>
      </c>
      <c r="L84" s="7"/>
      <c r="M84" s="7"/>
      <c r="N84" s="7"/>
      <c r="O84" s="7"/>
      <c r="P84" s="7"/>
      <c r="Q84" s="7"/>
      <c r="R84" s="7"/>
      <c r="S84" s="7"/>
      <c r="T84" s="7"/>
    </row>
    <row r="85" spans="1:20" x14ac:dyDescent="0.25">
      <c r="L85" s="7"/>
      <c r="M85" s="112"/>
      <c r="N85" s="112"/>
      <c r="O85" s="112"/>
      <c r="P85" s="112"/>
      <c r="Q85" s="112"/>
      <c r="R85" s="112"/>
      <c r="S85" s="112"/>
      <c r="T85" s="7"/>
    </row>
    <row r="86" spans="1:20" x14ac:dyDescent="0.25">
      <c r="B86" s="193">
        <v>0</v>
      </c>
      <c r="C86" s="194">
        <v>1</v>
      </c>
      <c r="D86" s="194">
        <v>2</v>
      </c>
      <c r="E86" s="194">
        <v>3</v>
      </c>
      <c r="F86" s="194">
        <v>4</v>
      </c>
      <c r="G86" s="194">
        <v>5</v>
      </c>
      <c r="H86" s="194">
        <v>6</v>
      </c>
      <c r="I86" s="195">
        <v>7</v>
      </c>
      <c r="K86" s="74"/>
      <c r="L86" s="7"/>
      <c r="M86" s="112"/>
      <c r="N86" s="112"/>
      <c r="O86" s="112"/>
      <c r="P86" s="112"/>
      <c r="Q86" s="112"/>
      <c r="R86" s="112"/>
      <c r="S86" s="112"/>
      <c r="T86" s="7"/>
    </row>
    <row r="87" spans="1:20" x14ac:dyDescent="0.25">
      <c r="B87" s="122">
        <v>10.880799999999999</v>
      </c>
      <c r="C87" s="171">
        <v>30.903079999999999</v>
      </c>
      <c r="D87" s="171">
        <v>65.219139999999996</v>
      </c>
      <c r="E87" s="171">
        <v>68.910839999999993</v>
      </c>
      <c r="F87" s="171">
        <v>86.22229999999999</v>
      </c>
      <c r="G87" s="171">
        <v>122.74735000000001</v>
      </c>
      <c r="H87" s="171">
        <v>225.61981999999998</v>
      </c>
      <c r="I87" s="44">
        <v>144.76288</v>
      </c>
      <c r="J87" s="74"/>
      <c r="K87" s="74"/>
      <c r="L87" s="7"/>
      <c r="M87" s="7"/>
      <c r="N87" s="7"/>
      <c r="O87" s="7"/>
      <c r="P87" s="7"/>
      <c r="Q87" s="7"/>
      <c r="R87" s="7"/>
      <c r="S87" s="7"/>
      <c r="T87" s="7"/>
    </row>
    <row r="88" spans="1:20" x14ac:dyDescent="0.25">
      <c r="A88" t="s">
        <v>76</v>
      </c>
      <c r="B88" s="73">
        <v>6.9070299999999989</v>
      </c>
      <c r="C88" s="74">
        <v>22.839629999999993</v>
      </c>
      <c r="D88" s="74">
        <v>63.582999999999998</v>
      </c>
      <c r="E88" s="74">
        <v>77.572599999999994</v>
      </c>
      <c r="F88" s="74">
        <v>86.908379999999994</v>
      </c>
      <c r="G88" s="74">
        <v>123.43678</v>
      </c>
      <c r="H88" s="74">
        <v>222.47349999999997</v>
      </c>
      <c r="I88" s="3">
        <v>143.99506</v>
      </c>
      <c r="J88" s="74"/>
      <c r="K88" s="74"/>
      <c r="L88" s="7"/>
      <c r="M88" s="7"/>
      <c r="N88" s="7"/>
      <c r="O88" s="7"/>
      <c r="P88" s="7"/>
      <c r="Q88" s="7"/>
      <c r="R88" s="7"/>
      <c r="S88" s="7"/>
      <c r="T88" s="7"/>
    </row>
    <row r="89" spans="1:20" x14ac:dyDescent="0.25">
      <c r="B89" s="73">
        <v>7.6936100000000014</v>
      </c>
      <c r="C89" s="74">
        <v>29.260909999999999</v>
      </c>
      <c r="D89" s="74">
        <v>64.632889999999975</v>
      </c>
      <c r="E89" s="74">
        <v>69.963409999999996</v>
      </c>
      <c r="F89" s="74">
        <v>91.838239999999999</v>
      </c>
      <c r="G89" s="74">
        <v>133.17389</v>
      </c>
      <c r="H89" s="74">
        <v>225.91126999999994</v>
      </c>
      <c r="I89" s="3">
        <v>148.1035</v>
      </c>
      <c r="J89" s="74"/>
      <c r="K89" s="74"/>
      <c r="L89" s="7"/>
      <c r="M89" s="7"/>
      <c r="N89" s="7"/>
      <c r="O89" s="7"/>
      <c r="P89" s="7"/>
      <c r="Q89" s="7"/>
      <c r="R89" s="7"/>
      <c r="S89" s="7"/>
      <c r="T89" s="7"/>
    </row>
    <row r="90" spans="1:20" x14ac:dyDescent="0.25">
      <c r="B90" s="73">
        <v>7.01356</v>
      </c>
      <c r="C90" s="74">
        <v>29.057230000000001</v>
      </c>
      <c r="D90" s="74">
        <v>65.914600000000007</v>
      </c>
      <c r="E90" s="74">
        <v>77.933060000000012</v>
      </c>
      <c r="F90" s="74">
        <v>97.306780000000003</v>
      </c>
      <c r="G90" s="74">
        <v>131.70725999999996</v>
      </c>
      <c r="H90" s="74">
        <v>226.59132</v>
      </c>
      <c r="I90" s="3">
        <v>148.11287999999999</v>
      </c>
      <c r="J90" s="74"/>
      <c r="K90" s="74"/>
      <c r="L90" s="7"/>
      <c r="M90" s="7"/>
      <c r="N90" s="7"/>
      <c r="O90" s="7"/>
      <c r="P90" s="7"/>
      <c r="Q90" s="7"/>
      <c r="R90" s="7"/>
      <c r="S90" s="7"/>
      <c r="T90" s="7"/>
    </row>
    <row r="91" spans="1:20" x14ac:dyDescent="0.25">
      <c r="B91" s="75">
        <v>8.364279999999999</v>
      </c>
      <c r="C91" s="2">
        <v>27.7849</v>
      </c>
      <c r="D91" s="2">
        <v>53.122289999999985</v>
      </c>
      <c r="E91" s="2">
        <v>63.689529999999991</v>
      </c>
      <c r="F91" s="2">
        <v>94.818399999999983</v>
      </c>
      <c r="G91" s="2">
        <v>127.07219999999998</v>
      </c>
      <c r="H91" s="2">
        <v>230.95703999999998</v>
      </c>
      <c r="I91" s="1">
        <v>151.19353999999998</v>
      </c>
      <c r="J91" s="74"/>
      <c r="K91" s="74"/>
      <c r="L91" s="7"/>
      <c r="M91" s="7"/>
      <c r="N91" s="7"/>
      <c r="O91" s="7"/>
      <c r="P91" s="7"/>
      <c r="Q91" s="7"/>
      <c r="R91" s="7"/>
      <c r="S91" s="7"/>
      <c r="T91" s="7"/>
    </row>
    <row r="92" spans="1:20" x14ac:dyDescent="0.2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"/>
      <c r="M92" s="112"/>
      <c r="N92" s="112"/>
      <c r="O92" s="112"/>
      <c r="P92" s="112"/>
      <c r="Q92" s="112"/>
      <c r="R92" s="112"/>
      <c r="S92" s="112"/>
      <c r="T92" s="7"/>
    </row>
    <row r="93" spans="1:20" x14ac:dyDescent="0.25">
      <c r="B93" s="193">
        <v>0</v>
      </c>
      <c r="C93" s="194">
        <v>1</v>
      </c>
      <c r="D93" s="194">
        <v>2</v>
      </c>
      <c r="E93" s="194">
        <v>3</v>
      </c>
      <c r="F93" s="194">
        <v>4</v>
      </c>
      <c r="G93" s="194">
        <v>5</v>
      </c>
      <c r="H93" s="194">
        <v>6</v>
      </c>
      <c r="I93" s="195">
        <v>7</v>
      </c>
      <c r="J93" s="74"/>
      <c r="K93" s="74"/>
      <c r="L93" s="7"/>
      <c r="M93" s="112"/>
      <c r="N93" s="112"/>
      <c r="O93" s="112"/>
      <c r="P93" s="112"/>
      <c r="Q93" s="112"/>
      <c r="R93" s="112"/>
      <c r="S93" s="112"/>
      <c r="T93" s="7"/>
    </row>
    <row r="94" spans="1:20" x14ac:dyDescent="0.25">
      <c r="B94" s="122">
        <v>13.814059999999998</v>
      </c>
      <c r="C94" s="171">
        <v>38.787639999999996</v>
      </c>
      <c r="D94" s="171">
        <v>231.97919199999998</v>
      </c>
      <c r="E94" s="171">
        <v>305.00342999999998</v>
      </c>
      <c r="F94" s="171">
        <v>533.04195000000004</v>
      </c>
      <c r="G94" s="171">
        <v>615.59064000000001</v>
      </c>
      <c r="H94" s="171">
        <v>741.24310999999989</v>
      </c>
      <c r="I94" s="44">
        <v>754.29805999999985</v>
      </c>
      <c r="J94" s="74"/>
      <c r="K94" s="74"/>
      <c r="L94" s="7"/>
      <c r="M94" s="7"/>
      <c r="N94" s="7"/>
      <c r="O94" s="7"/>
      <c r="P94" s="7"/>
      <c r="Q94" s="7"/>
      <c r="R94" s="7"/>
      <c r="S94" s="7"/>
      <c r="T94" s="7"/>
    </row>
    <row r="95" spans="1:20" x14ac:dyDescent="0.25">
      <c r="A95" t="s">
        <v>77</v>
      </c>
      <c r="B95" s="73">
        <v>15.28069</v>
      </c>
      <c r="C95" s="74">
        <v>39.467689999999997</v>
      </c>
      <c r="D95" s="74">
        <v>240.51727000000002</v>
      </c>
      <c r="E95" s="74">
        <v>300.79783999999995</v>
      </c>
      <c r="F95" s="74">
        <v>537.88068999999996</v>
      </c>
      <c r="G95" s="74">
        <v>601.54141000000004</v>
      </c>
      <c r="H95" s="74">
        <v>742.28361999999993</v>
      </c>
      <c r="I95" s="3">
        <v>752.75236999999993</v>
      </c>
      <c r="J95" s="74"/>
      <c r="K95" s="74"/>
      <c r="L95" s="7"/>
      <c r="M95" s="7"/>
      <c r="N95" s="7"/>
      <c r="O95" s="7"/>
      <c r="P95" s="7"/>
      <c r="Q95" s="7"/>
      <c r="R95" s="7"/>
      <c r="S95" s="7"/>
      <c r="T95" s="7"/>
    </row>
    <row r="96" spans="1:20" x14ac:dyDescent="0.25">
      <c r="B96" s="73">
        <v>16.302439999999997</v>
      </c>
      <c r="C96" s="74">
        <v>69.427409999999995</v>
      </c>
      <c r="D96" s="74">
        <v>237.60879999999997</v>
      </c>
      <c r="E96" s="74">
        <v>294.85962999999998</v>
      </c>
      <c r="F96" s="74">
        <v>536.14137000000005</v>
      </c>
      <c r="G96" s="74">
        <v>615.23687999999993</v>
      </c>
      <c r="H96" s="74">
        <v>743.26047999999992</v>
      </c>
      <c r="I96" s="3">
        <v>767.41866999999991</v>
      </c>
      <c r="J96" s="74"/>
      <c r="K96" s="74"/>
      <c r="L96" s="7"/>
      <c r="M96" s="7"/>
      <c r="N96" s="7"/>
      <c r="O96" s="7"/>
      <c r="P96" s="7"/>
      <c r="Q96" s="7"/>
      <c r="R96" s="7"/>
      <c r="S96" s="7"/>
      <c r="T96" s="7"/>
    </row>
    <row r="97" spans="2:20" x14ac:dyDescent="0.25">
      <c r="B97" s="73">
        <v>18.467880000000001</v>
      </c>
      <c r="C97" s="74">
        <v>59.809559999999998</v>
      </c>
      <c r="D97" s="74">
        <v>236.14217000000002</v>
      </c>
      <c r="E97" s="74">
        <v>301.54087000000004</v>
      </c>
      <c r="F97" s="74">
        <v>536.98423000000003</v>
      </c>
      <c r="G97" s="74">
        <v>616.70350999999994</v>
      </c>
      <c r="H97" s="74">
        <v>744.63933999999972</v>
      </c>
      <c r="I97" s="3">
        <v>757.25878999999986</v>
      </c>
      <c r="J97" s="74"/>
      <c r="K97" s="74"/>
      <c r="L97" s="7"/>
      <c r="M97" s="7"/>
      <c r="N97" s="7"/>
      <c r="O97" s="7"/>
      <c r="P97" s="7"/>
      <c r="Q97" s="7"/>
      <c r="R97" s="7"/>
      <c r="S97" s="7"/>
      <c r="T97" s="7"/>
    </row>
    <row r="98" spans="2:20" x14ac:dyDescent="0.25">
      <c r="B98" s="75">
        <v>14.572499999999998</v>
      </c>
      <c r="C98" s="2">
        <v>62.796419999999991</v>
      </c>
      <c r="D98" s="2">
        <v>228.28574999999995</v>
      </c>
      <c r="E98" s="2">
        <v>301.57236</v>
      </c>
      <c r="F98" s="2">
        <v>531.96592999999996</v>
      </c>
      <c r="G98" s="2">
        <v>609.66047000000003</v>
      </c>
      <c r="H98" s="2">
        <v>733.31700999999987</v>
      </c>
      <c r="I98" s="1">
        <v>755.20791999999994</v>
      </c>
      <c r="J98" s="74"/>
      <c r="K98" s="74"/>
      <c r="L98" s="7"/>
      <c r="M98" s="7"/>
      <c r="N98" s="7"/>
      <c r="O98" s="7"/>
      <c r="P98" s="7"/>
      <c r="Q98" s="7"/>
      <c r="R98" s="7"/>
      <c r="S98" s="7"/>
      <c r="T98" s="7"/>
    </row>
    <row r="99" spans="2:20" x14ac:dyDescent="0.25">
      <c r="L99" s="7"/>
      <c r="M99" s="112"/>
      <c r="N99" s="112"/>
      <c r="O99" s="112"/>
      <c r="P99" s="112"/>
      <c r="Q99" s="112"/>
      <c r="R99" s="112"/>
      <c r="S99" s="112"/>
      <c r="T99" s="7"/>
    </row>
    <row r="100" spans="2:20" x14ac:dyDescent="0.25">
      <c r="L100" s="7"/>
      <c r="M100" s="112"/>
      <c r="N100" s="112"/>
      <c r="O100" s="112"/>
      <c r="P100" s="112"/>
      <c r="Q100" s="112"/>
      <c r="R100" s="112"/>
      <c r="S100" s="112"/>
      <c r="T100" s="7"/>
    </row>
    <row r="101" spans="2:20" x14ac:dyDescent="0.25">
      <c r="L101" s="7"/>
      <c r="M101" s="7"/>
      <c r="N101" s="7"/>
      <c r="O101" s="7"/>
      <c r="P101" s="7"/>
      <c r="Q101" s="7"/>
      <c r="R101" s="7"/>
      <c r="S101" s="7"/>
      <c r="T101" s="7"/>
    </row>
    <row r="102" spans="2:20" x14ac:dyDescent="0.25">
      <c r="L102" s="7"/>
      <c r="M102" s="7"/>
      <c r="N102" s="7"/>
      <c r="O102" s="7"/>
      <c r="P102" s="7"/>
      <c r="Q102" s="7"/>
      <c r="R102" s="7"/>
      <c r="S102" s="7"/>
      <c r="T102" s="7"/>
    </row>
    <row r="103" spans="2:20" x14ac:dyDescent="0.25">
      <c r="L103" s="7"/>
      <c r="M103" s="7"/>
      <c r="N103" s="7"/>
      <c r="O103" s="7"/>
      <c r="P103" s="7"/>
      <c r="Q103" s="7"/>
      <c r="R103" s="7"/>
      <c r="S103" s="7"/>
      <c r="T103" s="7"/>
    </row>
    <row r="104" spans="2:20" x14ac:dyDescent="0.25">
      <c r="L104" s="7"/>
      <c r="M104" s="7"/>
      <c r="N104" s="7"/>
      <c r="O104" s="7"/>
      <c r="P104" s="7"/>
      <c r="Q104" s="7"/>
      <c r="R104" s="7"/>
      <c r="S104" s="7"/>
      <c r="T104" s="7"/>
    </row>
    <row r="105" spans="2:20" x14ac:dyDescent="0.25">
      <c r="L105" s="7"/>
      <c r="M105" s="7"/>
      <c r="N105" s="7"/>
      <c r="O105" s="7"/>
      <c r="P105" s="7"/>
      <c r="Q105" s="7"/>
      <c r="R105" s="7"/>
      <c r="S105" s="7"/>
      <c r="T105" s="7"/>
    </row>
    <row r="106" spans="2:20" x14ac:dyDescent="0.25">
      <c r="L106" s="7"/>
      <c r="M106" s="7"/>
      <c r="N106" s="7"/>
      <c r="O106" s="7"/>
      <c r="P106" s="7"/>
      <c r="Q106" s="7"/>
      <c r="R106" s="7"/>
      <c r="S106" s="7"/>
      <c r="T106" s="7"/>
    </row>
    <row r="107" spans="2:20" x14ac:dyDescent="0.25">
      <c r="L107" s="7"/>
      <c r="M107" s="7"/>
      <c r="N107" s="7"/>
      <c r="O107" s="7"/>
      <c r="P107" s="7"/>
      <c r="Q107" s="7"/>
      <c r="R107" s="7"/>
      <c r="S107" s="7"/>
      <c r="T107" s="7"/>
    </row>
    <row r="108" spans="2:20" x14ac:dyDescent="0.25">
      <c r="L108" s="7"/>
      <c r="M108" s="7"/>
      <c r="N108" s="7"/>
      <c r="O108" s="7"/>
      <c r="P108" s="7"/>
      <c r="Q108" s="7"/>
      <c r="R108" s="7"/>
      <c r="S108" s="7"/>
      <c r="T108" s="7"/>
    </row>
    <row r="109" spans="2:20" x14ac:dyDescent="0.25">
      <c r="L109" s="7"/>
      <c r="M109" s="7"/>
      <c r="N109" s="7"/>
      <c r="O109" s="7"/>
      <c r="P109" s="7"/>
      <c r="Q109" s="7"/>
      <c r="R109" s="7"/>
      <c r="S109" s="7"/>
      <c r="T109" s="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59"/>
  <sheetViews>
    <sheetView tabSelected="1" workbookViewId="0">
      <selection activeCell="A63" sqref="A63:E73"/>
    </sheetView>
  </sheetViews>
  <sheetFormatPr defaultRowHeight="15" x14ac:dyDescent="0.25"/>
  <cols>
    <col min="1" max="1" width="7.5703125" customWidth="1"/>
    <col min="2" max="2" width="10.140625" customWidth="1"/>
    <col min="4" max="4" width="11.85546875" customWidth="1"/>
    <col min="8" max="8" width="10.42578125" bestFit="1" customWidth="1"/>
    <col min="9" max="9" width="12.7109375" customWidth="1"/>
  </cols>
  <sheetData>
    <row r="1" spans="1:10" x14ac:dyDescent="0.35">
      <c r="A1" s="66" t="s">
        <v>22</v>
      </c>
      <c r="B1" s="76" t="s">
        <v>47</v>
      </c>
      <c r="C1" s="76" t="s">
        <v>49</v>
      </c>
      <c r="D1" s="109" t="s">
        <v>42</v>
      </c>
      <c r="E1" s="110" t="s">
        <v>43</v>
      </c>
      <c r="F1" s="76" t="s">
        <v>24</v>
      </c>
      <c r="G1" s="116" t="s">
        <v>48</v>
      </c>
      <c r="H1" s="116" t="s">
        <v>49</v>
      </c>
      <c r="I1" s="109" t="s">
        <v>42</v>
      </c>
      <c r="J1" s="110" t="s">
        <v>43</v>
      </c>
    </row>
    <row r="2" spans="1:10" x14ac:dyDescent="0.35">
      <c r="A2" s="78" t="s">
        <v>39</v>
      </c>
      <c r="B2" s="16">
        <v>0.14368999999999996</v>
      </c>
      <c r="C2" s="16">
        <v>2.3345500000000001</v>
      </c>
      <c r="D2" s="118">
        <v>1.15808</v>
      </c>
      <c r="E2" s="3"/>
      <c r="F2" s="74"/>
      <c r="G2" s="15">
        <v>0.27390999999999999</v>
      </c>
      <c r="H2" s="15">
        <v>2.4785200000000001</v>
      </c>
      <c r="I2" s="118">
        <f>(LN(H2)-LN(G2))/6</f>
        <v>0.36710288359120824</v>
      </c>
      <c r="J2" s="3"/>
    </row>
    <row r="3" spans="1:10" x14ac:dyDescent="0.35">
      <c r="A3" s="78"/>
      <c r="B3" s="16">
        <v>0.16557999999999995</v>
      </c>
      <c r="C3" s="16">
        <v>2.3345500000000001</v>
      </c>
      <c r="D3" s="118">
        <v>1.03193</v>
      </c>
      <c r="E3" s="3"/>
      <c r="F3" s="74"/>
      <c r="G3" s="15">
        <v>0.20155000000000001</v>
      </c>
      <c r="H3" s="15">
        <v>2.48881</v>
      </c>
      <c r="I3" s="118">
        <f>(LN(H3)-LN(G3))/6</f>
        <v>0.41892041233547056</v>
      </c>
      <c r="J3" s="3"/>
    </row>
    <row r="4" spans="1:10" x14ac:dyDescent="0.35">
      <c r="A4" s="78"/>
      <c r="B4" s="16">
        <v>0.20313999999999996</v>
      </c>
      <c r="C4" s="16">
        <v>2.3938099999999998</v>
      </c>
      <c r="D4" s="118">
        <v>1.0893699999999999</v>
      </c>
      <c r="E4" s="3"/>
      <c r="F4" s="74"/>
      <c r="G4" s="15">
        <v>6.8290000000000003E-2</v>
      </c>
      <c r="H4" s="15">
        <v>2.6240799999999997</v>
      </c>
      <c r="I4" s="118">
        <f t="shared" ref="I4:I5" si="0">(LN(H4)-LN(G4))/6</f>
        <v>0.60812038240518607</v>
      </c>
      <c r="J4" s="3"/>
    </row>
    <row r="5" spans="1:10" x14ac:dyDescent="0.35">
      <c r="A5" s="78"/>
      <c r="B5" s="16">
        <v>0.19284999999999999</v>
      </c>
      <c r="C5" s="16">
        <v>2.2808500000000005</v>
      </c>
      <c r="D5" s="118">
        <v>1.1112599999999997</v>
      </c>
      <c r="E5" s="3"/>
      <c r="F5" s="74"/>
      <c r="G5" s="15">
        <v>0.11917999999999999</v>
      </c>
      <c r="H5" s="15">
        <v>2.5282399999999998</v>
      </c>
      <c r="I5" s="118">
        <f t="shared" si="0"/>
        <v>0.50910728869176192</v>
      </c>
      <c r="J5" s="3"/>
    </row>
    <row r="6" spans="1:10" x14ac:dyDescent="0.35">
      <c r="A6" s="78"/>
      <c r="B6" s="16"/>
      <c r="C6" s="16"/>
      <c r="D6" s="119">
        <v>1.1502699999999999</v>
      </c>
      <c r="E6" s="32">
        <f>STDEVA(D2:D5)</f>
        <v>5.2359950980369184E-2</v>
      </c>
      <c r="F6" s="74"/>
      <c r="G6" s="15">
        <v>0.12034999999999998</v>
      </c>
      <c r="H6" s="102">
        <v>2.5279869999999995</v>
      </c>
      <c r="I6" s="119">
        <f>AVERAGE(I2:I5)</f>
        <v>0.47581274175590671</v>
      </c>
      <c r="J6" s="32">
        <f>STDEVA(I2:I5)</f>
        <v>0.10593773177188411</v>
      </c>
    </row>
    <row r="7" spans="1:10" x14ac:dyDescent="0.35">
      <c r="A7" s="78"/>
      <c r="B7" s="16"/>
      <c r="C7" s="5"/>
      <c r="D7" s="118"/>
      <c r="E7" s="3"/>
      <c r="F7" s="74"/>
      <c r="G7" s="15"/>
      <c r="H7" s="102"/>
      <c r="I7" s="120"/>
      <c r="J7" s="3"/>
    </row>
    <row r="8" spans="1:10" x14ac:dyDescent="0.35">
      <c r="A8" s="78" t="s">
        <v>51</v>
      </c>
      <c r="B8" s="16">
        <v>0.17600999999999997</v>
      </c>
      <c r="C8" s="5">
        <v>3.3196999999999992</v>
      </c>
      <c r="D8" s="118">
        <f>(LN(C8)-LN(B8))/7</f>
        <v>0.41958412639657588</v>
      </c>
      <c r="E8" s="3"/>
      <c r="F8" s="74"/>
      <c r="G8" s="15">
        <v>0.16239999999999999</v>
      </c>
      <c r="H8" s="102">
        <v>3.3674599999999995</v>
      </c>
      <c r="I8" s="118">
        <f>(LN(H8)-LN(G8))/6</f>
        <v>0.50530860037307268</v>
      </c>
      <c r="J8" s="3"/>
    </row>
    <row r="9" spans="1:10" x14ac:dyDescent="0.35">
      <c r="A9" s="78"/>
      <c r="B9" s="16">
        <v>0.15425999999999995</v>
      </c>
      <c r="C9" s="5">
        <v>3.3078699999999999</v>
      </c>
      <c r="D9" s="118">
        <f t="shared" ref="D9:D11" si="1">(LN(C9)-LN(B9))/7</f>
        <v>0.4379171808850893</v>
      </c>
      <c r="E9" s="3"/>
      <c r="F9" s="74"/>
      <c r="G9" s="15">
        <v>0.10308999999999999</v>
      </c>
      <c r="H9" s="102">
        <v>3.3204999999999996</v>
      </c>
      <c r="I9" s="118">
        <f>(LN(H9)-LN(G9))/6</f>
        <v>0.5787113766454125</v>
      </c>
      <c r="J9" s="3"/>
    </row>
    <row r="10" spans="1:10" x14ac:dyDescent="0.35">
      <c r="A10" s="78"/>
      <c r="B10" s="16">
        <v>0.13699999999999998</v>
      </c>
      <c r="C10" s="5">
        <v>3.4624099999999998</v>
      </c>
      <c r="D10" s="118">
        <f t="shared" si="1"/>
        <v>0.46139131879283823</v>
      </c>
      <c r="E10" s="3"/>
      <c r="F10" s="74"/>
      <c r="G10" s="15">
        <v>0.11483000000000002</v>
      </c>
      <c r="H10" s="102">
        <v>3.3718099999999991</v>
      </c>
      <c r="I10" s="118">
        <f t="shared" ref="I10:I11" si="2">(LN(H10)-LN(G10))/6</f>
        <v>0.56329203289402685</v>
      </c>
      <c r="J10" s="3"/>
    </row>
    <row r="11" spans="1:10" x14ac:dyDescent="0.35">
      <c r="A11" s="78"/>
      <c r="B11" s="16">
        <v>8.9149999999999993E-2</v>
      </c>
      <c r="C11" s="5">
        <v>3.4244299999999992</v>
      </c>
      <c r="D11" s="118">
        <f t="shared" si="1"/>
        <v>0.52119570988280117</v>
      </c>
      <c r="E11" s="32"/>
      <c r="F11" s="74"/>
      <c r="G11" s="15">
        <v>0.10468</v>
      </c>
      <c r="H11" s="102">
        <v>3.3819599999999999</v>
      </c>
      <c r="I11" s="118">
        <f t="shared" si="2"/>
        <v>0.57921710406758764</v>
      </c>
      <c r="J11" s="3"/>
    </row>
    <row r="12" spans="1:10" x14ac:dyDescent="0.35">
      <c r="A12" s="78"/>
      <c r="B12" s="16"/>
      <c r="C12" s="5"/>
      <c r="D12" s="119">
        <f>AVERAGE(D8:D11)</f>
        <v>0.46002208398932609</v>
      </c>
      <c r="E12" s="32">
        <f>STDEVA(D8:D11)</f>
        <v>4.4226471953732097E-2</v>
      </c>
      <c r="F12" s="74"/>
      <c r="G12" s="15">
        <v>0.12483999999999999</v>
      </c>
      <c r="H12" s="102">
        <v>3.4471199999999995</v>
      </c>
      <c r="I12" s="119">
        <f>AVERAGE(I8:I11)</f>
        <v>0.55663227849502495</v>
      </c>
      <c r="J12" s="32">
        <f>STDEVA(I8:I11)</f>
        <v>3.5004919587101446E-2</v>
      </c>
    </row>
    <row r="13" spans="1:10" x14ac:dyDescent="0.35">
      <c r="A13" s="78"/>
      <c r="B13" s="16"/>
      <c r="C13" s="5"/>
      <c r="D13" s="118"/>
      <c r="E13" s="3"/>
      <c r="F13" s="74"/>
      <c r="G13" s="15"/>
      <c r="H13" s="102"/>
      <c r="I13" s="120"/>
      <c r="J13" s="3"/>
    </row>
    <row r="14" spans="1:10" x14ac:dyDescent="0.35">
      <c r="A14" s="78" t="s">
        <v>52</v>
      </c>
      <c r="B14" s="16">
        <v>0.24387999999999996</v>
      </c>
      <c r="C14" s="5">
        <v>7.2209699999999994</v>
      </c>
      <c r="D14" s="118">
        <f>(LN(C14)-LN(B14))/8</f>
        <v>0.42350853385671311</v>
      </c>
      <c r="E14" s="3"/>
      <c r="F14" s="74"/>
      <c r="G14" s="15">
        <v>0.20617999999999997</v>
      </c>
      <c r="H14" s="102">
        <v>11.258179999999998</v>
      </c>
      <c r="I14" s="118">
        <f>(LN(H14)-LN(G14))/6</f>
        <v>0.66668344680970393</v>
      </c>
      <c r="J14" s="3"/>
    </row>
    <row r="15" spans="1:10" x14ac:dyDescent="0.35">
      <c r="A15" s="78"/>
      <c r="B15" s="16">
        <v>0.33438999999999997</v>
      </c>
      <c r="C15" s="5">
        <v>7.1896900000000006</v>
      </c>
      <c r="D15" s="118">
        <f t="shared" ref="D15:D17" si="3">(LN(C15)-LN(B15))/8</f>
        <v>0.38351191973628784</v>
      </c>
      <c r="E15" s="3"/>
      <c r="F15" s="74"/>
      <c r="G15" s="15">
        <v>0.22806999999999999</v>
      </c>
      <c r="H15" s="102">
        <v>11.235109999999999</v>
      </c>
      <c r="I15" s="118">
        <f>(LN(H15)-LN(G15))/6</f>
        <v>0.64952439600427703</v>
      </c>
      <c r="J15" s="3"/>
    </row>
    <row r="16" spans="1:10" x14ac:dyDescent="0.35">
      <c r="A16" s="78"/>
      <c r="B16" s="16">
        <v>0.27039999999999997</v>
      </c>
      <c r="C16" s="5">
        <v>7.2921700000000005</v>
      </c>
      <c r="D16" s="118">
        <f>(LN(C16)-LN(B16))/8</f>
        <v>0.41183176307224534</v>
      </c>
      <c r="E16" s="32"/>
      <c r="F16" s="74"/>
      <c r="G16" s="15">
        <v>0.24331999999999995</v>
      </c>
      <c r="H16" s="102">
        <v>11.454009999999998</v>
      </c>
      <c r="I16" s="118">
        <f t="shared" ref="I16:I17" si="4">(LN(H16)-LN(G16))/6</f>
        <v>0.6419529527597273</v>
      </c>
      <c r="J16" s="3"/>
    </row>
    <row r="17" spans="1:17" x14ac:dyDescent="0.35">
      <c r="A17" s="78"/>
      <c r="B17" s="16">
        <v>0.23994999999999997</v>
      </c>
      <c r="C17" s="16">
        <v>7.2828600000000003</v>
      </c>
      <c r="D17" s="118">
        <f t="shared" si="3"/>
        <v>0.42660604411014647</v>
      </c>
      <c r="E17" s="3"/>
      <c r="F17" s="74"/>
      <c r="G17" s="15">
        <v>0.27564</v>
      </c>
      <c r="H17" s="102">
        <v>11.302369999999998</v>
      </c>
      <c r="I17" s="118">
        <f t="shared" si="4"/>
        <v>0.61894534178891514</v>
      </c>
      <c r="J17" s="3"/>
    </row>
    <row r="18" spans="1:17" x14ac:dyDescent="0.35">
      <c r="A18" s="78"/>
      <c r="B18" s="74"/>
      <c r="C18" s="74"/>
      <c r="D18" s="119">
        <f>AVERAGE(D14:D17)</f>
        <v>0.41136456519384818</v>
      </c>
      <c r="E18" s="32">
        <f>STDEVA(D14:D17)</f>
        <v>1.9627928972790667E-2</v>
      </c>
      <c r="F18" s="74"/>
      <c r="G18" s="15">
        <v>0.21749999999999997</v>
      </c>
      <c r="H18" s="102">
        <v>11.271759999999999</v>
      </c>
      <c r="I18" s="119">
        <f>AVERAGE(I14:I17)</f>
        <v>0.64427653434065579</v>
      </c>
      <c r="J18" s="32">
        <f>STDEVA(I14:I17)</f>
        <v>1.9804697472171274E-2</v>
      </c>
    </row>
    <row r="19" spans="1:17" x14ac:dyDescent="0.35">
      <c r="A19" s="72"/>
      <c r="B19" s="2"/>
      <c r="C19" s="2"/>
      <c r="D19" s="75"/>
      <c r="E19" s="1"/>
      <c r="F19" s="2"/>
      <c r="G19" s="2"/>
      <c r="H19" s="2"/>
      <c r="I19" s="121"/>
      <c r="J19" s="117"/>
    </row>
    <row r="22" spans="1:17" x14ac:dyDescent="0.35">
      <c r="A22" s="155" t="s">
        <v>53</v>
      </c>
      <c r="B22" s="156"/>
      <c r="C22" s="67" t="s">
        <v>54</v>
      </c>
      <c r="D22" s="159" t="s">
        <v>64</v>
      </c>
      <c r="E22" s="160" t="s">
        <v>43</v>
      </c>
      <c r="F22" s="108"/>
      <c r="H22" s="242" t="s">
        <v>67</v>
      </c>
      <c r="I22" s="244"/>
      <c r="J22" s="244"/>
      <c r="K22" s="244"/>
      <c r="L22" s="244"/>
      <c r="M22" s="244"/>
      <c r="N22" s="244"/>
      <c r="O22" s="244"/>
      <c r="P22" s="244"/>
      <c r="Q22" s="243"/>
    </row>
    <row r="23" spans="1:17" x14ac:dyDescent="0.35">
      <c r="A23" s="126"/>
      <c r="B23" s="161" t="s">
        <v>55</v>
      </c>
      <c r="C23" s="128"/>
      <c r="D23" s="126"/>
      <c r="E23" s="39"/>
      <c r="F23" s="131"/>
      <c r="H23" s="123" t="s">
        <v>55</v>
      </c>
      <c r="I23" s="109" t="s">
        <v>62</v>
      </c>
      <c r="J23" s="110" t="s">
        <v>63</v>
      </c>
      <c r="K23" s="110" t="s">
        <v>64</v>
      </c>
      <c r="L23" s="67" t="s">
        <v>43</v>
      </c>
      <c r="M23" s="124" t="s">
        <v>58</v>
      </c>
      <c r="N23" s="109" t="s">
        <v>62</v>
      </c>
      <c r="O23" s="110" t="s">
        <v>63</v>
      </c>
      <c r="P23" s="111" t="s">
        <v>64</v>
      </c>
      <c r="Q23" s="67" t="s">
        <v>43</v>
      </c>
    </row>
    <row r="24" spans="1:17" x14ac:dyDescent="0.35">
      <c r="A24" s="126"/>
      <c r="B24" s="154" t="s">
        <v>50</v>
      </c>
      <c r="C24" s="128" t="s">
        <v>56</v>
      </c>
      <c r="D24" s="45">
        <v>0.4497033025991829</v>
      </c>
      <c r="E24" s="41">
        <v>0.10617645264714461</v>
      </c>
      <c r="F24" s="129"/>
      <c r="H24" s="122"/>
      <c r="I24" s="132">
        <v>0.28999999999999998</v>
      </c>
      <c r="J24" s="133">
        <v>0.79866999999999988</v>
      </c>
      <c r="K24" s="125">
        <f>(LN(J24)-LN(I24))/2</f>
        <v>0.50653346060035276</v>
      </c>
      <c r="L24" s="135"/>
      <c r="M24" s="134"/>
      <c r="N24" s="132">
        <v>0.17834999999999998</v>
      </c>
      <c r="O24" s="133">
        <v>0.7263099999999999</v>
      </c>
      <c r="P24" s="139">
        <f>(LN(O24)-LN(N24))/2</f>
        <v>0.70211450456384683</v>
      </c>
      <c r="Q24" s="140"/>
    </row>
    <row r="25" spans="1:17" x14ac:dyDescent="0.35">
      <c r="A25" s="126"/>
      <c r="B25" s="154" t="s">
        <v>51</v>
      </c>
      <c r="C25" s="128" t="s">
        <v>57</v>
      </c>
      <c r="D25" s="45">
        <v>0.27214327023515106</v>
      </c>
      <c r="E25" s="41">
        <v>9.9708471252944131E-2</v>
      </c>
      <c r="F25" s="129"/>
      <c r="H25" s="73" t="s">
        <v>50</v>
      </c>
      <c r="I25" s="45">
        <v>0.31320000000000003</v>
      </c>
      <c r="J25" s="41">
        <v>0.78266999999999987</v>
      </c>
      <c r="K25" s="127">
        <f t="shared" ref="K25:K28" si="5">(LN(J25)-LN(I25))/2</f>
        <v>0.45793459354897081</v>
      </c>
      <c r="L25" s="136"/>
      <c r="M25" s="40"/>
      <c r="N25" s="45">
        <v>0.23649000000000001</v>
      </c>
      <c r="O25" s="41">
        <v>0.72499999999999998</v>
      </c>
      <c r="P25" s="141">
        <f t="shared" ref="P25:P28" si="6">(LN(O25)-LN(N25))/2</f>
        <v>0.56013286555737407</v>
      </c>
      <c r="Q25" s="142"/>
    </row>
    <row r="26" spans="1:17" x14ac:dyDescent="0.35">
      <c r="A26" s="126"/>
      <c r="B26" s="154" t="s">
        <v>52</v>
      </c>
      <c r="C26" s="128" t="s">
        <v>57</v>
      </c>
      <c r="D26" s="45">
        <v>0.41686962428250285</v>
      </c>
      <c r="E26" s="41">
        <v>4.724761431175753E-2</v>
      </c>
      <c r="F26" s="129"/>
      <c r="H26" s="73"/>
      <c r="I26" s="45">
        <v>0.23910999999999999</v>
      </c>
      <c r="J26" s="41">
        <v>0.76256000000000002</v>
      </c>
      <c r="K26" s="127">
        <f t="shared" si="5"/>
        <v>0.57987874840793352</v>
      </c>
      <c r="L26" s="136"/>
      <c r="M26" s="40"/>
      <c r="N26" s="45">
        <v>0.16515999999999997</v>
      </c>
      <c r="O26" s="41">
        <v>0.62570000000000014</v>
      </c>
      <c r="P26" s="141">
        <f t="shared" si="6"/>
        <v>0.66597816099321439</v>
      </c>
      <c r="Q26" s="142"/>
    </row>
    <row r="27" spans="1:17" x14ac:dyDescent="0.35">
      <c r="A27" s="126"/>
      <c r="B27" s="154"/>
      <c r="C27" s="128"/>
      <c r="D27" s="45"/>
      <c r="E27" s="41"/>
      <c r="F27" s="129"/>
      <c r="H27" s="73"/>
      <c r="I27" s="45">
        <v>0.28143999999999997</v>
      </c>
      <c r="J27" s="41">
        <v>0.63379000000000008</v>
      </c>
      <c r="K27" s="127">
        <f t="shared" si="5"/>
        <v>0.40589919414759967</v>
      </c>
      <c r="L27" s="136"/>
      <c r="M27" s="40"/>
      <c r="N27" s="45">
        <v>0.15500999999999998</v>
      </c>
      <c r="O27" s="41">
        <v>0.60563</v>
      </c>
      <c r="P27" s="141">
        <f t="shared" si="6"/>
        <v>0.68138980378885017</v>
      </c>
      <c r="Q27" s="142"/>
    </row>
    <row r="28" spans="1:17" x14ac:dyDescent="0.35">
      <c r="A28" s="126"/>
      <c r="B28" s="161" t="s">
        <v>58</v>
      </c>
      <c r="C28" s="128"/>
      <c r="D28" s="45"/>
      <c r="E28" s="41"/>
      <c r="F28" s="129"/>
      <c r="H28" s="73"/>
      <c r="I28" s="45">
        <v>0.33626</v>
      </c>
      <c r="J28" s="41">
        <v>0.61059000000000008</v>
      </c>
      <c r="K28" s="127">
        <f t="shared" si="5"/>
        <v>0.29827051629105772</v>
      </c>
      <c r="L28" s="136"/>
      <c r="M28" s="40"/>
      <c r="N28" s="45">
        <v>0.21763999999999994</v>
      </c>
      <c r="O28" s="41">
        <v>0.63757999999999992</v>
      </c>
      <c r="P28" s="141">
        <f t="shared" si="6"/>
        <v>0.53741871886884962</v>
      </c>
      <c r="Q28" s="142"/>
    </row>
    <row r="29" spans="1:17" x14ac:dyDescent="0.35">
      <c r="A29" s="126"/>
      <c r="B29" s="154" t="s">
        <v>50</v>
      </c>
      <c r="C29" s="128" t="s">
        <v>59</v>
      </c>
      <c r="D29" s="45">
        <v>0.62940681075442695</v>
      </c>
      <c r="E29" s="41">
        <v>7.5144514926412331E-2</v>
      </c>
      <c r="F29" s="129"/>
      <c r="H29" s="75"/>
      <c r="I29" s="46"/>
      <c r="J29" s="43"/>
      <c r="K29" s="137">
        <f>AVERAGE(K24:K28)</f>
        <v>0.4497033025991829</v>
      </c>
      <c r="L29" s="138">
        <f>STDEVA(K24:K28)</f>
        <v>0.10617645264714461</v>
      </c>
      <c r="M29" s="42"/>
      <c r="N29" s="46"/>
      <c r="O29" s="43"/>
      <c r="P29" s="143">
        <f>AVERAGE(P24:P28)</f>
        <v>0.62940681075442695</v>
      </c>
      <c r="Q29" s="138">
        <f>STDEVA(P24:P28)</f>
        <v>7.5144514926412331E-2</v>
      </c>
    </row>
    <row r="30" spans="1:17" x14ac:dyDescent="0.35">
      <c r="A30" s="126"/>
      <c r="B30" s="154" t="s">
        <v>51</v>
      </c>
      <c r="C30" s="128" t="s">
        <v>60</v>
      </c>
      <c r="D30" s="45">
        <v>0.61976202854053297</v>
      </c>
      <c r="E30" s="41">
        <v>7.2488375173476352E-2</v>
      </c>
      <c r="F30" s="129"/>
      <c r="H30" s="122"/>
      <c r="I30" s="132">
        <v>0.38261000000000001</v>
      </c>
      <c r="J30" s="133">
        <v>1.3799300000000001</v>
      </c>
      <c r="K30" s="125">
        <f>(LN(J30)-LN(I30))/3</f>
        <v>0.42759061953492833</v>
      </c>
      <c r="L30" s="135"/>
      <c r="M30" s="134"/>
      <c r="N30" s="132">
        <v>0.16239999999999999</v>
      </c>
      <c r="O30" s="133">
        <v>0.46123999999999998</v>
      </c>
      <c r="P30" s="139">
        <f>(LN(O30)-LN(N30))/2</f>
        <v>0.52192804358766898</v>
      </c>
      <c r="Q30" s="140"/>
    </row>
    <row r="31" spans="1:17" x14ac:dyDescent="0.35">
      <c r="A31" s="157"/>
      <c r="B31" s="158" t="s">
        <v>52</v>
      </c>
      <c r="C31" s="130" t="s">
        <v>61</v>
      </c>
      <c r="D31" s="46">
        <v>0.90375576857228879</v>
      </c>
      <c r="E31" s="43">
        <v>3.4646639089444556E-2</v>
      </c>
      <c r="F31" s="129"/>
      <c r="H31" s="73" t="s">
        <v>51</v>
      </c>
      <c r="I31" s="45">
        <v>0.60320000000000007</v>
      </c>
      <c r="J31" s="41">
        <v>1.3769400000000001</v>
      </c>
      <c r="K31" s="127">
        <f t="shared" ref="K31:K33" si="7">(LN(J31)-LN(I31))/3</f>
        <v>0.27512336936694298</v>
      </c>
      <c r="L31" s="136"/>
      <c r="M31" s="40"/>
      <c r="N31" s="45">
        <v>0.10308999999999999</v>
      </c>
      <c r="O31" s="41">
        <v>0.34088999999999992</v>
      </c>
      <c r="P31" s="141">
        <f t="shared" ref="P31:P34" si="8">(LN(O31)-LN(N31))/2</f>
        <v>0.59797872574486699</v>
      </c>
      <c r="Q31" s="142"/>
    </row>
    <row r="32" spans="1:17" x14ac:dyDescent="0.35">
      <c r="H32" s="73"/>
      <c r="I32" s="45">
        <v>0.68874999999999986</v>
      </c>
      <c r="J32" s="41">
        <v>1.2781999999999998</v>
      </c>
      <c r="K32" s="127"/>
      <c r="L32" s="136"/>
      <c r="M32" s="40"/>
      <c r="N32" s="45">
        <v>0.11483000000000002</v>
      </c>
      <c r="O32" s="41">
        <v>0.43673000000000001</v>
      </c>
      <c r="P32" s="141">
        <f t="shared" si="8"/>
        <v>0.66793119069495499</v>
      </c>
      <c r="Q32" s="142"/>
    </row>
    <row r="33" spans="4:17" x14ac:dyDescent="0.35">
      <c r="H33" s="73"/>
      <c r="I33" s="45">
        <v>0.61321000000000003</v>
      </c>
      <c r="J33" s="41">
        <v>1.4417200000000001</v>
      </c>
      <c r="K33" s="127">
        <f t="shared" si="7"/>
        <v>0.28496155649184896</v>
      </c>
      <c r="L33" s="136"/>
      <c r="M33" s="40"/>
      <c r="N33" s="45">
        <v>0.10468</v>
      </c>
      <c r="O33" s="41">
        <v>0.43369000000000002</v>
      </c>
      <c r="P33" s="141">
        <f t="shared" si="8"/>
        <v>0.71071095775029558</v>
      </c>
      <c r="Q33" s="142"/>
    </row>
    <row r="34" spans="4:17" x14ac:dyDescent="0.35">
      <c r="H34" s="73"/>
      <c r="I34" s="45">
        <v>0.81980999999999993</v>
      </c>
      <c r="J34" s="41">
        <v>1.3527099999999999</v>
      </c>
      <c r="K34" s="127"/>
      <c r="L34" s="136"/>
      <c r="M34" s="40"/>
      <c r="N34" s="45">
        <v>0.12483999999999999</v>
      </c>
      <c r="O34" s="41">
        <v>0.41470000000000001</v>
      </c>
      <c r="P34" s="141">
        <f t="shared" si="8"/>
        <v>0.60026122492487854</v>
      </c>
      <c r="Q34" s="142"/>
    </row>
    <row r="35" spans="4:17" x14ac:dyDescent="0.35">
      <c r="H35" s="75"/>
      <c r="I35" s="46"/>
      <c r="J35" s="43"/>
      <c r="K35" s="137">
        <f>AVERAGE(K30:K34)</f>
        <v>0.32922518179790677</v>
      </c>
      <c r="L35" s="138">
        <f>STDEVA(K30:K34)</f>
        <v>8.532887546061442E-2</v>
      </c>
      <c r="M35" s="42"/>
      <c r="N35" s="46"/>
      <c r="O35" s="43"/>
      <c r="P35" s="143">
        <f>AVERAGE(P30:P34)</f>
        <v>0.61976202854053297</v>
      </c>
      <c r="Q35" s="138">
        <f>STDEVA(P30:P34)</f>
        <v>7.2488375173476352E-2</v>
      </c>
    </row>
    <row r="36" spans="4:17" x14ac:dyDescent="0.35">
      <c r="H36" s="122"/>
      <c r="I36" s="132">
        <v>0.6124099999999999</v>
      </c>
      <c r="J36" s="133">
        <v>2.0026299999999999</v>
      </c>
      <c r="K36" s="125">
        <f>(LN(J36)-LN(I36))/3</f>
        <v>0.39493820094666682</v>
      </c>
      <c r="L36" s="135"/>
      <c r="M36" s="134"/>
      <c r="N36" s="132">
        <v>0.20617999999999997</v>
      </c>
      <c r="O36" s="133">
        <v>3.4623759999999999</v>
      </c>
      <c r="P36" s="139">
        <f>(LN(O36)-LN(N36))/3</f>
        <v>0.94032025463723745</v>
      </c>
      <c r="Q36" s="140"/>
    </row>
    <row r="37" spans="4:17" x14ac:dyDescent="0.35">
      <c r="H37" s="73" t="s">
        <v>52</v>
      </c>
      <c r="I37" s="45">
        <v>0.65581999999999985</v>
      </c>
      <c r="J37" s="41">
        <v>2.09674</v>
      </c>
      <c r="K37" s="127">
        <f t="shared" ref="K37:K40" si="9">(LN(J37)-LN(I37))/3</f>
        <v>0.3874175585063509</v>
      </c>
      <c r="L37" s="136"/>
      <c r="M37" s="40"/>
      <c r="N37" s="45">
        <v>0.22806999999999999</v>
      </c>
      <c r="O37" s="41">
        <v>3.5898100000000004</v>
      </c>
      <c r="P37" s="141">
        <f t="shared" ref="P37:P40" si="10">(LN(O37)-LN(N37))/3</f>
        <v>0.91873398530420458</v>
      </c>
      <c r="Q37" s="142"/>
    </row>
    <row r="38" spans="4:17" x14ac:dyDescent="0.35">
      <c r="H38" s="73"/>
      <c r="I38" s="45">
        <v>0.61770000000000003</v>
      </c>
      <c r="J38" s="41">
        <v>2.0270499999999996</v>
      </c>
      <c r="K38" s="127">
        <f t="shared" si="9"/>
        <v>0.39611130348049367</v>
      </c>
      <c r="L38" s="136"/>
      <c r="M38" s="40"/>
      <c r="N38" s="45">
        <v>0.24331999999999995</v>
      </c>
      <c r="O38" s="41">
        <v>3.5463999999999998</v>
      </c>
      <c r="P38" s="141">
        <f t="shared" si="10"/>
        <v>0.89310361132611316</v>
      </c>
      <c r="Q38" s="142"/>
    </row>
    <row r="39" spans="4:17" x14ac:dyDescent="0.35">
      <c r="H39" s="73"/>
      <c r="I39" s="45">
        <v>0.46123999999999998</v>
      </c>
      <c r="J39" s="41">
        <v>2.0710199999999999</v>
      </c>
      <c r="K39" s="127">
        <f t="shared" si="9"/>
        <v>0.50062600120549583</v>
      </c>
      <c r="L39" s="136"/>
      <c r="M39" s="40"/>
      <c r="N39" s="45">
        <v>0.27564</v>
      </c>
      <c r="O39" s="41">
        <v>3.5245100000000003</v>
      </c>
      <c r="P39" s="141">
        <f t="shared" si="10"/>
        <v>0.849467010667594</v>
      </c>
      <c r="Q39" s="142"/>
    </row>
    <row r="40" spans="4:17" x14ac:dyDescent="0.35">
      <c r="H40" s="73"/>
      <c r="I40" s="45">
        <v>0.59145999999999999</v>
      </c>
      <c r="J40" s="41">
        <v>1.9949199999999996</v>
      </c>
      <c r="K40" s="127">
        <f t="shared" si="9"/>
        <v>0.40525505727350675</v>
      </c>
      <c r="L40" s="136"/>
      <c r="M40" s="40"/>
      <c r="N40" s="45">
        <v>0.21749999999999997</v>
      </c>
      <c r="O40" s="41">
        <v>3.4072499999999994</v>
      </c>
      <c r="P40" s="141">
        <f t="shared" si="10"/>
        <v>0.91715398092629441</v>
      </c>
      <c r="Q40" s="142"/>
    </row>
    <row r="41" spans="4:17" x14ac:dyDescent="0.35">
      <c r="H41" s="75"/>
      <c r="I41" s="46"/>
      <c r="J41" s="43"/>
      <c r="K41" s="137">
        <f>AVERAGE(K36:K40)</f>
        <v>0.41686962428250285</v>
      </c>
      <c r="L41" s="138">
        <f>STDEVA(K36:K40)</f>
        <v>4.724761431175753E-2</v>
      </c>
      <c r="M41" s="42"/>
      <c r="N41" s="46"/>
      <c r="O41" s="43"/>
      <c r="P41" s="143">
        <f>AVERAGE(P36:P40)</f>
        <v>0.90375576857228879</v>
      </c>
      <c r="Q41" s="138">
        <f>STDEVA(P36:P40)</f>
        <v>3.4646639089444556E-2</v>
      </c>
    </row>
    <row r="43" spans="4:17" x14ac:dyDescent="0.35">
      <c r="H43" s="68" t="s">
        <v>50</v>
      </c>
      <c r="I43" s="66"/>
      <c r="J43" s="66"/>
    </row>
    <row r="44" spans="4:17" x14ac:dyDescent="0.35">
      <c r="H44" s="67" t="s">
        <v>28</v>
      </c>
      <c r="I44" s="70" t="s">
        <v>31</v>
      </c>
      <c r="J44" s="70" t="s">
        <v>32</v>
      </c>
    </row>
    <row r="45" spans="4:17" x14ac:dyDescent="0.35">
      <c r="H45" s="67">
        <v>1</v>
      </c>
      <c r="I45" s="67">
        <v>9.5</v>
      </c>
      <c r="J45" s="67">
        <v>1.4999999999999999E-2</v>
      </c>
    </row>
    <row r="46" spans="4:17" x14ac:dyDescent="0.35">
      <c r="D46" s="74"/>
      <c r="E46" s="74"/>
      <c r="H46" s="67">
        <v>8</v>
      </c>
      <c r="I46" s="67"/>
      <c r="J46" s="67"/>
    </row>
    <row r="47" spans="4:17" x14ac:dyDescent="0.35">
      <c r="D47" s="74"/>
      <c r="E47" s="74"/>
      <c r="H47" s="67">
        <v>9</v>
      </c>
      <c r="I47" s="67"/>
      <c r="J47" s="67"/>
    </row>
    <row r="48" spans="4:17" x14ac:dyDescent="0.35">
      <c r="D48" s="74"/>
      <c r="E48" s="74"/>
    </row>
    <row r="49" spans="4:10" x14ac:dyDescent="0.35">
      <c r="D49" s="104"/>
      <c r="E49" s="104"/>
      <c r="H49" s="68" t="s">
        <v>51</v>
      </c>
      <c r="I49" s="68"/>
      <c r="J49" s="106"/>
    </row>
    <row r="50" spans="4:10" x14ac:dyDescent="0.35">
      <c r="D50" s="104"/>
      <c r="E50" s="104"/>
      <c r="H50" s="67" t="s">
        <v>28</v>
      </c>
      <c r="I50" s="70" t="s">
        <v>31</v>
      </c>
      <c r="J50" s="107" t="s">
        <v>32</v>
      </c>
    </row>
    <row r="51" spans="4:10" x14ac:dyDescent="0.35">
      <c r="D51" s="104"/>
      <c r="E51" s="104"/>
      <c r="H51" s="67">
        <v>1</v>
      </c>
      <c r="I51" s="70">
        <v>39.43</v>
      </c>
      <c r="J51" s="107">
        <v>3.0000000000000001E-3</v>
      </c>
    </row>
    <row r="52" spans="4:10" x14ac:dyDescent="0.35">
      <c r="D52" s="74"/>
      <c r="E52" s="74"/>
      <c r="H52" s="67">
        <v>8</v>
      </c>
      <c r="I52" s="67"/>
      <c r="J52" s="105"/>
    </row>
    <row r="53" spans="4:10" x14ac:dyDescent="0.35">
      <c r="D53" s="74"/>
      <c r="E53" s="74"/>
      <c r="H53" s="67">
        <v>9</v>
      </c>
      <c r="I53" s="67"/>
      <c r="J53" s="105"/>
    </row>
    <row r="54" spans="4:10" x14ac:dyDescent="0.35">
      <c r="D54" s="74"/>
      <c r="E54" s="74"/>
    </row>
    <row r="55" spans="4:10" x14ac:dyDescent="0.35">
      <c r="D55" s="104"/>
      <c r="E55" s="104"/>
      <c r="H55" s="68" t="s">
        <v>52</v>
      </c>
      <c r="I55" s="68"/>
      <c r="J55" s="106"/>
    </row>
    <row r="56" spans="4:10" x14ac:dyDescent="0.35">
      <c r="D56" s="104"/>
      <c r="E56" s="104"/>
      <c r="H56" s="67" t="s">
        <v>28</v>
      </c>
      <c r="I56" s="70" t="s">
        <v>31</v>
      </c>
      <c r="J56" s="107" t="s">
        <v>32</v>
      </c>
    </row>
    <row r="57" spans="4:10" x14ac:dyDescent="0.35">
      <c r="D57" s="104"/>
      <c r="E57" s="104"/>
      <c r="H57" s="67">
        <v>1</v>
      </c>
      <c r="I57" s="70">
        <v>347.35</v>
      </c>
      <c r="J57" s="107">
        <v>5.0000000000000001E-3</v>
      </c>
    </row>
    <row r="58" spans="4:10" x14ac:dyDescent="0.35">
      <c r="D58" s="74"/>
      <c r="E58" s="74"/>
      <c r="H58" s="67">
        <v>8</v>
      </c>
      <c r="I58" s="67"/>
      <c r="J58" s="105"/>
    </row>
    <row r="59" spans="4:10" x14ac:dyDescent="0.35">
      <c r="H59" s="67">
        <v>9</v>
      </c>
      <c r="I59" s="67"/>
      <c r="J59" s="105"/>
    </row>
  </sheetData>
  <mergeCells count="1">
    <mergeCell ref="H22:Q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Inoculum</vt:lpstr>
      <vt:lpstr>Raw abs</vt:lpstr>
      <vt:lpstr>Raw abs (Co)</vt:lpstr>
      <vt:lpstr>Chl a</vt:lpstr>
      <vt:lpstr>Carotenoid</vt:lpstr>
      <vt:lpstr>SGR+BP</vt:lpstr>
      <vt:lpstr>GR-not significant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 szeyee</dc:creator>
  <cp:lastModifiedBy>Fisheries</cp:lastModifiedBy>
  <dcterms:created xsi:type="dcterms:W3CDTF">2019-11-07T06:35:36Z</dcterms:created>
  <dcterms:modified xsi:type="dcterms:W3CDTF">2020-10-17T12:50:27Z</dcterms:modified>
</cp:coreProperties>
</file>