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9140" windowHeight="7335" activeTab="1"/>
  </bookViews>
  <sheets>
    <sheet name="OD 600" sheetId="9" r:id="rId1"/>
    <sheet name="CFU" sheetId="7" r:id="rId2"/>
  </sheets>
  <calcPr calcId="145621"/>
</workbook>
</file>

<file path=xl/calcChain.xml><?xml version="1.0" encoding="utf-8"?>
<calcChain xmlns="http://schemas.openxmlformats.org/spreadsheetml/2006/main">
  <c r="B18" i="7" l="1"/>
  <c r="B12" i="7"/>
  <c r="B6" i="7"/>
  <c r="E12" i="7"/>
  <c r="F18" i="7"/>
  <c r="E18" i="7"/>
  <c r="C18" i="7"/>
  <c r="C19" i="7"/>
  <c r="D19" i="7"/>
  <c r="E19" i="7"/>
  <c r="F19" i="7"/>
  <c r="G19" i="7"/>
  <c r="H19" i="7"/>
  <c r="I19" i="7"/>
  <c r="J19" i="7"/>
  <c r="C13" i="7"/>
  <c r="D13" i="7"/>
  <c r="E13" i="7"/>
  <c r="F13" i="7"/>
  <c r="G13" i="7"/>
  <c r="H13" i="7"/>
  <c r="I13" i="7"/>
  <c r="J13" i="7"/>
  <c r="C7" i="7"/>
  <c r="D7" i="7"/>
  <c r="E7" i="7"/>
  <c r="F7" i="7"/>
  <c r="G7" i="7"/>
  <c r="H7" i="7"/>
  <c r="I7" i="7"/>
  <c r="J7" i="7"/>
  <c r="B7" i="7"/>
  <c r="E10" i="9" l="1"/>
  <c r="D10" i="9"/>
  <c r="B70" i="9" l="1"/>
  <c r="B57" i="9"/>
  <c r="B69" i="9"/>
  <c r="B56" i="9"/>
  <c r="B44" i="9"/>
  <c r="B68" i="9"/>
  <c r="B55" i="9"/>
  <c r="B43" i="9"/>
  <c r="B67" i="9"/>
  <c r="B54" i="9"/>
  <c r="B42" i="9"/>
  <c r="B66" i="9"/>
  <c r="B53" i="9"/>
  <c r="B41" i="9"/>
  <c r="B65" i="9"/>
  <c r="B52" i="9"/>
  <c r="B40" i="9"/>
  <c r="B64" i="9"/>
  <c r="B51" i="9"/>
  <c r="B39" i="9"/>
  <c r="B63" i="9"/>
  <c r="B50" i="9"/>
  <c r="B38" i="9"/>
  <c r="B62" i="9"/>
  <c r="B49" i="9"/>
  <c r="B37" i="9"/>
  <c r="B19" i="7"/>
  <c r="B13" i="7"/>
  <c r="E17" i="9" l="1"/>
  <c r="E16" i="9"/>
  <c r="E15" i="9"/>
  <c r="E14" i="9"/>
  <c r="E9" i="9"/>
  <c r="E8" i="9"/>
  <c r="D9" i="9"/>
  <c r="D8" i="9"/>
  <c r="D7" i="9"/>
  <c r="D5" i="9"/>
  <c r="D4" i="9"/>
  <c r="D3" i="9"/>
  <c r="D2" i="9"/>
  <c r="E33" i="9" l="1"/>
  <c r="D33" i="9"/>
  <c r="E32" i="9"/>
  <c r="D32" i="9"/>
  <c r="E31" i="9"/>
  <c r="D31" i="9"/>
  <c r="E30" i="9"/>
  <c r="D30" i="9"/>
  <c r="E29" i="9"/>
  <c r="D29" i="9"/>
  <c r="E28" i="9"/>
  <c r="D28" i="9"/>
  <c r="E27" i="9"/>
  <c r="D27" i="9"/>
  <c r="E26" i="9"/>
  <c r="D26" i="9"/>
  <c r="E25" i="9"/>
  <c r="D25" i="9"/>
  <c r="D21" i="9"/>
  <c r="E21" i="9"/>
  <c r="D13" i="9"/>
  <c r="E13" i="9"/>
  <c r="D14" i="9"/>
  <c r="E20" i="9"/>
  <c r="D20" i="9"/>
  <c r="E19" i="9"/>
  <c r="D19" i="9"/>
  <c r="E18" i="9"/>
  <c r="D18" i="9"/>
  <c r="D17" i="9"/>
  <c r="D16" i="9"/>
  <c r="D15" i="9"/>
  <c r="E3" i="9"/>
  <c r="E4" i="9"/>
  <c r="E5" i="9"/>
  <c r="D6" i="9"/>
  <c r="E6" i="9"/>
  <c r="E7" i="9"/>
  <c r="E2" i="9"/>
</calcChain>
</file>

<file path=xl/sharedStrings.xml><?xml version="1.0" encoding="utf-8"?>
<sst xmlns="http://schemas.openxmlformats.org/spreadsheetml/2006/main" count="48" uniqueCount="26">
  <si>
    <t>cell number</t>
  </si>
  <si>
    <t>Cir 1</t>
  </si>
  <si>
    <t>OD 600</t>
  </si>
  <si>
    <t>Day</t>
  </si>
  <si>
    <t>Diatom</t>
  </si>
  <si>
    <t>Average</t>
  </si>
  <si>
    <t>STD</t>
  </si>
  <si>
    <t>CFU</t>
  </si>
  <si>
    <r>
      <t>Cell number (</t>
    </r>
    <r>
      <rPr>
        <sz val="12"/>
        <color theme="1"/>
        <rFont val="Calibri"/>
        <family val="2"/>
      </rPr>
      <t>×10^5)</t>
    </r>
  </si>
  <si>
    <t>600nm</t>
  </si>
  <si>
    <t>600 nm</t>
  </si>
  <si>
    <t xml:space="preserve">600 nm </t>
  </si>
  <si>
    <t>Source</t>
  </si>
  <si>
    <t>DF</t>
  </si>
  <si>
    <t>SS</t>
  </si>
  <si>
    <t>MS</t>
  </si>
  <si>
    <t>F</t>
  </si>
  <si>
    <t>P</t>
  </si>
  <si>
    <t xml:space="preserve">Factor </t>
  </si>
  <si>
    <t>Error</t>
  </si>
  <si>
    <t>Total</t>
  </si>
  <si>
    <t>T. weissflogii</t>
  </si>
  <si>
    <t>Chlamydomonas sp.</t>
  </si>
  <si>
    <t>Chlorella sp.</t>
  </si>
  <si>
    <t xml:space="preserve">One-way ANOVA: Pure T. weissflogii Chlamydomonas sp., Chlorella sp. </t>
  </si>
  <si>
    <t>C. vulgaris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</si>
</sst>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2" fontId="0" fillId="0" borderId="0" xfId="0" applyNumberFormat="1"/>
    <xf numFmtId="0" fontId="0" fillId="0" borderId="0" xfId="0" applyBorder="1"/>
    <xf numFmtId="0" fontId="0" fillId="0" borderId="0" xfId="0" applyFill="1" applyBorder="1" applyAlignment="1">
      <alignment horizontal="center"/>
    </xf>
    <xf numFmtId="11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8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6" xfId="0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12" xfId="0" applyBorder="1"/>
    <xf numFmtId="0" fontId="0" fillId="0" borderId="4" xfId="0" applyBorder="1"/>
    <xf numFmtId="164" fontId="0" fillId="0" borderId="6" xfId="0" applyNumberFormat="1" applyBorder="1"/>
    <xf numFmtId="164" fontId="0" fillId="0" borderId="5" xfId="0" applyNumberFormat="1" applyBorder="1"/>
    <xf numFmtId="0" fontId="0" fillId="0" borderId="13" xfId="0" applyBorder="1" applyAlignment="1">
      <alignment horizontal="center"/>
    </xf>
    <xf numFmtId="164" fontId="0" fillId="0" borderId="1" xfId="0" applyNumberFormat="1" applyFill="1" applyBorder="1"/>
    <xf numFmtId="164" fontId="0" fillId="0" borderId="5" xfId="0" applyNumberFormat="1" applyFill="1" applyBorder="1"/>
    <xf numFmtId="0" fontId="0" fillId="0" borderId="3" xfId="0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Border="1"/>
    <xf numFmtId="2" fontId="0" fillId="0" borderId="0" xfId="0" applyNumberFormat="1" applyBorder="1" applyAlignment="1">
      <alignment horizontal="center"/>
    </xf>
    <xf numFmtId="2" fontId="3" fillId="0" borderId="0" xfId="0" applyNumberFormat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/>
    <xf numFmtId="0" fontId="4" fillId="0" borderId="0" xfId="0" applyFont="1" applyBorder="1" applyAlignment="1"/>
    <xf numFmtId="0" fontId="5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1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0" xfId="0" applyFont="1" applyBorder="1"/>
    <xf numFmtId="11" fontId="8" fillId="0" borderId="0" xfId="0" applyNumberFormat="1" applyFont="1" applyBorder="1" applyAlignment="1">
      <alignment horizontal="center"/>
    </xf>
    <xf numFmtId="11" fontId="2" fillId="0" borderId="0" xfId="0" applyNumberFormat="1" applyFont="1" applyBorder="1" applyAlignment="1">
      <alignment horizontal="center"/>
    </xf>
    <xf numFmtId="0" fontId="0" fillId="0" borderId="0" xfId="0" applyNumberFormat="1" applyBorder="1"/>
    <xf numFmtId="0" fontId="2" fillId="0" borderId="0" xfId="0" applyFont="1"/>
    <xf numFmtId="0" fontId="0" fillId="0" borderId="7" xfId="0" applyBorder="1"/>
    <xf numFmtId="11" fontId="0" fillId="0" borderId="1" xfId="0" applyNumberFormat="1" applyBorder="1" applyAlignment="1">
      <alignment horizontal="center"/>
    </xf>
    <xf numFmtId="11" fontId="0" fillId="0" borderId="5" xfId="0" applyNumberForma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0" fillId="0" borderId="11" xfId="0" applyBorder="1" applyAlignment="1"/>
    <xf numFmtId="0" fontId="0" fillId="0" borderId="11" xfId="0" applyBorder="1"/>
    <xf numFmtId="0" fontId="0" fillId="0" borderId="11" xfId="0" applyFill="1" applyBorder="1" applyAlignment="1">
      <alignment horizontal="center"/>
    </xf>
    <xf numFmtId="0" fontId="0" fillId="0" borderId="11" xfId="0" applyFill="1" applyBorder="1"/>
    <xf numFmtId="0" fontId="0" fillId="0" borderId="5" xfId="0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1" fontId="0" fillId="0" borderId="6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/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M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201854316010275"/>
          <c:y val="0.16726801465830887"/>
          <c:w val="0.60771308486394116"/>
          <c:h val="0.72824128538051103"/>
        </c:manualLayout>
      </c:layout>
      <c:lineChart>
        <c:grouping val="standard"/>
        <c:varyColors val="0"/>
        <c:ser>
          <c:idx val="0"/>
          <c:order val="0"/>
          <c:tx>
            <c:v>T.weissflogii</c:v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'OD 600'!$E$2:$E$9</c:f>
                <c:numCache>
                  <c:formatCode>General</c:formatCode>
                  <c:ptCount val="8"/>
                  <c:pt idx="0">
                    <c:v>4.242640687119284E-3</c:v>
                  </c:pt>
                  <c:pt idx="1">
                    <c:v>4.2426406871192823E-3</c:v>
                  </c:pt>
                  <c:pt idx="2">
                    <c:v>1.4142135623730963E-3</c:v>
                  </c:pt>
                  <c:pt idx="3">
                    <c:v>4.242640687119284E-3</c:v>
                  </c:pt>
                  <c:pt idx="4">
                    <c:v>2.1920310216782934E-2</c:v>
                  </c:pt>
                  <c:pt idx="5">
                    <c:v>2.1213203435596446E-3</c:v>
                  </c:pt>
                  <c:pt idx="6">
                    <c:v>4.9497474683058368E-3</c:v>
                  </c:pt>
                  <c:pt idx="7">
                    <c:v>3.9597979746446639E-2</c:v>
                  </c:pt>
                </c:numCache>
              </c:numRef>
            </c:plus>
            <c:minus>
              <c:numRef>
                <c:f>'OD 600'!$E$2:$E$9</c:f>
                <c:numCache>
                  <c:formatCode>General</c:formatCode>
                  <c:ptCount val="8"/>
                  <c:pt idx="0">
                    <c:v>4.242640687119284E-3</c:v>
                  </c:pt>
                  <c:pt idx="1">
                    <c:v>4.2426406871192823E-3</c:v>
                  </c:pt>
                  <c:pt idx="2">
                    <c:v>1.4142135623730963E-3</c:v>
                  </c:pt>
                  <c:pt idx="3">
                    <c:v>4.242640687119284E-3</c:v>
                  </c:pt>
                  <c:pt idx="4">
                    <c:v>2.1920310216782934E-2</c:v>
                  </c:pt>
                  <c:pt idx="5">
                    <c:v>2.1213203435596446E-3</c:v>
                  </c:pt>
                  <c:pt idx="6">
                    <c:v>4.9497474683058368E-3</c:v>
                  </c:pt>
                  <c:pt idx="7">
                    <c:v>3.9597979746446639E-2</c:v>
                  </c:pt>
                </c:numCache>
              </c:numRef>
            </c:minus>
          </c:errBars>
          <c:cat>
            <c:numRef>
              <c:f>'OD 600'!$A$13:$A$21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'OD 600'!$D$2:$D$10</c:f>
              <c:numCache>
                <c:formatCode>0.000</c:formatCode>
                <c:ptCount val="9"/>
                <c:pt idx="0">
                  <c:v>6.0000000000000001E-3</c:v>
                </c:pt>
                <c:pt idx="1">
                  <c:v>0.01</c:v>
                </c:pt>
                <c:pt idx="2">
                  <c:v>2.3E-2</c:v>
                </c:pt>
                <c:pt idx="3">
                  <c:v>4.1999999999999996E-2</c:v>
                </c:pt>
                <c:pt idx="4">
                  <c:v>0.1055</c:v>
                </c:pt>
                <c:pt idx="5">
                  <c:v>0.16350000000000001</c:v>
                </c:pt>
                <c:pt idx="6">
                  <c:v>0.1055</c:v>
                </c:pt>
                <c:pt idx="7">
                  <c:v>7.3000000000000009E-2</c:v>
                </c:pt>
                <c:pt idx="8">
                  <c:v>0.11499999999999999</c:v>
                </c:pt>
              </c:numCache>
            </c:numRef>
          </c:val>
          <c:smooth val="0"/>
        </c:ser>
        <c:ser>
          <c:idx val="1"/>
          <c:order val="1"/>
          <c:tx>
            <c:v>Chlamysomonas sp.</c:v>
          </c:tx>
          <c:spPr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'OD 600'!$E$2:$E$10</c:f>
                <c:numCache>
                  <c:formatCode>General</c:formatCode>
                  <c:ptCount val="9"/>
                  <c:pt idx="0">
                    <c:v>4.242640687119284E-3</c:v>
                  </c:pt>
                  <c:pt idx="1">
                    <c:v>4.2426406871192823E-3</c:v>
                  </c:pt>
                  <c:pt idx="2">
                    <c:v>1.4142135623730963E-3</c:v>
                  </c:pt>
                  <c:pt idx="3">
                    <c:v>4.242640687119284E-3</c:v>
                  </c:pt>
                  <c:pt idx="4">
                    <c:v>2.1920310216782934E-2</c:v>
                  </c:pt>
                  <c:pt idx="5">
                    <c:v>2.1213203435596446E-3</c:v>
                  </c:pt>
                  <c:pt idx="6">
                    <c:v>4.9497474683058368E-3</c:v>
                  </c:pt>
                  <c:pt idx="7">
                    <c:v>3.9597979746446639E-2</c:v>
                  </c:pt>
                  <c:pt idx="8">
                    <c:v>7.0710678118654719E-3</c:v>
                  </c:pt>
                </c:numCache>
              </c:numRef>
            </c:plus>
            <c:minus>
              <c:numRef>
                <c:f>'OD 600'!$E$2:$E$10</c:f>
                <c:numCache>
                  <c:formatCode>General</c:formatCode>
                  <c:ptCount val="9"/>
                  <c:pt idx="0">
                    <c:v>4.242640687119284E-3</c:v>
                  </c:pt>
                  <c:pt idx="1">
                    <c:v>4.2426406871192823E-3</c:v>
                  </c:pt>
                  <c:pt idx="2">
                    <c:v>1.4142135623730963E-3</c:v>
                  </c:pt>
                  <c:pt idx="3">
                    <c:v>4.242640687119284E-3</c:v>
                  </c:pt>
                  <c:pt idx="4">
                    <c:v>2.1920310216782934E-2</c:v>
                  </c:pt>
                  <c:pt idx="5">
                    <c:v>2.1213203435596446E-3</c:v>
                  </c:pt>
                  <c:pt idx="6">
                    <c:v>4.9497474683058368E-3</c:v>
                  </c:pt>
                  <c:pt idx="7">
                    <c:v>3.9597979746446639E-2</c:v>
                  </c:pt>
                  <c:pt idx="8">
                    <c:v>7.0710678118654719E-3</c:v>
                  </c:pt>
                </c:numCache>
              </c:numRef>
            </c:minus>
          </c:errBars>
          <c:cat>
            <c:numRef>
              <c:f>'OD 600'!$A$13:$A$21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'OD 600'!$D$13:$D$21</c:f>
              <c:numCache>
                <c:formatCode>0.000</c:formatCode>
                <c:ptCount val="9"/>
                <c:pt idx="0">
                  <c:v>6.4999999999999997E-3</c:v>
                </c:pt>
                <c:pt idx="1">
                  <c:v>0.02</c:v>
                </c:pt>
                <c:pt idx="2">
                  <c:v>3.9E-2</c:v>
                </c:pt>
                <c:pt idx="3">
                  <c:v>8.299999999999999E-2</c:v>
                </c:pt>
                <c:pt idx="4">
                  <c:v>0.13500000000000001</c:v>
                </c:pt>
                <c:pt idx="5">
                  <c:v>0.13900000000000001</c:v>
                </c:pt>
                <c:pt idx="6">
                  <c:v>0.1055</c:v>
                </c:pt>
                <c:pt idx="7">
                  <c:v>9.9000000000000005E-2</c:v>
                </c:pt>
                <c:pt idx="8">
                  <c:v>0.155</c:v>
                </c:pt>
              </c:numCache>
            </c:numRef>
          </c:val>
          <c:smooth val="0"/>
        </c:ser>
        <c:ser>
          <c:idx val="2"/>
          <c:order val="2"/>
          <c:tx>
            <c:v>Chlorella sp.</c:v>
          </c:tx>
          <c:errBars>
            <c:errDir val="y"/>
            <c:errBarType val="both"/>
            <c:errValType val="cust"/>
            <c:noEndCap val="0"/>
            <c:plus>
              <c:numRef>
                <c:f>'OD 600'!$E$25:$E$33</c:f>
                <c:numCache>
                  <c:formatCode>General</c:formatCode>
                  <c:ptCount val="9"/>
                  <c:pt idx="0">
                    <c:v>2.8284271247461909E-3</c:v>
                  </c:pt>
                  <c:pt idx="1">
                    <c:v>0</c:v>
                  </c:pt>
                  <c:pt idx="2">
                    <c:v>2.8284271247461901E-3</c:v>
                  </c:pt>
                  <c:pt idx="3">
                    <c:v>5.656854249492381E-3</c:v>
                  </c:pt>
                  <c:pt idx="4">
                    <c:v>2.1920310216783093E-2</c:v>
                  </c:pt>
                  <c:pt idx="5">
                    <c:v>2.1213203435596427E-2</c:v>
                  </c:pt>
                  <c:pt idx="6">
                    <c:v>0.11667261889578034</c:v>
                  </c:pt>
                  <c:pt idx="7">
                    <c:v>0.13364318164425754</c:v>
                  </c:pt>
                  <c:pt idx="8">
                    <c:v>7.0710678118654814E-3</c:v>
                  </c:pt>
                </c:numCache>
              </c:numRef>
            </c:plus>
            <c:minus>
              <c:numRef>
                <c:f>'OD 600'!$E$25:$E$33</c:f>
                <c:numCache>
                  <c:formatCode>General</c:formatCode>
                  <c:ptCount val="9"/>
                  <c:pt idx="0">
                    <c:v>2.8284271247461909E-3</c:v>
                  </c:pt>
                  <c:pt idx="1">
                    <c:v>0</c:v>
                  </c:pt>
                  <c:pt idx="2">
                    <c:v>2.8284271247461901E-3</c:v>
                  </c:pt>
                  <c:pt idx="3">
                    <c:v>5.656854249492381E-3</c:v>
                  </c:pt>
                  <c:pt idx="4">
                    <c:v>2.1920310216783093E-2</c:v>
                  </c:pt>
                  <c:pt idx="5">
                    <c:v>2.1213203435596427E-2</c:v>
                  </c:pt>
                  <c:pt idx="6">
                    <c:v>0.11667261889578034</c:v>
                  </c:pt>
                  <c:pt idx="7">
                    <c:v>0.13364318164425754</c:v>
                  </c:pt>
                  <c:pt idx="8">
                    <c:v>7.0710678118654814E-3</c:v>
                  </c:pt>
                </c:numCache>
              </c:numRef>
            </c:minus>
          </c:errBars>
          <c:cat>
            <c:numRef>
              <c:f>'OD 600'!$A$13:$A$21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'OD 600'!$D$25:$D$33</c:f>
              <c:numCache>
                <c:formatCode>0.000</c:formatCode>
                <c:ptCount val="9"/>
                <c:pt idx="0">
                  <c:v>4.0000000000000001E-3</c:v>
                </c:pt>
                <c:pt idx="1">
                  <c:v>6.0000000000000001E-3</c:v>
                </c:pt>
                <c:pt idx="2">
                  <c:v>1.0999999999999999E-2</c:v>
                </c:pt>
                <c:pt idx="3">
                  <c:v>6.2E-2</c:v>
                </c:pt>
                <c:pt idx="4">
                  <c:v>0.1235</c:v>
                </c:pt>
                <c:pt idx="5">
                  <c:v>0.16799999999999998</c:v>
                </c:pt>
                <c:pt idx="6">
                  <c:v>0.2175</c:v>
                </c:pt>
                <c:pt idx="7">
                  <c:v>0.2155</c:v>
                </c:pt>
                <c:pt idx="8">
                  <c:v>0.188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332160"/>
        <c:axId val="196342528"/>
      </c:lineChart>
      <c:catAx>
        <c:axId val="196332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6342528"/>
        <c:crossesAt val="1.0000000000000002E-3"/>
        <c:auto val="1"/>
        <c:lblAlgn val="ctr"/>
        <c:lblOffset val="100"/>
        <c:noMultiLvlLbl val="0"/>
      </c:catAx>
      <c:valAx>
        <c:axId val="196342528"/>
        <c:scaling>
          <c:logBase val="10"/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OD 600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96332160"/>
        <c:crossesAt val="1"/>
        <c:crossBetween val="midCat"/>
      </c:valAx>
    </c:plotArea>
    <c:legend>
      <c:legendPos val="t"/>
      <c:layout>
        <c:manualLayout>
          <c:xMode val="edge"/>
          <c:yMode val="edge"/>
          <c:x val="5.652878435609901E-2"/>
          <c:y val="1.6684040401651851E-2"/>
          <c:w val="0.89182941874094268"/>
          <c:h val="9.0368382298364511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M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'OD 600'!$C$36</c:f>
              <c:strCache>
                <c:ptCount val="1"/>
                <c:pt idx="0">
                  <c:v>OD 600</c:v>
                </c:pt>
              </c:strCache>
            </c:strRef>
          </c:tx>
          <c:cat>
            <c:numRef>
              <c:f>'OD 600'!$B$37:$B$44</c:f>
              <c:numCache>
                <c:formatCode>0.00E+00</c:formatCode>
                <c:ptCount val="8"/>
                <c:pt idx="0">
                  <c:v>310000</c:v>
                </c:pt>
                <c:pt idx="1">
                  <c:v>416666.66666666698</c:v>
                </c:pt>
                <c:pt idx="2">
                  <c:v>450000</c:v>
                </c:pt>
                <c:pt idx="3">
                  <c:v>423333.33333333302</c:v>
                </c:pt>
                <c:pt idx="4">
                  <c:v>693333.33333333302</c:v>
                </c:pt>
                <c:pt idx="5">
                  <c:v>1166666.66666667</c:v>
                </c:pt>
                <c:pt idx="6">
                  <c:v>1443333.33333333</c:v>
                </c:pt>
                <c:pt idx="7">
                  <c:v>1180000</c:v>
                </c:pt>
              </c:numCache>
            </c:numRef>
          </c:cat>
          <c:val>
            <c:numRef>
              <c:f>'OD 600'!$C$37:$C$44</c:f>
              <c:numCache>
                <c:formatCode>0.00</c:formatCode>
                <c:ptCount val="8"/>
                <c:pt idx="0">
                  <c:v>6.0000000000000001E-3</c:v>
                </c:pt>
                <c:pt idx="1">
                  <c:v>0.01</c:v>
                </c:pt>
                <c:pt idx="2">
                  <c:v>2.3E-2</c:v>
                </c:pt>
                <c:pt idx="3">
                  <c:v>4.1999999999999996E-2</c:v>
                </c:pt>
                <c:pt idx="4">
                  <c:v>0.1055</c:v>
                </c:pt>
                <c:pt idx="5">
                  <c:v>0.16350000000000001</c:v>
                </c:pt>
                <c:pt idx="6">
                  <c:v>0.1055</c:v>
                </c:pt>
                <c:pt idx="7">
                  <c:v>7.3000000000000009E-2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079808"/>
        <c:axId val="197081728"/>
      </c:lineChart>
      <c:catAx>
        <c:axId val="197079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CFU </a:t>
                </a:r>
                <a:r>
                  <a:rPr lang="en-US" sz="1000" b="1" i="0" u="none" strike="noStrike" baseline="0">
                    <a:effectLst/>
                  </a:rPr>
                  <a:t>mL</a:t>
                </a:r>
                <a:r>
                  <a:rPr lang="en-US" sz="1000" b="1" i="0" u="none" strike="noStrike" baseline="30000">
                    <a:effectLst/>
                  </a:rPr>
                  <a:t>-1</a:t>
                </a:r>
                <a:r>
                  <a:rPr lang="en-US"/>
                  <a:t> </a:t>
                </a:r>
              </a:p>
            </c:rich>
          </c:tx>
          <c:overlay val="0"/>
        </c:title>
        <c:numFmt formatCode="0.00E+00" sourceLinked="1"/>
        <c:majorTickMark val="out"/>
        <c:minorTickMark val="none"/>
        <c:tickLblPos val="nextTo"/>
        <c:crossAx val="197081728"/>
        <c:crossesAt val="1.0000000000000002E-3"/>
        <c:auto val="1"/>
        <c:lblAlgn val="ctr"/>
        <c:lblOffset val="100"/>
        <c:noMultiLvlLbl val="0"/>
      </c:catAx>
      <c:valAx>
        <c:axId val="197081728"/>
        <c:scaling>
          <c:logBase val="10"/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OD 600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970798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M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'OD 600'!$B$48</c:f>
              <c:strCache>
                <c:ptCount val="1"/>
                <c:pt idx="0">
                  <c:v>Cir 1</c:v>
                </c:pt>
              </c:strCache>
            </c:strRef>
          </c:tx>
          <c:marker>
            <c:symbol val="x"/>
            <c:size val="7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marker>
          <c:cat>
            <c:numRef>
              <c:f>'OD 600'!$B$49:$B$57</c:f>
              <c:numCache>
                <c:formatCode>0.00E+00</c:formatCode>
                <c:ptCount val="9"/>
                <c:pt idx="0">
                  <c:v>316666.66666666698</c:v>
                </c:pt>
                <c:pt idx="1">
                  <c:v>590000</c:v>
                </c:pt>
                <c:pt idx="2">
                  <c:v>1103333.33333333</c:v>
                </c:pt>
                <c:pt idx="3">
                  <c:v>1223333.33333333</c:v>
                </c:pt>
                <c:pt idx="4">
                  <c:v>1070000</c:v>
                </c:pt>
                <c:pt idx="5">
                  <c:v>980000</c:v>
                </c:pt>
                <c:pt idx="6">
                  <c:v>690000</c:v>
                </c:pt>
                <c:pt idx="7">
                  <c:v>810000</c:v>
                </c:pt>
                <c:pt idx="8">
                  <c:v>640000</c:v>
                </c:pt>
              </c:numCache>
            </c:numRef>
          </c:cat>
          <c:val>
            <c:numRef>
              <c:f>'OD 600'!$C$49:$C$57</c:f>
              <c:numCache>
                <c:formatCode>General</c:formatCode>
                <c:ptCount val="9"/>
                <c:pt idx="0">
                  <c:v>6.4999999999999997E-3</c:v>
                </c:pt>
                <c:pt idx="1">
                  <c:v>0.02</c:v>
                </c:pt>
                <c:pt idx="2">
                  <c:v>3.9E-2</c:v>
                </c:pt>
                <c:pt idx="3">
                  <c:v>8.299999999999999E-2</c:v>
                </c:pt>
                <c:pt idx="4">
                  <c:v>0.13500000000000001</c:v>
                </c:pt>
                <c:pt idx="5">
                  <c:v>0.13900000000000001</c:v>
                </c:pt>
                <c:pt idx="6">
                  <c:v>0.1055</c:v>
                </c:pt>
                <c:pt idx="7">
                  <c:v>9.9000000000000005E-2</c:v>
                </c:pt>
                <c:pt idx="8">
                  <c:v>0.155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101440"/>
        <c:axId val="197116288"/>
      </c:lineChart>
      <c:catAx>
        <c:axId val="197101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CFU mL-1 </a:t>
                </a:r>
              </a:p>
            </c:rich>
          </c:tx>
          <c:layout>
            <c:manualLayout>
              <c:xMode val="edge"/>
              <c:yMode val="edge"/>
              <c:x val="0.4913351176195957"/>
              <c:y val="0.87123862390764373"/>
            </c:manualLayout>
          </c:layout>
          <c:overlay val="0"/>
        </c:title>
        <c:numFmt formatCode="0.00E+00" sourceLinked="1"/>
        <c:majorTickMark val="out"/>
        <c:minorTickMark val="none"/>
        <c:tickLblPos val="nextTo"/>
        <c:txPr>
          <a:bodyPr/>
          <a:lstStyle/>
          <a:p>
            <a:pPr>
              <a:defRPr b="0"/>
            </a:pPr>
            <a:endParaRPr lang="en-US"/>
          </a:p>
        </c:txPr>
        <c:crossAx val="197116288"/>
        <c:crossesAt val="1.0000000000000002E-3"/>
        <c:auto val="1"/>
        <c:lblAlgn val="ctr"/>
        <c:lblOffset val="100"/>
        <c:noMultiLvlLbl val="0"/>
      </c:catAx>
      <c:valAx>
        <c:axId val="197116288"/>
        <c:scaling>
          <c:logBase val="10"/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OD 600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71014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M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'OD 600'!$B$61</c:f>
              <c:strCache>
                <c:ptCount val="1"/>
                <c:pt idx="0">
                  <c:v>Chlorella sp.</c:v>
                </c:pt>
              </c:strCache>
            </c:strRef>
          </c:tx>
          <c:marker>
            <c:symbol val="triangle"/>
            <c:size val="7"/>
          </c:marker>
          <c:cat>
            <c:numRef>
              <c:f>'OD 600'!$B$62:$B$70</c:f>
              <c:numCache>
                <c:formatCode>0.00E+00</c:formatCode>
                <c:ptCount val="9"/>
                <c:pt idx="0">
                  <c:v>390000</c:v>
                </c:pt>
                <c:pt idx="1">
                  <c:v>746666.66666666698</c:v>
                </c:pt>
                <c:pt idx="2">
                  <c:v>1130000</c:v>
                </c:pt>
                <c:pt idx="3">
                  <c:v>1300000</c:v>
                </c:pt>
                <c:pt idx="4">
                  <c:v>1240000</c:v>
                </c:pt>
                <c:pt idx="5">
                  <c:v>1286666.66666667</c:v>
                </c:pt>
                <c:pt idx="6">
                  <c:v>530000</c:v>
                </c:pt>
                <c:pt idx="7">
                  <c:v>650000</c:v>
                </c:pt>
                <c:pt idx="8">
                  <c:v>440000</c:v>
                </c:pt>
              </c:numCache>
            </c:numRef>
          </c:cat>
          <c:val>
            <c:numRef>
              <c:f>'OD 600'!$C$62:$C$70</c:f>
              <c:numCache>
                <c:formatCode>General</c:formatCode>
                <c:ptCount val="9"/>
                <c:pt idx="0">
                  <c:v>4.0000000000000001E-3</c:v>
                </c:pt>
                <c:pt idx="1">
                  <c:v>6.0000000000000001E-3</c:v>
                </c:pt>
                <c:pt idx="2">
                  <c:v>1.0999999999999999E-2</c:v>
                </c:pt>
                <c:pt idx="3">
                  <c:v>6.2E-2</c:v>
                </c:pt>
                <c:pt idx="4">
                  <c:v>0.1235</c:v>
                </c:pt>
                <c:pt idx="5">
                  <c:v>0.16799999999999998</c:v>
                </c:pt>
                <c:pt idx="6">
                  <c:v>0.2175</c:v>
                </c:pt>
                <c:pt idx="7">
                  <c:v>0.2155</c:v>
                </c:pt>
                <c:pt idx="8">
                  <c:v>0.188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464448"/>
        <c:axId val="197466368"/>
      </c:lineChart>
      <c:catAx>
        <c:axId val="197464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 i="0" baseline="0">
                    <a:effectLst/>
                  </a:rPr>
                  <a:t>CFU mL</a:t>
                </a:r>
                <a:r>
                  <a:rPr lang="en-US" sz="1000" b="1" i="0" baseline="30000">
                    <a:effectLst/>
                  </a:rPr>
                  <a:t>-1</a:t>
                </a:r>
                <a:r>
                  <a:rPr lang="en-US" sz="1000" b="1" i="0" baseline="0">
                    <a:effectLst/>
                  </a:rPr>
                  <a:t> </a:t>
                </a:r>
                <a:endParaRPr lang="en-US" sz="1000">
                  <a:effectLst/>
                </a:endParaRPr>
              </a:p>
            </c:rich>
          </c:tx>
          <c:overlay val="0"/>
        </c:title>
        <c:numFmt formatCode="0.00E+00" sourceLinked="1"/>
        <c:majorTickMark val="out"/>
        <c:minorTickMark val="none"/>
        <c:tickLblPos val="nextTo"/>
        <c:crossAx val="197466368"/>
        <c:crossesAt val="1.0000000000000002E-3"/>
        <c:auto val="1"/>
        <c:lblAlgn val="ctr"/>
        <c:lblOffset val="100"/>
        <c:noMultiLvlLbl val="0"/>
      </c:catAx>
      <c:valAx>
        <c:axId val="197466368"/>
        <c:scaling>
          <c:logBase val="10"/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OD 600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74644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M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CFU!$B$22</c:f>
              <c:strCache>
                <c:ptCount val="1"/>
                <c:pt idx="0">
                  <c:v>T. weissflogii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CFU!$B$7:$I$7</c:f>
                <c:numCache>
                  <c:formatCode>General</c:formatCode>
                  <c:ptCount val="8"/>
                  <c:pt idx="0">
                    <c:v>0.31754264805429405</c:v>
                  </c:pt>
                  <c:pt idx="1">
                    <c:v>0.55075705472861036</c:v>
                  </c:pt>
                  <c:pt idx="2">
                    <c:v>0.321455025366432</c:v>
                  </c:pt>
                  <c:pt idx="3">
                    <c:v>0.65064070986477107</c:v>
                  </c:pt>
                  <c:pt idx="4">
                    <c:v>0.55075705472861036</c:v>
                  </c:pt>
                  <c:pt idx="5">
                    <c:v>0.642910050732864</c:v>
                  </c:pt>
                  <c:pt idx="6">
                    <c:v>0.52915026221291828</c:v>
                  </c:pt>
                  <c:pt idx="7">
                    <c:v>1.5874507866387575</c:v>
                  </c:pt>
                </c:numCache>
              </c:numRef>
            </c:plus>
            <c:minus>
              <c:numRef>
                <c:f>CFU!$B$7:$I$7</c:f>
                <c:numCache>
                  <c:formatCode>General</c:formatCode>
                  <c:ptCount val="8"/>
                  <c:pt idx="0">
                    <c:v>0.31754264805429405</c:v>
                  </c:pt>
                  <c:pt idx="1">
                    <c:v>0.55075705472861036</c:v>
                  </c:pt>
                  <c:pt idx="2">
                    <c:v>0.321455025366432</c:v>
                  </c:pt>
                  <c:pt idx="3">
                    <c:v>0.65064070986477107</c:v>
                  </c:pt>
                  <c:pt idx="4">
                    <c:v>0.55075705472861036</c:v>
                  </c:pt>
                  <c:pt idx="5">
                    <c:v>0.642910050732864</c:v>
                  </c:pt>
                  <c:pt idx="6">
                    <c:v>0.52915026221291828</c:v>
                  </c:pt>
                  <c:pt idx="7">
                    <c:v>1.5874507866387575</c:v>
                  </c:pt>
                </c:numCache>
              </c:numRef>
            </c:minus>
          </c:errBars>
          <c:cat>
            <c:numRef>
              <c:f>CFU!$A$23:$A$31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CFU!$B$23:$B$31</c:f>
              <c:numCache>
                <c:formatCode>0.00</c:formatCode>
                <c:ptCount val="9"/>
                <c:pt idx="0">
                  <c:v>2.93</c:v>
                </c:pt>
                <c:pt idx="1">
                  <c:v>5.8666666666666671</c:v>
                </c:pt>
                <c:pt idx="2">
                  <c:v>4.833333333333333</c:v>
                </c:pt>
                <c:pt idx="3">
                  <c:v>5.5666666666666664</c:v>
                </c:pt>
                <c:pt idx="4">
                  <c:v>6.9333333333333336</c:v>
                </c:pt>
                <c:pt idx="5">
                  <c:v>13.666666666666666</c:v>
                </c:pt>
                <c:pt idx="6">
                  <c:v>16.099999999999998</c:v>
                </c:pt>
                <c:pt idx="7">
                  <c:v>11.799999999999999</c:v>
                </c:pt>
                <c:pt idx="8">
                  <c:v>11.933333333333332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CFU!$C$22</c:f>
              <c:strCache>
                <c:ptCount val="1"/>
                <c:pt idx="0">
                  <c:v>Chlamydomonas sp.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CFU!$B$13:$K$13</c:f>
                <c:numCache>
                  <c:formatCode>General</c:formatCode>
                  <c:ptCount val="10"/>
                  <c:pt idx="0">
                    <c:v>0.26457513110645903</c:v>
                  </c:pt>
                  <c:pt idx="1">
                    <c:v>0.72341781380702375</c:v>
                  </c:pt>
                  <c:pt idx="2">
                    <c:v>0.32145502536643172</c:v>
                  </c:pt>
                  <c:pt idx="3">
                    <c:v>0.85293610546160037</c:v>
                  </c:pt>
                  <c:pt idx="4">
                    <c:v>0.75718777944003646</c:v>
                  </c:pt>
                  <c:pt idx="5">
                    <c:v>1.2220201853215575</c:v>
                  </c:pt>
                  <c:pt idx="6">
                    <c:v>1.6258331197676388</c:v>
                  </c:pt>
                  <c:pt idx="7">
                    <c:v>0.50332229568471676</c:v>
                  </c:pt>
                  <c:pt idx="8">
                    <c:v>1.4106735979665841</c:v>
                  </c:pt>
                </c:numCache>
              </c:numRef>
            </c:plus>
            <c:minus>
              <c:numRef>
                <c:f>CFU!$B$13:$L$13</c:f>
                <c:numCache>
                  <c:formatCode>General</c:formatCode>
                  <c:ptCount val="11"/>
                  <c:pt idx="0">
                    <c:v>0.26457513110645903</c:v>
                  </c:pt>
                  <c:pt idx="1">
                    <c:v>0.72341781380702375</c:v>
                  </c:pt>
                  <c:pt idx="2">
                    <c:v>0.32145502536643172</c:v>
                  </c:pt>
                  <c:pt idx="3">
                    <c:v>0.85293610546160037</c:v>
                  </c:pt>
                  <c:pt idx="4">
                    <c:v>0.75718777944003646</c:v>
                  </c:pt>
                  <c:pt idx="5">
                    <c:v>1.2220201853215575</c:v>
                  </c:pt>
                  <c:pt idx="6">
                    <c:v>1.6258331197676388</c:v>
                  </c:pt>
                  <c:pt idx="7">
                    <c:v>0.50332229568471676</c:v>
                  </c:pt>
                  <c:pt idx="8">
                    <c:v>1.4106735979665841</c:v>
                  </c:pt>
                </c:numCache>
              </c:numRef>
            </c:minus>
          </c:errBars>
          <c:cat>
            <c:numRef>
              <c:f>CFU!$A$23:$A$31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CFU!$C$23:$C$31</c:f>
              <c:numCache>
                <c:formatCode>0.00</c:formatCode>
                <c:ptCount val="9"/>
                <c:pt idx="0">
                  <c:v>3.1</c:v>
                </c:pt>
                <c:pt idx="1">
                  <c:v>5.9333333333333336</c:v>
                </c:pt>
                <c:pt idx="2">
                  <c:v>15.366666666666667</c:v>
                </c:pt>
                <c:pt idx="3">
                  <c:v>16.649999999999999</c:v>
                </c:pt>
                <c:pt idx="4">
                  <c:v>10.733333333333333</c:v>
                </c:pt>
                <c:pt idx="5">
                  <c:v>9.8000000000000007</c:v>
                </c:pt>
                <c:pt idx="6">
                  <c:v>11.866666666666665</c:v>
                </c:pt>
                <c:pt idx="7">
                  <c:v>13.766666666666666</c:v>
                </c:pt>
                <c:pt idx="8">
                  <c:v>5.4000000000000012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CFU!$D$22</c:f>
              <c:strCache>
                <c:ptCount val="1"/>
                <c:pt idx="0">
                  <c:v>C. vulgaris</c:v>
                </c:pt>
              </c:strCache>
            </c:strRef>
          </c:tx>
          <c:marker>
            <c:spPr>
              <a:solidFill>
                <a:schemeClr val="accent3"/>
              </a:solidFill>
            </c:spPr>
          </c:marker>
          <c:errBars>
            <c:errDir val="y"/>
            <c:errBarType val="both"/>
            <c:errValType val="cust"/>
            <c:noEndCap val="0"/>
            <c:plus>
              <c:numRef>
                <c:f>CFU!$B$19:$K$19</c:f>
                <c:numCache>
                  <c:formatCode>General</c:formatCode>
                  <c:ptCount val="10"/>
                  <c:pt idx="0">
                    <c:v>0.26457513110645914</c:v>
                  </c:pt>
                  <c:pt idx="1">
                    <c:v>0.70000000000000018</c:v>
                  </c:pt>
                  <c:pt idx="2">
                    <c:v>0.76376261582597327</c:v>
                  </c:pt>
                  <c:pt idx="3">
                    <c:v>0.51961524227066347</c:v>
                  </c:pt>
                  <c:pt idx="4">
                    <c:v>0.41633319989322604</c:v>
                  </c:pt>
                  <c:pt idx="5">
                    <c:v>1.7953644012660297</c:v>
                  </c:pt>
                  <c:pt idx="6">
                    <c:v>0.60277137733417041</c:v>
                  </c:pt>
                  <c:pt idx="7">
                    <c:v>0.64999999999999958</c:v>
                  </c:pt>
                  <c:pt idx="8">
                    <c:v>0.88881944173155636</c:v>
                  </c:pt>
                </c:numCache>
              </c:numRef>
            </c:plus>
            <c:minus>
              <c:numRef>
                <c:f>CFU!$B$19:$L$19</c:f>
                <c:numCache>
                  <c:formatCode>General</c:formatCode>
                  <c:ptCount val="11"/>
                  <c:pt idx="0">
                    <c:v>0.26457513110645914</c:v>
                  </c:pt>
                  <c:pt idx="1">
                    <c:v>0.70000000000000018</c:v>
                  </c:pt>
                  <c:pt idx="2">
                    <c:v>0.76376261582597327</c:v>
                  </c:pt>
                  <c:pt idx="3">
                    <c:v>0.51961524227066347</c:v>
                  </c:pt>
                  <c:pt idx="4">
                    <c:v>0.41633319989322604</c:v>
                  </c:pt>
                  <c:pt idx="5">
                    <c:v>1.7953644012660297</c:v>
                  </c:pt>
                  <c:pt idx="6">
                    <c:v>0.60277137733417041</c:v>
                  </c:pt>
                  <c:pt idx="7">
                    <c:v>0.64999999999999958</c:v>
                  </c:pt>
                  <c:pt idx="8">
                    <c:v>0.88881944173155636</c:v>
                  </c:pt>
                </c:numCache>
              </c:numRef>
            </c:minus>
          </c:errBars>
          <c:cat>
            <c:numRef>
              <c:f>CFU!$A$23:$A$31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CFU!$D$23:$D$31</c:f>
              <c:numCache>
                <c:formatCode>0.00</c:formatCode>
                <c:ptCount val="9"/>
                <c:pt idx="0">
                  <c:v>2.9</c:v>
                </c:pt>
                <c:pt idx="1">
                  <c:v>9.8000000000000007</c:v>
                </c:pt>
                <c:pt idx="2">
                  <c:v>12.966666666666669</c:v>
                </c:pt>
                <c:pt idx="3">
                  <c:v>15</c:v>
                </c:pt>
                <c:pt idx="4">
                  <c:v>11.733333333333333</c:v>
                </c:pt>
                <c:pt idx="5">
                  <c:v>9.5333333333333332</c:v>
                </c:pt>
                <c:pt idx="6">
                  <c:v>6.9666666666666659</c:v>
                </c:pt>
                <c:pt idx="7">
                  <c:v>3.9499999999999997</c:v>
                </c:pt>
                <c:pt idx="8">
                  <c:v>4.6000000000000005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519232"/>
        <c:axId val="197332992"/>
      </c:lineChart>
      <c:catAx>
        <c:axId val="197519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7332992"/>
        <c:crosses val="autoZero"/>
        <c:auto val="1"/>
        <c:lblAlgn val="ctr"/>
        <c:lblOffset val="100"/>
        <c:noMultiLvlLbl val="0"/>
      </c:catAx>
      <c:valAx>
        <c:axId val="197332992"/>
        <c:scaling>
          <c:orientation val="minMax"/>
          <c:max val="2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sz="1000" b="1" i="0" u="none" strike="noStrike" baseline="0">
                    <a:effectLst/>
                  </a:rPr>
                  <a:t>CFU </a:t>
                </a:r>
                <a:r>
                  <a:rPr lang="en-US" sz="1000" b="1" i="0" u="none" strike="noStrike" baseline="0">
                    <a:effectLst/>
                    <a:latin typeface="Calibri"/>
                  </a:rPr>
                  <a:t>× 10</a:t>
                </a:r>
                <a:r>
                  <a:rPr lang="en-US" sz="1000" b="1" i="0" u="none" strike="noStrike" baseline="30000">
                    <a:effectLst/>
                  </a:rPr>
                  <a:t>5</a:t>
                </a:r>
                <a:r>
                  <a:rPr lang="en-US" sz="1000" b="1" i="0" u="none" strike="noStrike" baseline="0">
                    <a:effectLst/>
                  </a:rPr>
                  <a:t> (mL</a:t>
                </a:r>
                <a:r>
                  <a:rPr lang="en-US" sz="1000" b="1" i="0" u="none" strike="noStrike" baseline="30000">
                    <a:effectLst/>
                  </a:rPr>
                  <a:t>-1</a:t>
                </a:r>
                <a:r>
                  <a:rPr lang="en-US" sz="1000" b="1" i="0" u="none" strike="noStrike" baseline="0">
                    <a:effectLst/>
                  </a:rPr>
                  <a:t>)</a:t>
                </a:r>
                <a:endParaRPr lang="en-US" b="1" baseline="0"/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97519232"/>
        <c:crosses val="autoZero"/>
        <c:crossBetween val="midCat"/>
      </c:valAx>
    </c:plotArea>
    <c:legend>
      <c:legendPos val="t"/>
      <c:layout/>
      <c:overlay val="0"/>
      <c:txPr>
        <a:bodyPr/>
        <a:lstStyle/>
        <a:p>
          <a:pPr>
            <a:defRPr i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0</xdr:row>
      <xdr:rowOff>155575</xdr:rowOff>
    </xdr:from>
    <xdr:to>
      <xdr:col>13</xdr:col>
      <xdr:colOff>101601</xdr:colOff>
      <xdr:row>17</xdr:row>
      <xdr:rowOff>69851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98424</xdr:colOff>
      <xdr:row>33</xdr:row>
      <xdr:rowOff>22225</xdr:rowOff>
    </xdr:from>
    <xdr:to>
      <xdr:col>10</xdr:col>
      <xdr:colOff>577849</xdr:colOff>
      <xdr:row>45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111125</xdr:colOff>
      <xdr:row>45</xdr:row>
      <xdr:rowOff>161925</xdr:rowOff>
    </xdr:from>
    <xdr:to>
      <xdr:col>10</xdr:col>
      <xdr:colOff>527051</xdr:colOff>
      <xdr:row>58</xdr:row>
      <xdr:rowOff>139700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193675</xdr:colOff>
      <xdr:row>59</xdr:row>
      <xdr:rowOff>47625</xdr:rowOff>
    </xdr:from>
    <xdr:to>
      <xdr:col>10</xdr:col>
      <xdr:colOff>422275</xdr:colOff>
      <xdr:row>74</xdr:row>
      <xdr:rowOff>28575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20</xdr:row>
      <xdr:rowOff>9525</xdr:rowOff>
    </xdr:from>
    <xdr:to>
      <xdr:col>11</xdr:col>
      <xdr:colOff>161925</xdr:colOff>
      <xdr:row>34</xdr:row>
      <xdr:rowOff>22225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opLeftCell="F1" workbookViewId="0">
      <selection activeCell="P15" sqref="P15"/>
    </sheetView>
  </sheetViews>
  <sheetFormatPr defaultRowHeight="15" x14ac:dyDescent="0.25"/>
  <cols>
    <col min="2" max="2" width="10.85546875" customWidth="1"/>
    <col min="3" max="3" width="11.5703125" customWidth="1"/>
    <col min="4" max="4" width="13.42578125" customWidth="1"/>
    <col min="5" max="5" width="12.5703125" customWidth="1"/>
    <col min="7" max="7" width="12.140625" customWidth="1"/>
    <col min="10" max="10" width="11.28515625" customWidth="1"/>
    <col min="11" max="11" width="11.7109375" customWidth="1"/>
    <col min="12" max="12" width="11.42578125" customWidth="1"/>
  </cols>
  <sheetData>
    <row r="1" spans="1:5" ht="14.45" x14ac:dyDescent="0.35">
      <c r="A1" s="15" t="s">
        <v>3</v>
      </c>
      <c r="B1" s="98" t="s">
        <v>11</v>
      </c>
      <c r="C1" s="99"/>
      <c r="D1" s="15" t="s">
        <v>5</v>
      </c>
      <c r="E1" s="15" t="s">
        <v>6</v>
      </c>
    </row>
    <row r="2" spans="1:5" ht="14.45" x14ac:dyDescent="0.35">
      <c r="A2" s="2">
        <v>0</v>
      </c>
      <c r="B2" s="7">
        <v>3.0000000000000001E-3</v>
      </c>
      <c r="C2" s="10">
        <v>8.9999999999999993E-3</v>
      </c>
      <c r="D2" s="12">
        <f>AVERAGE(B2:C2)</f>
        <v>6.0000000000000001E-3</v>
      </c>
      <c r="E2" s="12">
        <f>_xlfn.STDEV.S(B2:C2)</f>
        <v>4.242640687119284E-3</v>
      </c>
    </row>
    <row r="3" spans="1:5" ht="14.45" x14ac:dyDescent="0.35">
      <c r="A3" s="2">
        <v>1</v>
      </c>
      <c r="B3" s="7">
        <v>7.0000000000000001E-3</v>
      </c>
      <c r="C3" s="10">
        <v>1.2999999999999999E-2</v>
      </c>
      <c r="D3" s="12">
        <f>AVERAGE(B3:C3)</f>
        <v>0.01</v>
      </c>
      <c r="E3" s="12">
        <f t="shared" ref="E3:E7" si="0">_xlfn.STDEV.S(B3:C3)</f>
        <v>4.2426406871192823E-3</v>
      </c>
    </row>
    <row r="4" spans="1:5" ht="14.45" x14ac:dyDescent="0.35">
      <c r="A4" s="2">
        <v>2</v>
      </c>
      <c r="B4" s="7">
        <v>2.1999999999999999E-2</v>
      </c>
      <c r="C4" s="10">
        <v>2.4E-2</v>
      </c>
      <c r="D4" s="12">
        <f>AVERAGE(B4:C4)</f>
        <v>2.3E-2</v>
      </c>
      <c r="E4" s="12">
        <f t="shared" si="0"/>
        <v>1.4142135623730963E-3</v>
      </c>
    </row>
    <row r="5" spans="1:5" ht="14.45" x14ac:dyDescent="0.35">
      <c r="A5" s="2">
        <v>3</v>
      </c>
      <c r="B5" s="7">
        <v>4.4999999999999998E-2</v>
      </c>
      <c r="C5" s="10">
        <v>3.9E-2</v>
      </c>
      <c r="D5" s="12">
        <f>AVERAGE(B5:C5)</f>
        <v>4.1999999999999996E-2</v>
      </c>
      <c r="E5" s="12">
        <f t="shared" si="0"/>
        <v>4.242640687119284E-3</v>
      </c>
    </row>
    <row r="6" spans="1:5" ht="14.45" x14ac:dyDescent="0.35">
      <c r="A6" s="2">
        <v>4</v>
      </c>
      <c r="B6" s="7">
        <v>0.09</v>
      </c>
      <c r="C6" s="10">
        <v>0.121</v>
      </c>
      <c r="D6" s="12">
        <f t="shared" ref="D6" si="1">AVERAGE(B6:C6)</f>
        <v>0.1055</v>
      </c>
      <c r="E6" s="12">
        <f t="shared" si="0"/>
        <v>2.1920310216782934E-2</v>
      </c>
    </row>
    <row r="7" spans="1:5" ht="14.45" x14ac:dyDescent="0.35">
      <c r="A7" s="2">
        <v>5</v>
      </c>
      <c r="B7" s="7">
        <v>0.16200000000000001</v>
      </c>
      <c r="C7" s="10">
        <v>0.16500000000000001</v>
      </c>
      <c r="D7" s="12">
        <f>AVERAGE(B7:C7)</f>
        <v>0.16350000000000001</v>
      </c>
      <c r="E7" s="12">
        <f t="shared" si="0"/>
        <v>2.1213203435596446E-3</v>
      </c>
    </row>
    <row r="8" spans="1:5" ht="14.45" x14ac:dyDescent="0.35">
      <c r="A8" s="2">
        <v>6</v>
      </c>
      <c r="B8" s="7">
        <v>0.109</v>
      </c>
      <c r="C8" s="10">
        <v>0.10199999999999999</v>
      </c>
      <c r="D8" s="12">
        <f>AVERAGE(B8:C8)</f>
        <v>0.1055</v>
      </c>
      <c r="E8" s="12">
        <f>_xlfn.STDEV.S(B8:C8)</f>
        <v>4.9497474683058368E-3</v>
      </c>
    </row>
    <row r="9" spans="1:5" ht="14.45" x14ac:dyDescent="0.35">
      <c r="A9" s="2">
        <v>7</v>
      </c>
      <c r="B9" s="7">
        <v>4.4999999999999998E-2</v>
      </c>
      <c r="C9" s="10">
        <v>0.10100000000000001</v>
      </c>
      <c r="D9" s="12">
        <f>AVERAGE(B9:C9)</f>
        <v>7.3000000000000009E-2</v>
      </c>
      <c r="E9" s="12">
        <f>_xlfn.STDEV.S(B9:C9)</f>
        <v>3.9597979746446639E-2</v>
      </c>
    </row>
    <row r="10" spans="1:5" ht="14.45" x14ac:dyDescent="0.35">
      <c r="A10" s="82">
        <v>8</v>
      </c>
      <c r="B10" s="83">
        <v>0.11</v>
      </c>
      <c r="C10" s="18">
        <v>0.12</v>
      </c>
      <c r="D10" s="13">
        <f>AVERAGE(B10:C10)</f>
        <v>0.11499999999999999</v>
      </c>
      <c r="E10" s="13">
        <f>_xlfn.STDEV.S(B10:C10)</f>
        <v>7.0710678118654719E-3</v>
      </c>
    </row>
    <row r="12" spans="1:5" ht="14.45" x14ac:dyDescent="0.35">
      <c r="A12" s="11" t="s">
        <v>3</v>
      </c>
      <c r="B12" s="100" t="s">
        <v>10</v>
      </c>
      <c r="C12" s="99"/>
      <c r="D12" s="15" t="s">
        <v>5</v>
      </c>
      <c r="E12" s="23" t="s">
        <v>6</v>
      </c>
    </row>
    <row r="13" spans="1:5" ht="14.45" x14ac:dyDescent="0.35">
      <c r="A13" s="14">
        <v>0</v>
      </c>
      <c r="B13" s="19">
        <v>4.0000000000000001E-3</v>
      </c>
      <c r="C13" s="20">
        <v>8.9999999999999993E-3</v>
      </c>
      <c r="D13" s="12">
        <f>AVERAGE(B13:C13)</f>
        <v>6.4999999999999997E-3</v>
      </c>
      <c r="E13" s="16">
        <f>_xlfn.STDEV.S(B13:C13)</f>
        <v>3.5355339059327364E-3</v>
      </c>
    </row>
    <row r="14" spans="1:5" ht="14.45" x14ac:dyDescent="0.35">
      <c r="A14" s="14">
        <v>1</v>
      </c>
      <c r="B14" s="19">
        <v>1.2E-2</v>
      </c>
      <c r="C14" s="20">
        <v>2.8000000000000001E-2</v>
      </c>
      <c r="D14" s="12">
        <f t="shared" ref="D14:D20" si="2">AVERAGE(B14:C14)</f>
        <v>0.02</v>
      </c>
      <c r="E14" s="16">
        <f>_xlfn.STDEV.S(B14:C14)</f>
        <v>1.1313708498984764E-2</v>
      </c>
    </row>
    <row r="15" spans="1:5" ht="14.45" x14ac:dyDescent="0.35">
      <c r="A15" s="14">
        <v>2</v>
      </c>
      <c r="B15" s="19">
        <v>4.1000000000000002E-2</v>
      </c>
      <c r="C15" s="20">
        <v>3.6999999999999998E-2</v>
      </c>
      <c r="D15" s="12">
        <f t="shared" si="2"/>
        <v>3.9E-2</v>
      </c>
      <c r="E15" s="16">
        <f>_xlfn.STDEV.S(B15:C15)</f>
        <v>2.8284271247461927E-3</v>
      </c>
    </row>
    <row r="16" spans="1:5" ht="14.45" x14ac:dyDescent="0.35">
      <c r="A16" s="14">
        <v>3</v>
      </c>
      <c r="B16" s="19">
        <v>8.5999999999999993E-2</v>
      </c>
      <c r="C16" s="20">
        <v>0.08</v>
      </c>
      <c r="D16" s="12">
        <f t="shared" si="2"/>
        <v>8.299999999999999E-2</v>
      </c>
      <c r="E16" s="16">
        <f>_xlfn.STDEV.S(B16:C16)</f>
        <v>4.2426406871192788E-3</v>
      </c>
    </row>
    <row r="17" spans="1:5" ht="14.45" x14ac:dyDescent="0.35">
      <c r="A17" s="14">
        <v>4</v>
      </c>
      <c r="B17" s="19">
        <v>0.13300000000000001</v>
      </c>
      <c r="C17" s="20">
        <v>0.13700000000000001</v>
      </c>
      <c r="D17" s="12">
        <f t="shared" si="2"/>
        <v>0.13500000000000001</v>
      </c>
      <c r="E17" s="16">
        <f>_xlfn.STDEV.S(B17:C17)</f>
        <v>2.8284271247461927E-3</v>
      </c>
    </row>
    <row r="18" spans="1:5" ht="14.45" x14ac:dyDescent="0.35">
      <c r="A18" s="14">
        <v>5</v>
      </c>
      <c r="B18" s="19">
        <v>0.14000000000000001</v>
      </c>
      <c r="C18" s="20">
        <v>0.13800000000000001</v>
      </c>
      <c r="D18" s="12">
        <f t="shared" si="2"/>
        <v>0.13900000000000001</v>
      </c>
      <c r="E18" s="16">
        <f t="shared" ref="E18:E20" si="3">_xlfn.STDEV.S(B18:C18)</f>
        <v>1.4142135623730963E-3</v>
      </c>
    </row>
    <row r="19" spans="1:5" ht="14.45" x14ac:dyDescent="0.35">
      <c r="A19" s="14">
        <v>6</v>
      </c>
      <c r="B19" s="19">
        <v>0.105</v>
      </c>
      <c r="C19" s="20">
        <v>0.106</v>
      </c>
      <c r="D19" s="12">
        <f t="shared" si="2"/>
        <v>0.1055</v>
      </c>
      <c r="E19" s="16">
        <f t="shared" si="3"/>
        <v>7.0710678118654816E-4</v>
      </c>
    </row>
    <row r="20" spans="1:5" ht="14.45" x14ac:dyDescent="0.35">
      <c r="A20" s="14">
        <v>7</v>
      </c>
      <c r="B20" s="19">
        <v>0.10199999999999999</v>
      </c>
      <c r="C20" s="20">
        <v>9.6000000000000002E-2</v>
      </c>
      <c r="D20" s="12">
        <f t="shared" si="2"/>
        <v>9.9000000000000005E-2</v>
      </c>
      <c r="E20" s="16">
        <f t="shared" si="3"/>
        <v>4.2426406871192788E-3</v>
      </c>
    </row>
    <row r="21" spans="1:5" ht="14.45" x14ac:dyDescent="0.35">
      <c r="A21" s="17">
        <v>8</v>
      </c>
      <c r="B21" s="21">
        <v>0.16</v>
      </c>
      <c r="C21" s="22">
        <v>0.15</v>
      </c>
      <c r="D21" s="13">
        <f>AVERAGE(B21:C21)</f>
        <v>0.155</v>
      </c>
      <c r="E21" s="18">
        <f>_xlfn.STDEV.S(B21:C21)</f>
        <v>7.0710678118654814E-3</v>
      </c>
    </row>
    <row r="24" spans="1:5" x14ac:dyDescent="0.25">
      <c r="A24" s="15" t="s">
        <v>3</v>
      </c>
      <c r="B24" s="98" t="s">
        <v>9</v>
      </c>
      <c r="C24" s="99"/>
      <c r="D24" s="15" t="s">
        <v>5</v>
      </c>
      <c r="E24" s="23" t="s">
        <v>6</v>
      </c>
    </row>
    <row r="25" spans="1:5" x14ac:dyDescent="0.25">
      <c r="A25" s="2">
        <v>0</v>
      </c>
      <c r="B25">
        <v>6.0000000000000001E-3</v>
      </c>
      <c r="C25">
        <v>2E-3</v>
      </c>
      <c r="D25" s="12">
        <f>AVERAGE(B25:C25)</f>
        <v>4.0000000000000001E-3</v>
      </c>
      <c r="E25" s="16">
        <f>_xlfn.STDEV.S(B25:C25)</f>
        <v>2.8284271247461909E-3</v>
      </c>
    </row>
    <row r="26" spans="1:5" x14ac:dyDescent="0.25">
      <c r="A26" s="2">
        <v>1</v>
      </c>
      <c r="B26">
        <v>6.0000000000000001E-3</v>
      </c>
      <c r="C26">
        <v>6.0000000000000001E-3</v>
      </c>
      <c r="D26" s="12">
        <f t="shared" ref="D26:D32" si="4">AVERAGE(B26:C26)</f>
        <v>6.0000000000000001E-3</v>
      </c>
      <c r="E26" s="16">
        <f t="shared" ref="E26:E32" si="5">_xlfn.STDEV.S(B26:C26)</f>
        <v>0</v>
      </c>
    </row>
    <row r="27" spans="1:5" x14ac:dyDescent="0.25">
      <c r="A27" s="2">
        <v>2</v>
      </c>
      <c r="B27">
        <v>8.9999999999999993E-3</v>
      </c>
      <c r="C27">
        <v>1.2999999999999999E-2</v>
      </c>
      <c r="D27" s="12">
        <f t="shared" si="4"/>
        <v>1.0999999999999999E-2</v>
      </c>
      <c r="E27" s="16">
        <f t="shared" si="5"/>
        <v>2.8284271247461901E-3</v>
      </c>
    </row>
    <row r="28" spans="1:5" x14ac:dyDescent="0.25">
      <c r="A28" s="2">
        <v>3</v>
      </c>
      <c r="B28">
        <v>6.6000000000000003E-2</v>
      </c>
      <c r="C28">
        <v>5.8000000000000003E-2</v>
      </c>
      <c r="D28" s="12">
        <f t="shared" si="4"/>
        <v>6.2E-2</v>
      </c>
      <c r="E28" s="16">
        <f t="shared" si="5"/>
        <v>5.656854249492381E-3</v>
      </c>
    </row>
    <row r="29" spans="1:5" x14ac:dyDescent="0.25">
      <c r="A29" s="2">
        <v>4</v>
      </c>
      <c r="B29">
        <v>0.13900000000000001</v>
      </c>
      <c r="C29">
        <v>0.108</v>
      </c>
      <c r="D29" s="12">
        <f t="shared" si="4"/>
        <v>0.1235</v>
      </c>
      <c r="E29" s="16">
        <f t="shared" si="5"/>
        <v>2.1920310216783093E-2</v>
      </c>
    </row>
    <row r="30" spans="1:5" x14ac:dyDescent="0.25">
      <c r="A30" s="2">
        <v>5</v>
      </c>
      <c r="B30">
        <v>0.183</v>
      </c>
      <c r="C30">
        <v>0.153</v>
      </c>
      <c r="D30" s="12">
        <f t="shared" si="4"/>
        <v>0.16799999999999998</v>
      </c>
      <c r="E30" s="16">
        <f t="shared" si="5"/>
        <v>2.1213203435596427E-2</v>
      </c>
    </row>
    <row r="31" spans="1:5" x14ac:dyDescent="0.25">
      <c r="A31" s="2">
        <v>6</v>
      </c>
      <c r="B31">
        <v>0.13500000000000001</v>
      </c>
      <c r="C31">
        <v>0.3</v>
      </c>
      <c r="D31" s="12">
        <f t="shared" si="4"/>
        <v>0.2175</v>
      </c>
      <c r="E31" s="16">
        <f t="shared" si="5"/>
        <v>0.11667261889578034</v>
      </c>
    </row>
    <row r="32" spans="1:5" x14ac:dyDescent="0.25">
      <c r="A32" s="2">
        <v>7</v>
      </c>
      <c r="B32">
        <v>0.121</v>
      </c>
      <c r="C32">
        <v>0.31</v>
      </c>
      <c r="D32" s="12">
        <f t="shared" si="4"/>
        <v>0.2155</v>
      </c>
      <c r="E32" s="16">
        <f t="shared" si="5"/>
        <v>0.13364318164425754</v>
      </c>
    </row>
    <row r="33" spans="1:5" x14ac:dyDescent="0.25">
      <c r="A33" s="26">
        <v>8</v>
      </c>
      <c r="B33" s="24">
        <v>0.193</v>
      </c>
      <c r="C33" s="25">
        <v>0.183</v>
      </c>
      <c r="D33" s="13">
        <f>AVERAGE(B33:C33)</f>
        <v>0.188</v>
      </c>
      <c r="E33" s="18">
        <f>_xlfn.STDEV.S(B33:C33)</f>
        <v>7.0710678118654814E-3</v>
      </c>
    </row>
    <row r="35" spans="1:5" x14ac:dyDescent="0.25">
      <c r="B35" t="s">
        <v>4</v>
      </c>
    </row>
    <row r="36" spans="1:5" x14ac:dyDescent="0.25">
      <c r="A36" t="s">
        <v>3</v>
      </c>
      <c r="B36" t="s">
        <v>7</v>
      </c>
      <c r="C36" t="s">
        <v>2</v>
      </c>
    </row>
    <row r="37" spans="1:5" ht="15.75" x14ac:dyDescent="0.25">
      <c r="A37">
        <v>0</v>
      </c>
      <c r="B37" s="63">
        <f>31*10000</f>
        <v>310000</v>
      </c>
      <c r="C37" s="3">
        <v>6.0000000000000001E-3</v>
      </c>
    </row>
    <row r="38" spans="1:5" ht="15.75" x14ac:dyDescent="0.25">
      <c r="A38">
        <v>1</v>
      </c>
      <c r="B38" s="63">
        <f>41.6666666666667*10000</f>
        <v>416666.66666666698</v>
      </c>
      <c r="C38" s="3">
        <v>0.01</v>
      </c>
    </row>
    <row r="39" spans="1:5" ht="15.75" x14ac:dyDescent="0.25">
      <c r="A39">
        <v>2</v>
      </c>
      <c r="B39" s="63">
        <f>45*10000</f>
        <v>450000</v>
      </c>
      <c r="C39" s="3">
        <v>2.3E-2</v>
      </c>
    </row>
    <row r="40" spans="1:5" ht="15.75" x14ac:dyDescent="0.25">
      <c r="A40">
        <v>3</v>
      </c>
      <c r="B40" s="63">
        <f>42.3333333333333*10000</f>
        <v>423333.33333333302</v>
      </c>
      <c r="C40" s="3">
        <v>4.1999999999999996E-2</v>
      </c>
    </row>
    <row r="41" spans="1:5" ht="15.75" x14ac:dyDescent="0.25">
      <c r="A41">
        <v>4</v>
      </c>
      <c r="B41" s="63">
        <f>69.3333333333333*10000</f>
        <v>693333.33333333302</v>
      </c>
      <c r="C41" s="3">
        <v>0.1055</v>
      </c>
    </row>
    <row r="42" spans="1:5" ht="15.75" x14ac:dyDescent="0.25">
      <c r="A42">
        <v>5</v>
      </c>
      <c r="B42" s="63">
        <f>116.666666666667*10000</f>
        <v>1166666.66666667</v>
      </c>
      <c r="C42" s="3">
        <v>0.16350000000000001</v>
      </c>
    </row>
    <row r="43" spans="1:5" ht="15.75" x14ac:dyDescent="0.25">
      <c r="A43">
        <v>6</v>
      </c>
      <c r="B43" s="63">
        <f>144.333333333333*10000</f>
        <v>1443333.33333333</v>
      </c>
      <c r="C43" s="3">
        <v>0.1055</v>
      </c>
    </row>
    <row r="44" spans="1:5" ht="15.75" x14ac:dyDescent="0.25">
      <c r="A44">
        <v>7</v>
      </c>
      <c r="B44" s="63">
        <f>118*10000</f>
        <v>1180000</v>
      </c>
      <c r="C44" s="3">
        <v>7.3000000000000009E-2</v>
      </c>
    </row>
    <row r="45" spans="1:5" x14ac:dyDescent="0.25">
      <c r="B45" s="62"/>
    </row>
    <row r="48" spans="1:5" x14ac:dyDescent="0.25">
      <c r="A48" s="27" t="s">
        <v>3</v>
      </c>
      <c r="B48" s="27" t="s">
        <v>1</v>
      </c>
      <c r="C48" s="27" t="s">
        <v>2</v>
      </c>
    </row>
    <row r="49" spans="1:3" ht="15.75" x14ac:dyDescent="0.25">
      <c r="A49" s="27">
        <v>0</v>
      </c>
      <c r="B49" s="63">
        <f>31.6666666666667*10000</f>
        <v>316666.66666666698</v>
      </c>
      <c r="C49" s="27">
        <v>6.4999999999999997E-3</v>
      </c>
    </row>
    <row r="50" spans="1:3" ht="15.75" x14ac:dyDescent="0.25">
      <c r="A50" s="27">
        <v>1</v>
      </c>
      <c r="B50" s="63">
        <f>59*10000</f>
        <v>590000</v>
      </c>
      <c r="C50" s="27">
        <v>0.02</v>
      </c>
    </row>
    <row r="51" spans="1:3" ht="15.75" x14ac:dyDescent="0.25">
      <c r="A51" s="27">
        <v>2</v>
      </c>
      <c r="B51" s="63">
        <f>110.333333333333*10000</f>
        <v>1103333.33333333</v>
      </c>
      <c r="C51" s="27">
        <v>3.9E-2</v>
      </c>
    </row>
    <row r="52" spans="1:3" ht="15.75" x14ac:dyDescent="0.25">
      <c r="A52" s="27">
        <v>3</v>
      </c>
      <c r="B52" s="63">
        <f>122.333333333333*10000</f>
        <v>1223333.33333333</v>
      </c>
      <c r="C52" s="27">
        <v>8.299999999999999E-2</v>
      </c>
    </row>
    <row r="53" spans="1:3" ht="15.75" x14ac:dyDescent="0.25">
      <c r="A53" s="27">
        <v>4</v>
      </c>
      <c r="B53" s="63">
        <f>107*10000</f>
        <v>1070000</v>
      </c>
      <c r="C53" s="27">
        <v>0.13500000000000001</v>
      </c>
    </row>
    <row r="54" spans="1:3" ht="15.75" x14ac:dyDescent="0.25">
      <c r="A54" s="27">
        <v>5</v>
      </c>
      <c r="B54" s="63">
        <f>98*10000</f>
        <v>980000</v>
      </c>
      <c r="C54" s="27">
        <v>0.13900000000000001</v>
      </c>
    </row>
    <row r="55" spans="1:3" ht="15.75" x14ac:dyDescent="0.25">
      <c r="A55" s="27">
        <v>6</v>
      </c>
      <c r="B55" s="63">
        <f>69*10000</f>
        <v>690000</v>
      </c>
      <c r="C55" s="27">
        <v>0.1055</v>
      </c>
    </row>
    <row r="56" spans="1:3" ht="15.75" x14ac:dyDescent="0.25">
      <c r="A56" s="27">
        <v>7</v>
      </c>
      <c r="B56" s="63">
        <f>81*10000</f>
        <v>810000</v>
      </c>
      <c r="C56" s="27">
        <v>9.9000000000000005E-2</v>
      </c>
    </row>
    <row r="57" spans="1:3" ht="15.75" x14ac:dyDescent="0.25">
      <c r="A57" s="27">
        <v>8</v>
      </c>
      <c r="B57" s="63">
        <f>64*10000</f>
        <v>640000</v>
      </c>
      <c r="C57" s="27">
        <v>0.155</v>
      </c>
    </row>
    <row r="61" spans="1:3" x14ac:dyDescent="0.25">
      <c r="A61" s="27" t="s">
        <v>3</v>
      </c>
      <c r="B61" s="27" t="s">
        <v>23</v>
      </c>
      <c r="C61" s="27" t="s">
        <v>2</v>
      </c>
    </row>
    <row r="62" spans="1:3" x14ac:dyDescent="0.25">
      <c r="A62" s="27">
        <v>0</v>
      </c>
      <c r="B62" s="64">
        <f>39*10000</f>
        <v>390000</v>
      </c>
      <c r="C62" s="27">
        <v>4.0000000000000001E-3</v>
      </c>
    </row>
    <row r="63" spans="1:3" x14ac:dyDescent="0.25">
      <c r="A63" s="27">
        <v>1</v>
      </c>
      <c r="B63" s="64">
        <f>74.6666666666667*10000</f>
        <v>746666.66666666698</v>
      </c>
      <c r="C63" s="27">
        <v>6.0000000000000001E-3</v>
      </c>
    </row>
    <row r="64" spans="1:3" x14ac:dyDescent="0.25">
      <c r="A64" s="27">
        <v>2</v>
      </c>
      <c r="B64" s="64">
        <f>113*10000</f>
        <v>1130000</v>
      </c>
      <c r="C64" s="27">
        <v>1.0999999999999999E-2</v>
      </c>
    </row>
    <row r="65" spans="1:3" x14ac:dyDescent="0.25">
      <c r="A65" s="27">
        <v>3</v>
      </c>
      <c r="B65" s="64">
        <f>130*10000</f>
        <v>1300000</v>
      </c>
      <c r="C65" s="27">
        <v>6.2E-2</v>
      </c>
    </row>
    <row r="66" spans="1:3" x14ac:dyDescent="0.25">
      <c r="A66" s="27">
        <v>4</v>
      </c>
      <c r="B66" s="64">
        <f>124*10000</f>
        <v>1240000</v>
      </c>
      <c r="C66" s="27">
        <v>0.1235</v>
      </c>
    </row>
    <row r="67" spans="1:3" x14ac:dyDescent="0.25">
      <c r="A67" s="27">
        <v>5</v>
      </c>
      <c r="B67" s="64">
        <f>128.666666666667*10000</f>
        <v>1286666.66666667</v>
      </c>
      <c r="C67" s="27">
        <v>0.16799999999999998</v>
      </c>
    </row>
    <row r="68" spans="1:3" x14ac:dyDescent="0.25">
      <c r="A68" s="27">
        <v>6</v>
      </c>
      <c r="B68" s="64">
        <f>53*10000</f>
        <v>530000</v>
      </c>
      <c r="C68" s="27">
        <v>0.2175</v>
      </c>
    </row>
    <row r="69" spans="1:3" x14ac:dyDescent="0.25">
      <c r="A69" s="27">
        <v>7</v>
      </c>
      <c r="B69" s="64">
        <f>65*10000</f>
        <v>650000</v>
      </c>
      <c r="C69" s="27">
        <v>0.2155</v>
      </c>
    </row>
    <row r="70" spans="1:3" x14ac:dyDescent="0.25">
      <c r="A70" s="27">
        <v>8</v>
      </c>
      <c r="B70" s="64">
        <f>44*10000</f>
        <v>440000</v>
      </c>
      <c r="C70" s="27">
        <v>0.188</v>
      </c>
    </row>
  </sheetData>
  <mergeCells count="3">
    <mergeCell ref="B1:C1"/>
    <mergeCell ref="B12:C12"/>
    <mergeCell ref="B24:C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tabSelected="1" topLeftCell="A19" zoomScaleNormal="100" workbookViewId="0">
      <selection activeCell="O35" sqref="O35"/>
    </sheetView>
  </sheetViews>
  <sheetFormatPr defaultRowHeight="15" x14ac:dyDescent="0.25"/>
  <cols>
    <col min="1" max="1" width="8.28515625" customWidth="1"/>
    <col min="2" max="2" width="12.5703125" customWidth="1"/>
    <col min="3" max="3" width="12.7109375" customWidth="1"/>
    <col min="4" max="4" width="13.5703125" customWidth="1"/>
    <col min="5" max="6" width="10.140625" bestFit="1" customWidth="1"/>
    <col min="7" max="9" width="11.140625" bestFit="1" customWidth="1"/>
    <col min="10" max="10" width="9" bestFit="1" customWidth="1"/>
  </cols>
  <sheetData>
    <row r="1" spans="1:20" ht="15.75" x14ac:dyDescent="0.25">
      <c r="A1" s="31"/>
      <c r="B1" s="31" t="s">
        <v>8</v>
      </c>
      <c r="C1" s="31"/>
      <c r="D1" s="31"/>
      <c r="E1" s="34"/>
      <c r="F1" s="4"/>
      <c r="G1" s="4"/>
    </row>
    <row r="2" spans="1:20" ht="15.6" x14ac:dyDescent="0.35">
      <c r="A2" s="42" t="s">
        <v>3</v>
      </c>
      <c r="B2" s="84">
        <v>0</v>
      </c>
      <c r="C2" s="47">
        <v>1</v>
      </c>
      <c r="D2" s="47">
        <v>2</v>
      </c>
      <c r="E2" s="47">
        <v>3</v>
      </c>
      <c r="F2" s="47">
        <v>4</v>
      </c>
      <c r="G2" s="47">
        <v>5</v>
      </c>
      <c r="H2" s="41">
        <v>6</v>
      </c>
      <c r="I2" s="47">
        <v>7</v>
      </c>
      <c r="J2" s="48">
        <v>8</v>
      </c>
    </row>
    <row r="3" spans="1:20" ht="15.6" x14ac:dyDescent="0.35">
      <c r="A3" s="40" t="s">
        <v>21</v>
      </c>
      <c r="B3" s="85">
        <v>3.3</v>
      </c>
      <c r="C3" s="70">
        <v>5.5</v>
      </c>
      <c r="D3" s="70">
        <v>4.7</v>
      </c>
      <c r="E3" s="70">
        <v>5.6</v>
      </c>
      <c r="F3" s="70">
        <v>7.3</v>
      </c>
      <c r="G3" s="70">
        <v>12.2</v>
      </c>
      <c r="H3" s="49">
        <v>15.5</v>
      </c>
      <c r="I3" s="71">
        <v>11.2</v>
      </c>
      <c r="J3" s="72">
        <v>11.4</v>
      </c>
    </row>
    <row r="4" spans="1:20" ht="15.6" x14ac:dyDescent="0.35">
      <c r="A4" s="43"/>
      <c r="B4" s="86">
        <v>2.75</v>
      </c>
      <c r="C4" s="49">
        <v>6.5</v>
      </c>
      <c r="D4" s="49">
        <v>4.5999999999999996</v>
      </c>
      <c r="E4" s="49">
        <v>4.9000000000000004</v>
      </c>
      <c r="F4" s="49">
        <v>6.3</v>
      </c>
      <c r="G4" s="49">
        <v>12.4</v>
      </c>
      <c r="H4" s="49">
        <v>16.3</v>
      </c>
      <c r="I4" s="50">
        <v>10.6</v>
      </c>
      <c r="J4" s="51">
        <v>15.2</v>
      </c>
    </row>
    <row r="5" spans="1:20" ht="15.6" x14ac:dyDescent="0.35">
      <c r="A5" s="43"/>
      <c r="B5" s="86">
        <v>2.75</v>
      </c>
      <c r="C5" s="49">
        <v>5.6</v>
      </c>
      <c r="D5" s="49">
        <v>5.2</v>
      </c>
      <c r="E5" s="49">
        <v>6.2</v>
      </c>
      <c r="F5" s="49">
        <v>7.2</v>
      </c>
      <c r="G5" s="49">
        <v>13.4</v>
      </c>
      <c r="H5" s="49">
        <v>16.5</v>
      </c>
      <c r="I5" s="50">
        <v>13.6</v>
      </c>
      <c r="J5" s="51">
        <v>9.1999999999999993</v>
      </c>
    </row>
    <row r="6" spans="1:20" ht="15.6" x14ac:dyDescent="0.35">
      <c r="A6" s="54" t="s">
        <v>5</v>
      </c>
      <c r="B6" s="87">
        <f>AVERAGE(B3:B5)</f>
        <v>2.9333333333333336</v>
      </c>
      <c r="C6" s="73">
        <v>5.8666666666666671</v>
      </c>
      <c r="D6" s="73">
        <v>4.833333333333333</v>
      </c>
      <c r="E6" s="73">
        <v>5.5666666666666664</v>
      </c>
      <c r="F6" s="73">
        <v>6.9333333333333336</v>
      </c>
      <c r="G6" s="73">
        <v>13.666666666666666</v>
      </c>
      <c r="H6" s="73">
        <v>16.099999999999998</v>
      </c>
      <c r="I6" s="73">
        <v>11.799999999999999</v>
      </c>
      <c r="J6" s="74">
        <v>11.933333333333332</v>
      </c>
    </row>
    <row r="7" spans="1:20" ht="15.6" x14ac:dyDescent="0.35">
      <c r="A7" s="54" t="s">
        <v>6</v>
      </c>
      <c r="B7" s="87">
        <f>STDEVA(B3:B5)</f>
        <v>0.31754264805429405</v>
      </c>
      <c r="C7" s="73">
        <f t="shared" ref="C7:J7" si="0">STDEVA(C3:C5)</f>
        <v>0.55075705472861036</v>
      </c>
      <c r="D7" s="73">
        <f t="shared" si="0"/>
        <v>0.321455025366432</v>
      </c>
      <c r="E7" s="73">
        <f t="shared" si="0"/>
        <v>0.65064070986477107</v>
      </c>
      <c r="F7" s="73">
        <f t="shared" si="0"/>
        <v>0.55075705472861036</v>
      </c>
      <c r="G7" s="73">
        <f t="shared" si="0"/>
        <v>0.642910050732864</v>
      </c>
      <c r="H7" s="73">
        <f t="shared" si="0"/>
        <v>0.52915026221291828</v>
      </c>
      <c r="I7" s="73">
        <f t="shared" si="0"/>
        <v>1.5874507866387575</v>
      </c>
      <c r="J7" s="74">
        <f t="shared" si="0"/>
        <v>3.0353473167552569</v>
      </c>
    </row>
    <row r="8" spans="1:20" ht="15.6" x14ac:dyDescent="0.35">
      <c r="A8" s="55"/>
      <c r="B8" s="88"/>
      <c r="C8" s="56"/>
      <c r="D8" s="56"/>
      <c r="E8" s="57"/>
      <c r="F8" s="57"/>
      <c r="G8" s="58"/>
      <c r="H8" s="58"/>
      <c r="I8" s="58"/>
      <c r="J8" s="59"/>
    </row>
    <row r="9" spans="1:20" ht="15.6" x14ac:dyDescent="0.35">
      <c r="A9" s="43" t="s">
        <v>22</v>
      </c>
      <c r="B9" s="89">
        <v>3.4</v>
      </c>
      <c r="C9" s="36">
        <v>5.0999999999999996</v>
      </c>
      <c r="D9" s="36">
        <v>15.6</v>
      </c>
      <c r="E9" s="36">
        <v>15.95</v>
      </c>
      <c r="F9" s="36">
        <v>10.199999999999999</v>
      </c>
      <c r="G9" s="36">
        <v>11.8</v>
      </c>
      <c r="H9" s="36">
        <v>13.3</v>
      </c>
      <c r="I9" s="36">
        <v>13.7</v>
      </c>
      <c r="J9" s="39">
        <v>5.2</v>
      </c>
    </row>
    <row r="10" spans="1:20" ht="15.6" x14ac:dyDescent="0.35">
      <c r="A10" s="43"/>
      <c r="B10" s="89">
        <v>3</v>
      </c>
      <c r="C10" s="36">
        <v>6.4</v>
      </c>
      <c r="D10" s="36">
        <v>15.5</v>
      </c>
      <c r="E10" s="36">
        <v>17.600000000000001</v>
      </c>
      <c r="F10" s="36">
        <v>11.6</v>
      </c>
      <c r="G10" s="36">
        <v>9.4</v>
      </c>
      <c r="H10" s="36">
        <v>10.1</v>
      </c>
      <c r="I10" s="37">
        <v>14.3</v>
      </c>
      <c r="J10" s="39">
        <v>4.0999999999999996</v>
      </c>
    </row>
    <row r="11" spans="1:20" ht="15.6" x14ac:dyDescent="0.35">
      <c r="A11" s="44"/>
      <c r="B11" s="90">
        <v>2.9</v>
      </c>
      <c r="C11" s="29">
        <v>6.3</v>
      </c>
      <c r="D11" s="29">
        <v>15</v>
      </c>
      <c r="E11" s="29">
        <v>16.399999999999999</v>
      </c>
      <c r="F11" s="29">
        <v>10.4</v>
      </c>
      <c r="G11" s="29">
        <v>10.199999999999999</v>
      </c>
      <c r="H11" s="29">
        <v>12.2</v>
      </c>
      <c r="I11" s="29">
        <v>13.3</v>
      </c>
      <c r="J11" s="52">
        <v>6.9</v>
      </c>
      <c r="L11" s="60"/>
    </row>
    <row r="12" spans="1:20" ht="15.6" x14ac:dyDescent="0.35">
      <c r="A12" s="53" t="s">
        <v>5</v>
      </c>
      <c r="B12" s="87">
        <f>AVERAGE(B9:B11)</f>
        <v>3.1</v>
      </c>
      <c r="C12" s="73">
        <v>5.9333333333333336</v>
      </c>
      <c r="D12" s="73">
        <v>15.366666666666667</v>
      </c>
      <c r="E12" s="73">
        <f>AVERAGE(E9:E11)</f>
        <v>16.649999999999999</v>
      </c>
      <c r="F12" s="73">
        <v>10.733333333333333</v>
      </c>
      <c r="G12" s="73">
        <v>9.8000000000000007</v>
      </c>
      <c r="H12" s="73">
        <v>11.866666666666665</v>
      </c>
      <c r="I12" s="73">
        <v>13.766666666666666</v>
      </c>
      <c r="J12" s="74">
        <v>5.4000000000000012</v>
      </c>
      <c r="L12" s="60"/>
      <c r="O12" s="4"/>
      <c r="P12" s="7"/>
      <c r="Q12" s="7"/>
      <c r="R12" s="7"/>
      <c r="S12" s="7"/>
      <c r="T12" s="28"/>
    </row>
    <row r="13" spans="1:20" ht="15.6" x14ac:dyDescent="0.35">
      <c r="A13" s="53" t="s">
        <v>6</v>
      </c>
      <c r="B13" s="87">
        <f>_xlfn.STDEV.S(B9:B11)</f>
        <v>0.26457513110645903</v>
      </c>
      <c r="C13" s="73">
        <f t="shared" ref="C13:J13" si="1">_xlfn.STDEV.S(C9:C11)</f>
        <v>0.72341781380702375</v>
      </c>
      <c r="D13" s="73">
        <f t="shared" si="1"/>
        <v>0.32145502536643172</v>
      </c>
      <c r="E13" s="73">
        <f t="shared" si="1"/>
        <v>0.85293610546160037</v>
      </c>
      <c r="F13" s="73">
        <f t="shared" si="1"/>
        <v>0.75718777944003646</v>
      </c>
      <c r="G13" s="73">
        <f t="shared" si="1"/>
        <v>1.2220201853215575</v>
      </c>
      <c r="H13" s="73">
        <f t="shared" si="1"/>
        <v>1.6258331197676388</v>
      </c>
      <c r="I13" s="73">
        <f t="shared" si="1"/>
        <v>0.50332229568471676</v>
      </c>
      <c r="J13" s="74">
        <f t="shared" si="1"/>
        <v>1.4106735979665841</v>
      </c>
      <c r="L13" s="60"/>
      <c r="O13" s="4"/>
      <c r="P13" s="7"/>
      <c r="Q13" s="4"/>
      <c r="R13" s="65"/>
      <c r="S13" s="28"/>
      <c r="T13" s="6"/>
    </row>
    <row r="14" spans="1:20" ht="14.45" x14ac:dyDescent="0.35">
      <c r="A14" s="46"/>
      <c r="B14" s="91"/>
      <c r="C14" s="68"/>
      <c r="D14" s="68"/>
      <c r="E14" s="68"/>
      <c r="F14" s="68"/>
      <c r="G14" s="68"/>
      <c r="H14" s="68"/>
      <c r="I14" s="68"/>
      <c r="J14" s="69"/>
      <c r="L14" s="60"/>
      <c r="O14" s="4"/>
      <c r="P14" s="7"/>
      <c r="Q14" s="4"/>
      <c r="R14" s="65"/>
      <c r="S14" s="28"/>
      <c r="T14" s="6"/>
    </row>
    <row r="15" spans="1:20" ht="15.6" x14ac:dyDescent="0.35">
      <c r="A15" s="45" t="s">
        <v>23</v>
      </c>
      <c r="B15" s="86">
        <v>2.7</v>
      </c>
      <c r="C15" s="49">
        <v>9.1</v>
      </c>
      <c r="D15" s="50">
        <v>12.3</v>
      </c>
      <c r="E15" s="49">
        <v>14.7</v>
      </c>
      <c r="F15" s="49">
        <v>12.2</v>
      </c>
      <c r="G15" s="49">
        <v>7.5</v>
      </c>
      <c r="H15" s="49">
        <v>7.6</v>
      </c>
      <c r="I15" s="49">
        <v>4.5999999999999996</v>
      </c>
      <c r="J15" s="51">
        <v>5.3</v>
      </c>
      <c r="L15" s="60"/>
      <c r="O15" s="4"/>
      <c r="P15" s="7"/>
      <c r="Q15" s="4"/>
      <c r="R15" s="65"/>
      <c r="S15" s="28"/>
      <c r="T15" s="6"/>
    </row>
    <row r="16" spans="1:20" ht="14.45" x14ac:dyDescent="0.35">
      <c r="A16" s="45"/>
      <c r="B16" s="92">
        <v>2.8</v>
      </c>
      <c r="C16" s="93">
        <v>10.5</v>
      </c>
      <c r="D16" s="93">
        <v>12.8</v>
      </c>
      <c r="E16" s="93">
        <v>15.6</v>
      </c>
      <c r="F16" s="93">
        <v>11.6</v>
      </c>
      <c r="G16" s="93">
        <v>10.199999999999999</v>
      </c>
      <c r="H16" s="93">
        <v>6.4</v>
      </c>
      <c r="I16" s="93">
        <v>3.3</v>
      </c>
      <c r="J16" s="51">
        <v>3.6</v>
      </c>
      <c r="L16" s="60"/>
      <c r="O16" s="4"/>
      <c r="P16" s="7"/>
      <c r="Q16" s="4"/>
      <c r="R16" s="65"/>
      <c r="S16" s="28"/>
      <c r="T16" s="6"/>
    </row>
    <row r="17" spans="1:20" ht="14.45" x14ac:dyDescent="0.35">
      <c r="A17" s="45"/>
      <c r="B17" s="92">
        <v>3.2</v>
      </c>
      <c r="C17" s="93">
        <v>9.8000000000000007</v>
      </c>
      <c r="D17" s="93">
        <v>13.8</v>
      </c>
      <c r="E17" s="93">
        <v>14.7</v>
      </c>
      <c r="F17" s="93">
        <v>11.4</v>
      </c>
      <c r="G17" s="93">
        <v>10.9</v>
      </c>
      <c r="H17" s="93">
        <v>6.9</v>
      </c>
      <c r="I17" s="93">
        <v>3.95</v>
      </c>
      <c r="J17" s="51">
        <v>4.9000000000000004</v>
      </c>
      <c r="L17" s="60"/>
      <c r="O17" s="4"/>
      <c r="P17" s="7"/>
      <c r="Q17" s="4"/>
      <c r="R17" s="65"/>
      <c r="S17" s="28"/>
      <c r="T17" s="6"/>
    </row>
    <row r="18" spans="1:20" ht="15.6" x14ac:dyDescent="0.35">
      <c r="A18" s="45" t="s">
        <v>5</v>
      </c>
      <c r="B18" s="87">
        <f>AVERAGE(B15:B17)</f>
        <v>2.9</v>
      </c>
      <c r="C18" s="94">
        <f>AVERAGE(C15:C17)</f>
        <v>9.8000000000000007</v>
      </c>
      <c r="D18" s="94">
        <v>12.966666666666669</v>
      </c>
      <c r="E18" s="94">
        <f>AVERAGE(E15:E17)</f>
        <v>15</v>
      </c>
      <c r="F18" s="94">
        <f>AVERAGE(F15:F17)</f>
        <v>11.733333333333333</v>
      </c>
      <c r="G18" s="94">
        <v>9.5333333333333332</v>
      </c>
      <c r="H18" s="94">
        <v>6.9666666666666659</v>
      </c>
      <c r="I18" s="94">
        <v>3.9499999999999997</v>
      </c>
      <c r="J18" s="76">
        <v>4.6000000000000005</v>
      </c>
      <c r="L18" s="60"/>
      <c r="O18" s="4"/>
      <c r="P18" s="7"/>
      <c r="Q18" s="4"/>
      <c r="R18" s="65"/>
      <c r="S18" s="28"/>
      <c r="T18" s="6"/>
    </row>
    <row r="19" spans="1:20" ht="14.45" x14ac:dyDescent="0.35">
      <c r="A19" s="46" t="s">
        <v>6</v>
      </c>
      <c r="B19" s="95">
        <f>_xlfn.STDEV.S(B15:B17)</f>
        <v>0.26457513110645914</v>
      </c>
      <c r="C19" s="61">
        <f t="shared" ref="C19:J19" si="2">_xlfn.STDEV.S(C15:C17)</f>
        <v>0.70000000000000018</v>
      </c>
      <c r="D19" s="61">
        <f t="shared" si="2"/>
        <v>0.76376261582597327</v>
      </c>
      <c r="E19" s="61">
        <f t="shared" si="2"/>
        <v>0.51961524227066347</v>
      </c>
      <c r="F19" s="61">
        <f t="shared" si="2"/>
        <v>0.41633319989322604</v>
      </c>
      <c r="G19" s="61">
        <f t="shared" si="2"/>
        <v>1.7953644012660297</v>
      </c>
      <c r="H19" s="61">
        <f t="shared" si="2"/>
        <v>0.60277137733417041</v>
      </c>
      <c r="I19" s="61">
        <f t="shared" si="2"/>
        <v>0.64999999999999958</v>
      </c>
      <c r="J19" s="75">
        <f t="shared" si="2"/>
        <v>0.88881944173155636</v>
      </c>
      <c r="K19" s="33"/>
      <c r="L19" s="60"/>
      <c r="O19" s="4"/>
      <c r="P19" s="7"/>
      <c r="Q19" s="4"/>
      <c r="R19" s="65"/>
      <c r="S19" s="28"/>
      <c r="T19" s="6"/>
    </row>
    <row r="20" spans="1:20" ht="14.45" x14ac:dyDescent="0.35">
      <c r="K20" s="33"/>
      <c r="O20" s="4"/>
      <c r="P20" s="7"/>
      <c r="Q20" s="4"/>
      <c r="R20" s="65"/>
      <c r="S20" s="28"/>
      <c r="T20" s="6"/>
    </row>
    <row r="21" spans="1:20" ht="14.45" x14ac:dyDescent="0.35">
      <c r="A21" s="8"/>
      <c r="B21" s="67" t="s">
        <v>0</v>
      </c>
      <c r="C21" s="67"/>
      <c r="D21" s="67"/>
      <c r="E21" s="4"/>
      <c r="F21" s="4"/>
      <c r="G21" s="4"/>
      <c r="K21" s="33"/>
      <c r="O21" s="4"/>
      <c r="P21" s="7"/>
      <c r="Q21" s="4"/>
      <c r="R21" s="65"/>
      <c r="S21" s="28"/>
      <c r="T21" s="6"/>
    </row>
    <row r="22" spans="1:20" ht="14.45" x14ac:dyDescent="0.35">
      <c r="A22" s="9" t="s">
        <v>3</v>
      </c>
      <c r="B22" s="1" t="s">
        <v>21</v>
      </c>
      <c r="C22" s="1" t="s">
        <v>22</v>
      </c>
      <c r="D22" s="67" t="s">
        <v>25</v>
      </c>
      <c r="E22" s="4"/>
      <c r="F22" s="4"/>
      <c r="G22" s="4"/>
      <c r="K22" s="33"/>
      <c r="N22" s="97"/>
      <c r="O22" s="4"/>
      <c r="P22" s="7"/>
      <c r="Q22" s="4"/>
      <c r="R22" s="65"/>
      <c r="S22" s="28"/>
      <c r="T22" s="6"/>
    </row>
    <row r="23" spans="1:20" ht="15.6" x14ac:dyDescent="0.35">
      <c r="A23" s="20">
        <v>0</v>
      </c>
      <c r="B23" s="36">
        <v>2.93</v>
      </c>
      <c r="C23" s="36">
        <v>3.1</v>
      </c>
      <c r="D23" s="96">
        <v>2.9</v>
      </c>
      <c r="E23" s="28"/>
      <c r="F23" s="28"/>
      <c r="G23" s="28"/>
      <c r="O23" s="4"/>
      <c r="P23" s="4"/>
      <c r="Q23" s="4"/>
      <c r="R23" s="4"/>
      <c r="S23" s="4"/>
      <c r="T23" s="4"/>
    </row>
    <row r="24" spans="1:20" ht="15.6" x14ac:dyDescent="0.35">
      <c r="A24" s="20">
        <v>1</v>
      </c>
      <c r="B24" s="36">
        <v>5.8666666666666671</v>
      </c>
      <c r="C24" s="36">
        <v>5.9333333333333336</v>
      </c>
      <c r="D24" s="96">
        <v>9.8000000000000007</v>
      </c>
      <c r="E24" s="28"/>
      <c r="F24" s="28"/>
      <c r="G24" s="28"/>
      <c r="K24" s="32"/>
      <c r="L24" s="33"/>
      <c r="M24" s="30"/>
      <c r="N24" s="30"/>
      <c r="O24" s="33"/>
      <c r="P24" s="4"/>
    </row>
    <row r="25" spans="1:20" ht="15.6" x14ac:dyDescent="0.35">
      <c r="A25" s="20">
        <v>2</v>
      </c>
      <c r="B25" s="36">
        <v>4.833333333333333</v>
      </c>
      <c r="C25" s="36">
        <v>15.366666666666667</v>
      </c>
      <c r="D25" s="96">
        <v>12.966666666666669</v>
      </c>
      <c r="E25" s="28"/>
      <c r="F25" s="28"/>
      <c r="G25" s="28"/>
      <c r="K25" s="32"/>
      <c r="L25" s="35"/>
      <c r="M25" s="35"/>
      <c r="N25" s="31"/>
      <c r="O25" s="33"/>
      <c r="P25" s="4"/>
    </row>
    <row r="26" spans="1:20" ht="15.6" x14ac:dyDescent="0.35">
      <c r="A26" s="20">
        <v>3</v>
      </c>
      <c r="B26" s="36">
        <v>5.5666666666666664</v>
      </c>
      <c r="C26" s="36">
        <v>16.649999999999999</v>
      </c>
      <c r="D26" s="96">
        <v>15</v>
      </c>
      <c r="E26" s="28"/>
      <c r="F26" s="28"/>
      <c r="G26" s="28"/>
      <c r="K26" s="32"/>
      <c r="L26" s="36"/>
      <c r="M26" s="36"/>
      <c r="N26" s="36"/>
      <c r="O26" s="33"/>
      <c r="P26" s="4"/>
    </row>
    <row r="27" spans="1:20" ht="15.6" x14ac:dyDescent="0.35">
      <c r="A27" s="20">
        <v>4</v>
      </c>
      <c r="B27" s="36">
        <v>6.9333333333333336</v>
      </c>
      <c r="C27" s="36">
        <v>10.733333333333333</v>
      </c>
      <c r="D27" s="96">
        <v>11.733333333333333</v>
      </c>
      <c r="E27" s="28"/>
      <c r="F27" s="28"/>
      <c r="G27" s="28"/>
      <c r="K27" s="32"/>
      <c r="L27" s="36"/>
      <c r="M27" s="36"/>
      <c r="N27" s="36"/>
      <c r="O27" s="33"/>
      <c r="P27" s="4"/>
    </row>
    <row r="28" spans="1:20" ht="15.6" x14ac:dyDescent="0.35">
      <c r="A28" s="20">
        <v>5</v>
      </c>
      <c r="B28" s="36">
        <v>13.666666666666666</v>
      </c>
      <c r="C28" s="36">
        <v>9.8000000000000007</v>
      </c>
      <c r="D28" s="96">
        <v>9.5333333333333332</v>
      </c>
      <c r="E28" s="28"/>
      <c r="F28" s="28"/>
      <c r="G28" s="28"/>
      <c r="K28" s="32"/>
      <c r="L28" s="36"/>
      <c r="M28" s="36"/>
      <c r="N28" s="37"/>
      <c r="O28" s="33"/>
      <c r="P28" s="4"/>
    </row>
    <row r="29" spans="1:20" ht="15.6" x14ac:dyDescent="0.35">
      <c r="A29" s="20">
        <v>6</v>
      </c>
      <c r="B29" s="36">
        <v>16.099999999999998</v>
      </c>
      <c r="C29" s="36">
        <v>11.866666666666665</v>
      </c>
      <c r="D29" s="96">
        <v>6.9666666666666659</v>
      </c>
      <c r="E29" s="28"/>
      <c r="F29" s="28"/>
      <c r="G29" s="28"/>
      <c r="K29" s="32"/>
      <c r="L29" s="36"/>
      <c r="M29" s="36"/>
      <c r="N29" s="36"/>
      <c r="O29" s="33"/>
      <c r="P29" s="4"/>
    </row>
    <row r="30" spans="1:20" ht="15.6" x14ac:dyDescent="0.35">
      <c r="A30" s="20">
        <v>7</v>
      </c>
      <c r="B30" s="36">
        <v>11.799999999999999</v>
      </c>
      <c r="C30" s="36">
        <v>13.766666666666666</v>
      </c>
      <c r="D30" s="96">
        <v>3.9499999999999997</v>
      </c>
      <c r="E30" s="28"/>
      <c r="F30" s="28"/>
      <c r="G30" s="28"/>
      <c r="K30" s="32"/>
      <c r="L30" s="36"/>
      <c r="M30" s="36"/>
      <c r="N30" s="36"/>
      <c r="O30" s="33"/>
      <c r="P30" s="4"/>
    </row>
    <row r="31" spans="1:20" ht="15.6" x14ac:dyDescent="0.35">
      <c r="A31" s="20">
        <v>8</v>
      </c>
      <c r="B31" s="36">
        <v>11.933333333333332</v>
      </c>
      <c r="C31" s="36">
        <v>5.4000000000000012</v>
      </c>
      <c r="D31" s="77">
        <v>4.6000000000000005</v>
      </c>
      <c r="E31" s="28"/>
      <c r="F31" s="28"/>
      <c r="G31" s="28"/>
      <c r="K31" s="32"/>
      <c r="L31" s="36"/>
      <c r="M31" s="36"/>
      <c r="N31" s="36"/>
      <c r="O31" s="33"/>
      <c r="P31" s="4"/>
    </row>
    <row r="32" spans="1:20" ht="15.6" x14ac:dyDescent="0.35">
      <c r="C32" s="66"/>
      <c r="D32" s="66"/>
      <c r="E32" s="4"/>
      <c r="F32" s="4"/>
      <c r="G32" s="4"/>
      <c r="K32" s="32"/>
      <c r="L32" s="36"/>
      <c r="M32" s="36"/>
      <c r="N32" s="36"/>
      <c r="O32" s="33"/>
      <c r="P32" s="4"/>
    </row>
    <row r="33" spans="1:16" ht="15.6" x14ac:dyDescent="0.35">
      <c r="E33" s="4"/>
      <c r="F33" s="4"/>
      <c r="G33" s="4"/>
      <c r="K33" s="32"/>
      <c r="L33" s="38"/>
      <c r="M33" s="36"/>
      <c r="N33" s="36"/>
      <c r="O33" s="33"/>
      <c r="P33" s="4"/>
    </row>
    <row r="34" spans="1:16" ht="15.6" x14ac:dyDescent="0.35">
      <c r="E34" s="4"/>
      <c r="F34" s="4"/>
      <c r="G34" s="4"/>
      <c r="K34" s="31"/>
      <c r="L34" s="4"/>
      <c r="M34" s="4"/>
      <c r="N34" s="4"/>
      <c r="O34" s="4"/>
      <c r="P34" s="4"/>
    </row>
    <row r="35" spans="1:16" ht="14.45" x14ac:dyDescent="0.35">
      <c r="K35" s="5"/>
      <c r="L35" s="28"/>
      <c r="M35" s="4"/>
      <c r="N35" s="4"/>
      <c r="O35" s="4"/>
      <c r="P35" s="4"/>
    </row>
    <row r="36" spans="1:16" ht="14.45" x14ac:dyDescent="0.35">
      <c r="K36" s="4"/>
      <c r="L36" s="4"/>
      <c r="M36" s="4"/>
      <c r="N36" s="4"/>
      <c r="O36" s="4"/>
      <c r="P36" s="4"/>
    </row>
    <row r="37" spans="1:16" ht="14.45" x14ac:dyDescent="0.35">
      <c r="A37" s="78" t="s">
        <v>24</v>
      </c>
      <c r="B37" s="78"/>
      <c r="C37" s="78"/>
      <c r="D37" s="79"/>
      <c r="E37" s="79"/>
      <c r="F37" s="79"/>
    </row>
    <row r="38" spans="1:16" ht="14.45" x14ac:dyDescent="0.35">
      <c r="A38" s="79" t="s">
        <v>12</v>
      </c>
      <c r="B38" s="15" t="s">
        <v>13</v>
      </c>
      <c r="C38" s="15" t="s">
        <v>14</v>
      </c>
      <c r="D38" s="80" t="s">
        <v>15</v>
      </c>
      <c r="E38" s="80" t="s">
        <v>16</v>
      </c>
      <c r="F38" s="80" t="s">
        <v>17</v>
      </c>
    </row>
    <row r="39" spans="1:16" ht="14.45" x14ac:dyDescent="0.35">
      <c r="A39" s="79" t="s">
        <v>18</v>
      </c>
      <c r="B39" s="15">
        <v>2</v>
      </c>
      <c r="C39" s="15">
        <v>0.5</v>
      </c>
      <c r="D39" s="15">
        <v>0.3</v>
      </c>
      <c r="E39" s="15">
        <v>0.02</v>
      </c>
      <c r="F39" s="15">
        <v>0.98099999999999998</v>
      </c>
    </row>
    <row r="40" spans="1:16" x14ac:dyDescent="0.25">
      <c r="A40" s="79" t="s">
        <v>19</v>
      </c>
      <c r="B40" s="15">
        <v>24</v>
      </c>
      <c r="C40" s="15">
        <v>331.5</v>
      </c>
      <c r="D40" s="15">
        <v>13.8</v>
      </c>
      <c r="E40" s="15"/>
      <c r="F40" s="15"/>
    </row>
    <row r="41" spans="1:16" x14ac:dyDescent="0.25">
      <c r="A41" s="81" t="s">
        <v>20</v>
      </c>
      <c r="B41" s="15">
        <v>26</v>
      </c>
      <c r="C41" s="15">
        <v>331.5</v>
      </c>
      <c r="D41" s="15"/>
      <c r="E41" s="15"/>
      <c r="F41" s="15"/>
    </row>
  </sheetData>
  <sortState ref="A2:D11">
    <sortCondition descending="1" ref="A14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OD 600</vt:lpstr>
      <vt:lpstr>CFU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 szeyee</dc:creator>
  <cp:lastModifiedBy>Fisheries</cp:lastModifiedBy>
  <dcterms:created xsi:type="dcterms:W3CDTF">2018-09-15T15:13:16Z</dcterms:created>
  <dcterms:modified xsi:type="dcterms:W3CDTF">2020-10-17T12:20:33Z</dcterms:modified>
</cp:coreProperties>
</file>