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526"/>
  <workbookPr autoCompressPictures="0"/>
  <bookViews>
    <workbookView xWindow="380" yWindow="380" windowWidth="25140" windowHeight="15160"/>
  </bookViews>
  <sheets>
    <sheet name="CFU" sheetId="2" r:id="rId1"/>
    <sheet name="Statistical Analysis " sheetId="3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L29" i="2"/>
  <c r="K24" i="2"/>
  <c r="L24" i="2"/>
  <c r="K26" i="2"/>
  <c r="L26" i="2"/>
  <c r="K27" i="2"/>
  <c r="L27" i="2"/>
  <c r="K28" i="2"/>
  <c r="L28" i="2"/>
  <c r="K31" i="2"/>
  <c r="L31" i="2"/>
  <c r="K32" i="2"/>
  <c r="L32" i="2"/>
  <c r="K33" i="2"/>
  <c r="L33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N24" i="2"/>
  <c r="E48" i="3"/>
  <c r="E25" i="3"/>
  <c r="E3" i="3"/>
  <c r="I101" i="2"/>
  <c r="E101" i="2"/>
  <c r="J101" i="2"/>
  <c r="I102" i="2"/>
  <c r="E102" i="2"/>
  <c r="J102" i="2"/>
  <c r="I103" i="2"/>
  <c r="E103" i="2"/>
  <c r="J103" i="2"/>
  <c r="I104" i="2"/>
  <c r="E104" i="2"/>
  <c r="J104" i="2"/>
  <c r="I105" i="2"/>
  <c r="E105" i="2"/>
  <c r="J105" i="2"/>
  <c r="I106" i="2"/>
  <c r="E106" i="2"/>
  <c r="J106" i="2"/>
  <c r="I107" i="2"/>
  <c r="E107" i="2"/>
  <c r="J107" i="2"/>
  <c r="M101" i="2"/>
  <c r="L101" i="2"/>
  <c r="I91" i="2"/>
  <c r="E91" i="2"/>
  <c r="J91" i="2"/>
  <c r="I92" i="2"/>
  <c r="E92" i="2"/>
  <c r="J92" i="2"/>
  <c r="I93" i="2"/>
  <c r="E93" i="2"/>
  <c r="J93" i="2"/>
  <c r="I94" i="2"/>
  <c r="E94" i="2"/>
  <c r="J94" i="2"/>
  <c r="I95" i="2"/>
  <c r="E95" i="2"/>
  <c r="J95" i="2"/>
  <c r="I96" i="2"/>
  <c r="E96" i="2"/>
  <c r="J96" i="2"/>
  <c r="I97" i="2"/>
  <c r="E97" i="2"/>
  <c r="J97" i="2"/>
  <c r="I98" i="2"/>
  <c r="E98" i="2"/>
  <c r="J98" i="2"/>
  <c r="M91" i="2"/>
  <c r="L91" i="2"/>
  <c r="K66" i="2"/>
  <c r="L66" i="2"/>
  <c r="K67" i="2"/>
  <c r="L67" i="2"/>
  <c r="K68" i="2"/>
  <c r="L68" i="2"/>
  <c r="K69" i="2"/>
  <c r="L69" i="2"/>
  <c r="K70" i="2"/>
  <c r="L70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2" i="2"/>
  <c r="L82" i="2"/>
  <c r="K83" i="2"/>
  <c r="L83" i="2"/>
  <c r="K84" i="2"/>
  <c r="L84" i="2"/>
  <c r="O66" i="2"/>
  <c r="N66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3" i="2"/>
  <c r="L53" i="2"/>
  <c r="K54" i="2"/>
  <c r="L54" i="2"/>
  <c r="K55" i="2"/>
  <c r="L55" i="2"/>
  <c r="K56" i="2"/>
  <c r="L56" i="2"/>
  <c r="O45" i="2"/>
  <c r="N45" i="2"/>
  <c r="K34" i="2"/>
  <c r="K35" i="2"/>
  <c r="O24" i="2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O3" i="2"/>
  <c r="N3" i="2"/>
  <c r="I108" i="2"/>
  <c r="E108" i="2"/>
  <c r="K93" i="2"/>
  <c r="K105" i="2"/>
  <c r="J108" i="2"/>
  <c r="K107" i="2"/>
  <c r="K97" i="2"/>
  <c r="K101" i="2"/>
  <c r="K95" i="2"/>
  <c r="K91" i="2"/>
  <c r="K103" i="2"/>
  <c r="K52" i="2"/>
  <c r="M45" i="2"/>
  <c r="M49" i="2"/>
  <c r="M53" i="2"/>
  <c r="K71" i="2"/>
  <c r="K80" i="2"/>
  <c r="K81" i="2"/>
  <c r="K85" i="2"/>
  <c r="M76" i="2"/>
  <c r="M71" i="2"/>
  <c r="M18" i="2"/>
  <c r="M39" i="2"/>
  <c r="M8" i="2"/>
  <c r="M13" i="2"/>
  <c r="M24" i="2"/>
  <c r="M34" i="2"/>
  <c r="M66" i="2"/>
  <c r="M81" i="2"/>
  <c r="M3" i="2"/>
</calcChain>
</file>

<file path=xl/sharedStrings.xml><?xml version="1.0" encoding="utf-8"?>
<sst xmlns="http://schemas.openxmlformats.org/spreadsheetml/2006/main" count="191" uniqueCount="56">
  <si>
    <t>-</t>
  </si>
  <si>
    <t>x</t>
  </si>
  <si>
    <t>4ta,3ra,3ra</t>
  </si>
  <si>
    <t>cfu/ml 1</t>
  </si>
  <si>
    <t>cfu/ml 2</t>
  </si>
  <si>
    <t>cfu/ml 3</t>
  </si>
  <si>
    <t>c1</t>
  </si>
  <si>
    <t>c2</t>
  </si>
  <si>
    <t>c3</t>
  </si>
  <si>
    <t xml:space="preserve">Plant MS(1/2) </t>
  </si>
  <si>
    <t>Treatment</t>
  </si>
  <si>
    <t>Weight</t>
  </si>
  <si>
    <t>Count</t>
  </si>
  <si>
    <t>count</t>
  </si>
  <si>
    <t xml:space="preserve">dilution </t>
  </si>
  <si>
    <t>Average</t>
  </si>
  <si>
    <t>AVG/weight</t>
  </si>
  <si>
    <t>AVG/Plate</t>
  </si>
  <si>
    <t>STD</t>
  </si>
  <si>
    <t>Plant MS(1/2) + 50uM CuSO4</t>
  </si>
  <si>
    <t>Rhizosphere MS(1/2)</t>
  </si>
  <si>
    <t>Rhizosphere MS(1/2) + 50 uM CuSO4</t>
  </si>
  <si>
    <t>Non Rhizosphere MS(1/2)</t>
  </si>
  <si>
    <t>Full-Empty</t>
  </si>
  <si>
    <t>Average C</t>
  </si>
  <si>
    <t>STDEV</t>
  </si>
  <si>
    <t>Non Rhizosphere MS(1/2) + 50uM CuSO4</t>
  </si>
  <si>
    <t>Weight (g)</t>
  </si>
  <si>
    <t>Tube Weight (g)</t>
  </si>
  <si>
    <t>Tube+Agar Weigth</t>
  </si>
  <si>
    <t>Average/Weight</t>
  </si>
  <si>
    <t>Average/agar</t>
  </si>
  <si>
    <t>Plant MS(1/2)</t>
  </si>
  <si>
    <r>
      <t>Plant MS(1/2) + 50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 CuSO4</t>
    </r>
  </si>
  <si>
    <t xml:space="preserve">Repliques </t>
  </si>
  <si>
    <t>Variable 1</t>
  </si>
  <si>
    <t>Variable 2</t>
  </si>
  <si>
    <t>Media</t>
  </si>
  <si>
    <t>F</t>
  </si>
  <si>
    <t>P Value</t>
  </si>
  <si>
    <t xml:space="preserve">Dilution </t>
  </si>
  <si>
    <t xml:space="preserve">Replicates </t>
  </si>
  <si>
    <t>Test F for two samples variance</t>
  </si>
  <si>
    <t>Test T for two samples assuming unequal variance</t>
  </si>
  <si>
    <t>Variance</t>
  </si>
  <si>
    <t>Observations</t>
  </si>
  <si>
    <t>Freedom degrees</t>
  </si>
  <si>
    <t>P(F&lt;=f) one tail</t>
  </si>
  <si>
    <t>Critical value fro F (one tail)</t>
  </si>
  <si>
    <t>Hypothetical means difference</t>
  </si>
  <si>
    <t>Freedom degree</t>
  </si>
  <si>
    <t>T- statistics</t>
  </si>
  <si>
    <t>P(T&lt;=t) one tail</t>
  </si>
  <si>
    <t>Critical value for T (one tail)</t>
  </si>
  <si>
    <t>P(T&lt;=t) two tails</t>
  </si>
  <si>
    <t>Critical value for T (two 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</si>
</sst>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 (Cuerpo)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1" fontId="0" fillId="0" borderId="7" xfId="0" applyNumberFormat="1" applyBorder="1" applyAlignment="1">
      <alignment horizontal="center"/>
    </xf>
    <xf numFmtId="11" fontId="0" fillId="0" borderId="7" xfId="0" applyNumberFormat="1" applyBorder="1"/>
    <xf numFmtId="0" fontId="0" fillId="0" borderId="7" xfId="0" applyBorder="1"/>
    <xf numFmtId="11" fontId="0" fillId="0" borderId="8" xfId="0" applyNumberForma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0" fillId="0" borderId="0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1" fontId="0" fillId="0" borderId="11" xfId="0" applyNumberFormat="1" applyBorder="1" applyAlignment="1">
      <alignment horizontal="center"/>
    </xf>
    <xf numFmtId="11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8" xfId="0" applyBorder="1"/>
    <xf numFmtId="0" fontId="0" fillId="0" borderId="0" xfId="0" applyBorder="1" applyAlignment="1">
      <alignment horizontal="center" vertical="center" wrapText="1"/>
    </xf>
    <xf numFmtId="11" fontId="0" fillId="0" borderId="0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0" fontId="0" fillId="0" borderId="6" xfId="0" applyBorder="1"/>
    <xf numFmtId="0" fontId="0" fillId="0" borderId="2" xfId="0" applyBorder="1"/>
    <xf numFmtId="11" fontId="0" fillId="0" borderId="9" xfId="0" applyNumberFormat="1" applyBorder="1"/>
    <xf numFmtId="0" fontId="0" fillId="0" borderId="10" xfId="0" applyBorder="1"/>
    <xf numFmtId="0" fontId="0" fillId="0" borderId="0" xfId="0" applyFill="1" applyBorder="1" applyAlignment="1"/>
    <xf numFmtId="0" fontId="0" fillId="0" borderId="15" xfId="0" applyFill="1" applyBorder="1" applyAlignment="1"/>
    <xf numFmtId="0" fontId="5" fillId="0" borderId="16" xfId="0" applyFont="1" applyFill="1" applyBorder="1" applyAlignment="1">
      <alignment horizontal="center"/>
    </xf>
    <xf numFmtId="0" fontId="0" fillId="0" borderId="0" xfId="0" applyFill="1"/>
    <xf numFmtId="0" fontId="0" fillId="5" borderId="17" xfId="0" applyFill="1" applyBorder="1"/>
    <xf numFmtId="0" fontId="0" fillId="5" borderId="13" xfId="0" applyFill="1" applyBorder="1"/>
    <xf numFmtId="0" fontId="0" fillId="5" borderId="14" xfId="0" applyFill="1" applyBorder="1"/>
    <xf numFmtId="11" fontId="0" fillId="0" borderId="0" xfId="0" applyNumberFormat="1" applyFill="1" applyBorder="1" applyAlignment="1"/>
    <xf numFmtId="0" fontId="3" fillId="0" borderId="3" xfId="2" applyFont="1" applyFill="1" applyBorder="1" applyAlignment="1">
      <alignment horizontal="center" vertical="center" wrapText="1"/>
    </xf>
    <xf numFmtId="0" fontId="2" fillId="0" borderId="4" xfId="2" applyFill="1" applyBorder="1" applyAlignment="1">
      <alignment horizontal="center" vertical="center" wrapText="1"/>
    </xf>
    <xf numFmtId="0" fontId="2" fillId="0" borderId="5" xfId="2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1" fontId="0" fillId="0" borderId="0" xfId="0" applyNumberFormat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 wrapText="1"/>
    </xf>
    <xf numFmtId="11" fontId="0" fillId="0" borderId="1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11" fontId="0" fillId="0" borderId="11" xfId="0" applyNumberFormat="1" applyBorder="1" applyAlignment="1">
      <alignment horizontal="center" vertical="center"/>
    </xf>
    <xf numFmtId="11" fontId="1" fillId="0" borderId="7" xfId="1" applyNumberFormat="1" applyFill="1" applyBorder="1"/>
    <xf numFmtId="0" fontId="0" fillId="0" borderId="0" xfId="0" applyFill="1" applyBorder="1"/>
    <xf numFmtId="11" fontId="1" fillId="0" borderId="0" xfId="1" applyNumberFormat="1" applyFill="1" applyBorder="1"/>
    <xf numFmtId="0" fontId="0" fillId="0" borderId="11" xfId="0" applyFill="1" applyBorder="1"/>
    <xf numFmtId="0" fontId="0" fillId="0" borderId="13" xfId="0" applyFill="1" applyBorder="1" applyAlignment="1">
      <alignment horizontal="center"/>
    </xf>
    <xf numFmtId="11" fontId="9" fillId="0" borderId="0" xfId="2" applyNumberFormat="1" applyFont="1" applyFill="1" applyBorder="1"/>
    <xf numFmtId="0" fontId="9" fillId="0" borderId="0" xfId="0" applyFont="1" applyFill="1" applyBorder="1"/>
  </cellXfs>
  <cellStyles count="13">
    <cellStyle name="Correcto" xfId="1" builtinId="26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0"/>
  <sheetViews>
    <sheetView tabSelected="1" zoomScale="108" zoomScaleNormal="90" zoomScalePageLayoutView="90" workbookViewId="0">
      <selection activeCell="K101" sqref="K101:K107"/>
    </sheetView>
  </sheetViews>
  <sheetFormatPr baseColWidth="10" defaultRowHeight="14" x14ac:dyDescent="0"/>
  <cols>
    <col min="16" max="16" width="11.83203125" bestFit="1" customWidth="1"/>
  </cols>
  <sheetData>
    <row r="2" spans="2:15">
      <c r="B2" s="21" t="s">
        <v>10</v>
      </c>
      <c r="C2" s="21" t="s">
        <v>27</v>
      </c>
      <c r="D2" s="22" t="s">
        <v>12</v>
      </c>
      <c r="E2" s="22" t="s">
        <v>12</v>
      </c>
      <c r="F2" s="22" t="s">
        <v>12</v>
      </c>
      <c r="G2" s="22" t="s">
        <v>40</v>
      </c>
      <c r="H2" s="21" t="s">
        <v>3</v>
      </c>
      <c r="I2" s="21" t="s">
        <v>4</v>
      </c>
      <c r="J2" s="21" t="s">
        <v>5</v>
      </c>
      <c r="K2" s="21" t="s">
        <v>15</v>
      </c>
      <c r="L2" s="21" t="s">
        <v>16</v>
      </c>
      <c r="M2" s="21" t="s">
        <v>17</v>
      </c>
      <c r="N2" s="21" t="s">
        <v>15</v>
      </c>
      <c r="O2" s="21" t="s">
        <v>18</v>
      </c>
    </row>
    <row r="3" spans="2:15">
      <c r="B3" s="45" t="s">
        <v>9</v>
      </c>
      <c r="C3" s="3">
        <v>1.4399999999999968E-2</v>
      </c>
      <c r="D3" s="4">
        <v>5</v>
      </c>
      <c r="E3" s="4">
        <v>7</v>
      </c>
      <c r="F3" s="4">
        <v>7</v>
      </c>
      <c r="G3" s="4">
        <v>3</v>
      </c>
      <c r="H3" s="5">
        <v>833333.3</v>
      </c>
      <c r="I3" s="5">
        <v>1166666.6000000001</v>
      </c>
      <c r="J3" s="5">
        <v>1166666.6000000001</v>
      </c>
      <c r="K3" s="6">
        <f>AVERAGE(H3:J3)</f>
        <v>1055555.5</v>
      </c>
      <c r="L3" s="6">
        <f>K3/C3</f>
        <v>73302465.27777794</v>
      </c>
      <c r="M3" s="55">
        <f>AVERAGE(L3,L4,L5,L6,L7)</f>
        <v>243825076.86967808</v>
      </c>
      <c r="N3" s="6">
        <f>AVERAGE(L3:L22)</f>
        <v>577609312.66315722</v>
      </c>
      <c r="O3" s="8">
        <f>STDEV(L3:L22)</f>
        <v>465596464.32485187</v>
      </c>
    </row>
    <row r="4" spans="2:15">
      <c r="B4" s="46"/>
      <c r="C4" s="9">
        <v>8.69999999999993E-3</v>
      </c>
      <c r="D4" s="10">
        <v>7</v>
      </c>
      <c r="E4" s="10">
        <v>3</v>
      </c>
      <c r="F4" s="10">
        <v>5</v>
      </c>
      <c r="G4" s="10">
        <v>3</v>
      </c>
      <c r="H4" s="11">
        <v>1166666.6000000001</v>
      </c>
      <c r="I4" s="11">
        <v>500000</v>
      </c>
      <c r="J4" s="11">
        <v>833333.3</v>
      </c>
      <c r="K4" s="12">
        <f>AVERAGE(H4:J4)</f>
        <v>833333.30000000016</v>
      </c>
      <c r="L4" s="12">
        <f t="shared" ref="L4:L22" si="0">K4/C4</f>
        <v>95785436.781609982</v>
      </c>
      <c r="M4" s="53"/>
      <c r="N4" s="13"/>
      <c r="O4" s="14"/>
    </row>
    <row r="5" spans="2:15">
      <c r="B5" s="46"/>
      <c r="C5" s="9">
        <v>9.300000000000086E-3</v>
      </c>
      <c r="D5" s="10">
        <v>1</v>
      </c>
      <c r="E5" s="10">
        <v>5</v>
      </c>
      <c r="F5" s="10" t="s">
        <v>0</v>
      </c>
      <c r="G5" s="10">
        <v>3</v>
      </c>
      <c r="H5" s="11">
        <v>166666.6</v>
      </c>
      <c r="I5" s="11">
        <v>833333.3</v>
      </c>
      <c r="J5" s="12"/>
      <c r="K5" s="12">
        <f>AVERAGE(H5:I5)</f>
        <v>499999.95</v>
      </c>
      <c r="L5" s="12">
        <f t="shared" si="0"/>
        <v>53763435.483870469</v>
      </c>
      <c r="M5" s="53"/>
      <c r="N5" s="13"/>
      <c r="O5" s="14"/>
    </row>
    <row r="6" spans="2:15">
      <c r="B6" s="46"/>
      <c r="C6" s="9">
        <v>1.3500000000000068E-2</v>
      </c>
      <c r="D6" s="10">
        <v>5</v>
      </c>
      <c r="E6" s="10">
        <v>6</v>
      </c>
      <c r="F6" s="10">
        <v>5</v>
      </c>
      <c r="G6" s="10">
        <v>4</v>
      </c>
      <c r="H6" s="11">
        <v>8333333.2999999998</v>
      </c>
      <c r="I6" s="11">
        <v>10000000</v>
      </c>
      <c r="J6" s="11">
        <v>8333333.2999999998</v>
      </c>
      <c r="K6" s="12">
        <f t="shared" ref="K6:K22" si="1">AVERAGE(H6:J6)</f>
        <v>8888888.8666666672</v>
      </c>
      <c r="L6" s="12">
        <f t="shared" si="0"/>
        <v>658436212.34567571</v>
      </c>
      <c r="M6" s="53"/>
      <c r="N6" s="13"/>
      <c r="O6" s="14"/>
    </row>
    <row r="7" spans="2:15">
      <c r="B7" s="46"/>
      <c r="C7" s="9">
        <v>1.4800000000000146E-2</v>
      </c>
      <c r="D7" s="10">
        <v>0</v>
      </c>
      <c r="E7" s="10">
        <v>1</v>
      </c>
      <c r="F7" s="10">
        <v>5</v>
      </c>
      <c r="G7" s="10">
        <v>4</v>
      </c>
      <c r="H7" s="12"/>
      <c r="I7" s="11">
        <v>1666666.6</v>
      </c>
      <c r="J7" s="11">
        <v>8333333.2999999998</v>
      </c>
      <c r="K7" s="12">
        <f>AVERAGE(I7:J7)</f>
        <v>4999999.95</v>
      </c>
      <c r="L7" s="12">
        <f t="shared" si="0"/>
        <v>337837834.45945615</v>
      </c>
      <c r="M7" s="53"/>
      <c r="N7" s="13"/>
      <c r="O7" s="14"/>
    </row>
    <row r="8" spans="2:15">
      <c r="B8" s="46"/>
      <c r="C8" s="9">
        <v>1.0000000000000009E-2</v>
      </c>
      <c r="D8" s="10">
        <v>0</v>
      </c>
      <c r="E8" s="10"/>
      <c r="F8" s="10">
        <v>5</v>
      </c>
      <c r="G8" s="10">
        <v>4</v>
      </c>
      <c r="H8" s="12"/>
      <c r="I8" s="11">
        <v>23333333.300000001</v>
      </c>
      <c r="J8" s="11">
        <v>8333333.2999999998</v>
      </c>
      <c r="K8" s="12">
        <f>AVERAGE(I8:J8)</f>
        <v>15833333.300000001</v>
      </c>
      <c r="L8" s="12">
        <f t="shared" si="0"/>
        <v>1583333329.9999986</v>
      </c>
      <c r="M8" s="50">
        <f>AVERAGE(L8,L10,L9,L11,L12)</f>
        <v>713715351.35800588</v>
      </c>
      <c r="N8" s="13"/>
      <c r="O8" s="14"/>
    </row>
    <row r="9" spans="2:15">
      <c r="B9" s="46"/>
      <c r="C9" s="9">
        <v>8.2000000000000961E-3</v>
      </c>
      <c r="D9" s="10">
        <v>1</v>
      </c>
      <c r="E9" s="10">
        <v>2</v>
      </c>
      <c r="F9" s="10">
        <v>0</v>
      </c>
      <c r="G9" s="10">
        <v>3</v>
      </c>
      <c r="H9" s="11">
        <v>166666.6</v>
      </c>
      <c r="I9" s="11">
        <v>333333.3</v>
      </c>
      <c r="J9" s="12"/>
      <c r="K9" s="12">
        <f>AVERAGE(H9:I9)</f>
        <v>249999.95</v>
      </c>
      <c r="L9" s="12">
        <f t="shared" si="0"/>
        <v>30487798.780487448</v>
      </c>
      <c r="M9" s="50"/>
      <c r="N9" s="13"/>
      <c r="O9" s="14"/>
    </row>
    <row r="10" spans="2:15">
      <c r="B10" s="46"/>
      <c r="C10" s="9">
        <v>1.3100000000000112E-2</v>
      </c>
      <c r="D10" s="10" t="s">
        <v>0</v>
      </c>
      <c r="E10" s="10">
        <v>9</v>
      </c>
      <c r="F10" s="10"/>
      <c r="G10" s="10">
        <v>4</v>
      </c>
      <c r="H10" s="12"/>
      <c r="I10" s="11">
        <v>15000000</v>
      </c>
      <c r="J10" s="11">
        <v>21666666.600000001</v>
      </c>
      <c r="K10" s="12">
        <f t="shared" si="1"/>
        <v>18333333.300000001</v>
      </c>
      <c r="L10" s="12">
        <f t="shared" si="0"/>
        <v>1399491091.6030416</v>
      </c>
      <c r="M10" s="50"/>
      <c r="N10" s="13"/>
      <c r="O10" s="14"/>
    </row>
    <row r="11" spans="2:15">
      <c r="B11" s="46"/>
      <c r="C11" s="9">
        <v>8.2999999999999741E-3</v>
      </c>
      <c r="D11" s="10" t="s">
        <v>0</v>
      </c>
      <c r="E11" s="10" t="s">
        <v>0</v>
      </c>
      <c r="F11" s="10">
        <v>6</v>
      </c>
      <c r="G11" s="10">
        <v>3</v>
      </c>
      <c r="H11" s="12"/>
      <c r="I11" s="12"/>
      <c r="J11" s="11">
        <v>1000000</v>
      </c>
      <c r="K11" s="12">
        <f t="shared" si="1"/>
        <v>1000000</v>
      </c>
      <c r="L11" s="12">
        <f t="shared" si="0"/>
        <v>120481927.71084376</v>
      </c>
      <c r="M11" s="50"/>
      <c r="N11" s="13"/>
      <c r="O11" s="14"/>
    </row>
    <row r="12" spans="2:15">
      <c r="B12" s="46"/>
      <c r="C12" s="9">
        <v>1.1499999999999844E-2</v>
      </c>
      <c r="D12" s="10">
        <v>3</v>
      </c>
      <c r="E12" s="10" t="s">
        <v>0</v>
      </c>
      <c r="F12" s="10" t="s">
        <v>0</v>
      </c>
      <c r="G12" s="10">
        <v>4</v>
      </c>
      <c r="H12" s="11">
        <v>5000000</v>
      </c>
      <c r="I12" s="12"/>
      <c r="J12" s="12"/>
      <c r="K12" s="12">
        <f t="shared" si="1"/>
        <v>5000000</v>
      </c>
      <c r="L12" s="12">
        <f t="shared" si="0"/>
        <v>434782608.69565809</v>
      </c>
      <c r="M12" s="50"/>
      <c r="N12" s="13"/>
      <c r="O12" s="14"/>
    </row>
    <row r="13" spans="2:15">
      <c r="B13" s="46"/>
      <c r="C13" s="9">
        <v>5.7999999999998053E-3</v>
      </c>
      <c r="D13" s="10">
        <v>3</v>
      </c>
      <c r="E13" s="10" t="s">
        <v>0</v>
      </c>
      <c r="F13" s="10" t="s">
        <v>0</v>
      </c>
      <c r="G13" s="10">
        <v>4</v>
      </c>
      <c r="H13" s="11">
        <v>5000000</v>
      </c>
      <c r="I13" s="12"/>
      <c r="J13" s="12"/>
      <c r="K13" s="12">
        <f t="shared" si="1"/>
        <v>5000000</v>
      </c>
      <c r="L13" s="12">
        <f t="shared" si="0"/>
        <v>862068965.51727033</v>
      </c>
      <c r="M13" s="50">
        <f>AVERAGE(L13:L17)</f>
        <v>683990993.34101093</v>
      </c>
      <c r="N13" s="13"/>
      <c r="O13" s="14"/>
    </row>
    <row r="14" spans="2:15">
      <c r="B14" s="46"/>
      <c r="C14" s="9">
        <v>8.299999999999863E-3</v>
      </c>
      <c r="D14" s="10">
        <v>2</v>
      </c>
      <c r="E14" s="10">
        <v>4</v>
      </c>
      <c r="F14" s="10">
        <v>4</v>
      </c>
      <c r="G14" s="10">
        <v>4</v>
      </c>
      <c r="H14" s="11">
        <v>3333333.3</v>
      </c>
      <c r="I14" s="11">
        <v>6666666.5999999996</v>
      </c>
      <c r="J14" s="11">
        <v>6666666.5999999996</v>
      </c>
      <c r="K14" s="12">
        <f t="shared" si="1"/>
        <v>5555555.4999999991</v>
      </c>
      <c r="L14" s="12">
        <f t="shared" si="0"/>
        <v>669344036.1445893</v>
      </c>
      <c r="M14" s="50"/>
      <c r="N14" s="13"/>
      <c r="O14" s="14"/>
    </row>
    <row r="15" spans="2:15">
      <c r="B15" s="46"/>
      <c r="C15" s="9">
        <v>1.1900000000000022E-2</v>
      </c>
      <c r="D15" s="10">
        <v>1</v>
      </c>
      <c r="E15" s="10">
        <v>1</v>
      </c>
      <c r="F15" s="10">
        <v>2</v>
      </c>
      <c r="G15" s="10">
        <v>4</v>
      </c>
      <c r="H15" s="11">
        <v>1666666.6</v>
      </c>
      <c r="I15" s="11">
        <v>1666666.6</v>
      </c>
      <c r="J15" s="11">
        <v>3333333.3</v>
      </c>
      <c r="K15" s="12">
        <f t="shared" si="1"/>
        <v>2222222.1666666665</v>
      </c>
      <c r="L15" s="12">
        <f t="shared" si="0"/>
        <v>186741358.54341701</v>
      </c>
      <c r="M15" s="50"/>
      <c r="N15" s="13"/>
      <c r="O15" s="14"/>
    </row>
    <row r="16" spans="2:15">
      <c r="B16" s="46"/>
      <c r="C16" s="9">
        <v>1.38E-2</v>
      </c>
      <c r="D16" s="10">
        <v>2</v>
      </c>
      <c r="E16" s="10">
        <v>5</v>
      </c>
      <c r="F16" s="10">
        <v>6</v>
      </c>
      <c r="G16" s="10">
        <v>4</v>
      </c>
      <c r="H16" s="11">
        <v>3333333.3</v>
      </c>
      <c r="I16" s="11">
        <v>8333333.2999999998</v>
      </c>
      <c r="J16" s="11">
        <v>10000000</v>
      </c>
      <c r="K16" s="12">
        <f t="shared" si="1"/>
        <v>7222222.2000000002</v>
      </c>
      <c r="L16" s="12">
        <f t="shared" si="0"/>
        <v>523349434.78260875</v>
      </c>
      <c r="M16" s="50"/>
      <c r="N16" s="13"/>
      <c r="O16" s="14"/>
    </row>
    <row r="17" spans="2:15">
      <c r="B17" s="46"/>
      <c r="C17" s="9">
        <v>9.9000000000000199E-3</v>
      </c>
      <c r="D17" s="10">
        <v>0</v>
      </c>
      <c r="E17" s="10">
        <v>7</v>
      </c>
      <c r="F17" s="10">
        <v>7</v>
      </c>
      <c r="G17" s="10">
        <v>4</v>
      </c>
      <c r="H17" s="12"/>
      <c r="I17" s="11">
        <v>11666666.6</v>
      </c>
      <c r="J17" s="11">
        <v>11666666.6</v>
      </c>
      <c r="K17" s="12">
        <f t="shared" si="1"/>
        <v>11666666.6</v>
      </c>
      <c r="L17" s="12">
        <f t="shared" si="0"/>
        <v>1178451171.7171693</v>
      </c>
      <c r="M17" s="50"/>
      <c r="N17" s="13"/>
      <c r="O17" s="14"/>
    </row>
    <row r="18" spans="2:15">
      <c r="B18" s="46"/>
      <c r="C18" s="9">
        <v>8.999999999999897E-3</v>
      </c>
      <c r="D18" s="10">
        <v>2</v>
      </c>
      <c r="E18" s="10">
        <v>0</v>
      </c>
      <c r="F18" s="10">
        <v>1</v>
      </c>
      <c r="G18" s="10">
        <v>4</v>
      </c>
      <c r="H18" s="11">
        <v>3333333.3</v>
      </c>
      <c r="I18" s="12"/>
      <c r="J18" s="11">
        <v>1666666.6</v>
      </c>
      <c r="K18" s="12">
        <f t="shared" si="1"/>
        <v>2499999.9500000002</v>
      </c>
      <c r="L18" s="12">
        <f t="shared" si="0"/>
        <v>277777772.22222543</v>
      </c>
      <c r="M18" s="50">
        <f>AVERAGE(L18,L19,L20,L21,L22)</f>
        <v>668905829.08393443</v>
      </c>
      <c r="N18" s="13"/>
      <c r="O18" s="14"/>
    </row>
    <row r="19" spans="2:15">
      <c r="B19" s="46"/>
      <c r="C19" s="9">
        <v>7.1999999999998732E-3</v>
      </c>
      <c r="D19" s="10">
        <v>2</v>
      </c>
      <c r="E19" s="10">
        <v>1</v>
      </c>
      <c r="F19" s="10">
        <v>7</v>
      </c>
      <c r="G19" s="10">
        <v>4</v>
      </c>
      <c r="H19" s="11">
        <v>3333333.3</v>
      </c>
      <c r="I19" s="11">
        <v>1666666.6</v>
      </c>
      <c r="J19" s="11">
        <v>11666666.6</v>
      </c>
      <c r="K19" s="12">
        <f t="shared" si="1"/>
        <v>5555555.5</v>
      </c>
      <c r="L19" s="12">
        <f t="shared" si="0"/>
        <v>771604930.55556917</v>
      </c>
      <c r="M19" s="50"/>
      <c r="N19" s="13"/>
      <c r="O19" s="14"/>
    </row>
    <row r="20" spans="2:15">
      <c r="B20" s="46"/>
      <c r="C20" s="9">
        <v>8.0999999999999961E-3</v>
      </c>
      <c r="D20" s="10">
        <v>5</v>
      </c>
      <c r="E20" s="10">
        <v>0</v>
      </c>
      <c r="F20" s="10">
        <v>0</v>
      </c>
      <c r="G20" s="10">
        <v>4</v>
      </c>
      <c r="H20" s="11">
        <v>8333333.2999999998</v>
      </c>
      <c r="I20" s="12"/>
      <c r="J20" s="12"/>
      <c r="K20" s="12">
        <f t="shared" si="1"/>
        <v>8333333.2999999998</v>
      </c>
      <c r="L20" s="12">
        <f t="shared" si="0"/>
        <v>1028806580.246914</v>
      </c>
      <c r="M20" s="50"/>
      <c r="N20" s="13"/>
      <c r="O20" s="14"/>
    </row>
    <row r="21" spans="2:15">
      <c r="B21" s="46"/>
      <c r="C21" s="9">
        <v>3.5699999999999843E-2</v>
      </c>
      <c r="D21" s="10" t="s">
        <v>0</v>
      </c>
      <c r="E21" s="10">
        <v>8</v>
      </c>
      <c r="F21" s="10">
        <v>8</v>
      </c>
      <c r="G21" s="10">
        <v>4</v>
      </c>
      <c r="H21" s="12"/>
      <c r="I21" s="11">
        <v>13333333.300000001</v>
      </c>
      <c r="J21" s="11">
        <v>13333333.300000001</v>
      </c>
      <c r="K21" s="12">
        <f t="shared" si="1"/>
        <v>13333333.300000001</v>
      </c>
      <c r="L21" s="12">
        <f t="shared" si="0"/>
        <v>373482725.49019772</v>
      </c>
      <c r="M21" s="50"/>
      <c r="N21" s="13"/>
      <c r="O21" s="14"/>
    </row>
    <row r="22" spans="2:15">
      <c r="B22" s="47"/>
      <c r="C22" s="15">
        <v>8.3999999999999631E-3</v>
      </c>
      <c r="D22" s="16">
        <v>1</v>
      </c>
      <c r="E22" s="16">
        <v>3</v>
      </c>
      <c r="F22" s="16" t="s">
        <v>0</v>
      </c>
      <c r="G22" s="16">
        <v>4</v>
      </c>
      <c r="H22" s="17">
        <v>1666666.6</v>
      </c>
      <c r="I22" s="17">
        <v>13333333.300000001</v>
      </c>
      <c r="J22" s="18"/>
      <c r="K22" s="18">
        <f t="shared" si="1"/>
        <v>7499999.9500000002</v>
      </c>
      <c r="L22" s="18">
        <f t="shared" si="0"/>
        <v>892857136.90476584</v>
      </c>
      <c r="M22" s="56"/>
      <c r="N22" s="19"/>
      <c r="O22" s="20"/>
    </row>
    <row r="23" spans="2:15">
      <c r="B23" s="21" t="s">
        <v>10</v>
      </c>
      <c r="C23" s="21" t="s">
        <v>27</v>
      </c>
      <c r="D23" s="22" t="s">
        <v>12</v>
      </c>
      <c r="E23" s="22" t="s">
        <v>13</v>
      </c>
      <c r="F23" s="22" t="s">
        <v>13</v>
      </c>
      <c r="G23" s="22" t="s">
        <v>14</v>
      </c>
      <c r="H23" s="21" t="s">
        <v>3</v>
      </c>
      <c r="I23" s="21" t="s">
        <v>4</v>
      </c>
      <c r="J23" s="21" t="s">
        <v>5</v>
      </c>
      <c r="K23" s="21" t="s">
        <v>15</v>
      </c>
      <c r="L23" s="21" t="s">
        <v>16</v>
      </c>
      <c r="M23" s="21" t="s">
        <v>17</v>
      </c>
      <c r="N23" s="21" t="s">
        <v>15</v>
      </c>
      <c r="O23" s="21" t="s">
        <v>18</v>
      </c>
    </row>
    <row r="24" spans="2:15">
      <c r="B24" s="45" t="s">
        <v>19</v>
      </c>
      <c r="C24" s="4">
        <v>6.9000000000000172E-3</v>
      </c>
      <c r="D24" s="4">
        <v>13</v>
      </c>
      <c r="E24" s="4">
        <v>12</v>
      </c>
      <c r="F24" s="4">
        <v>11</v>
      </c>
      <c r="G24" s="4">
        <v>4</v>
      </c>
      <c r="H24" s="5">
        <v>21666666.600000001</v>
      </c>
      <c r="I24" s="5">
        <v>20000000</v>
      </c>
      <c r="J24" s="5">
        <v>18333333.300000001</v>
      </c>
      <c r="K24" s="6">
        <f>AVERAGE(H24:J24)</f>
        <v>19999999.966666669</v>
      </c>
      <c r="L24" s="6">
        <f>K24/C24</f>
        <v>2898550719.8067565</v>
      </c>
      <c r="M24" s="55">
        <f>AVERAGE(L24,L26,L27,L28)</f>
        <v>2980108582.354301</v>
      </c>
      <c r="N24" s="6">
        <f>AVERAGE(L24,L26:L29,L31:L33,L36:L43)</f>
        <v>1804787515.7313986</v>
      </c>
      <c r="O24" s="8">
        <f>STDEV(K24,K26:K29,K31:K43)</f>
        <v>74691159.834244773</v>
      </c>
    </row>
    <row r="25" spans="2:15">
      <c r="B25" s="46"/>
      <c r="C25" s="10">
        <v>7.8000000000000291E-3</v>
      </c>
      <c r="D25" s="10" t="s">
        <v>1</v>
      </c>
      <c r="E25" s="10" t="s">
        <v>1</v>
      </c>
      <c r="F25" s="10" t="s">
        <v>1</v>
      </c>
      <c r="G25" s="10" t="s">
        <v>1</v>
      </c>
      <c r="H25" s="13"/>
      <c r="I25" s="13"/>
      <c r="J25" s="13"/>
      <c r="K25" s="12"/>
      <c r="L25" s="12"/>
      <c r="M25" s="50"/>
      <c r="N25" s="13"/>
      <c r="O25" s="14"/>
    </row>
    <row r="26" spans="2:15">
      <c r="B26" s="46"/>
      <c r="C26" s="10">
        <v>7.9000000000000181E-3</v>
      </c>
      <c r="D26" s="10">
        <v>5</v>
      </c>
      <c r="E26" s="10">
        <v>6</v>
      </c>
      <c r="F26" s="10">
        <v>5</v>
      </c>
      <c r="G26" s="10">
        <v>4</v>
      </c>
      <c r="H26" s="11">
        <v>8333333.2999999998</v>
      </c>
      <c r="I26" s="11">
        <v>10000000</v>
      </c>
      <c r="J26" s="11">
        <v>8333333.2999999998</v>
      </c>
      <c r="K26" s="12">
        <f t="shared" ref="K26:K43" si="2">AVERAGE(H26:J26)</f>
        <v>8888888.8666666672</v>
      </c>
      <c r="L26" s="12">
        <f t="shared" ref="L26:L43" si="3">K26/C26</f>
        <v>1125175805.9071705</v>
      </c>
      <c r="M26" s="50"/>
      <c r="N26" s="13"/>
      <c r="O26" s="14"/>
    </row>
    <row r="27" spans="2:15">
      <c r="B27" s="46"/>
      <c r="C27" s="10">
        <v>5.0000000000001155E-3</v>
      </c>
      <c r="D27" s="10">
        <v>1</v>
      </c>
      <c r="E27" s="10">
        <v>2</v>
      </c>
      <c r="F27" s="10">
        <v>4</v>
      </c>
      <c r="G27" s="10">
        <v>3</v>
      </c>
      <c r="H27" s="11">
        <v>166666.6</v>
      </c>
      <c r="I27" s="11">
        <v>333333.3</v>
      </c>
      <c r="J27" s="11">
        <v>666666.6</v>
      </c>
      <c r="K27" s="12">
        <f t="shared" si="2"/>
        <v>388888.83333333331</v>
      </c>
      <c r="L27" s="12">
        <f t="shared" si="3"/>
        <v>77777766.666664869</v>
      </c>
      <c r="M27" s="50"/>
      <c r="N27" s="13"/>
      <c r="O27" s="14"/>
    </row>
    <row r="28" spans="2:15">
      <c r="B28" s="46"/>
      <c r="C28" s="10">
        <v>2.7000000000001467E-3</v>
      </c>
      <c r="D28" s="10">
        <v>15</v>
      </c>
      <c r="E28" s="10">
        <v>15</v>
      </c>
      <c r="F28" s="10">
        <v>8</v>
      </c>
      <c r="G28" s="10">
        <v>4</v>
      </c>
      <c r="H28" s="11">
        <v>25000000</v>
      </c>
      <c r="I28" s="11">
        <v>25000000</v>
      </c>
      <c r="J28" s="11">
        <v>13333333.300000001</v>
      </c>
      <c r="K28" s="12">
        <f t="shared" si="2"/>
        <v>21111111.099999998</v>
      </c>
      <c r="L28" s="12">
        <f t="shared" si="3"/>
        <v>7818930037.0366116</v>
      </c>
      <c r="M28" s="50"/>
      <c r="N28" s="13"/>
      <c r="O28" s="14"/>
    </row>
    <row r="29" spans="2:15">
      <c r="B29" s="46"/>
      <c r="C29" s="10">
        <v>4.7999999999999154E-3</v>
      </c>
      <c r="D29" s="10">
        <v>17</v>
      </c>
      <c r="E29" s="10">
        <v>4</v>
      </c>
      <c r="F29" s="10">
        <v>15</v>
      </c>
      <c r="G29" s="10">
        <v>3</v>
      </c>
      <c r="H29" s="11">
        <v>2833333.3</v>
      </c>
      <c r="I29" s="11">
        <v>666666.6</v>
      </c>
      <c r="J29" s="11">
        <v>2500000</v>
      </c>
      <c r="K29" s="12">
        <f t="shared" si="2"/>
        <v>1999999.9666666668</v>
      </c>
      <c r="L29" s="12">
        <f t="shared" si="3"/>
        <v>416666659.7222296</v>
      </c>
      <c r="M29" s="50"/>
      <c r="N29" s="13"/>
      <c r="O29" s="14"/>
    </row>
    <row r="30" spans="2:15">
      <c r="B30" s="46"/>
      <c r="C30" s="10">
        <v>9.300000000000086E-3</v>
      </c>
      <c r="D30" s="10" t="s">
        <v>1</v>
      </c>
      <c r="E30" s="10" t="s">
        <v>1</v>
      </c>
      <c r="F30" s="10" t="s">
        <v>1</v>
      </c>
      <c r="G30" s="10" t="s">
        <v>1</v>
      </c>
      <c r="H30" s="13"/>
      <c r="I30" s="13"/>
      <c r="J30" s="13"/>
      <c r="K30" s="12"/>
      <c r="L30" s="12"/>
      <c r="M30" s="50"/>
      <c r="N30" s="13"/>
      <c r="O30" s="14"/>
    </row>
    <row r="31" spans="2:15">
      <c r="B31" s="46"/>
      <c r="C31" s="10">
        <v>9.3999999999998494E-3</v>
      </c>
      <c r="D31" s="10">
        <v>8</v>
      </c>
      <c r="E31" s="10">
        <v>11</v>
      </c>
      <c r="F31" s="10">
        <v>5</v>
      </c>
      <c r="G31" s="10">
        <v>3</v>
      </c>
      <c r="H31" s="11">
        <v>1333333.3</v>
      </c>
      <c r="I31" s="11">
        <v>1833333.3</v>
      </c>
      <c r="J31" s="11">
        <v>833333.3</v>
      </c>
      <c r="K31" s="12">
        <f t="shared" si="2"/>
        <v>1333333.3</v>
      </c>
      <c r="L31" s="12">
        <f t="shared" si="3"/>
        <v>141843968.08510867</v>
      </c>
      <c r="M31" s="50"/>
      <c r="N31" s="13"/>
      <c r="O31" s="14"/>
    </row>
    <row r="32" spans="2:15">
      <c r="B32" s="46"/>
      <c r="C32" s="10">
        <v>1.2199999999999989E-2</v>
      </c>
      <c r="D32" s="10">
        <v>9</v>
      </c>
      <c r="E32" s="10">
        <v>5</v>
      </c>
      <c r="F32" s="10">
        <v>5</v>
      </c>
      <c r="G32" s="10">
        <v>3</v>
      </c>
      <c r="H32" s="11">
        <v>1500000</v>
      </c>
      <c r="I32" s="11">
        <v>833333.3</v>
      </c>
      <c r="J32" s="11">
        <v>833333.3</v>
      </c>
      <c r="K32" s="12">
        <f t="shared" si="2"/>
        <v>1055555.5333333332</v>
      </c>
      <c r="L32" s="12">
        <f t="shared" si="3"/>
        <v>86520945.35519132</v>
      </c>
      <c r="M32" s="50"/>
      <c r="N32" s="13"/>
      <c r="O32" s="14"/>
    </row>
    <row r="33" spans="2:15">
      <c r="B33" s="46"/>
      <c r="C33" s="10">
        <v>8.999999999999897E-3</v>
      </c>
      <c r="D33" s="10">
        <v>4</v>
      </c>
      <c r="E33" s="10">
        <v>3</v>
      </c>
      <c r="F33" s="10">
        <v>5</v>
      </c>
      <c r="G33" s="10">
        <v>3</v>
      </c>
      <c r="H33" s="11">
        <v>666666.6</v>
      </c>
      <c r="I33" s="11">
        <v>500000</v>
      </c>
      <c r="J33" s="11">
        <v>833333.3</v>
      </c>
      <c r="K33" s="12">
        <f t="shared" si="2"/>
        <v>666666.63333333342</v>
      </c>
      <c r="L33" s="12">
        <f t="shared" si="3"/>
        <v>74074070.370371222</v>
      </c>
      <c r="M33" s="50"/>
      <c r="N33" s="13"/>
      <c r="O33" s="14"/>
    </row>
    <row r="34" spans="2:15">
      <c r="B34" s="46"/>
      <c r="C34" s="10">
        <v>9.9000000000000199E-3</v>
      </c>
      <c r="D34" s="10">
        <v>11</v>
      </c>
      <c r="E34" s="10">
        <v>12</v>
      </c>
      <c r="F34" s="10" t="s">
        <v>1</v>
      </c>
      <c r="G34" s="10">
        <v>5</v>
      </c>
      <c r="H34" s="11">
        <v>183333333.30000001</v>
      </c>
      <c r="I34" s="11">
        <v>200000000</v>
      </c>
      <c r="J34" s="13"/>
      <c r="K34" s="12">
        <f t="shared" si="2"/>
        <v>191666666.65000001</v>
      </c>
      <c r="L34" s="12"/>
      <c r="M34" s="50">
        <f>AVERAGE(L34:L38)</f>
        <v>2306574128.60219</v>
      </c>
      <c r="N34" s="13"/>
      <c r="O34" s="14"/>
    </row>
    <row r="35" spans="2:15">
      <c r="B35" s="46"/>
      <c r="C35" s="10">
        <v>1.2199999999999989E-2</v>
      </c>
      <c r="D35" s="10">
        <v>11</v>
      </c>
      <c r="E35" s="10">
        <v>12</v>
      </c>
      <c r="F35" s="10">
        <v>13</v>
      </c>
      <c r="G35" s="10">
        <v>5</v>
      </c>
      <c r="H35" s="11">
        <v>183333333.30000001</v>
      </c>
      <c r="I35" s="11">
        <v>200000000</v>
      </c>
      <c r="J35" s="11">
        <v>216666666.69999999</v>
      </c>
      <c r="K35" s="12">
        <f t="shared" si="2"/>
        <v>200000000</v>
      </c>
      <c r="L35" s="12"/>
      <c r="M35" s="50"/>
      <c r="N35" s="13"/>
      <c r="O35" s="14"/>
    </row>
    <row r="36" spans="2:15">
      <c r="B36" s="46"/>
      <c r="C36" s="10">
        <v>1.0499999999999954E-2</v>
      </c>
      <c r="D36" s="10">
        <v>19</v>
      </c>
      <c r="E36" s="10">
        <v>15</v>
      </c>
      <c r="F36" s="10">
        <v>12</v>
      </c>
      <c r="G36" s="10">
        <v>3</v>
      </c>
      <c r="H36" s="11">
        <v>3166666.6</v>
      </c>
      <c r="I36" s="11">
        <v>2500000</v>
      </c>
      <c r="J36" s="11">
        <v>2000000</v>
      </c>
      <c r="K36" s="12">
        <f t="shared" si="2"/>
        <v>2555555.5333333332</v>
      </c>
      <c r="L36" s="12">
        <f t="shared" si="3"/>
        <v>243386241.26984233</v>
      </c>
      <c r="M36" s="50"/>
      <c r="N36" s="13"/>
      <c r="O36" s="14"/>
    </row>
    <row r="37" spans="2:15">
      <c r="B37" s="46"/>
      <c r="C37" s="10">
        <v>1.9200000000000106E-2</v>
      </c>
      <c r="D37" s="10">
        <v>2</v>
      </c>
      <c r="E37" s="10">
        <v>2</v>
      </c>
      <c r="F37" s="10">
        <v>3</v>
      </c>
      <c r="G37" s="10">
        <v>4</v>
      </c>
      <c r="H37" s="11">
        <v>3333333.3</v>
      </c>
      <c r="I37" s="11">
        <v>3333333.3</v>
      </c>
      <c r="J37" s="11">
        <v>13333333.300000001</v>
      </c>
      <c r="K37" s="12">
        <f t="shared" si="2"/>
        <v>6666666.6333333328</v>
      </c>
      <c r="L37" s="12">
        <f t="shared" si="3"/>
        <v>347222220.4861092</v>
      </c>
      <c r="M37" s="50"/>
      <c r="N37" s="13"/>
      <c r="O37" s="14"/>
    </row>
    <row r="38" spans="2:15">
      <c r="B38" s="46"/>
      <c r="C38" s="10">
        <v>3.1600000000000072E-2</v>
      </c>
      <c r="D38" s="10">
        <v>15</v>
      </c>
      <c r="E38" s="10">
        <v>10</v>
      </c>
      <c r="F38" s="10">
        <v>11</v>
      </c>
      <c r="G38" s="10">
        <v>5</v>
      </c>
      <c r="H38" s="11">
        <v>250000000</v>
      </c>
      <c r="I38" s="11">
        <v>166666666.69999999</v>
      </c>
      <c r="J38" s="11">
        <v>183333333.30000001</v>
      </c>
      <c r="K38" s="12">
        <f t="shared" si="2"/>
        <v>200000000</v>
      </c>
      <c r="L38" s="12">
        <f t="shared" si="3"/>
        <v>6329113924.0506182</v>
      </c>
      <c r="M38" s="50"/>
      <c r="N38" s="13"/>
      <c r="O38" s="14"/>
    </row>
    <row r="39" spans="2:15">
      <c r="B39" s="46"/>
      <c r="C39" s="10">
        <v>2.0299999999999985E-2</v>
      </c>
      <c r="D39" s="10">
        <v>1</v>
      </c>
      <c r="E39" s="10">
        <v>1</v>
      </c>
      <c r="F39" s="10">
        <v>2</v>
      </c>
      <c r="G39" s="10">
        <v>4</v>
      </c>
      <c r="H39" s="11">
        <v>1666666.6</v>
      </c>
      <c r="I39" s="11">
        <v>1666666.6</v>
      </c>
      <c r="J39" s="11">
        <v>3333333.3</v>
      </c>
      <c r="K39" s="12">
        <f t="shared" si="2"/>
        <v>2222222.1666666665</v>
      </c>
      <c r="L39" s="12">
        <f t="shared" si="3"/>
        <v>109469072.24958956</v>
      </c>
      <c r="M39" s="50">
        <f>AVERAGE(L39:L43)</f>
        <v>1863467578.5891407</v>
      </c>
      <c r="N39" s="13"/>
      <c r="O39" s="14"/>
    </row>
    <row r="40" spans="2:15">
      <c r="B40" s="46"/>
      <c r="C40" s="10">
        <v>1.4399999999999968E-2</v>
      </c>
      <c r="D40" s="10">
        <v>1</v>
      </c>
      <c r="E40" s="10">
        <v>1</v>
      </c>
      <c r="F40" s="10">
        <v>3</v>
      </c>
      <c r="G40" s="10">
        <v>4</v>
      </c>
      <c r="H40" s="11">
        <v>1666666.6</v>
      </c>
      <c r="I40" s="11">
        <v>1666666.6</v>
      </c>
      <c r="J40" s="11">
        <v>5000000</v>
      </c>
      <c r="K40" s="12">
        <f t="shared" si="2"/>
        <v>2777777.7333333334</v>
      </c>
      <c r="L40" s="12">
        <f t="shared" si="3"/>
        <v>192901231.48148191</v>
      </c>
      <c r="M40" s="53"/>
      <c r="N40" s="13"/>
      <c r="O40" s="14"/>
    </row>
    <row r="41" spans="2:15">
      <c r="B41" s="46"/>
      <c r="C41" s="10">
        <v>8.69999999999993E-3</v>
      </c>
      <c r="D41" s="10">
        <v>5</v>
      </c>
      <c r="E41" s="10">
        <v>5</v>
      </c>
      <c r="F41" s="10">
        <v>5</v>
      </c>
      <c r="G41" s="10">
        <v>4</v>
      </c>
      <c r="H41" s="11">
        <v>8333333.2999999998</v>
      </c>
      <c r="I41" s="11">
        <v>8333333.2999999998</v>
      </c>
      <c r="J41" s="11">
        <v>8333333.2999999998</v>
      </c>
      <c r="K41" s="12">
        <f t="shared" si="2"/>
        <v>8333333.2999999998</v>
      </c>
      <c r="L41" s="12">
        <f t="shared" si="3"/>
        <v>957854402.29885828</v>
      </c>
      <c r="M41" s="53"/>
      <c r="N41" s="13"/>
      <c r="O41" s="14"/>
    </row>
    <row r="42" spans="2:15">
      <c r="B42" s="46"/>
      <c r="C42" s="10">
        <v>1.2500000000000178E-2</v>
      </c>
      <c r="D42" s="10">
        <v>6</v>
      </c>
      <c r="E42" s="10">
        <v>6</v>
      </c>
      <c r="F42" s="10" t="s">
        <v>0</v>
      </c>
      <c r="G42" s="10">
        <v>5</v>
      </c>
      <c r="H42" s="11">
        <v>100000000</v>
      </c>
      <c r="I42" s="11">
        <v>100000000</v>
      </c>
      <c r="J42" s="13"/>
      <c r="K42" s="12">
        <f t="shared" si="2"/>
        <v>100000000</v>
      </c>
      <c r="L42" s="12">
        <f t="shared" si="3"/>
        <v>7999999999.9998865</v>
      </c>
      <c r="M42" s="53"/>
      <c r="N42" s="13"/>
      <c r="O42" s="14"/>
    </row>
    <row r="43" spans="2:15">
      <c r="B43" s="47"/>
      <c r="C43" s="16">
        <v>1.0699999999999932E-2</v>
      </c>
      <c r="D43" s="16">
        <v>3</v>
      </c>
      <c r="E43" s="16">
        <v>3</v>
      </c>
      <c r="F43" s="16">
        <v>5</v>
      </c>
      <c r="G43" s="16">
        <v>3</v>
      </c>
      <c r="H43" s="17">
        <v>500000</v>
      </c>
      <c r="I43" s="17">
        <v>500000</v>
      </c>
      <c r="J43" s="17">
        <v>833333.3</v>
      </c>
      <c r="K43" s="18">
        <f t="shared" si="2"/>
        <v>611111.1</v>
      </c>
      <c r="L43" s="18">
        <f t="shared" si="3"/>
        <v>57113186.915888213</v>
      </c>
      <c r="M43" s="54"/>
      <c r="N43" s="19"/>
      <c r="O43" s="20"/>
    </row>
    <row r="44" spans="2:15">
      <c r="B44" s="21" t="s">
        <v>10</v>
      </c>
      <c r="C44" s="21" t="s">
        <v>27</v>
      </c>
      <c r="D44" s="22" t="s">
        <v>12</v>
      </c>
      <c r="E44" s="22" t="s">
        <v>13</v>
      </c>
      <c r="F44" s="22" t="s">
        <v>13</v>
      </c>
      <c r="G44" s="22" t="s">
        <v>14</v>
      </c>
      <c r="H44" s="21" t="s">
        <v>3</v>
      </c>
      <c r="I44" s="21" t="s">
        <v>4</v>
      </c>
      <c r="J44" s="21" t="s">
        <v>5</v>
      </c>
      <c r="K44" s="21" t="s">
        <v>15</v>
      </c>
      <c r="L44" s="21" t="s">
        <v>16</v>
      </c>
      <c r="M44" s="21" t="s">
        <v>17</v>
      </c>
      <c r="N44" s="21" t="s">
        <v>15</v>
      </c>
      <c r="O44" s="21" t="s">
        <v>18</v>
      </c>
    </row>
    <row r="45" spans="2:15">
      <c r="B45" s="45" t="s">
        <v>20</v>
      </c>
      <c r="C45" s="4">
        <v>0.73560000000000003</v>
      </c>
      <c r="D45" s="4" t="s">
        <v>0</v>
      </c>
      <c r="E45" s="4">
        <v>12</v>
      </c>
      <c r="F45" s="4" t="s">
        <v>0</v>
      </c>
      <c r="G45" s="4">
        <v>4</v>
      </c>
      <c r="H45" s="7"/>
      <c r="I45" s="5">
        <v>20000000</v>
      </c>
      <c r="J45" s="7"/>
      <c r="K45" s="6">
        <f>AVERAGE(H45:J45)</f>
        <v>20000000</v>
      </c>
      <c r="L45" s="6">
        <f>K45/C45</f>
        <v>27188689.505165849</v>
      </c>
      <c r="M45" s="55">
        <f>AVERAGE(L45:L48)</f>
        <v>12408194.511927355</v>
      </c>
      <c r="N45" s="6">
        <f>AVERAGE(L45:L51,L53:L56)</f>
        <v>10139333.790789168</v>
      </c>
      <c r="O45" s="8">
        <f>STDEV(L45:L51,L53:L56)</f>
        <v>8534330.0922227856</v>
      </c>
    </row>
    <row r="46" spans="2:15">
      <c r="B46" s="46"/>
      <c r="C46" s="10">
        <v>0.73170000000000002</v>
      </c>
      <c r="D46" s="10" t="s">
        <v>0</v>
      </c>
      <c r="E46" s="10">
        <v>3</v>
      </c>
      <c r="F46" s="10">
        <v>6</v>
      </c>
      <c r="G46" s="10">
        <v>4</v>
      </c>
      <c r="H46" s="13"/>
      <c r="I46" s="11">
        <v>1666666.6</v>
      </c>
      <c r="J46" s="11">
        <v>10000000</v>
      </c>
      <c r="K46" s="12">
        <f t="shared" ref="K46:K56" si="4">AVERAGE(H46:J46)</f>
        <v>5833333.2999999998</v>
      </c>
      <c r="L46" s="12">
        <f t="shared" ref="L46:L56" si="5">K46/C46</f>
        <v>7972301.8996856632</v>
      </c>
      <c r="M46" s="50"/>
      <c r="N46" s="13"/>
      <c r="O46" s="14"/>
    </row>
    <row r="47" spans="2:15">
      <c r="B47" s="46"/>
      <c r="C47" s="10">
        <v>0.63980000000000004</v>
      </c>
      <c r="D47" s="10">
        <v>2</v>
      </c>
      <c r="E47" s="10">
        <v>6</v>
      </c>
      <c r="F47" s="10">
        <v>0</v>
      </c>
      <c r="G47" s="10">
        <v>4</v>
      </c>
      <c r="H47" s="11">
        <v>3333333.3</v>
      </c>
      <c r="I47" s="11">
        <v>10000000</v>
      </c>
      <c r="J47" s="13"/>
      <c r="K47" s="12">
        <f t="shared" si="4"/>
        <v>6666666.6500000004</v>
      </c>
      <c r="L47" s="12">
        <f t="shared" si="5"/>
        <v>10419922.866520789</v>
      </c>
      <c r="M47" s="50"/>
      <c r="N47" s="13"/>
      <c r="O47" s="14"/>
    </row>
    <row r="48" spans="2:15">
      <c r="B48" s="46"/>
      <c r="C48" s="10">
        <v>0.61699999999999999</v>
      </c>
      <c r="D48" s="10">
        <v>0</v>
      </c>
      <c r="E48" s="10">
        <v>1</v>
      </c>
      <c r="F48" s="10">
        <v>2</v>
      </c>
      <c r="G48" s="10">
        <v>4</v>
      </c>
      <c r="H48" s="13"/>
      <c r="I48" s="11">
        <v>1666666.6</v>
      </c>
      <c r="J48" s="11">
        <v>3333333.3</v>
      </c>
      <c r="K48" s="12">
        <f t="shared" si="4"/>
        <v>2499999.9500000002</v>
      </c>
      <c r="L48" s="12">
        <f t="shared" si="5"/>
        <v>4051863.7763371156</v>
      </c>
      <c r="M48" s="50"/>
      <c r="N48" s="13"/>
      <c r="O48" s="14"/>
    </row>
    <row r="49" spans="2:15">
      <c r="B49" s="46"/>
      <c r="C49" s="10">
        <v>0.76590000000000003</v>
      </c>
      <c r="D49" s="10">
        <v>3</v>
      </c>
      <c r="E49" s="10">
        <v>8</v>
      </c>
      <c r="F49" s="10" t="s">
        <v>0</v>
      </c>
      <c r="G49" s="10">
        <v>4</v>
      </c>
      <c r="H49" s="11">
        <v>5000000</v>
      </c>
      <c r="I49" s="11">
        <v>13333333.300000001</v>
      </c>
      <c r="J49" s="13"/>
      <c r="K49" s="12">
        <f t="shared" si="4"/>
        <v>9166666.6500000004</v>
      </c>
      <c r="L49" s="12">
        <f t="shared" si="5"/>
        <v>11968490.207598904</v>
      </c>
      <c r="M49" s="50">
        <f>AVERAGE(L49:L52)</f>
        <v>5518598.7367252475</v>
      </c>
      <c r="N49" s="13"/>
      <c r="O49" s="14"/>
    </row>
    <row r="50" spans="2:15">
      <c r="B50" s="46"/>
      <c r="C50" s="10">
        <v>0.53249999999999997</v>
      </c>
      <c r="D50" s="10">
        <v>7</v>
      </c>
      <c r="E50" s="10">
        <v>8</v>
      </c>
      <c r="F50" s="10">
        <v>5</v>
      </c>
      <c r="G50" s="10" t="s">
        <v>2</v>
      </c>
      <c r="H50" s="11">
        <v>3333333.3</v>
      </c>
      <c r="I50" s="11">
        <v>1333333.3</v>
      </c>
      <c r="J50" s="11">
        <v>833333.3</v>
      </c>
      <c r="K50" s="12">
        <f t="shared" si="4"/>
        <v>1833333.2999999998</v>
      </c>
      <c r="L50" s="12">
        <f t="shared" si="5"/>
        <v>3442879.4366197181</v>
      </c>
      <c r="M50" s="50"/>
      <c r="N50" s="13"/>
      <c r="O50" s="14"/>
    </row>
    <row r="51" spans="2:15">
      <c r="B51" s="46"/>
      <c r="C51" s="10">
        <v>0.43690000000000007</v>
      </c>
      <c r="D51" s="10">
        <v>3</v>
      </c>
      <c r="E51" s="10">
        <v>1</v>
      </c>
      <c r="F51" s="10">
        <v>5</v>
      </c>
      <c r="G51" s="10">
        <v>3</v>
      </c>
      <c r="H51" s="11">
        <v>500000</v>
      </c>
      <c r="I51" s="11">
        <v>166666.6</v>
      </c>
      <c r="J51" s="11">
        <v>833333.3</v>
      </c>
      <c r="K51" s="12">
        <f t="shared" si="4"/>
        <v>499999.96666666662</v>
      </c>
      <c r="L51" s="12">
        <f t="shared" si="5"/>
        <v>1144426.5659571218</v>
      </c>
      <c r="M51" s="50"/>
      <c r="N51" s="13"/>
      <c r="O51" s="14"/>
    </row>
    <row r="52" spans="2:15">
      <c r="B52" s="46"/>
      <c r="C52" s="10">
        <v>0.3468</v>
      </c>
      <c r="D52" s="10">
        <v>2</v>
      </c>
      <c r="E52" s="10">
        <v>0</v>
      </c>
      <c r="F52" s="10">
        <v>1</v>
      </c>
      <c r="G52" s="10">
        <v>3</v>
      </c>
      <c r="H52" s="11">
        <v>333333.3</v>
      </c>
      <c r="I52" s="13"/>
      <c r="J52" s="11">
        <v>166666.6</v>
      </c>
      <c r="K52" s="12">
        <f t="shared" si="4"/>
        <v>249999.95</v>
      </c>
      <c r="L52" s="12"/>
      <c r="M52" s="50"/>
      <c r="N52" s="13"/>
      <c r="O52" s="14"/>
    </row>
    <row r="53" spans="2:15">
      <c r="B53" s="46"/>
      <c r="C53" s="10">
        <v>0.33010000000000006</v>
      </c>
      <c r="D53" s="10">
        <v>1</v>
      </c>
      <c r="E53" s="10">
        <v>0</v>
      </c>
      <c r="F53" s="10">
        <v>0</v>
      </c>
      <c r="G53" s="10">
        <v>4</v>
      </c>
      <c r="H53" s="11">
        <v>166666.6</v>
      </c>
      <c r="I53" s="13"/>
      <c r="J53" s="13"/>
      <c r="K53" s="12">
        <f t="shared" si="4"/>
        <v>166666.6</v>
      </c>
      <c r="L53" s="12">
        <f t="shared" si="5"/>
        <v>504897.30384731892</v>
      </c>
      <c r="M53" s="50">
        <f>AVERAGE(L53:L56)</f>
        <v>11336024.360198922</v>
      </c>
      <c r="N53" s="13"/>
      <c r="O53" s="14"/>
    </row>
    <row r="54" spans="2:15">
      <c r="B54" s="46"/>
      <c r="C54" s="10">
        <v>0.27370000000000005</v>
      </c>
      <c r="D54" s="10">
        <v>0</v>
      </c>
      <c r="E54" s="10">
        <v>3</v>
      </c>
      <c r="F54" s="10">
        <v>0</v>
      </c>
      <c r="G54" s="10">
        <v>4</v>
      </c>
      <c r="H54" s="13"/>
      <c r="I54" s="11">
        <v>5000000</v>
      </c>
      <c r="J54" s="13"/>
      <c r="K54" s="12">
        <f t="shared" si="4"/>
        <v>5000000</v>
      </c>
      <c r="L54" s="12">
        <f t="shared" si="5"/>
        <v>18268176.835951768</v>
      </c>
      <c r="M54" s="50"/>
      <c r="N54" s="13"/>
      <c r="O54" s="14"/>
    </row>
    <row r="55" spans="2:15">
      <c r="B55" s="46"/>
      <c r="C55" s="10">
        <v>0.251</v>
      </c>
      <c r="D55" s="10">
        <v>5</v>
      </c>
      <c r="E55" s="10">
        <v>3</v>
      </c>
      <c r="F55" s="10">
        <v>1</v>
      </c>
      <c r="G55" s="10">
        <v>4</v>
      </c>
      <c r="H55" s="11">
        <v>8333333.2999999998</v>
      </c>
      <c r="I55" s="11">
        <v>5000000</v>
      </c>
      <c r="J55" s="11">
        <v>1666666.6</v>
      </c>
      <c r="K55" s="12">
        <f t="shared" si="4"/>
        <v>4999999.9666666668</v>
      </c>
      <c r="L55" s="12">
        <f t="shared" si="5"/>
        <v>19920318.592297476</v>
      </c>
      <c r="M55" s="50"/>
      <c r="N55" s="13"/>
      <c r="O55" s="14"/>
    </row>
    <row r="56" spans="2:15">
      <c r="B56" s="46"/>
      <c r="C56" s="10">
        <v>0.25059999999999993</v>
      </c>
      <c r="D56" s="10">
        <v>1</v>
      </c>
      <c r="E56" s="10">
        <v>0</v>
      </c>
      <c r="F56" s="10">
        <v>0</v>
      </c>
      <c r="G56" s="10">
        <v>4</v>
      </c>
      <c r="H56" s="11">
        <v>1666666.6</v>
      </c>
      <c r="I56" s="13"/>
      <c r="J56" s="13"/>
      <c r="K56" s="12">
        <f t="shared" si="4"/>
        <v>1666666.6</v>
      </c>
      <c r="L56" s="12">
        <f t="shared" si="5"/>
        <v>6650704.7086991239</v>
      </c>
      <c r="M56" s="50"/>
      <c r="N56" s="13"/>
      <c r="O56" s="14"/>
    </row>
    <row r="57" spans="2:15">
      <c r="B57" s="46"/>
      <c r="C57" s="10">
        <v>0.19230000000000014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</row>
    <row r="58" spans="2:15">
      <c r="B58" s="46"/>
      <c r="C58" s="10">
        <v>0.23599999999999999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</row>
    <row r="59" spans="2:15">
      <c r="B59" s="46"/>
      <c r="C59" s="10">
        <v>0.24490000000000012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</row>
    <row r="60" spans="2:15">
      <c r="B60" s="46"/>
      <c r="C60" s="10">
        <v>0.25680000000000003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</row>
    <row r="61" spans="2:15">
      <c r="B61" s="46"/>
      <c r="C61" s="10">
        <v>0.18930000000000002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</row>
    <row r="62" spans="2:15">
      <c r="B62" s="46"/>
      <c r="C62" s="10">
        <v>0.20690000000000008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</row>
    <row r="63" spans="2:15">
      <c r="B63" s="46"/>
      <c r="C63" s="10">
        <v>0.17069999999999985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4" spans="2:15">
      <c r="B64" s="47"/>
      <c r="C64" s="16">
        <v>0.19229999999999992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</row>
    <row r="65" spans="2:15">
      <c r="B65" s="21" t="s">
        <v>10</v>
      </c>
      <c r="C65" s="21" t="s">
        <v>11</v>
      </c>
      <c r="D65" s="22" t="s">
        <v>12</v>
      </c>
      <c r="E65" s="22" t="s">
        <v>13</v>
      </c>
      <c r="F65" s="22" t="s">
        <v>13</v>
      </c>
      <c r="G65" s="22" t="s">
        <v>14</v>
      </c>
      <c r="H65" s="21" t="s">
        <v>3</v>
      </c>
      <c r="I65" s="21" t="s">
        <v>4</v>
      </c>
      <c r="J65" s="21" t="s">
        <v>5</v>
      </c>
      <c r="K65" s="21" t="s">
        <v>15</v>
      </c>
      <c r="L65" s="21" t="s">
        <v>16</v>
      </c>
      <c r="M65" s="21" t="s">
        <v>17</v>
      </c>
      <c r="N65" s="21" t="s">
        <v>15</v>
      </c>
      <c r="O65" s="21" t="s">
        <v>18</v>
      </c>
    </row>
    <row r="66" spans="2:15">
      <c r="B66" s="45" t="s">
        <v>21</v>
      </c>
      <c r="C66" s="4">
        <v>0.4040999999999999</v>
      </c>
      <c r="D66" s="4">
        <v>6</v>
      </c>
      <c r="E66" s="4">
        <v>6</v>
      </c>
      <c r="F66" s="4">
        <v>4</v>
      </c>
      <c r="G66" s="4">
        <v>3</v>
      </c>
      <c r="H66" s="5">
        <v>1000000</v>
      </c>
      <c r="I66" s="5">
        <v>1000000</v>
      </c>
      <c r="J66" s="5">
        <v>666666.6</v>
      </c>
      <c r="K66" s="6">
        <f>AVERAGE(H66:J66)</f>
        <v>888888.8666666667</v>
      </c>
      <c r="L66" s="6">
        <f>K66/C66</f>
        <v>2199675.4928648029</v>
      </c>
      <c r="M66" s="55">
        <f>AVERAGE(L66:L70)</f>
        <v>2263770.6049919715</v>
      </c>
      <c r="N66" s="6">
        <f>AVERAGE(L66:L70,L72:L79,L82:L84)</f>
        <v>1377247.0629630208</v>
      </c>
      <c r="O66" s="8">
        <f>STDEV(L66:L70,L72:L79,L82:L84)</f>
        <v>1145969.9188984863</v>
      </c>
    </row>
    <row r="67" spans="2:15">
      <c r="B67" s="46"/>
      <c r="C67" s="10">
        <v>0.40629999999999999</v>
      </c>
      <c r="D67" s="10">
        <v>3</v>
      </c>
      <c r="E67" s="10">
        <v>3</v>
      </c>
      <c r="F67" s="10">
        <v>2</v>
      </c>
      <c r="G67" s="10">
        <v>3</v>
      </c>
      <c r="H67" s="11">
        <v>500000</v>
      </c>
      <c r="I67" s="11">
        <v>500000</v>
      </c>
      <c r="J67" s="11">
        <v>333333.3</v>
      </c>
      <c r="K67" s="12">
        <f t="shared" ref="K67:K85" si="6">AVERAGE(H67:J67)</f>
        <v>444444.43333333335</v>
      </c>
      <c r="L67" s="12">
        <f t="shared" ref="L67:L84" si="7">K67/C67</f>
        <v>1093882.4349823613</v>
      </c>
      <c r="M67" s="50"/>
      <c r="N67" s="13"/>
      <c r="O67" s="14"/>
    </row>
    <row r="68" spans="2:15">
      <c r="B68" s="46"/>
      <c r="C68" s="10">
        <v>0.45439999999999992</v>
      </c>
      <c r="D68" s="10">
        <v>4</v>
      </c>
      <c r="E68" s="10">
        <v>1</v>
      </c>
      <c r="F68" s="10">
        <v>2</v>
      </c>
      <c r="G68" s="10">
        <v>3</v>
      </c>
      <c r="H68" s="11">
        <v>666666.6</v>
      </c>
      <c r="I68" s="11">
        <v>166666.6</v>
      </c>
      <c r="J68" s="11">
        <v>333333.3</v>
      </c>
      <c r="K68" s="12">
        <f t="shared" si="6"/>
        <v>388888.83333333331</v>
      </c>
      <c r="L68" s="12">
        <f t="shared" si="7"/>
        <v>855829.29870892025</v>
      </c>
      <c r="M68" s="50"/>
      <c r="N68" s="13"/>
      <c r="O68" s="14"/>
    </row>
    <row r="69" spans="2:15">
      <c r="B69" s="46"/>
      <c r="C69" s="10">
        <v>0.23710000000000009</v>
      </c>
      <c r="D69" s="10">
        <v>20</v>
      </c>
      <c r="E69" s="10">
        <v>9</v>
      </c>
      <c r="F69" s="10">
        <v>6</v>
      </c>
      <c r="G69" s="10">
        <v>2</v>
      </c>
      <c r="H69" s="11">
        <v>3333333.3</v>
      </c>
      <c r="I69" s="11">
        <v>150000</v>
      </c>
      <c r="J69" s="11">
        <v>100000</v>
      </c>
      <c r="K69" s="12">
        <f t="shared" si="6"/>
        <v>1194444.4333333333</v>
      </c>
      <c r="L69" s="12">
        <f t="shared" si="7"/>
        <v>5037724.30760579</v>
      </c>
      <c r="M69" s="50"/>
      <c r="N69" s="12"/>
      <c r="O69" s="14"/>
    </row>
    <row r="70" spans="2:15">
      <c r="B70" s="46"/>
      <c r="C70" s="10">
        <v>0.46910000000000007</v>
      </c>
      <c r="D70" s="10">
        <v>7</v>
      </c>
      <c r="E70" s="10">
        <v>4</v>
      </c>
      <c r="F70" s="10">
        <v>7</v>
      </c>
      <c r="G70" s="10">
        <v>3</v>
      </c>
      <c r="H70" s="11">
        <v>1166666.6000000001</v>
      </c>
      <c r="I70" s="11">
        <v>666666.6</v>
      </c>
      <c r="J70" s="11">
        <v>1166666.6000000001</v>
      </c>
      <c r="K70" s="12">
        <f t="shared" si="6"/>
        <v>999999.93333333347</v>
      </c>
      <c r="L70" s="12">
        <f t="shared" si="7"/>
        <v>2131741.4907979821</v>
      </c>
      <c r="M70" s="50"/>
      <c r="N70" s="13"/>
      <c r="O70" s="14"/>
    </row>
    <row r="71" spans="2:15">
      <c r="B71" s="46"/>
      <c r="C71" s="10">
        <v>0.42510000000000003</v>
      </c>
      <c r="D71" s="10">
        <v>14</v>
      </c>
      <c r="E71" s="10">
        <v>12</v>
      </c>
      <c r="F71" s="10">
        <v>4</v>
      </c>
      <c r="G71" s="10">
        <v>2</v>
      </c>
      <c r="H71" s="11">
        <v>233333.3</v>
      </c>
      <c r="I71" s="11">
        <v>200000</v>
      </c>
      <c r="J71" s="11">
        <v>66666.600000000006</v>
      </c>
      <c r="K71" s="12">
        <f t="shared" si="6"/>
        <v>166666.63333333333</v>
      </c>
      <c r="L71" s="12"/>
      <c r="M71" s="50">
        <f>AVERAGE(L71,L72,L73,L74,L75)</f>
        <v>931138.90217367886</v>
      </c>
      <c r="N71" s="13"/>
      <c r="O71" s="14"/>
    </row>
    <row r="72" spans="2:15">
      <c r="B72" s="46"/>
      <c r="C72" s="10">
        <v>0.42619999999999991</v>
      </c>
      <c r="D72" s="10">
        <v>10</v>
      </c>
      <c r="E72" s="10">
        <v>13</v>
      </c>
      <c r="F72" s="10" t="s">
        <v>0</v>
      </c>
      <c r="G72" s="10">
        <v>2</v>
      </c>
      <c r="H72" s="11">
        <v>166666.6</v>
      </c>
      <c r="I72" s="11">
        <v>216666.6</v>
      </c>
      <c r="J72" s="13"/>
      <c r="K72" s="12">
        <f t="shared" si="6"/>
        <v>191666.6</v>
      </c>
      <c r="L72" s="12">
        <f t="shared" si="7"/>
        <v>449710.46457062423</v>
      </c>
      <c r="M72" s="50"/>
      <c r="N72" s="13"/>
      <c r="O72" s="14"/>
    </row>
    <row r="73" spans="2:15">
      <c r="B73" s="46"/>
      <c r="C73" s="10">
        <v>0.4093</v>
      </c>
      <c r="D73" s="10">
        <v>3</v>
      </c>
      <c r="E73" s="10">
        <v>5</v>
      </c>
      <c r="F73" s="10">
        <v>6</v>
      </c>
      <c r="G73" s="10">
        <v>3</v>
      </c>
      <c r="H73" s="11">
        <v>500000</v>
      </c>
      <c r="I73" s="11">
        <v>833333.3</v>
      </c>
      <c r="J73" s="11">
        <v>1000000</v>
      </c>
      <c r="K73" s="12">
        <f t="shared" si="6"/>
        <v>777777.7666666666</v>
      </c>
      <c r="L73" s="12">
        <f t="shared" si="7"/>
        <v>1900263.2950566006</v>
      </c>
      <c r="M73" s="50"/>
      <c r="N73" s="13"/>
      <c r="O73" s="14"/>
    </row>
    <row r="74" spans="2:15">
      <c r="B74" s="46"/>
      <c r="C74" s="10">
        <v>0.30249999999999999</v>
      </c>
      <c r="D74" s="10">
        <v>1</v>
      </c>
      <c r="E74" s="10">
        <v>1</v>
      </c>
      <c r="F74" s="10">
        <v>3</v>
      </c>
      <c r="G74" s="10">
        <v>3</v>
      </c>
      <c r="H74" s="11">
        <v>166666.6</v>
      </c>
      <c r="I74" s="11">
        <v>166666.6</v>
      </c>
      <c r="J74" s="11">
        <v>500000</v>
      </c>
      <c r="K74" s="12">
        <f t="shared" si="6"/>
        <v>277777.73333333334</v>
      </c>
      <c r="L74" s="12">
        <f t="shared" si="7"/>
        <v>918273.49862258963</v>
      </c>
      <c r="M74" s="50"/>
      <c r="N74" s="13"/>
      <c r="O74" s="14"/>
    </row>
    <row r="75" spans="2:15">
      <c r="B75" s="46"/>
      <c r="C75" s="10">
        <v>0.38959999999999995</v>
      </c>
      <c r="D75" s="10">
        <v>10</v>
      </c>
      <c r="E75" s="10">
        <v>10</v>
      </c>
      <c r="F75" s="10">
        <v>12</v>
      </c>
      <c r="G75" s="10">
        <v>2</v>
      </c>
      <c r="H75" s="11">
        <v>166666.6</v>
      </c>
      <c r="I75" s="11">
        <v>166666.6</v>
      </c>
      <c r="J75" s="11">
        <v>200000</v>
      </c>
      <c r="K75" s="12">
        <f t="shared" si="6"/>
        <v>177777.73333333331</v>
      </c>
      <c r="L75" s="12">
        <f t="shared" si="7"/>
        <v>456308.35044490075</v>
      </c>
      <c r="M75" s="50"/>
      <c r="N75" s="13"/>
      <c r="O75" s="14"/>
    </row>
    <row r="76" spans="2:15">
      <c r="B76" s="46"/>
      <c r="C76" s="10">
        <v>0.4698</v>
      </c>
      <c r="D76" s="10">
        <v>16</v>
      </c>
      <c r="E76" s="10">
        <v>13</v>
      </c>
      <c r="F76" s="10">
        <v>11</v>
      </c>
      <c r="G76" s="10">
        <v>3</v>
      </c>
      <c r="H76" s="11">
        <v>266666.59999999998</v>
      </c>
      <c r="I76" s="11">
        <v>216666.6</v>
      </c>
      <c r="J76" s="11">
        <v>1833333.3</v>
      </c>
      <c r="K76" s="12">
        <f t="shared" si="6"/>
        <v>772222.16666666663</v>
      </c>
      <c r="L76" s="12">
        <f t="shared" si="7"/>
        <v>1643725.3441180643</v>
      </c>
      <c r="M76" s="50">
        <f>AVERAGE(L76,L77,L78,L79,L80)</f>
        <v>1061133.5766140295</v>
      </c>
      <c r="N76" s="13"/>
      <c r="O76" s="14"/>
    </row>
    <row r="77" spans="2:15">
      <c r="B77" s="46"/>
      <c r="C77" s="10">
        <v>0.28380000000000005</v>
      </c>
      <c r="D77" s="10">
        <v>7</v>
      </c>
      <c r="E77" s="10">
        <v>0</v>
      </c>
      <c r="F77" s="10">
        <v>9</v>
      </c>
      <c r="G77" s="10">
        <v>2</v>
      </c>
      <c r="H77" s="11">
        <v>166666.6</v>
      </c>
      <c r="I77" s="13"/>
      <c r="J77" s="11">
        <v>150000</v>
      </c>
      <c r="K77" s="12">
        <f t="shared" si="6"/>
        <v>158333.29999999999</v>
      </c>
      <c r="L77" s="12">
        <f t="shared" si="7"/>
        <v>557904.51021846361</v>
      </c>
      <c r="M77" s="50"/>
      <c r="N77" s="13"/>
      <c r="O77" s="14"/>
    </row>
    <row r="78" spans="2:15">
      <c r="B78" s="46"/>
      <c r="C78" s="10">
        <v>0.39510000000000001</v>
      </c>
      <c r="D78" s="10">
        <v>2</v>
      </c>
      <c r="E78" s="10">
        <v>3</v>
      </c>
      <c r="F78" s="10">
        <v>6</v>
      </c>
      <c r="G78" s="10">
        <v>3</v>
      </c>
      <c r="H78" s="11">
        <v>333333.3</v>
      </c>
      <c r="I78" s="11">
        <v>500000</v>
      </c>
      <c r="J78" s="11">
        <v>1000000</v>
      </c>
      <c r="K78" s="12">
        <f t="shared" si="6"/>
        <v>611111.1</v>
      </c>
      <c r="L78" s="12">
        <f t="shared" si="7"/>
        <v>1546725.1328777524</v>
      </c>
      <c r="M78" s="50"/>
      <c r="N78" s="13"/>
      <c r="O78" s="14"/>
    </row>
    <row r="79" spans="2:15">
      <c r="B79" s="46"/>
      <c r="C79" s="10">
        <v>0.33590000000000009</v>
      </c>
      <c r="D79" s="10">
        <v>8</v>
      </c>
      <c r="E79" s="10">
        <v>12</v>
      </c>
      <c r="F79" s="10">
        <v>7</v>
      </c>
      <c r="G79" s="10">
        <v>2</v>
      </c>
      <c r="H79" s="11">
        <v>133333.29999999999</v>
      </c>
      <c r="I79" s="11">
        <v>200000</v>
      </c>
      <c r="J79" s="11">
        <v>166666.6</v>
      </c>
      <c r="K79" s="12">
        <f t="shared" si="6"/>
        <v>166666.63333333333</v>
      </c>
      <c r="L79" s="12">
        <f t="shared" si="7"/>
        <v>496179.31924183771</v>
      </c>
      <c r="M79" s="50"/>
      <c r="N79" s="13"/>
      <c r="O79" s="14"/>
    </row>
    <row r="80" spans="2:15">
      <c r="B80" s="46"/>
      <c r="C80" s="10">
        <v>0.42579999999999996</v>
      </c>
      <c r="D80" s="10">
        <v>7</v>
      </c>
      <c r="E80" s="10">
        <v>7</v>
      </c>
      <c r="F80" s="10">
        <v>8</v>
      </c>
      <c r="G80" s="10">
        <v>2</v>
      </c>
      <c r="H80" s="11">
        <v>166666.6</v>
      </c>
      <c r="I80" s="11">
        <v>166666.6</v>
      </c>
      <c r="J80" s="11">
        <v>133333.29999999999</v>
      </c>
      <c r="K80" s="12">
        <f t="shared" si="6"/>
        <v>155555.5</v>
      </c>
      <c r="L80" s="12"/>
      <c r="M80" s="50"/>
      <c r="N80" s="13"/>
      <c r="O80" s="14"/>
    </row>
    <row r="81" spans="2:16">
      <c r="B81" s="46"/>
      <c r="C81" s="10">
        <v>0.46050000000000013</v>
      </c>
      <c r="D81" s="10">
        <v>9</v>
      </c>
      <c r="E81" s="10">
        <v>8</v>
      </c>
      <c r="F81" s="10">
        <v>5</v>
      </c>
      <c r="G81" s="10">
        <v>2</v>
      </c>
      <c r="H81" s="11">
        <v>150000</v>
      </c>
      <c r="I81" s="11">
        <v>133333.29999999999</v>
      </c>
      <c r="J81" s="11">
        <v>83333.3</v>
      </c>
      <c r="K81" s="12">
        <f t="shared" si="6"/>
        <v>122222.2</v>
      </c>
      <c r="L81" s="12"/>
      <c r="M81" s="51">
        <f>AVERAGE(L81:L84,L85)</f>
        <v>916003.35576588206</v>
      </c>
      <c r="N81" s="13"/>
      <c r="O81" s="14"/>
    </row>
    <row r="82" spans="2:16">
      <c r="B82" s="46"/>
      <c r="C82" s="10">
        <v>0.43649999999999989</v>
      </c>
      <c r="D82" s="10">
        <v>16</v>
      </c>
      <c r="E82" s="10">
        <v>11</v>
      </c>
      <c r="F82" s="10">
        <v>13</v>
      </c>
      <c r="G82" s="10">
        <v>2</v>
      </c>
      <c r="H82" s="11">
        <v>266666.59999999998</v>
      </c>
      <c r="I82" s="11">
        <v>183333.3</v>
      </c>
      <c r="J82" s="11">
        <v>216666.6</v>
      </c>
      <c r="K82" s="12">
        <f t="shared" si="6"/>
        <v>222222.16666666666</v>
      </c>
      <c r="L82" s="12">
        <f t="shared" si="7"/>
        <v>509100.03818251251</v>
      </c>
      <c r="M82" s="51"/>
      <c r="N82" s="13"/>
      <c r="O82" s="14"/>
    </row>
    <row r="83" spans="2:16">
      <c r="B83" s="46"/>
      <c r="C83" s="10">
        <v>0.42300000000000004</v>
      </c>
      <c r="D83" s="10">
        <v>4</v>
      </c>
      <c r="E83" s="10">
        <v>4</v>
      </c>
      <c r="F83" s="10">
        <v>2</v>
      </c>
      <c r="G83" s="10">
        <v>3</v>
      </c>
      <c r="H83" s="11">
        <v>666666.6</v>
      </c>
      <c r="I83" s="11">
        <v>666666.6</v>
      </c>
      <c r="J83" s="11">
        <v>333333.3</v>
      </c>
      <c r="K83" s="12">
        <f t="shared" si="6"/>
        <v>555555.5</v>
      </c>
      <c r="L83" s="12">
        <f t="shared" si="7"/>
        <v>1313369.976359338</v>
      </c>
      <c r="M83" s="51"/>
      <c r="N83" s="13"/>
      <c r="O83" s="14"/>
    </row>
    <row r="84" spans="2:16">
      <c r="B84" s="46"/>
      <c r="C84" s="10">
        <v>0.24010000000000009</v>
      </c>
      <c r="D84" s="10">
        <v>1</v>
      </c>
      <c r="E84" s="10">
        <v>1</v>
      </c>
      <c r="F84" s="10">
        <v>2</v>
      </c>
      <c r="G84" s="10">
        <v>3</v>
      </c>
      <c r="H84" s="11">
        <v>166666.6</v>
      </c>
      <c r="I84" s="11">
        <v>166666.6</v>
      </c>
      <c r="J84" s="11">
        <v>333333.3</v>
      </c>
      <c r="K84" s="12">
        <f t="shared" si="6"/>
        <v>222222.16666666666</v>
      </c>
      <c r="L84" s="12">
        <f t="shared" si="7"/>
        <v>925540.05275579577</v>
      </c>
      <c r="M84" s="51"/>
      <c r="N84" s="13"/>
      <c r="O84" s="14"/>
    </row>
    <row r="85" spans="2:16">
      <c r="B85" s="47"/>
      <c r="C85" s="16">
        <v>0.39060000000000006</v>
      </c>
      <c r="D85" s="16">
        <v>6</v>
      </c>
      <c r="E85" s="16">
        <v>7</v>
      </c>
      <c r="F85" s="16">
        <v>10</v>
      </c>
      <c r="G85" s="16">
        <v>2</v>
      </c>
      <c r="H85" s="17">
        <v>100000</v>
      </c>
      <c r="I85" s="17">
        <v>116666.6</v>
      </c>
      <c r="J85" s="17">
        <v>166666.6</v>
      </c>
      <c r="K85" s="18">
        <f t="shared" si="6"/>
        <v>127777.73333333334</v>
      </c>
      <c r="L85" s="18"/>
      <c r="M85" s="52"/>
      <c r="N85" s="19"/>
      <c r="O85" s="20"/>
    </row>
    <row r="86" spans="2:16">
      <c r="B86" s="24"/>
      <c r="C86" s="10"/>
      <c r="D86" s="10"/>
      <c r="E86" s="10"/>
      <c r="F86" s="10"/>
      <c r="G86" s="10"/>
      <c r="H86" s="11"/>
      <c r="I86" s="11"/>
      <c r="J86" s="11"/>
      <c r="K86" s="12"/>
      <c r="L86" s="12"/>
      <c r="M86" s="25"/>
      <c r="N86" s="13"/>
      <c r="O86" s="13"/>
      <c r="P86" s="13"/>
    </row>
    <row r="87" spans="2:16">
      <c r="B87" s="24"/>
      <c r="C87" s="10"/>
      <c r="D87" s="10"/>
      <c r="E87" s="10"/>
      <c r="F87" s="10"/>
      <c r="G87" s="10"/>
      <c r="H87" s="11"/>
      <c r="I87" s="11"/>
      <c r="J87" s="11"/>
      <c r="K87" s="12"/>
      <c r="L87" s="12"/>
      <c r="M87" s="25"/>
      <c r="N87" s="13"/>
      <c r="O87" s="13"/>
      <c r="P87" s="13"/>
    </row>
    <row r="88" spans="2:16">
      <c r="B88" s="24"/>
      <c r="C88" s="10"/>
      <c r="D88" s="10"/>
      <c r="E88" s="10"/>
      <c r="F88" s="10"/>
      <c r="G88" s="10"/>
      <c r="H88" s="11"/>
      <c r="I88" s="11"/>
      <c r="J88" s="11"/>
      <c r="K88" s="12"/>
      <c r="L88" s="12"/>
      <c r="M88" s="25"/>
      <c r="N88" s="13"/>
      <c r="O88" s="13"/>
      <c r="P88" s="13"/>
    </row>
    <row r="90" spans="2:16" ht="15" customHeight="1">
      <c r="B90" s="26"/>
      <c r="C90" s="27" t="s">
        <v>28</v>
      </c>
      <c r="D90" s="27" t="s">
        <v>29</v>
      </c>
      <c r="E90" s="27" t="s">
        <v>23</v>
      </c>
      <c r="F90" s="28" t="s">
        <v>6</v>
      </c>
      <c r="G90" s="28" t="s">
        <v>7</v>
      </c>
      <c r="H90" s="28" t="s">
        <v>8</v>
      </c>
      <c r="I90" s="28" t="s">
        <v>24</v>
      </c>
      <c r="J90" s="27" t="s">
        <v>31</v>
      </c>
      <c r="K90" s="28" t="s">
        <v>30</v>
      </c>
      <c r="L90" s="28" t="s">
        <v>15</v>
      </c>
      <c r="M90" s="29" t="s">
        <v>25</v>
      </c>
    </row>
    <row r="91" spans="2:16">
      <c r="B91" s="48" t="s">
        <v>22</v>
      </c>
      <c r="C91" s="30">
        <v>0.99590000000000001</v>
      </c>
      <c r="D91" s="7">
        <v>1.1819999999999999</v>
      </c>
      <c r="E91" s="7">
        <f>D91-C91</f>
        <v>0.18609999999999993</v>
      </c>
      <c r="F91" s="7">
        <v>1666.6669999999999</v>
      </c>
      <c r="G91" s="7">
        <v>1166.6669999999999</v>
      </c>
      <c r="H91" s="7">
        <v>1666.6669999999999</v>
      </c>
      <c r="I91" s="6">
        <f>AVERAGE(F91:H91)</f>
        <v>1500.0003333333334</v>
      </c>
      <c r="J91" s="6">
        <f>I91/E91</f>
        <v>8060.1844886261897</v>
      </c>
      <c r="K91" s="57">
        <f>AVERAGE(J91:J92)</f>
        <v>6262.4329294933195</v>
      </c>
      <c r="L91" s="6">
        <f>AVERAGE(J91:J98)</f>
        <v>16781.126919042512</v>
      </c>
      <c r="M91" s="8">
        <f>STDEV(J91:J98)</f>
        <v>11130.537762169439</v>
      </c>
    </row>
    <row r="92" spans="2:16">
      <c r="B92" s="48"/>
      <c r="C92" s="31">
        <v>7.2700000000000001E-2</v>
      </c>
      <c r="D92" s="13">
        <v>1.1926000000000001</v>
      </c>
      <c r="E92" s="13">
        <f t="shared" ref="E92:E98" si="8">D92-C92</f>
        <v>1.1199000000000001</v>
      </c>
      <c r="F92" s="13">
        <v>3333.33</v>
      </c>
      <c r="G92" s="13">
        <v>8333.33</v>
      </c>
      <c r="H92" s="13">
        <v>3333.33</v>
      </c>
      <c r="I92" s="12">
        <f t="shared" ref="I92:I98" si="9">AVERAGE(F92:H92)</f>
        <v>4999.9966666666669</v>
      </c>
      <c r="J92" s="12">
        <f t="shared" ref="J92:J108" si="10">I92/E92</f>
        <v>4464.6813703604485</v>
      </c>
      <c r="K92" s="58"/>
      <c r="L92" s="12"/>
      <c r="M92" s="32"/>
    </row>
    <row r="93" spans="2:16">
      <c r="B93" s="48"/>
      <c r="C93" s="31">
        <v>0.97640000000000005</v>
      </c>
      <c r="D93" s="13">
        <v>1.1305000000000001</v>
      </c>
      <c r="E93" s="13">
        <f t="shared" si="8"/>
        <v>0.15410000000000001</v>
      </c>
      <c r="F93" s="13">
        <v>1666.6669999999999</v>
      </c>
      <c r="G93" s="13">
        <v>3333.33</v>
      </c>
      <c r="H93" s="13">
        <v>1166.6669999999999</v>
      </c>
      <c r="I93" s="12">
        <f t="shared" si="9"/>
        <v>2055.5546666666664</v>
      </c>
      <c r="J93" s="12">
        <f t="shared" si="10"/>
        <v>13339.095825221715</v>
      </c>
      <c r="K93" s="59">
        <f>AVERAGE(J93:J94)</f>
        <v>14760.157944973318</v>
      </c>
      <c r="L93" s="12"/>
      <c r="M93" s="14"/>
    </row>
    <row r="94" spans="2:16">
      <c r="B94" s="48"/>
      <c r="C94" s="31">
        <v>0.98670000000000002</v>
      </c>
      <c r="D94" s="13">
        <v>1.1412</v>
      </c>
      <c r="E94" s="13">
        <f t="shared" si="8"/>
        <v>0.15449999999999997</v>
      </c>
      <c r="F94" s="13">
        <v>3333.33</v>
      </c>
      <c r="G94" s="13">
        <v>1666.6669999999999</v>
      </c>
      <c r="H94" s="13"/>
      <c r="I94" s="12">
        <f t="shared" si="9"/>
        <v>2499.9984999999997</v>
      </c>
      <c r="J94" s="12">
        <f t="shared" si="10"/>
        <v>16181.220064724921</v>
      </c>
      <c r="K94" s="58"/>
      <c r="L94" s="12"/>
      <c r="M94" s="14"/>
    </row>
    <row r="95" spans="2:16">
      <c r="B95" s="48"/>
      <c r="C95" s="31">
        <v>0.98370000000000002</v>
      </c>
      <c r="D95" s="13">
        <v>1.1909000000000001</v>
      </c>
      <c r="E95" s="13">
        <f t="shared" si="8"/>
        <v>0.20720000000000005</v>
      </c>
      <c r="F95" s="13">
        <v>1666.6669999999999</v>
      </c>
      <c r="G95" s="13">
        <v>1666.6669999999999</v>
      </c>
      <c r="H95" s="13">
        <v>3333.33</v>
      </c>
      <c r="I95" s="12">
        <f t="shared" si="9"/>
        <v>2222.2213333333334</v>
      </c>
      <c r="J95" s="12">
        <f t="shared" si="10"/>
        <v>10725.006435006433</v>
      </c>
      <c r="K95" s="59">
        <f>AVERAGE(J95:J96)</f>
        <v>15557.818735854788</v>
      </c>
      <c r="L95" s="12"/>
      <c r="M95" s="14"/>
    </row>
    <row r="96" spans="2:16">
      <c r="B96" s="48"/>
      <c r="C96" s="31">
        <v>0.98109999999999997</v>
      </c>
      <c r="D96" s="13">
        <v>1.1364000000000001</v>
      </c>
      <c r="E96" s="13">
        <f t="shared" si="8"/>
        <v>0.1553000000000001</v>
      </c>
      <c r="F96" s="13">
        <v>1333.33</v>
      </c>
      <c r="G96" s="13">
        <v>5000</v>
      </c>
      <c r="H96" s="13"/>
      <c r="I96" s="12">
        <f t="shared" si="9"/>
        <v>3166.665</v>
      </c>
      <c r="J96" s="12">
        <f t="shared" si="10"/>
        <v>20390.63103670314</v>
      </c>
      <c r="K96" s="58"/>
      <c r="L96" s="12"/>
      <c r="M96" s="14"/>
    </row>
    <row r="97" spans="2:15">
      <c r="B97" s="48"/>
      <c r="C97" s="31">
        <v>0.99529999999999996</v>
      </c>
      <c r="D97" s="13">
        <v>1.2010000000000001</v>
      </c>
      <c r="E97" s="13">
        <f t="shared" si="8"/>
        <v>0.2057000000000001</v>
      </c>
      <c r="F97" s="13">
        <v>11666.666999999999</v>
      </c>
      <c r="G97" s="13">
        <v>11666.666999999999</v>
      </c>
      <c r="H97" s="13">
        <v>1666.6669999999999</v>
      </c>
      <c r="I97" s="12">
        <f t="shared" si="9"/>
        <v>8333.3336666666673</v>
      </c>
      <c r="J97" s="12">
        <f t="shared" si="10"/>
        <v>40512.074218116984</v>
      </c>
      <c r="K97" s="59">
        <f>AVERAGE(J97:J98)</f>
        <v>30544.098065848615</v>
      </c>
      <c r="L97" s="12"/>
      <c r="M97" s="14"/>
    </row>
    <row r="98" spans="2:15">
      <c r="B98" s="49"/>
      <c r="C98" s="33">
        <v>0.98219999999999996</v>
      </c>
      <c r="D98" s="19">
        <v>1.1981999999999999</v>
      </c>
      <c r="E98" s="19">
        <f t="shared" si="8"/>
        <v>0.21599999999999997</v>
      </c>
      <c r="F98" s="19">
        <v>6666.6670000000004</v>
      </c>
      <c r="G98" s="19">
        <v>3333.33</v>
      </c>
      <c r="H98" s="19">
        <v>3333.33</v>
      </c>
      <c r="I98" s="18">
        <f t="shared" si="9"/>
        <v>4444.4423333333334</v>
      </c>
      <c r="J98" s="18">
        <f t="shared" si="10"/>
        <v>20576.121913580249</v>
      </c>
      <c r="K98" s="60"/>
      <c r="L98" s="18"/>
      <c r="M98" s="20"/>
    </row>
    <row r="99" spans="2:15">
      <c r="I99" s="2"/>
      <c r="J99" s="2"/>
      <c r="K99" s="37"/>
      <c r="N99" s="2"/>
      <c r="O99" s="2"/>
    </row>
    <row r="100" spans="2:15">
      <c r="B100" s="26"/>
      <c r="C100" s="27" t="s">
        <v>28</v>
      </c>
      <c r="D100" s="27" t="s">
        <v>29</v>
      </c>
      <c r="E100" s="27" t="s">
        <v>23</v>
      </c>
      <c r="F100" s="28" t="s">
        <v>6</v>
      </c>
      <c r="G100" s="28" t="s">
        <v>7</v>
      </c>
      <c r="H100" s="28" t="s">
        <v>8</v>
      </c>
      <c r="I100" s="28" t="s">
        <v>24</v>
      </c>
      <c r="J100" s="27" t="s">
        <v>31</v>
      </c>
      <c r="K100" s="61" t="s">
        <v>30</v>
      </c>
      <c r="L100" s="28" t="s">
        <v>15</v>
      </c>
      <c r="M100" s="29" t="s">
        <v>25</v>
      </c>
    </row>
    <row r="101" spans="2:15">
      <c r="B101" s="42" t="s">
        <v>26</v>
      </c>
      <c r="C101" s="13">
        <v>0.97709999999999997</v>
      </c>
      <c r="D101" s="13">
        <v>1.1484000000000001</v>
      </c>
      <c r="E101" s="13">
        <f t="shared" ref="E101:E108" si="11">D101-C101</f>
        <v>0.17130000000000012</v>
      </c>
      <c r="F101" s="13">
        <v>5000</v>
      </c>
      <c r="G101" s="13">
        <v>8333.33</v>
      </c>
      <c r="H101" s="13">
        <v>16666.667000000001</v>
      </c>
      <c r="I101" s="12">
        <f>AVERAGE(F101:H101)</f>
        <v>9999.9990000000016</v>
      </c>
      <c r="J101" s="12">
        <f t="shared" si="10"/>
        <v>58377.110332749529</v>
      </c>
      <c r="K101" s="62">
        <f>AVERAGE(J101:J102)</f>
        <v>51845.793701810711</v>
      </c>
      <c r="L101" s="12">
        <f>AVERAGE(J101:J107)</f>
        <v>36130.502934091965</v>
      </c>
      <c r="M101" s="32">
        <f>STDEV(J101:J107)</f>
        <v>13428.870619935165</v>
      </c>
    </row>
    <row r="102" spans="2:15">
      <c r="B102" s="43"/>
      <c r="C102" s="13">
        <v>0.98240000000000005</v>
      </c>
      <c r="D102" s="13">
        <v>1.1662999999999999</v>
      </c>
      <c r="E102" s="13">
        <f t="shared" si="11"/>
        <v>0.18389999999999984</v>
      </c>
      <c r="F102" s="13">
        <v>5000</v>
      </c>
      <c r="G102" s="13">
        <v>3333.33</v>
      </c>
      <c r="H102" s="13">
        <v>16666.667000000001</v>
      </c>
      <c r="I102" s="12">
        <f>AVERAGE(F102:H102)</f>
        <v>8333.3323333333337</v>
      </c>
      <c r="J102" s="12">
        <f t="shared" si="10"/>
        <v>45314.477070871893</v>
      </c>
      <c r="K102" s="63"/>
      <c r="L102" s="12"/>
      <c r="M102" s="32"/>
    </row>
    <row r="103" spans="2:15">
      <c r="B103" s="43"/>
      <c r="C103" s="13">
        <v>0.97670000000000001</v>
      </c>
      <c r="D103" s="13">
        <v>1.129</v>
      </c>
      <c r="E103" s="13">
        <f t="shared" si="11"/>
        <v>0.15229999999999999</v>
      </c>
      <c r="F103" s="13">
        <v>1166.6669999999999</v>
      </c>
      <c r="G103" s="13">
        <v>1166.6669999999999</v>
      </c>
      <c r="H103" s="13">
        <v>16666.667000000001</v>
      </c>
      <c r="I103" s="12">
        <f>AVERAGE(F103:H103)</f>
        <v>6333.3336666666664</v>
      </c>
      <c r="J103" s="12">
        <f t="shared" si="10"/>
        <v>41584.594003064129</v>
      </c>
      <c r="K103" s="62">
        <f>AVERAGE(J103:J104)</f>
        <v>32223.482415340943</v>
      </c>
      <c r="L103" s="13"/>
      <c r="M103" s="14"/>
    </row>
    <row r="104" spans="2:15">
      <c r="B104" s="43"/>
      <c r="C104" s="13">
        <v>0.98560000000000003</v>
      </c>
      <c r="D104" s="13">
        <v>1.1314</v>
      </c>
      <c r="E104" s="13">
        <f t="shared" si="11"/>
        <v>0.14579999999999993</v>
      </c>
      <c r="F104" s="13">
        <v>1666.6669999999999</v>
      </c>
      <c r="G104" s="13">
        <v>6666.6670000000004</v>
      </c>
      <c r="H104" s="13">
        <v>1666.6669999999999</v>
      </c>
      <c r="I104" s="12">
        <f t="shared" ref="I104:I108" si="12">AVERAGE(F104:H104)</f>
        <v>3333.3336666666669</v>
      </c>
      <c r="J104" s="12">
        <f t="shared" si="10"/>
        <v>22862.370827617753</v>
      </c>
      <c r="K104" s="63"/>
      <c r="L104" s="13"/>
      <c r="M104" s="14"/>
    </row>
    <row r="105" spans="2:15">
      <c r="B105" s="43"/>
      <c r="C105" s="13">
        <v>0.98409999999999997</v>
      </c>
      <c r="D105" s="13">
        <v>1.1653</v>
      </c>
      <c r="E105" s="13">
        <f t="shared" si="11"/>
        <v>0.18120000000000003</v>
      </c>
      <c r="F105" s="13">
        <v>1666.6669999999999</v>
      </c>
      <c r="G105" s="13">
        <v>6666.6670000000004</v>
      </c>
      <c r="H105" s="13">
        <v>11666.666999999999</v>
      </c>
      <c r="I105" s="12">
        <f t="shared" si="12"/>
        <v>6666.6670000000004</v>
      </c>
      <c r="J105" s="12">
        <f t="shared" si="10"/>
        <v>36791.760485651212</v>
      </c>
      <c r="K105" s="62">
        <f>AVERAGE(J105:J106)</f>
        <v>29915.101214389582</v>
      </c>
      <c r="L105" s="13"/>
      <c r="M105" s="14"/>
    </row>
    <row r="106" spans="2:15">
      <c r="B106" s="43"/>
      <c r="C106" s="13">
        <v>0.9899</v>
      </c>
      <c r="D106" s="13">
        <v>1.1587000000000001</v>
      </c>
      <c r="E106" s="13">
        <f t="shared" si="11"/>
        <v>0.16880000000000006</v>
      </c>
      <c r="F106" s="13">
        <v>6666.6670000000004</v>
      </c>
      <c r="G106" s="13">
        <v>3333.3330000000001</v>
      </c>
      <c r="H106" s="13">
        <v>1666.6669999999999</v>
      </c>
      <c r="I106" s="12">
        <f t="shared" si="12"/>
        <v>3888.8889999999997</v>
      </c>
      <c r="J106" s="12">
        <f t="shared" si="10"/>
        <v>23038.441943127953</v>
      </c>
      <c r="K106" s="63"/>
      <c r="L106" s="13"/>
      <c r="M106" s="14"/>
    </row>
    <row r="107" spans="2:15">
      <c r="B107" s="43"/>
      <c r="C107" s="13">
        <v>0.9869</v>
      </c>
      <c r="D107" s="13">
        <v>1.1428</v>
      </c>
      <c r="E107" s="13">
        <f t="shared" si="11"/>
        <v>0.15590000000000004</v>
      </c>
      <c r="F107" s="13">
        <v>5000</v>
      </c>
      <c r="G107" s="13">
        <v>5000</v>
      </c>
      <c r="H107" s="13">
        <v>1666.6669999999999</v>
      </c>
      <c r="I107" s="12">
        <f t="shared" si="12"/>
        <v>3888.8889999999997</v>
      </c>
      <c r="J107" s="12">
        <f>I107/E107</f>
        <v>24944.76587556125</v>
      </c>
      <c r="K107" s="62">
        <f>AVERAGE(J107:J108)</f>
        <v>24567.194258535346</v>
      </c>
      <c r="L107" s="13"/>
      <c r="M107" s="14"/>
    </row>
    <row r="108" spans="2:15">
      <c r="B108" s="44"/>
      <c r="C108" s="19">
        <v>0.9819</v>
      </c>
      <c r="D108" s="19">
        <v>1.1196999999999999</v>
      </c>
      <c r="E108" s="19">
        <f t="shared" si="11"/>
        <v>0.13779999999999992</v>
      </c>
      <c r="F108" s="19">
        <v>3333.33</v>
      </c>
      <c r="G108" s="19">
        <v>3333.33</v>
      </c>
      <c r="H108" s="19">
        <v>3333.33</v>
      </c>
      <c r="I108" s="18">
        <f t="shared" si="12"/>
        <v>3333.33</v>
      </c>
      <c r="J108" s="18">
        <f t="shared" si="10"/>
        <v>24189.622641509446</v>
      </c>
      <c r="K108" s="60"/>
      <c r="L108" s="19"/>
      <c r="M108" s="20"/>
    </row>
    <row r="109" spans="2:15">
      <c r="B109" s="1"/>
    </row>
    <row r="110" spans="2:15">
      <c r="B110" s="1"/>
    </row>
    <row r="111" spans="2:15">
      <c r="B111" s="1"/>
    </row>
    <row r="112" spans="2:15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</sheetData>
  <mergeCells count="21">
    <mergeCell ref="M3:M7"/>
    <mergeCell ref="M8:M12"/>
    <mergeCell ref="M13:M17"/>
    <mergeCell ref="M18:M22"/>
    <mergeCell ref="M24:M28"/>
    <mergeCell ref="M76:M80"/>
    <mergeCell ref="M81:M85"/>
    <mergeCell ref="M29:M33"/>
    <mergeCell ref="M34:M38"/>
    <mergeCell ref="M39:M43"/>
    <mergeCell ref="M66:M70"/>
    <mergeCell ref="M71:M75"/>
    <mergeCell ref="M45:M48"/>
    <mergeCell ref="M49:M52"/>
    <mergeCell ref="M53:M56"/>
    <mergeCell ref="B101:B108"/>
    <mergeCell ref="B3:B22"/>
    <mergeCell ref="B24:B43"/>
    <mergeCell ref="B45:B64"/>
    <mergeCell ref="B66:B85"/>
    <mergeCell ref="B91:B9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0"/>
  <sheetViews>
    <sheetView workbookViewId="0">
      <selection activeCell="K50" sqref="K50:K59"/>
    </sheetView>
  </sheetViews>
  <sheetFormatPr baseColWidth="10" defaultRowHeight="14" x14ac:dyDescent="0"/>
  <cols>
    <col min="3" max="3" width="25.1640625" customWidth="1"/>
    <col min="4" max="4" width="35.6640625" customWidth="1"/>
    <col min="7" max="7" width="21.83203125" customWidth="1"/>
    <col min="8" max="8" width="10.1640625" customWidth="1"/>
    <col min="9" max="9" width="13.1640625" customWidth="1"/>
  </cols>
  <sheetData>
    <row r="2" spans="2:13">
      <c r="B2" s="38" t="s">
        <v>41</v>
      </c>
      <c r="C2" s="39" t="s">
        <v>32</v>
      </c>
      <c r="D2" s="39" t="s">
        <v>33</v>
      </c>
      <c r="E2" s="40" t="s">
        <v>39</v>
      </c>
    </row>
    <row r="3" spans="2:13">
      <c r="B3" s="31">
        <v>1</v>
      </c>
      <c r="C3" s="12">
        <v>73302465.27777794</v>
      </c>
      <c r="D3" s="12">
        <v>2898550719.8067565</v>
      </c>
      <c r="E3" s="14">
        <f>L15</f>
        <v>0.11062367365629402</v>
      </c>
    </row>
    <row r="4" spans="2:13">
      <c r="B4" s="31">
        <v>2</v>
      </c>
      <c r="C4" s="12">
        <v>95785436.781609982</v>
      </c>
      <c r="D4" s="12">
        <v>1125175805.9071705</v>
      </c>
      <c r="E4" s="14"/>
      <c r="G4" t="s">
        <v>42</v>
      </c>
      <c r="K4" t="s">
        <v>43</v>
      </c>
    </row>
    <row r="5" spans="2:13" ht="15" thickBot="1">
      <c r="B5" s="31">
        <v>3</v>
      </c>
      <c r="C5" s="12">
        <v>53763435.483870469</v>
      </c>
      <c r="D5" s="12">
        <v>77777766.666664869</v>
      </c>
      <c r="E5" s="14"/>
    </row>
    <row r="6" spans="2:13">
      <c r="B6" s="31">
        <v>4</v>
      </c>
      <c r="C6" s="12">
        <v>658436212.34567571</v>
      </c>
      <c r="D6" s="12">
        <v>7818930037.0366116</v>
      </c>
      <c r="E6" s="14"/>
      <c r="G6" s="36"/>
      <c r="H6" s="36" t="s">
        <v>35</v>
      </c>
      <c r="I6" s="36" t="s">
        <v>36</v>
      </c>
      <c r="K6" s="36"/>
      <c r="L6" s="36" t="s">
        <v>35</v>
      </c>
      <c r="M6" s="36" t="s">
        <v>36</v>
      </c>
    </row>
    <row r="7" spans="2:13">
      <c r="B7" s="31">
        <v>5</v>
      </c>
      <c r="C7" s="12">
        <v>337837834.45945615</v>
      </c>
      <c r="D7" s="12">
        <v>416666659.7222296</v>
      </c>
      <c r="E7" s="14"/>
      <c r="G7" s="34" t="s">
        <v>37</v>
      </c>
      <c r="H7" s="41">
        <v>1804787515.7313986</v>
      </c>
      <c r="I7" s="41">
        <v>577609312.66315722</v>
      </c>
      <c r="K7" s="34" t="s">
        <v>37</v>
      </c>
      <c r="L7" s="34">
        <v>1804787515.7313986</v>
      </c>
      <c r="M7" s="34">
        <v>577609312.66315722</v>
      </c>
    </row>
    <row r="8" spans="2:13">
      <c r="B8" s="31">
        <v>6</v>
      </c>
      <c r="C8" s="12">
        <v>1583333329.9999986</v>
      </c>
      <c r="D8" s="12">
        <v>141843968.08510867</v>
      </c>
      <c r="E8" s="14"/>
      <c r="G8" s="34" t="s">
        <v>44</v>
      </c>
      <c r="H8" s="34">
        <v>8.2738222488975831E+18</v>
      </c>
      <c r="I8" s="34">
        <v>2.1678006759180304E+17</v>
      </c>
      <c r="K8" s="34" t="s">
        <v>44</v>
      </c>
      <c r="L8" s="34">
        <v>8.2738222488975831E+18</v>
      </c>
      <c r="M8" s="34">
        <v>2.1678006759180304E+17</v>
      </c>
    </row>
    <row r="9" spans="2:13">
      <c r="B9" s="31">
        <v>7</v>
      </c>
      <c r="C9" s="12">
        <v>30487798.780487448</v>
      </c>
      <c r="D9" s="12">
        <v>86520945.35519132</v>
      </c>
      <c r="E9" s="14"/>
      <c r="G9" s="34" t="s">
        <v>45</v>
      </c>
      <c r="H9" s="34">
        <v>16</v>
      </c>
      <c r="I9" s="34">
        <v>20</v>
      </c>
      <c r="K9" s="34" t="s">
        <v>45</v>
      </c>
      <c r="L9" s="34">
        <v>16</v>
      </c>
      <c r="M9" s="34">
        <v>20</v>
      </c>
    </row>
    <row r="10" spans="2:13">
      <c r="B10" s="31">
        <v>8</v>
      </c>
      <c r="C10" s="12">
        <v>1399491091.6030416</v>
      </c>
      <c r="D10" s="12">
        <v>74074070.370371222</v>
      </c>
      <c r="E10" s="14"/>
      <c r="G10" s="34" t="s">
        <v>46</v>
      </c>
      <c r="H10" s="34">
        <v>15</v>
      </c>
      <c r="I10" s="34">
        <v>19</v>
      </c>
      <c r="K10" s="34" t="s">
        <v>49</v>
      </c>
      <c r="L10" s="34">
        <v>0</v>
      </c>
      <c r="M10" s="34"/>
    </row>
    <row r="11" spans="2:13">
      <c r="B11" s="31">
        <v>9</v>
      </c>
      <c r="C11" s="12">
        <v>120481927.71084376</v>
      </c>
      <c r="D11" s="12">
        <v>243386241.26984233</v>
      </c>
      <c r="E11" s="14"/>
      <c r="G11" s="34" t="s">
        <v>38</v>
      </c>
      <c r="H11" s="34">
        <v>38.166895788948615</v>
      </c>
      <c r="I11" s="34"/>
      <c r="K11" s="34" t="s">
        <v>50</v>
      </c>
      <c r="L11" s="34">
        <v>16</v>
      </c>
      <c r="M11" s="34"/>
    </row>
    <row r="12" spans="2:13">
      <c r="B12" s="31">
        <v>10</v>
      </c>
      <c r="C12" s="12">
        <v>434782608.69565809</v>
      </c>
      <c r="D12" s="12">
        <v>347222220.4861092</v>
      </c>
      <c r="E12" s="14"/>
      <c r="G12" s="34" t="s">
        <v>47</v>
      </c>
      <c r="H12" s="34">
        <v>5.3152428075636572E-11</v>
      </c>
      <c r="I12" s="34"/>
      <c r="K12" s="34" t="s">
        <v>51</v>
      </c>
      <c r="L12" s="34">
        <v>1.6889237598813822</v>
      </c>
      <c r="M12" s="34"/>
    </row>
    <row r="13" spans="2:13" ht="15" thickBot="1">
      <c r="B13" s="31">
        <v>11</v>
      </c>
      <c r="C13" s="12">
        <v>862068965.51727033</v>
      </c>
      <c r="D13" s="12">
        <v>6329113924.0506182</v>
      </c>
      <c r="E13" s="14"/>
      <c r="G13" s="35" t="s">
        <v>48</v>
      </c>
      <c r="H13" s="35">
        <v>2.2340629220066179</v>
      </c>
      <c r="I13" s="35"/>
      <c r="K13" s="34" t="s">
        <v>52</v>
      </c>
      <c r="L13" s="34">
        <v>5.5311836828147012E-2</v>
      </c>
      <c r="M13" s="34"/>
    </row>
    <row r="14" spans="2:13">
      <c r="B14" s="31">
        <v>12</v>
      </c>
      <c r="C14" s="12">
        <v>669344036.1445893</v>
      </c>
      <c r="D14" s="12">
        <v>109469072.24958956</v>
      </c>
      <c r="E14" s="14"/>
      <c r="K14" s="34" t="s">
        <v>53</v>
      </c>
      <c r="L14" s="34">
        <v>1.7458836762762506</v>
      </c>
      <c r="M14" s="34"/>
    </row>
    <row r="15" spans="2:13">
      <c r="B15" s="31">
        <v>13</v>
      </c>
      <c r="C15" s="12">
        <v>186741358.54341701</v>
      </c>
      <c r="D15" s="12">
        <v>192901231.48148191</v>
      </c>
      <c r="E15" s="14"/>
      <c r="K15" s="34" t="s">
        <v>54</v>
      </c>
      <c r="L15" s="34">
        <v>0.11062367365629402</v>
      </c>
      <c r="M15" s="34"/>
    </row>
    <row r="16" spans="2:13" ht="15" thickBot="1">
      <c r="B16" s="31">
        <v>14</v>
      </c>
      <c r="C16" s="12">
        <v>523349434.78260875</v>
      </c>
      <c r="D16" s="12">
        <v>957854402.29885828</v>
      </c>
      <c r="E16" s="14"/>
      <c r="K16" s="35" t="s">
        <v>55</v>
      </c>
      <c r="L16" s="35">
        <v>2.119905299221255</v>
      </c>
      <c r="M16" s="35"/>
    </row>
    <row r="17" spans="2:13">
      <c r="B17" s="31">
        <v>15</v>
      </c>
      <c r="C17" s="12">
        <v>1178451171.7171693</v>
      </c>
      <c r="D17" s="12">
        <v>7999999999.9998865</v>
      </c>
      <c r="E17" s="14"/>
    </row>
    <row r="18" spans="2:13">
      <c r="B18" s="31">
        <v>16</v>
      </c>
      <c r="C18" s="12">
        <v>277777772.22222543</v>
      </c>
      <c r="D18" s="12">
        <v>57113186.915888213</v>
      </c>
      <c r="E18" s="14"/>
    </row>
    <row r="19" spans="2:13">
      <c r="B19" s="31">
        <v>17</v>
      </c>
      <c r="C19" s="12">
        <v>771604930.55556917</v>
      </c>
      <c r="D19" s="13"/>
      <c r="E19" s="14"/>
    </row>
    <row r="20" spans="2:13">
      <c r="B20" s="31">
        <v>18</v>
      </c>
      <c r="C20" s="12">
        <v>1028806580.246914</v>
      </c>
      <c r="D20" s="13"/>
      <c r="E20" s="14"/>
    </row>
    <row r="21" spans="2:13">
      <c r="B21" s="31">
        <v>19</v>
      </c>
      <c r="C21" s="12">
        <v>373482725.49019772</v>
      </c>
      <c r="D21" s="13"/>
      <c r="E21" s="14"/>
    </row>
    <row r="22" spans="2:13">
      <c r="B22" s="33">
        <v>20</v>
      </c>
      <c r="C22" s="18">
        <v>892857136.90476584</v>
      </c>
      <c r="D22" s="19"/>
      <c r="E22" s="20"/>
    </row>
    <row r="24" spans="2:13">
      <c r="B24" s="38" t="s">
        <v>34</v>
      </c>
      <c r="C24" s="39" t="s">
        <v>20</v>
      </c>
      <c r="D24" s="39" t="s">
        <v>21</v>
      </c>
      <c r="E24" s="40" t="s">
        <v>39</v>
      </c>
      <c r="F24" s="37"/>
    </row>
    <row r="25" spans="2:13">
      <c r="B25" s="31">
        <v>1</v>
      </c>
      <c r="C25" s="12">
        <v>27188689.505165849</v>
      </c>
      <c r="D25" s="12">
        <v>2199675.4928648029</v>
      </c>
      <c r="E25" s="14">
        <f>L36</f>
        <v>6.9530229998753124E-3</v>
      </c>
      <c r="G25" t="s">
        <v>42</v>
      </c>
      <c r="K25" t="s">
        <v>43</v>
      </c>
    </row>
    <row r="26" spans="2:13" ht="15" thickBot="1">
      <c r="B26" s="31">
        <v>2</v>
      </c>
      <c r="C26" s="12">
        <v>7972301.8996856632</v>
      </c>
      <c r="D26" s="12">
        <v>1093882.4349823613</v>
      </c>
      <c r="E26" s="14"/>
    </row>
    <row r="27" spans="2:13">
      <c r="B27" s="31">
        <v>3</v>
      </c>
      <c r="C27" s="12">
        <v>10419922.866520789</v>
      </c>
      <c r="D27" s="12">
        <v>855829.29870892025</v>
      </c>
      <c r="E27" s="14"/>
      <c r="G27" s="36"/>
      <c r="H27" s="36" t="s">
        <v>35</v>
      </c>
      <c r="I27" s="36" t="s">
        <v>36</v>
      </c>
      <c r="K27" s="36"/>
      <c r="L27" s="36" t="s">
        <v>35</v>
      </c>
      <c r="M27" s="36" t="s">
        <v>36</v>
      </c>
    </row>
    <row r="28" spans="2:13">
      <c r="B28" s="31">
        <v>4</v>
      </c>
      <c r="C28" s="12">
        <v>4051863.7763371156</v>
      </c>
      <c r="D28" s="12">
        <v>5037724.30760579</v>
      </c>
      <c r="E28" s="14"/>
      <c r="G28" s="34" t="s">
        <v>37</v>
      </c>
      <c r="H28" s="41">
        <v>10139333.790789168</v>
      </c>
      <c r="I28" s="41">
        <v>1377247.0629630208</v>
      </c>
      <c r="K28" s="34" t="s">
        <v>37</v>
      </c>
      <c r="L28" s="41">
        <v>10139333.790789168</v>
      </c>
      <c r="M28" s="41">
        <v>1377247.0629630208</v>
      </c>
    </row>
    <row r="29" spans="2:13">
      <c r="B29" s="31">
        <v>5</v>
      </c>
      <c r="C29" s="12">
        <v>11968490.207598904</v>
      </c>
      <c r="D29" s="12">
        <v>2131741.4907979821</v>
      </c>
      <c r="E29" s="14"/>
      <c r="G29" s="34" t="s">
        <v>44</v>
      </c>
      <c r="H29" s="41">
        <v>72834790123019.375</v>
      </c>
      <c r="I29" s="34">
        <v>1313247055020.2034</v>
      </c>
      <c r="K29" s="34" t="s">
        <v>44</v>
      </c>
      <c r="L29" s="41">
        <v>72834790123019.375</v>
      </c>
      <c r="M29" s="41">
        <v>1313247055020.2034</v>
      </c>
    </row>
    <row r="30" spans="2:13">
      <c r="B30" s="31">
        <v>6</v>
      </c>
      <c r="C30" s="12">
        <v>3442879.4366197181</v>
      </c>
      <c r="D30" s="12">
        <v>449710.46457062423</v>
      </c>
      <c r="E30" s="14"/>
      <c r="G30" s="34" t="s">
        <v>45</v>
      </c>
      <c r="H30" s="34">
        <v>11</v>
      </c>
      <c r="I30" s="34">
        <v>16</v>
      </c>
      <c r="K30" s="34" t="s">
        <v>45</v>
      </c>
      <c r="L30" s="34">
        <v>11</v>
      </c>
      <c r="M30" s="34">
        <v>16</v>
      </c>
    </row>
    <row r="31" spans="2:13">
      <c r="B31" s="31">
        <v>7</v>
      </c>
      <c r="C31" s="12">
        <v>1144426.5659571218</v>
      </c>
      <c r="D31" s="12">
        <v>1900263.2950566006</v>
      </c>
      <c r="E31" s="14"/>
      <c r="G31" s="34" t="s">
        <v>46</v>
      </c>
      <c r="H31" s="34">
        <v>10</v>
      </c>
      <c r="I31" s="34">
        <v>15</v>
      </c>
      <c r="K31" s="34" t="s">
        <v>49</v>
      </c>
      <c r="L31" s="34">
        <v>0</v>
      </c>
      <c r="M31" s="34"/>
    </row>
    <row r="32" spans="2:13">
      <c r="B32" s="31">
        <v>8</v>
      </c>
      <c r="C32" s="12">
        <v>504897.30384731892</v>
      </c>
      <c r="D32" s="12">
        <v>918273.49862258963</v>
      </c>
      <c r="E32" s="14"/>
      <c r="G32" s="34" t="s">
        <v>38</v>
      </c>
      <c r="H32" s="34">
        <v>55.461605525472784</v>
      </c>
      <c r="I32" s="34"/>
      <c r="K32" s="34" t="s">
        <v>50</v>
      </c>
      <c r="L32" s="34">
        <v>10</v>
      </c>
      <c r="M32" s="34"/>
    </row>
    <row r="33" spans="2:13">
      <c r="B33" s="31">
        <v>9</v>
      </c>
      <c r="C33" s="12">
        <v>18268176.835951768</v>
      </c>
      <c r="D33" s="12">
        <v>456308.35044490075</v>
      </c>
      <c r="E33" s="14"/>
      <c r="G33" s="34" t="s">
        <v>47</v>
      </c>
      <c r="H33" s="34">
        <v>5.2700712465030137E-10</v>
      </c>
      <c r="I33" s="34"/>
      <c r="K33" s="34" t="s">
        <v>51</v>
      </c>
      <c r="L33" s="34">
        <v>3.3842251704670838</v>
      </c>
      <c r="M33" s="34"/>
    </row>
    <row r="34" spans="2:13" ht="15" thickBot="1">
      <c r="B34" s="31">
        <v>10</v>
      </c>
      <c r="C34" s="12">
        <v>19920318.592297476</v>
      </c>
      <c r="D34" s="12">
        <v>1643725.3441180643</v>
      </c>
      <c r="E34" s="14"/>
      <c r="G34" s="35" t="s">
        <v>48</v>
      </c>
      <c r="H34" s="35">
        <v>2.5437185496928079</v>
      </c>
      <c r="I34" s="35"/>
      <c r="K34" s="34" t="s">
        <v>52</v>
      </c>
      <c r="L34" s="34">
        <v>3.4765114999376562E-3</v>
      </c>
      <c r="M34" s="34"/>
    </row>
    <row r="35" spans="2:13">
      <c r="B35" s="31">
        <v>11</v>
      </c>
      <c r="C35" s="12">
        <v>6650704.7086991239</v>
      </c>
      <c r="D35" s="12">
        <v>557904.51021846361</v>
      </c>
      <c r="E35" s="14"/>
      <c r="K35" s="34" t="s">
        <v>53</v>
      </c>
      <c r="L35" s="34">
        <v>1.812461122811676</v>
      </c>
      <c r="M35" s="34"/>
    </row>
    <row r="36" spans="2:13">
      <c r="B36" s="31">
        <v>12</v>
      </c>
      <c r="C36" s="13"/>
      <c r="D36" s="12">
        <v>1546725.1328777524</v>
      </c>
      <c r="E36" s="14"/>
      <c r="K36" s="34" t="s">
        <v>54</v>
      </c>
      <c r="L36" s="34">
        <v>6.9530229998753124E-3</v>
      </c>
      <c r="M36" s="34"/>
    </row>
    <row r="37" spans="2:13" ht="15" thickBot="1">
      <c r="B37" s="31">
        <v>13</v>
      </c>
      <c r="C37" s="13"/>
      <c r="D37" s="12">
        <v>496179.31924183771</v>
      </c>
      <c r="E37" s="14"/>
      <c r="K37" s="35" t="s">
        <v>55</v>
      </c>
      <c r="L37" s="35">
        <v>2.2281388519862744</v>
      </c>
      <c r="M37" s="35"/>
    </row>
    <row r="38" spans="2:13">
      <c r="B38" s="31">
        <v>14</v>
      </c>
      <c r="C38" s="13"/>
      <c r="D38" s="12">
        <v>509100.03818251251</v>
      </c>
      <c r="E38" s="14"/>
    </row>
    <row r="39" spans="2:13">
      <c r="B39" s="31">
        <v>15</v>
      </c>
      <c r="C39" s="13"/>
      <c r="D39" s="12">
        <v>1313369.976359338</v>
      </c>
      <c r="E39" s="14"/>
    </row>
    <row r="40" spans="2:13">
      <c r="B40" s="31">
        <v>16</v>
      </c>
      <c r="C40" s="13"/>
      <c r="D40" s="12">
        <v>925540.05275579577</v>
      </c>
      <c r="E40" s="14"/>
    </row>
    <row r="41" spans="2:13">
      <c r="B41" s="31">
        <v>17</v>
      </c>
      <c r="C41" s="13"/>
      <c r="D41" s="13"/>
      <c r="E41" s="14"/>
    </row>
    <row r="42" spans="2:13">
      <c r="B42" s="31">
        <v>18</v>
      </c>
      <c r="C42" s="13"/>
      <c r="D42" s="13"/>
      <c r="E42" s="14"/>
    </row>
    <row r="43" spans="2:13">
      <c r="B43" s="31">
        <v>19</v>
      </c>
      <c r="C43" s="13"/>
      <c r="D43" s="13"/>
      <c r="E43" s="14"/>
    </row>
    <row r="44" spans="2:13">
      <c r="B44" s="33">
        <v>20</v>
      </c>
      <c r="C44" s="19"/>
      <c r="D44" s="19"/>
      <c r="E44" s="20"/>
    </row>
    <row r="47" spans="2:13">
      <c r="B47" s="38" t="s">
        <v>34</v>
      </c>
      <c r="C47" s="39" t="s">
        <v>22</v>
      </c>
      <c r="D47" s="39" t="s">
        <v>26</v>
      </c>
      <c r="E47" s="40" t="s">
        <v>39</v>
      </c>
      <c r="G47" t="s">
        <v>42</v>
      </c>
      <c r="K47" t="s">
        <v>43</v>
      </c>
    </row>
    <row r="48" spans="2:13" ht="15" thickBot="1">
      <c r="B48" s="30">
        <v>1</v>
      </c>
      <c r="C48" s="6">
        <v>8060.1844886261897</v>
      </c>
      <c r="D48" s="7">
        <v>58377.110332749529</v>
      </c>
      <c r="E48" s="23">
        <f>L58</f>
        <v>1.0880290560509294E-2</v>
      </c>
    </row>
    <row r="49" spans="2:13">
      <c r="B49" s="31">
        <v>2</v>
      </c>
      <c r="C49" s="12">
        <v>4464.6813703604485</v>
      </c>
      <c r="D49" s="13">
        <v>45314.477070871893</v>
      </c>
      <c r="E49" s="14"/>
      <c r="G49" s="36"/>
      <c r="H49" s="36" t="s">
        <v>35</v>
      </c>
      <c r="I49" s="36" t="s">
        <v>36</v>
      </c>
      <c r="K49" s="36"/>
      <c r="L49" s="36" t="s">
        <v>35</v>
      </c>
      <c r="M49" s="36" t="s">
        <v>36</v>
      </c>
    </row>
    <row r="50" spans="2:13">
      <c r="B50" s="31">
        <v>3</v>
      </c>
      <c r="C50" s="12">
        <v>13339.095825221715</v>
      </c>
      <c r="D50" s="13">
        <v>41584.594003064129</v>
      </c>
      <c r="E50" s="14"/>
      <c r="G50" s="34" t="s">
        <v>37</v>
      </c>
      <c r="H50" s="41">
        <v>34637.892897519145</v>
      </c>
      <c r="I50" s="41">
        <v>16781.126919042512</v>
      </c>
      <c r="K50" s="34" t="s">
        <v>37</v>
      </c>
      <c r="L50" s="41">
        <v>16781.126919042512</v>
      </c>
      <c r="M50" s="41">
        <v>34637.892897519145</v>
      </c>
    </row>
    <row r="51" spans="2:13">
      <c r="B51" s="31">
        <v>4</v>
      </c>
      <c r="C51" s="12">
        <v>16181.220064724921</v>
      </c>
      <c r="D51" s="13">
        <v>22862.370827617753</v>
      </c>
      <c r="E51" s="14"/>
      <c r="G51" s="34" t="s">
        <v>44</v>
      </c>
      <c r="H51" s="41">
        <v>172395563.02190128</v>
      </c>
      <c r="I51" s="41">
        <v>123888870.87507984</v>
      </c>
      <c r="K51" s="34" t="s">
        <v>44</v>
      </c>
      <c r="L51" s="41">
        <v>123888870.87507984</v>
      </c>
      <c r="M51" s="41">
        <v>172395563.02190128</v>
      </c>
    </row>
    <row r="52" spans="2:13">
      <c r="B52" s="31">
        <v>5</v>
      </c>
      <c r="C52" s="12">
        <v>10725.006435006433</v>
      </c>
      <c r="D52" s="13">
        <v>36791.760485651212</v>
      </c>
      <c r="E52" s="14"/>
      <c r="G52" s="34" t="s">
        <v>45</v>
      </c>
      <c r="H52" s="34">
        <v>8</v>
      </c>
      <c r="I52" s="34">
        <v>8</v>
      </c>
      <c r="K52" s="34" t="s">
        <v>45</v>
      </c>
      <c r="L52" s="34">
        <v>8</v>
      </c>
      <c r="M52" s="34">
        <v>8</v>
      </c>
    </row>
    <row r="53" spans="2:13">
      <c r="B53" s="31">
        <v>6</v>
      </c>
      <c r="C53" s="12">
        <v>20390.63103670314</v>
      </c>
      <c r="D53" s="13">
        <v>23038.441943127953</v>
      </c>
      <c r="E53" s="14"/>
      <c r="G53" s="34" t="s">
        <v>46</v>
      </c>
      <c r="H53" s="34">
        <v>7</v>
      </c>
      <c r="I53" s="34">
        <v>7</v>
      </c>
      <c r="K53" s="34" t="s">
        <v>49</v>
      </c>
      <c r="L53" s="34">
        <v>0</v>
      </c>
      <c r="M53" s="34"/>
    </row>
    <row r="54" spans="2:13">
      <c r="B54" s="31">
        <v>7</v>
      </c>
      <c r="C54" s="12">
        <v>40512.074218116984</v>
      </c>
      <c r="D54" s="13">
        <v>24944.76587556125</v>
      </c>
      <c r="E54" s="14"/>
      <c r="G54" s="34" t="s">
        <v>38</v>
      </c>
      <c r="H54" s="34">
        <v>1.3915338948865867</v>
      </c>
      <c r="I54" s="34"/>
      <c r="K54" s="34" t="s">
        <v>50</v>
      </c>
      <c r="L54" s="34">
        <v>14</v>
      </c>
      <c r="M54" s="34"/>
    </row>
    <row r="55" spans="2:13">
      <c r="B55" s="33">
        <v>8</v>
      </c>
      <c r="C55" s="18">
        <v>20576.121913580249</v>
      </c>
      <c r="D55" s="19">
        <v>24189.622641509446</v>
      </c>
      <c r="E55" s="20"/>
      <c r="G55" s="34" t="s">
        <v>47</v>
      </c>
      <c r="H55" s="34">
        <v>0.3369195690641289</v>
      </c>
      <c r="I55" s="34"/>
      <c r="K55" s="34" t="s">
        <v>51</v>
      </c>
      <c r="L55" s="34">
        <v>-2.9342247964603798</v>
      </c>
      <c r="M55" s="34"/>
    </row>
    <row r="56" spans="2:13" ht="15" thickBot="1">
      <c r="G56" s="35" t="s">
        <v>48</v>
      </c>
      <c r="H56" s="35">
        <v>3.7870435399280704</v>
      </c>
      <c r="I56" s="35"/>
      <c r="K56" s="34" t="s">
        <v>52</v>
      </c>
      <c r="L56" s="34">
        <v>5.4401452802546471E-3</v>
      </c>
      <c r="M56" s="34"/>
    </row>
    <row r="57" spans="2:13">
      <c r="K57" s="34" t="s">
        <v>53</v>
      </c>
      <c r="L57" s="34">
        <v>1.7613101357748921</v>
      </c>
      <c r="M57" s="34"/>
    </row>
    <row r="58" spans="2:13">
      <c r="K58" s="34" t="s">
        <v>54</v>
      </c>
      <c r="L58" s="34">
        <v>1.0880290560509294E-2</v>
      </c>
      <c r="M58" s="34"/>
    </row>
    <row r="59" spans="2:13" ht="15" thickBot="1">
      <c r="K59" s="35" t="s">
        <v>55</v>
      </c>
      <c r="L59" s="35">
        <v>2.1447866879178044</v>
      </c>
      <c r="M59" s="34"/>
    </row>
    <row r="60" spans="2:13" ht="15" thickBot="1">
      <c r="M60" s="35"/>
    </row>
  </sheetData>
  <phoneticPr fontId="6" type="noConversion"/>
  <pageMargins left="0.7" right="0.7" top="0.75" bottom="0.75" header="0.3" footer="0.3"/>
  <pageSetup orientation="portrait" horizontalDpi="360" verticalDpi="36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CFU</vt:lpstr>
      <vt:lpstr>Statistical Analysis </vt:lpstr>
    </vt:vector>
  </TitlesOfParts>
  <Company>Universidad Adolfo Ibañez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Paz Jeldres Kato</dc:creator>
  <cp:lastModifiedBy>bernardo gonzalez ojeda</cp:lastModifiedBy>
  <cp:lastPrinted>2020-12-26T23:52:55Z</cp:lastPrinted>
  <dcterms:created xsi:type="dcterms:W3CDTF">2016-01-21T14:09:23Z</dcterms:created>
  <dcterms:modified xsi:type="dcterms:W3CDTF">2021-02-06T17:49:28Z</dcterms:modified>
</cp:coreProperties>
</file>