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<sst xmlns="http://schemas.openxmlformats.org/spreadsheetml/2006/main" count="233" uniqueCount="53">
  <si>
    <t>1000 grain weight 1</t>
  </si>
  <si>
    <t>1000 grain weight 2</t>
  </si>
  <si>
    <t>Average 1000 grain weight（g）</t>
  </si>
  <si>
    <t>Number of empty particles</t>
  </si>
  <si>
    <t>Saturated total weight (g)</t>
  </si>
  <si>
    <t>Number of spikes sampled</t>
  </si>
  <si>
    <t>Effective panicles (10000 panicles / mu)</t>
  </si>
  <si>
    <t>Number of solid grains</t>
  </si>
  <si>
    <t>Total grains per panicle</t>
  </si>
  <si>
    <t>Seed setting rate</t>
  </si>
  <si>
    <t>Theoretical yield (kg / mu)</t>
  </si>
  <si>
    <t>early Binyang</t>
  </si>
  <si>
    <t>一F1A</t>
  </si>
  <si>
    <t>二F1A</t>
  </si>
  <si>
    <t>三F1A</t>
  </si>
  <si>
    <t>一F2A</t>
  </si>
  <si>
    <t>二F2A</t>
  </si>
  <si>
    <t>三F2A</t>
  </si>
  <si>
    <t>一F3A</t>
  </si>
  <si>
    <t>二F3A</t>
  </si>
  <si>
    <t>三F3A</t>
  </si>
  <si>
    <t>一F1B</t>
  </si>
  <si>
    <t>二F1B</t>
  </si>
  <si>
    <t>三F1B</t>
  </si>
  <si>
    <t>一F2B</t>
  </si>
  <si>
    <t>二F2B</t>
  </si>
  <si>
    <t>三F2B</t>
  </si>
  <si>
    <t>一F3B</t>
  </si>
  <si>
    <t>二F3B</t>
  </si>
  <si>
    <t>三F3B</t>
  </si>
  <si>
    <t>一F1C</t>
  </si>
  <si>
    <t>二F1C</t>
  </si>
  <si>
    <t>三F1C</t>
  </si>
  <si>
    <t>一F2C</t>
  </si>
  <si>
    <t>二F2C</t>
  </si>
  <si>
    <t>三F2C</t>
  </si>
  <si>
    <t>一F3C</t>
  </si>
  <si>
    <t>二F3C</t>
  </si>
  <si>
    <t>三F3C</t>
  </si>
  <si>
    <t>一F1D</t>
  </si>
  <si>
    <t>二F1D</t>
  </si>
  <si>
    <t>三F1D</t>
  </si>
  <si>
    <t>一F2D</t>
  </si>
  <si>
    <t>二F2D</t>
  </si>
  <si>
    <t>三F2D</t>
  </si>
  <si>
    <t>一F3D</t>
  </si>
  <si>
    <t>二F3D</t>
  </si>
  <si>
    <t>三F3D</t>
  </si>
  <si>
    <t>early Yulin</t>
  </si>
  <si>
    <t>early Liucheng</t>
  </si>
  <si>
    <t>late Binyang</t>
  </si>
  <si>
    <t>late Yulin</t>
  </si>
  <si>
    <t>late Liucheng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</si>
</sst>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_ "/>
    <numFmt numFmtId="178" formatCode="0.0000_ "/>
    <numFmt numFmtId="179" formatCode="0.00_ "/>
    <numFmt numFmtId="180" formatCode="#,##0.000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3"/>
  <sheetViews>
    <sheetView tabSelected="1" workbookViewId="0">
      <selection activeCell="Q3" sqref="Q3"/>
    </sheetView>
  </sheetViews>
  <sheetFormatPr defaultColWidth="9" defaultRowHeight="13.5"/>
  <sheetData>
    <row r="1" spans="2:1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/>
    </row>
    <row r="2" spans="1:14">
      <c r="A2" s="1" t="s">
        <v>11</v>
      </c>
      <c r="B2" s="1"/>
      <c r="C2" s="1"/>
      <c r="D2" s="2"/>
      <c r="E2" s="1"/>
      <c r="F2" s="1"/>
      <c r="G2" s="1"/>
      <c r="H2" s="1"/>
      <c r="I2" s="1"/>
      <c r="J2" s="3"/>
      <c r="K2" s="3"/>
      <c r="L2" s="4"/>
      <c r="M2" s="5"/>
      <c r="N2" s="1"/>
    </row>
    <row r="3" spans="1:14">
      <c r="A3" s="1" t="s">
        <v>12</v>
      </c>
      <c r="B3" s="1">
        <v>18.6175</v>
      </c>
      <c r="C3" s="1">
        <v>18.3246</v>
      </c>
      <c r="D3" s="2">
        <f t="shared" ref="D3:D38" si="0">AVERAGEA(B3:C3)</f>
        <v>18.47105</v>
      </c>
      <c r="E3" s="1">
        <v>2297</v>
      </c>
      <c r="F3" s="1">
        <v>114.4649</v>
      </c>
      <c r="G3" s="1">
        <v>66</v>
      </c>
      <c r="H3" s="1"/>
      <c r="I3" s="6">
        <f t="shared" ref="I3:I38" si="1">(G3*480*666.67)/(5*20.2*10000)</f>
        <v>20.9109956435644</v>
      </c>
      <c r="J3" s="3">
        <f t="shared" ref="J3:J38" si="2">(F3*1000)/D3</f>
        <v>6196.98934278235</v>
      </c>
      <c r="K3" s="3">
        <f t="shared" ref="K3:K38" si="3">(J3+E3)/G3</f>
        <v>128.696808223975</v>
      </c>
      <c r="L3" s="4">
        <f t="shared" ref="L3:L38" si="4">J3/(J3+E3)</f>
        <v>0.729573477514209</v>
      </c>
      <c r="M3" s="5">
        <f t="shared" ref="M3:M38" si="5">(I3*10000*K3*L3*D3)/1000000</f>
        <v>362.662882612277</v>
      </c>
      <c r="N3" s="7">
        <f>AVERAGEA(M3:M5)</f>
        <v>341.456703974653</v>
      </c>
    </row>
    <row r="4" spans="1:14">
      <c r="A4" s="1" t="s">
        <v>13</v>
      </c>
      <c r="B4" s="1">
        <v>18.4659</v>
      </c>
      <c r="C4" s="1">
        <v>18.5323</v>
      </c>
      <c r="D4" s="2">
        <f t="shared" si="0"/>
        <v>18.4991</v>
      </c>
      <c r="E4" s="1">
        <v>1956</v>
      </c>
      <c r="F4" s="1">
        <v>105.7254</v>
      </c>
      <c r="G4" s="1">
        <v>64</v>
      </c>
      <c r="H4" s="1"/>
      <c r="I4" s="6">
        <f t="shared" si="1"/>
        <v>20.2773291089109</v>
      </c>
      <c r="J4" s="3">
        <f t="shared" si="2"/>
        <v>5715.16452151726</v>
      </c>
      <c r="K4" s="3">
        <f t="shared" si="3"/>
        <v>119.861945648707</v>
      </c>
      <c r="L4" s="4">
        <f t="shared" si="4"/>
        <v>0.745019156542203</v>
      </c>
      <c r="M4" s="5">
        <f t="shared" si="5"/>
        <v>334.973239214257</v>
      </c>
      <c r="N4" s="7"/>
    </row>
    <row r="5" spans="1:14">
      <c r="A5" s="1" t="s">
        <v>14</v>
      </c>
      <c r="B5" s="1">
        <v>18.0713</v>
      </c>
      <c r="C5" s="1">
        <v>18.1344</v>
      </c>
      <c r="D5" s="2">
        <f t="shared" si="0"/>
        <v>18.10285</v>
      </c>
      <c r="E5" s="1">
        <v>1975</v>
      </c>
      <c r="F5" s="1">
        <v>103.1249</v>
      </c>
      <c r="G5" s="1">
        <v>60</v>
      </c>
      <c r="H5" s="1"/>
      <c r="I5" s="6">
        <f t="shared" si="1"/>
        <v>19.009996039604</v>
      </c>
      <c r="J5" s="3">
        <f t="shared" si="2"/>
        <v>5696.61130705939</v>
      </c>
      <c r="K5" s="3">
        <f t="shared" si="3"/>
        <v>127.86018845099</v>
      </c>
      <c r="L5" s="4">
        <f t="shared" si="4"/>
        <v>0.742557342786304</v>
      </c>
      <c r="M5" s="5">
        <f t="shared" si="5"/>
        <v>326.733990097426</v>
      </c>
      <c r="N5" s="7"/>
    </row>
    <row r="6" spans="1:14">
      <c r="A6" s="1" t="s">
        <v>15</v>
      </c>
      <c r="B6" s="1">
        <v>18.3458</v>
      </c>
      <c r="C6" s="1">
        <v>18.7727</v>
      </c>
      <c r="D6" s="2">
        <f t="shared" si="0"/>
        <v>18.55925</v>
      </c>
      <c r="E6" s="1">
        <v>1006</v>
      </c>
      <c r="F6" s="1">
        <v>118.3637</v>
      </c>
      <c r="G6" s="1">
        <v>67</v>
      </c>
      <c r="H6" s="1"/>
      <c r="I6" s="6">
        <f t="shared" si="1"/>
        <v>21.2278289108911</v>
      </c>
      <c r="J6" s="3">
        <f t="shared" si="2"/>
        <v>6377.612241874</v>
      </c>
      <c r="K6" s="3">
        <f t="shared" si="3"/>
        <v>110.203167789164</v>
      </c>
      <c r="L6" s="4">
        <f t="shared" si="4"/>
        <v>0.863752325143137</v>
      </c>
      <c r="M6" s="5">
        <f t="shared" si="5"/>
        <v>375.015578038812</v>
      </c>
      <c r="N6" s="7">
        <f>AVERAGEA(M6:M8)</f>
        <v>364.099299035247</v>
      </c>
    </row>
    <row r="7" spans="1:14">
      <c r="A7" s="1" t="s">
        <v>16</v>
      </c>
      <c r="B7" s="1">
        <v>18.9407</v>
      </c>
      <c r="C7" s="1">
        <v>19.9342</v>
      </c>
      <c r="D7" s="2">
        <f t="shared" si="0"/>
        <v>19.43745</v>
      </c>
      <c r="E7" s="1">
        <v>1186</v>
      </c>
      <c r="F7" s="1">
        <v>129.1583</v>
      </c>
      <c r="G7" s="1">
        <v>63</v>
      </c>
      <c r="H7" s="1"/>
      <c r="I7" s="6">
        <f t="shared" si="1"/>
        <v>19.9604958415842</v>
      </c>
      <c r="J7" s="3">
        <f t="shared" si="2"/>
        <v>6644.81709277709</v>
      </c>
      <c r="K7" s="3">
        <f t="shared" si="3"/>
        <v>124.298684012335</v>
      </c>
      <c r="L7" s="4">
        <f t="shared" si="4"/>
        <v>0.848547094645598</v>
      </c>
      <c r="M7" s="5">
        <f t="shared" si="5"/>
        <v>409.216461913663</v>
      </c>
      <c r="N7" s="7"/>
    </row>
    <row r="8" spans="1:14">
      <c r="A8" s="1" t="s">
        <v>17</v>
      </c>
      <c r="B8" s="1">
        <v>18.0093</v>
      </c>
      <c r="C8" s="1">
        <v>18.1844</v>
      </c>
      <c r="D8" s="2">
        <f t="shared" si="0"/>
        <v>18.09685</v>
      </c>
      <c r="E8" s="1">
        <v>2080</v>
      </c>
      <c r="F8" s="1">
        <v>97.2328</v>
      </c>
      <c r="G8" s="1">
        <v>67</v>
      </c>
      <c r="H8" s="1"/>
      <c r="I8" s="6">
        <f t="shared" si="1"/>
        <v>21.2278289108911</v>
      </c>
      <c r="J8" s="3">
        <f t="shared" si="2"/>
        <v>5372.9129655161</v>
      </c>
      <c r="K8" s="3">
        <f t="shared" si="3"/>
        <v>111.237506948001</v>
      </c>
      <c r="L8" s="4">
        <f t="shared" si="4"/>
        <v>0.72091449214234</v>
      </c>
      <c r="M8" s="5">
        <f t="shared" si="5"/>
        <v>308.065857153267</v>
      </c>
      <c r="N8" s="7"/>
    </row>
    <row r="9" spans="1:14">
      <c r="A9" s="1" t="s">
        <v>18</v>
      </c>
      <c r="B9" s="1">
        <v>18.1316</v>
      </c>
      <c r="C9" s="1">
        <v>18.0491</v>
      </c>
      <c r="D9" s="2">
        <f t="shared" si="0"/>
        <v>18.09035</v>
      </c>
      <c r="E9" s="1">
        <v>987</v>
      </c>
      <c r="F9" s="1">
        <v>83.1658</v>
      </c>
      <c r="G9" s="1">
        <v>44</v>
      </c>
      <c r="H9" s="1"/>
      <c r="I9" s="6">
        <f t="shared" si="1"/>
        <v>13.9406637623762</v>
      </c>
      <c r="J9" s="3">
        <f t="shared" si="2"/>
        <v>4597.24659832452</v>
      </c>
      <c r="K9" s="3">
        <f t="shared" si="3"/>
        <v>126.914695416466</v>
      </c>
      <c r="L9" s="4">
        <f t="shared" si="4"/>
        <v>0.823252791111314</v>
      </c>
      <c r="M9" s="5">
        <f t="shared" si="5"/>
        <v>263.496921438416</v>
      </c>
      <c r="N9" s="7">
        <f>AVERAGEA(M9:M11)</f>
        <v>305.385130878416</v>
      </c>
    </row>
    <row r="10" spans="1:14">
      <c r="A10" s="1" t="s">
        <v>19</v>
      </c>
      <c r="B10" s="1">
        <v>18.0676</v>
      </c>
      <c r="C10" s="1">
        <v>18.1869</v>
      </c>
      <c r="D10" s="2">
        <f t="shared" si="0"/>
        <v>18.12725</v>
      </c>
      <c r="E10" s="1">
        <v>1394</v>
      </c>
      <c r="F10" s="1">
        <v>99.887</v>
      </c>
      <c r="G10" s="1">
        <v>54</v>
      </c>
      <c r="H10" s="1"/>
      <c r="I10" s="6">
        <f t="shared" si="1"/>
        <v>17.1089964356436</v>
      </c>
      <c r="J10" s="3">
        <f t="shared" si="2"/>
        <v>5510.32285647299</v>
      </c>
      <c r="K10" s="3">
        <f t="shared" si="3"/>
        <v>127.857830675426</v>
      </c>
      <c r="L10" s="4">
        <f t="shared" si="4"/>
        <v>0.79809750659428</v>
      </c>
      <c r="M10" s="5">
        <f t="shared" si="5"/>
        <v>316.475245734653</v>
      </c>
      <c r="N10" s="7"/>
    </row>
    <row r="11" spans="1:14">
      <c r="A11" s="1" t="s">
        <v>20</v>
      </c>
      <c r="B11" s="1">
        <v>18.293</v>
      </c>
      <c r="C11" s="1">
        <v>18.1389</v>
      </c>
      <c r="D11" s="2">
        <f t="shared" si="0"/>
        <v>18.21595</v>
      </c>
      <c r="E11" s="1">
        <v>1992</v>
      </c>
      <c r="F11" s="1">
        <v>106.1073</v>
      </c>
      <c r="G11" s="1">
        <v>64</v>
      </c>
      <c r="H11" s="1"/>
      <c r="I11" s="6">
        <f t="shared" si="1"/>
        <v>20.2773291089109</v>
      </c>
      <c r="J11" s="3">
        <f t="shared" si="2"/>
        <v>5824.96658148491</v>
      </c>
      <c r="K11" s="3">
        <f t="shared" si="3"/>
        <v>122.140102835702</v>
      </c>
      <c r="L11" s="4">
        <f t="shared" si="4"/>
        <v>0.745169692202829</v>
      </c>
      <c r="M11" s="5">
        <f t="shared" si="5"/>
        <v>336.183225462178</v>
      </c>
      <c r="N11" s="7"/>
    </row>
    <row r="12" spans="1:14">
      <c r="A12" s="1" t="s">
        <v>21</v>
      </c>
      <c r="B12" s="1">
        <v>24.9772</v>
      </c>
      <c r="C12" s="1">
        <v>24.9985</v>
      </c>
      <c r="D12" s="2">
        <f t="shared" si="0"/>
        <v>24.98785</v>
      </c>
      <c r="E12" s="1">
        <v>2458</v>
      </c>
      <c r="F12" s="1">
        <f>119.4203+64.14</f>
        <v>183.5603</v>
      </c>
      <c r="G12" s="1">
        <v>57</v>
      </c>
      <c r="H12" s="1"/>
      <c r="I12" s="6">
        <f t="shared" si="1"/>
        <v>18.0594962376238</v>
      </c>
      <c r="J12" s="3">
        <f t="shared" si="2"/>
        <v>7345.9821473236</v>
      </c>
      <c r="K12" s="3">
        <f t="shared" si="3"/>
        <v>171.999686795151</v>
      </c>
      <c r="L12" s="4">
        <f t="shared" si="4"/>
        <v>0.749285549171363</v>
      </c>
      <c r="M12" s="5">
        <f t="shared" si="5"/>
        <v>581.580096004752</v>
      </c>
      <c r="N12" s="7">
        <f>AVERAGEA(M12:M14)</f>
        <v>517.672924985347</v>
      </c>
    </row>
    <row r="13" spans="1:14">
      <c r="A13" s="1" t="s">
        <v>22</v>
      </c>
      <c r="B13" s="1">
        <v>23.8722</v>
      </c>
      <c r="C13" s="1">
        <v>23.2707</v>
      </c>
      <c r="D13" s="2">
        <f t="shared" si="0"/>
        <v>23.57145</v>
      </c>
      <c r="E13" s="1">
        <v>1935</v>
      </c>
      <c r="F13" s="1">
        <f>113.5476+70.8516</f>
        <v>184.3992</v>
      </c>
      <c r="G13" s="1">
        <v>53</v>
      </c>
      <c r="H13" s="1"/>
      <c r="I13" s="6">
        <f t="shared" si="1"/>
        <v>16.7921631683168</v>
      </c>
      <c r="J13" s="3">
        <f t="shared" si="2"/>
        <v>7822.98925182795</v>
      </c>
      <c r="K13" s="3">
        <f t="shared" si="3"/>
        <v>184.113004751471</v>
      </c>
      <c r="L13" s="4">
        <f t="shared" si="4"/>
        <v>0.801700949851167</v>
      </c>
      <c r="M13" s="5">
        <f t="shared" si="5"/>
        <v>584.238010284357</v>
      </c>
      <c r="N13" s="7"/>
    </row>
    <row r="14" spans="1:14">
      <c r="A14" s="1" t="s">
        <v>23</v>
      </c>
      <c r="B14" s="1">
        <v>25.6142</v>
      </c>
      <c r="C14" s="1">
        <v>25.703</v>
      </c>
      <c r="D14" s="2">
        <f t="shared" si="0"/>
        <v>25.6586</v>
      </c>
      <c r="E14" s="1">
        <v>2944</v>
      </c>
      <c r="F14" s="1">
        <v>122.2096</v>
      </c>
      <c r="G14" s="1">
        <v>48</v>
      </c>
      <c r="H14" s="1"/>
      <c r="I14" s="6">
        <f t="shared" si="1"/>
        <v>15.2079968316832</v>
      </c>
      <c r="J14" s="3">
        <f t="shared" si="2"/>
        <v>4762.90990155347</v>
      </c>
      <c r="K14" s="3">
        <f t="shared" si="3"/>
        <v>160.560622949031</v>
      </c>
      <c r="L14" s="4">
        <f t="shared" si="4"/>
        <v>0.618005135961615</v>
      </c>
      <c r="M14" s="5">
        <f t="shared" si="5"/>
        <v>387.20066866693</v>
      </c>
      <c r="N14" s="7"/>
    </row>
    <row r="15" spans="1:14">
      <c r="A15" s="1" t="s">
        <v>24</v>
      </c>
      <c r="B15" s="1">
        <v>25.5613</v>
      </c>
      <c r="C15" s="1">
        <v>25.7637</v>
      </c>
      <c r="D15" s="2">
        <f t="shared" si="0"/>
        <v>25.6625</v>
      </c>
      <c r="E15" s="1">
        <v>2072</v>
      </c>
      <c r="F15" s="1">
        <f>119.429+82.6185</f>
        <v>202.0475</v>
      </c>
      <c r="G15" s="1">
        <v>56</v>
      </c>
      <c r="H15" s="1"/>
      <c r="I15" s="6">
        <f t="shared" si="1"/>
        <v>17.742662970297</v>
      </c>
      <c r="J15" s="3">
        <f t="shared" si="2"/>
        <v>7873.25864588407</v>
      </c>
      <c r="K15" s="3">
        <f t="shared" si="3"/>
        <v>177.593904390787</v>
      </c>
      <c r="L15" s="4">
        <f t="shared" si="4"/>
        <v>0.791659515978751</v>
      </c>
      <c r="M15" s="5">
        <f t="shared" si="5"/>
        <v>640.15369580198</v>
      </c>
      <c r="N15" s="7">
        <f>AVERAGEA(M15:M17)</f>
        <v>610.459342710495</v>
      </c>
    </row>
    <row r="16" spans="1:14">
      <c r="A16" s="1" t="s">
        <v>25</v>
      </c>
      <c r="B16" s="1">
        <v>23.9342</v>
      </c>
      <c r="C16" s="1">
        <v>24.0903</v>
      </c>
      <c r="D16" s="2">
        <f t="shared" si="0"/>
        <v>24.01225</v>
      </c>
      <c r="E16" s="1">
        <v>2801</v>
      </c>
      <c r="F16" s="1">
        <f>117.8221+119.1327</f>
        <v>236.9548</v>
      </c>
      <c r="G16" s="1">
        <v>57</v>
      </c>
      <c r="H16" s="1"/>
      <c r="I16" s="6">
        <f t="shared" si="1"/>
        <v>18.0594962376238</v>
      </c>
      <c r="J16" s="3">
        <f t="shared" si="2"/>
        <v>9868.07983425127</v>
      </c>
      <c r="K16" s="3">
        <f t="shared" si="3"/>
        <v>222.264558495636</v>
      </c>
      <c r="L16" s="4">
        <f t="shared" si="4"/>
        <v>0.778910541519566</v>
      </c>
      <c r="M16" s="5">
        <f t="shared" si="5"/>
        <v>750.751634927525</v>
      </c>
      <c r="N16" s="7"/>
    </row>
    <row r="17" spans="1:14">
      <c r="A17" s="1" t="s">
        <v>26</v>
      </c>
      <c r="B17" s="1">
        <v>24.4297</v>
      </c>
      <c r="C17" s="1">
        <v>24.5725</v>
      </c>
      <c r="D17" s="2">
        <f t="shared" si="0"/>
        <v>24.5011</v>
      </c>
      <c r="E17" s="1">
        <v>1857</v>
      </c>
      <c r="F17" s="1">
        <f>82.2134+56.8101</f>
        <v>139.0235</v>
      </c>
      <c r="G17" s="1">
        <v>46</v>
      </c>
      <c r="H17" s="1"/>
      <c r="I17" s="6">
        <f t="shared" si="1"/>
        <v>14.5743302970297</v>
      </c>
      <c r="J17" s="3">
        <f t="shared" si="2"/>
        <v>5674.17381260433</v>
      </c>
      <c r="K17" s="3">
        <f t="shared" si="3"/>
        <v>163.721169839225</v>
      </c>
      <c r="L17" s="4">
        <f t="shared" si="4"/>
        <v>0.753424891496717</v>
      </c>
      <c r="M17" s="5">
        <f t="shared" si="5"/>
        <v>440.47269740198</v>
      </c>
      <c r="N17" s="7"/>
    </row>
    <row r="18" spans="1:14">
      <c r="A18" s="1" t="s">
        <v>27</v>
      </c>
      <c r="B18" s="1">
        <v>25.8714</v>
      </c>
      <c r="C18" s="1">
        <v>26.1734</v>
      </c>
      <c r="D18" s="2">
        <f t="shared" si="0"/>
        <v>26.0224</v>
      </c>
      <c r="E18" s="1">
        <v>1369</v>
      </c>
      <c r="F18" s="1">
        <f>109.041+38.9318</f>
        <v>147.9728</v>
      </c>
      <c r="G18" s="1">
        <v>43</v>
      </c>
      <c r="H18" s="1"/>
      <c r="I18" s="6">
        <f t="shared" si="1"/>
        <v>13.6238304950495</v>
      </c>
      <c r="J18" s="3">
        <f t="shared" si="2"/>
        <v>5686.36251844565</v>
      </c>
      <c r="K18" s="3">
        <f t="shared" si="3"/>
        <v>164.078198103387</v>
      </c>
      <c r="L18" s="4">
        <f t="shared" si="4"/>
        <v>0.805963195169509</v>
      </c>
      <c r="M18" s="5">
        <f t="shared" si="5"/>
        <v>468.827056994852</v>
      </c>
      <c r="N18" s="7">
        <f>AVERAGEA(M18:M20)</f>
        <v>468.22275034297</v>
      </c>
    </row>
    <row r="19" spans="1:14">
      <c r="A19" s="1" t="s">
        <v>28</v>
      </c>
      <c r="B19" s="1">
        <v>25.504</v>
      </c>
      <c r="C19" s="1">
        <v>25.5663</v>
      </c>
      <c r="D19" s="2">
        <f t="shared" si="0"/>
        <v>25.53515</v>
      </c>
      <c r="E19" s="1">
        <v>1407</v>
      </c>
      <c r="F19" s="1">
        <f>114.006+51.0788</f>
        <v>165.0848</v>
      </c>
      <c r="G19" s="1">
        <v>44</v>
      </c>
      <c r="H19" s="1"/>
      <c r="I19" s="6">
        <f t="shared" si="1"/>
        <v>13.9406637623762</v>
      </c>
      <c r="J19" s="3">
        <f t="shared" si="2"/>
        <v>6465.00216368418</v>
      </c>
      <c r="K19" s="3">
        <f t="shared" si="3"/>
        <v>178.909140083731</v>
      </c>
      <c r="L19" s="4">
        <f t="shared" si="4"/>
        <v>0.821265293029149</v>
      </c>
      <c r="M19" s="5">
        <f t="shared" si="5"/>
        <v>523.043565699802</v>
      </c>
      <c r="N19" s="7"/>
    </row>
    <row r="20" spans="1:14">
      <c r="A20" s="1" t="s">
        <v>29</v>
      </c>
      <c r="B20" s="1">
        <v>25.8783</v>
      </c>
      <c r="C20" s="1">
        <v>26.1103</v>
      </c>
      <c r="D20" s="2">
        <f t="shared" si="0"/>
        <v>25.9943</v>
      </c>
      <c r="E20" s="1">
        <v>2046</v>
      </c>
      <c r="F20" s="1">
        <v>130.2886</v>
      </c>
      <c r="G20" s="1">
        <v>39</v>
      </c>
      <c r="H20" s="1"/>
      <c r="I20" s="6">
        <f t="shared" si="1"/>
        <v>12.3564974257426</v>
      </c>
      <c r="J20" s="3">
        <f t="shared" si="2"/>
        <v>5012.19882820464</v>
      </c>
      <c r="K20" s="3">
        <f t="shared" si="3"/>
        <v>180.979457133452</v>
      </c>
      <c r="L20" s="4">
        <f t="shared" si="4"/>
        <v>0.71012434619663</v>
      </c>
      <c r="M20" s="5">
        <f t="shared" si="5"/>
        <v>412.797628334257</v>
      </c>
      <c r="N20" s="7"/>
    </row>
    <row r="21" spans="1:14">
      <c r="A21" s="1" t="s">
        <v>30</v>
      </c>
      <c r="B21" s="1">
        <v>28.0537</v>
      </c>
      <c r="C21" s="1">
        <v>28.0095</v>
      </c>
      <c r="D21" s="2">
        <f t="shared" si="0"/>
        <v>28.0316</v>
      </c>
      <c r="E21" s="1">
        <v>888</v>
      </c>
      <c r="F21" s="1">
        <f>108.5684+60.7106</f>
        <v>169.279</v>
      </c>
      <c r="G21" s="1">
        <v>59</v>
      </c>
      <c r="H21" s="1"/>
      <c r="I21" s="6">
        <f t="shared" si="1"/>
        <v>18.6931627722772</v>
      </c>
      <c r="J21" s="3">
        <f t="shared" si="2"/>
        <v>6038.86328286648</v>
      </c>
      <c r="K21" s="3">
        <f t="shared" si="3"/>
        <v>117.404462421466</v>
      </c>
      <c r="L21" s="4">
        <f t="shared" si="4"/>
        <v>0.871803446417593</v>
      </c>
      <c r="M21" s="5">
        <f t="shared" si="5"/>
        <v>536.33218659802</v>
      </c>
      <c r="N21" s="7">
        <f>AVERAGEA(M21:M23)</f>
        <v>544.989444405545</v>
      </c>
    </row>
    <row r="22" spans="1:14">
      <c r="A22" s="1" t="s">
        <v>31</v>
      </c>
      <c r="B22" s="1">
        <v>26.2396</v>
      </c>
      <c r="C22" s="1">
        <v>26.1958</v>
      </c>
      <c r="D22" s="2">
        <f t="shared" si="0"/>
        <v>26.2177</v>
      </c>
      <c r="E22" s="1">
        <v>1915</v>
      </c>
      <c r="F22" s="1">
        <f>110.1984+84.9967</f>
        <v>195.1951</v>
      </c>
      <c r="G22" s="1">
        <v>65</v>
      </c>
      <c r="H22" s="1"/>
      <c r="I22" s="6">
        <f t="shared" si="1"/>
        <v>20.5941623762376</v>
      </c>
      <c r="J22" s="3">
        <f t="shared" si="2"/>
        <v>7445.16490767688</v>
      </c>
      <c r="K22" s="3">
        <f t="shared" si="3"/>
        <v>144.002537041183</v>
      </c>
      <c r="L22" s="4">
        <f t="shared" si="4"/>
        <v>0.795409587449748</v>
      </c>
      <c r="M22" s="5">
        <f t="shared" si="5"/>
        <v>618.443012991683</v>
      </c>
      <c r="N22" s="7"/>
    </row>
    <row r="23" spans="1:14">
      <c r="A23" s="1" t="s">
        <v>32</v>
      </c>
      <c r="B23" s="1">
        <v>26.5782</v>
      </c>
      <c r="C23" s="1">
        <v>26.899</v>
      </c>
      <c r="D23" s="2">
        <f t="shared" si="0"/>
        <v>26.7386</v>
      </c>
      <c r="E23" s="1">
        <v>1783</v>
      </c>
      <c r="F23" s="1">
        <f>89.7305+61.8297</f>
        <v>151.5602</v>
      </c>
      <c r="G23" s="1">
        <v>54</v>
      </c>
      <c r="H23" s="1"/>
      <c r="I23" s="6">
        <f t="shared" si="1"/>
        <v>17.1089964356436</v>
      </c>
      <c r="J23" s="3">
        <f t="shared" si="2"/>
        <v>5668.21748333869</v>
      </c>
      <c r="K23" s="3">
        <f t="shared" si="3"/>
        <v>137.985508950717</v>
      </c>
      <c r="L23" s="4">
        <f t="shared" si="4"/>
        <v>0.760710245810583</v>
      </c>
      <c r="M23" s="5">
        <f t="shared" si="5"/>
        <v>480.193133626931</v>
      </c>
      <c r="N23" s="7"/>
    </row>
    <row r="24" spans="1:14">
      <c r="A24" s="1" t="s">
        <v>33</v>
      </c>
      <c r="B24" s="1">
        <v>26.3915</v>
      </c>
      <c r="C24" s="1">
        <v>26.2432</v>
      </c>
      <c r="D24" s="2">
        <f t="shared" si="0"/>
        <v>26.31735</v>
      </c>
      <c r="E24" s="1">
        <v>812</v>
      </c>
      <c r="F24" s="1">
        <f>108.866+71.3624</f>
        <v>180.2284</v>
      </c>
      <c r="G24" s="1">
        <v>58</v>
      </c>
      <c r="H24" s="1"/>
      <c r="I24" s="6">
        <f t="shared" si="1"/>
        <v>18.3763295049505</v>
      </c>
      <c r="J24" s="3">
        <f t="shared" si="2"/>
        <v>6848.27309740532</v>
      </c>
      <c r="K24" s="3">
        <f t="shared" si="3"/>
        <v>132.073674093195</v>
      </c>
      <c r="L24" s="4">
        <f t="shared" si="4"/>
        <v>0.893998557274017</v>
      </c>
      <c r="M24" s="5">
        <f t="shared" si="5"/>
        <v>571.023528370693</v>
      </c>
      <c r="N24" s="7">
        <f>AVERAGEA(M24:M26)</f>
        <v>534.255555752871</v>
      </c>
    </row>
    <row r="25" spans="1:14">
      <c r="A25" s="1" t="s">
        <v>34</v>
      </c>
      <c r="B25" s="1">
        <v>27.3574</v>
      </c>
      <c r="C25" s="1">
        <v>27.276</v>
      </c>
      <c r="D25" s="2">
        <f t="shared" si="0"/>
        <v>27.3167</v>
      </c>
      <c r="E25" s="1">
        <v>2693</v>
      </c>
      <c r="F25" s="1">
        <f>102.2489+62.3265</f>
        <v>164.5754</v>
      </c>
      <c r="G25" s="1">
        <v>42</v>
      </c>
      <c r="H25" s="1"/>
      <c r="I25" s="6">
        <f t="shared" si="1"/>
        <v>13.3069972277228</v>
      </c>
      <c r="J25" s="3">
        <f t="shared" si="2"/>
        <v>6024.71748051558</v>
      </c>
      <c r="K25" s="3">
        <f t="shared" si="3"/>
        <v>207.564701917038</v>
      </c>
      <c r="L25" s="4">
        <f t="shared" si="4"/>
        <v>0.691088865173831</v>
      </c>
      <c r="M25" s="5">
        <f t="shared" si="5"/>
        <v>521.429617036039</v>
      </c>
      <c r="N25" s="7"/>
    </row>
    <row r="26" spans="1:14">
      <c r="A26" s="1" t="s">
        <v>35</v>
      </c>
      <c r="B26" s="1">
        <v>25.9947</v>
      </c>
      <c r="C26" s="1">
        <v>25.6349</v>
      </c>
      <c r="D26" s="2">
        <f t="shared" si="0"/>
        <v>25.8148</v>
      </c>
      <c r="E26" s="1">
        <v>995</v>
      </c>
      <c r="F26" s="1">
        <f>115.3169+45.75</f>
        <v>161.0669</v>
      </c>
      <c r="G26" s="1">
        <v>59</v>
      </c>
      <c r="H26" s="1"/>
      <c r="I26" s="6">
        <f t="shared" si="1"/>
        <v>18.6931627722772</v>
      </c>
      <c r="J26" s="3">
        <f t="shared" si="2"/>
        <v>6239.32395370098</v>
      </c>
      <c r="K26" s="3">
        <f t="shared" si="3"/>
        <v>122.61566023222</v>
      </c>
      <c r="L26" s="4">
        <f t="shared" si="4"/>
        <v>0.862461232539777</v>
      </c>
      <c r="M26" s="5">
        <f t="shared" si="5"/>
        <v>510.313521851881</v>
      </c>
      <c r="N26" s="7"/>
    </row>
    <row r="27" spans="1:14">
      <c r="A27" s="1" t="s">
        <v>36</v>
      </c>
      <c r="B27" s="1">
        <v>27.1072</v>
      </c>
      <c r="C27" s="1">
        <v>27.108</v>
      </c>
      <c r="D27" s="2">
        <f t="shared" si="0"/>
        <v>27.1076</v>
      </c>
      <c r="E27" s="1">
        <v>1646</v>
      </c>
      <c r="F27" s="1">
        <v>119.613</v>
      </c>
      <c r="G27" s="1">
        <v>46</v>
      </c>
      <c r="H27" s="1"/>
      <c r="I27" s="6">
        <f t="shared" si="1"/>
        <v>14.5743302970297</v>
      </c>
      <c r="J27" s="3">
        <f t="shared" si="2"/>
        <v>4412.52637636678</v>
      </c>
      <c r="K27" s="3">
        <f t="shared" si="3"/>
        <v>131.707095138408</v>
      </c>
      <c r="L27" s="4">
        <f t="shared" si="4"/>
        <v>0.728316772471149</v>
      </c>
      <c r="M27" s="5">
        <f t="shared" si="5"/>
        <v>378.973776047525</v>
      </c>
      <c r="N27" s="7">
        <f>AVERAGEA(M27:M29)</f>
        <v>441.521837961188</v>
      </c>
    </row>
    <row r="28" spans="1:14">
      <c r="A28" s="1" t="s">
        <v>37</v>
      </c>
      <c r="B28" s="1">
        <v>26.632</v>
      </c>
      <c r="C28" s="1">
        <v>27.0552</v>
      </c>
      <c r="D28" s="2">
        <f t="shared" si="0"/>
        <v>26.8436</v>
      </c>
      <c r="E28" s="1">
        <v>716</v>
      </c>
      <c r="F28" s="1">
        <f>103.3069+45.4144</f>
        <v>148.7213</v>
      </c>
      <c r="G28" s="1">
        <v>54</v>
      </c>
      <c r="H28" s="1"/>
      <c r="I28" s="6">
        <f t="shared" si="1"/>
        <v>17.1089964356436</v>
      </c>
      <c r="J28" s="3">
        <f t="shared" si="2"/>
        <v>5540.28893293001</v>
      </c>
      <c r="K28" s="3">
        <f t="shared" si="3"/>
        <v>115.857202461667</v>
      </c>
      <c r="L28" s="4">
        <f t="shared" si="4"/>
        <v>0.885555157749935</v>
      </c>
      <c r="M28" s="5">
        <f t="shared" si="5"/>
        <v>471.198554000792</v>
      </c>
      <c r="N28" s="7"/>
    </row>
    <row r="29" spans="1:14">
      <c r="A29" s="1" t="s">
        <v>38</v>
      </c>
      <c r="B29" s="1">
        <v>27.328</v>
      </c>
      <c r="C29" s="1">
        <v>27.1906</v>
      </c>
      <c r="D29" s="2">
        <f t="shared" si="0"/>
        <v>27.2593</v>
      </c>
      <c r="E29" s="1">
        <v>1914</v>
      </c>
      <c r="F29" s="1">
        <f>80.1057+69.6239</f>
        <v>149.7296</v>
      </c>
      <c r="G29" s="1">
        <v>53</v>
      </c>
      <c r="H29" s="1"/>
      <c r="I29" s="6">
        <f t="shared" si="1"/>
        <v>16.7921631683168</v>
      </c>
      <c r="J29" s="3">
        <f t="shared" si="2"/>
        <v>5492.78961675465</v>
      </c>
      <c r="K29" s="3">
        <f t="shared" si="3"/>
        <v>139.750747485937</v>
      </c>
      <c r="L29" s="4">
        <f t="shared" si="4"/>
        <v>0.741588448027415</v>
      </c>
      <c r="M29" s="5">
        <f t="shared" si="5"/>
        <v>474.393183835247</v>
      </c>
      <c r="N29" s="7"/>
    </row>
    <row r="30" spans="1:14">
      <c r="A30" s="1" t="s">
        <v>39</v>
      </c>
      <c r="B30" s="1">
        <v>23.1285</v>
      </c>
      <c r="C30" s="1">
        <v>23.562</v>
      </c>
      <c r="D30" s="2">
        <f t="shared" si="0"/>
        <v>23.34525</v>
      </c>
      <c r="E30" s="1">
        <v>3616</v>
      </c>
      <c r="F30" s="1">
        <v>94.2245</v>
      </c>
      <c r="G30" s="1">
        <v>61</v>
      </c>
      <c r="H30" s="1"/>
      <c r="I30" s="6">
        <f t="shared" si="1"/>
        <v>19.3268293069307</v>
      </c>
      <c r="J30" s="3">
        <f t="shared" si="2"/>
        <v>4036.13154710273</v>
      </c>
      <c r="K30" s="3">
        <f t="shared" si="3"/>
        <v>125.4447794607</v>
      </c>
      <c r="L30" s="4">
        <f t="shared" si="4"/>
        <v>0.52745192921192</v>
      </c>
      <c r="M30" s="5">
        <f t="shared" si="5"/>
        <v>298.534561972277</v>
      </c>
      <c r="N30" s="7">
        <f>AVERAGEA(M30:M32)</f>
        <v>305.860063946139</v>
      </c>
    </row>
    <row r="31" spans="1:14">
      <c r="A31" s="1" t="s">
        <v>40</v>
      </c>
      <c r="B31" s="1">
        <v>22.7638</v>
      </c>
      <c r="C31" s="1">
        <v>22.7801</v>
      </c>
      <c r="D31" s="2">
        <f t="shared" si="0"/>
        <v>22.77195</v>
      </c>
      <c r="E31" s="1">
        <v>3114</v>
      </c>
      <c r="F31" s="1">
        <v>86.8737</v>
      </c>
      <c r="G31" s="1">
        <v>56</v>
      </c>
      <c r="H31" s="1"/>
      <c r="I31" s="6">
        <f t="shared" si="1"/>
        <v>17.742662970297</v>
      </c>
      <c r="J31" s="3">
        <f t="shared" si="2"/>
        <v>3814.94338429515</v>
      </c>
      <c r="K31" s="3">
        <f t="shared" si="3"/>
        <v>123.731131862413</v>
      </c>
      <c r="L31" s="4">
        <f t="shared" si="4"/>
        <v>0.550580827798642</v>
      </c>
      <c r="M31" s="5">
        <f t="shared" si="5"/>
        <v>275.244782157624</v>
      </c>
      <c r="N31" s="7"/>
    </row>
    <row r="32" spans="1:14">
      <c r="A32" s="1" t="s">
        <v>41</v>
      </c>
      <c r="B32" s="1">
        <v>21.2948</v>
      </c>
      <c r="C32" s="1">
        <v>21.7233</v>
      </c>
      <c r="D32" s="2">
        <f t="shared" si="0"/>
        <v>21.50905</v>
      </c>
      <c r="E32" s="1">
        <v>3040</v>
      </c>
      <c r="F32" s="1">
        <v>108.5116</v>
      </c>
      <c r="G32" s="1">
        <v>54</v>
      </c>
      <c r="H32" s="1"/>
      <c r="I32" s="6">
        <f t="shared" si="1"/>
        <v>17.1089964356436</v>
      </c>
      <c r="J32" s="3">
        <f t="shared" si="2"/>
        <v>5044.92760024269</v>
      </c>
      <c r="K32" s="3">
        <f t="shared" si="3"/>
        <v>149.720881485976</v>
      </c>
      <c r="L32" s="4">
        <f t="shared" si="4"/>
        <v>0.623991685477957</v>
      </c>
      <c r="M32" s="5">
        <f t="shared" si="5"/>
        <v>343.800847708515</v>
      </c>
      <c r="N32" s="7"/>
    </row>
    <row r="33" spans="1:14">
      <c r="A33" s="1" t="s">
        <v>42</v>
      </c>
      <c r="B33" s="1">
        <v>23.6019</v>
      </c>
      <c r="C33" s="1">
        <v>23.3596</v>
      </c>
      <c r="D33" s="2">
        <f t="shared" si="0"/>
        <v>23.48075</v>
      </c>
      <c r="E33" s="1">
        <v>3943</v>
      </c>
      <c r="F33" s="1">
        <v>100.7978</v>
      </c>
      <c r="G33" s="1">
        <v>56</v>
      </c>
      <c r="H33" s="1"/>
      <c r="I33" s="6">
        <f t="shared" si="1"/>
        <v>17.742662970297</v>
      </c>
      <c r="J33" s="3">
        <f t="shared" si="2"/>
        <v>4292.78451497503</v>
      </c>
      <c r="K33" s="3">
        <f t="shared" si="3"/>
        <v>147.067580624554</v>
      </c>
      <c r="L33" s="4">
        <f t="shared" si="4"/>
        <v>0.521235652434751</v>
      </c>
      <c r="M33" s="5">
        <f t="shared" si="5"/>
        <v>319.360963133465</v>
      </c>
      <c r="N33" s="7">
        <f>AVERAGEA(M33:M35)</f>
        <v>341.755160912475</v>
      </c>
    </row>
    <row r="34" spans="1:14">
      <c r="A34" s="1" t="s">
        <v>43</v>
      </c>
      <c r="B34" s="1">
        <v>22.1979</v>
      </c>
      <c r="C34" s="1">
        <v>22.2133</v>
      </c>
      <c r="D34" s="2">
        <f t="shared" si="0"/>
        <v>22.2056</v>
      </c>
      <c r="E34" s="1">
        <v>3405</v>
      </c>
      <c r="F34" s="1">
        <v>116.5681</v>
      </c>
      <c r="G34" s="1">
        <v>57</v>
      </c>
      <c r="H34" s="1"/>
      <c r="I34" s="6">
        <f t="shared" si="1"/>
        <v>18.0594962376238</v>
      </c>
      <c r="J34" s="3">
        <f t="shared" si="2"/>
        <v>5249.49111935728</v>
      </c>
      <c r="K34" s="3">
        <f t="shared" si="3"/>
        <v>151.833177532584</v>
      </c>
      <c r="L34" s="4">
        <f t="shared" si="4"/>
        <v>0.606562655962045</v>
      </c>
      <c r="M34" s="5">
        <f t="shared" si="5"/>
        <v>369.326519890693</v>
      </c>
      <c r="N34" s="7"/>
    </row>
    <row r="35" spans="1:14">
      <c r="A35" s="1" t="s">
        <v>44</v>
      </c>
      <c r="B35" s="1">
        <v>23.1892</v>
      </c>
      <c r="C35" s="1">
        <v>23.1832</v>
      </c>
      <c r="D35" s="2">
        <f t="shared" si="0"/>
        <v>23.1862</v>
      </c>
      <c r="E35" s="1">
        <v>3960</v>
      </c>
      <c r="F35" s="1">
        <v>106.2319</v>
      </c>
      <c r="G35" s="1">
        <v>56</v>
      </c>
      <c r="H35" s="1"/>
      <c r="I35" s="6">
        <f t="shared" si="1"/>
        <v>17.742662970297</v>
      </c>
      <c r="J35" s="3">
        <f t="shared" si="2"/>
        <v>4581.68652043026</v>
      </c>
      <c r="K35" s="3">
        <f t="shared" si="3"/>
        <v>152.530116436255</v>
      </c>
      <c r="L35" s="4">
        <f t="shared" si="4"/>
        <v>0.536391321488051</v>
      </c>
      <c r="M35" s="5">
        <f t="shared" si="5"/>
        <v>336.577999713267</v>
      </c>
      <c r="N35" s="7"/>
    </row>
    <row r="36" spans="1:14">
      <c r="A36" s="1" t="s">
        <v>45</v>
      </c>
      <c r="B36" s="1">
        <v>22.6436</v>
      </c>
      <c r="C36" s="1">
        <v>22.4997</v>
      </c>
      <c r="D36" s="2">
        <f t="shared" si="0"/>
        <v>22.57165</v>
      </c>
      <c r="E36" s="1">
        <v>2256</v>
      </c>
      <c r="F36" s="1">
        <v>95.0993</v>
      </c>
      <c r="G36" s="1">
        <v>54</v>
      </c>
      <c r="H36" s="1"/>
      <c r="I36" s="6">
        <f t="shared" si="1"/>
        <v>17.1089964356436</v>
      </c>
      <c r="J36" s="3">
        <f t="shared" si="2"/>
        <v>4213.21879437259</v>
      </c>
      <c r="K36" s="3">
        <f t="shared" si="3"/>
        <v>119.800348043937</v>
      </c>
      <c r="L36" s="4">
        <f t="shared" si="4"/>
        <v>0.651271649374042</v>
      </c>
      <c r="M36" s="5">
        <f t="shared" si="5"/>
        <v>301.306219394851</v>
      </c>
      <c r="N36" s="7">
        <f>AVERAGEA(M36:M38)</f>
        <v>300.51582600396</v>
      </c>
    </row>
    <row r="37" spans="1:14">
      <c r="A37" s="1" t="s">
        <v>46</v>
      </c>
      <c r="B37" s="1">
        <v>22.5634</v>
      </c>
      <c r="C37" s="1">
        <v>22.6137</v>
      </c>
      <c r="D37" s="2">
        <f t="shared" si="0"/>
        <v>22.58855</v>
      </c>
      <c r="E37" s="1">
        <v>2143</v>
      </c>
      <c r="F37" s="1">
        <v>90.6044</v>
      </c>
      <c r="G37" s="1">
        <v>53</v>
      </c>
      <c r="H37" s="1"/>
      <c r="I37" s="6">
        <f t="shared" si="1"/>
        <v>16.7921631683168</v>
      </c>
      <c r="J37" s="3">
        <f t="shared" si="2"/>
        <v>4011.07640818025</v>
      </c>
      <c r="K37" s="3">
        <f t="shared" si="3"/>
        <v>116.114649210948</v>
      </c>
      <c r="L37" s="4">
        <f t="shared" si="4"/>
        <v>0.651775529281463</v>
      </c>
      <c r="M37" s="5">
        <f t="shared" si="5"/>
        <v>287.064880861782</v>
      </c>
      <c r="N37" s="7"/>
    </row>
    <row r="38" spans="1:14">
      <c r="A38" s="1" t="s">
        <v>47</v>
      </c>
      <c r="B38" s="1">
        <v>20.9829</v>
      </c>
      <c r="C38" s="1">
        <v>20.8169</v>
      </c>
      <c r="D38" s="2">
        <f t="shared" si="0"/>
        <v>20.8999</v>
      </c>
      <c r="E38" s="1">
        <v>2383</v>
      </c>
      <c r="F38" s="1">
        <v>98.8458</v>
      </c>
      <c r="G38" s="1">
        <v>55</v>
      </c>
      <c r="H38" s="1"/>
      <c r="I38" s="6">
        <f t="shared" si="1"/>
        <v>17.4258297029703</v>
      </c>
      <c r="J38" s="3">
        <f t="shared" si="2"/>
        <v>4729.48674395571</v>
      </c>
      <c r="K38" s="3">
        <f t="shared" si="3"/>
        <v>129.317940799195</v>
      </c>
      <c r="L38" s="4">
        <f t="shared" si="4"/>
        <v>0.664955438823825</v>
      </c>
      <c r="M38" s="5">
        <f t="shared" si="5"/>
        <v>313.176377755248</v>
      </c>
      <c r="N38" s="7"/>
    </row>
    <row r="39" spans="1:14">
      <c r="A39" s="1" t="s">
        <v>48</v>
      </c>
      <c r="B39" s="1"/>
      <c r="C39" s="1"/>
      <c r="D39" s="2"/>
      <c r="E39" s="1"/>
      <c r="F39" s="1"/>
      <c r="G39" s="1"/>
      <c r="H39" s="1"/>
      <c r="I39" s="1"/>
      <c r="J39" s="3"/>
      <c r="K39" s="3"/>
      <c r="L39" s="4"/>
      <c r="M39" s="5"/>
      <c r="N39" s="1"/>
    </row>
    <row r="40" spans="1:14">
      <c r="A40" s="1" t="s">
        <v>12</v>
      </c>
      <c r="B40" s="1">
        <v>18.0358</v>
      </c>
      <c r="C40" s="1">
        <v>18.2</v>
      </c>
      <c r="D40" s="2">
        <f t="shared" ref="D40:D75" si="6">AVERAGEA(B40:C40)</f>
        <v>18.1179</v>
      </c>
      <c r="E40" s="1">
        <v>2395</v>
      </c>
      <c r="F40" s="1">
        <f>124.1079+49.0969</f>
        <v>173.2048</v>
      </c>
      <c r="G40" s="1">
        <v>92</v>
      </c>
      <c r="H40" s="1"/>
      <c r="I40" s="6">
        <f t="shared" ref="I40:I75" si="7">(G40*440*666.67)/(5*18.48*10000)</f>
        <v>29.2064952380952</v>
      </c>
      <c r="J40" s="3">
        <f t="shared" ref="J40:J75" si="8">(F40*1000)/D40</f>
        <v>9559.87172906352</v>
      </c>
      <c r="K40" s="3">
        <f t="shared" ref="K40:K75" si="9">(J40+E40)/G40</f>
        <v>129.944257924604</v>
      </c>
      <c r="L40" s="4">
        <f t="shared" ref="L40:L75" si="10">J40/(J40+E40)</f>
        <v>0.799663262452452</v>
      </c>
      <c r="M40" s="5">
        <f t="shared" ref="M40:M75" si="11">(I40*10000*K40*L40*D40)/1000000</f>
        <v>549.859257219048</v>
      </c>
      <c r="N40" s="7">
        <f>AVERAGEA(M40:M42)</f>
        <v>477.594028169841</v>
      </c>
    </row>
    <row r="41" spans="1:14">
      <c r="A41" s="1" t="s">
        <v>13</v>
      </c>
      <c r="B41" s="1">
        <v>17.6957</v>
      </c>
      <c r="C41" s="1">
        <v>17.4662</v>
      </c>
      <c r="D41" s="2">
        <f t="shared" si="6"/>
        <v>17.58095</v>
      </c>
      <c r="E41" s="1">
        <v>1598</v>
      </c>
      <c r="F41" s="1">
        <f>117.4592+35.2795</f>
        <v>152.7387</v>
      </c>
      <c r="G41" s="1">
        <v>80</v>
      </c>
      <c r="H41" s="1"/>
      <c r="I41" s="6">
        <f t="shared" si="7"/>
        <v>25.3969523809524</v>
      </c>
      <c r="J41" s="3">
        <f t="shared" si="8"/>
        <v>8687.73871719105</v>
      </c>
      <c r="K41" s="3">
        <f t="shared" si="9"/>
        <v>128.571733964888</v>
      </c>
      <c r="L41" s="4">
        <f t="shared" si="10"/>
        <v>0.844639257914535</v>
      </c>
      <c r="M41" s="5">
        <f t="shared" si="11"/>
        <v>484.887186328571</v>
      </c>
      <c r="N41" s="7"/>
    </row>
    <row r="42" spans="1:14">
      <c r="A42" s="1" t="s">
        <v>14</v>
      </c>
      <c r="B42" s="1">
        <v>17.0947</v>
      </c>
      <c r="C42" s="1">
        <v>17.214</v>
      </c>
      <c r="D42" s="2">
        <f t="shared" si="6"/>
        <v>17.15435</v>
      </c>
      <c r="E42" s="1">
        <v>1965</v>
      </c>
      <c r="F42" s="1">
        <v>125.3806</v>
      </c>
      <c r="G42" s="1">
        <v>90</v>
      </c>
      <c r="H42" s="1"/>
      <c r="I42" s="6">
        <f t="shared" si="7"/>
        <v>28.5715714285714</v>
      </c>
      <c r="J42" s="3">
        <f t="shared" si="8"/>
        <v>7308.96827918283</v>
      </c>
      <c r="K42" s="3">
        <f t="shared" si="9"/>
        <v>103.04409199092</v>
      </c>
      <c r="L42" s="4">
        <f t="shared" si="10"/>
        <v>0.788116592504331</v>
      </c>
      <c r="M42" s="5">
        <f t="shared" si="11"/>
        <v>398.035640961905</v>
      </c>
      <c r="N42" s="7"/>
    </row>
    <row r="43" spans="1:14">
      <c r="A43" s="1" t="s">
        <v>15</v>
      </c>
      <c r="B43" s="1">
        <v>17.5387</v>
      </c>
      <c r="C43" s="1">
        <v>17.8887</v>
      </c>
      <c r="D43" s="2">
        <f t="shared" si="6"/>
        <v>17.7137</v>
      </c>
      <c r="E43" s="1">
        <v>2486</v>
      </c>
      <c r="F43" s="1">
        <f>76.8639+110.8855</f>
        <v>187.7494</v>
      </c>
      <c r="G43" s="1">
        <v>84</v>
      </c>
      <c r="H43" s="1"/>
      <c r="I43" s="6">
        <f t="shared" si="7"/>
        <v>26.6668</v>
      </c>
      <c r="J43" s="3">
        <f t="shared" si="8"/>
        <v>10599.1069059541</v>
      </c>
      <c r="K43" s="3">
        <f t="shared" si="9"/>
        <v>155.77508221374</v>
      </c>
      <c r="L43" s="4">
        <f t="shared" si="10"/>
        <v>0.810013015723334</v>
      </c>
      <c r="M43" s="5">
        <f t="shared" si="11"/>
        <v>596.032821419048</v>
      </c>
      <c r="N43" s="7">
        <f>AVERAGEA(M43:M45)</f>
        <v>464.325390398413</v>
      </c>
    </row>
    <row r="44" spans="1:14">
      <c r="A44" s="1" t="s">
        <v>16</v>
      </c>
      <c r="B44" s="1">
        <v>17.5808</v>
      </c>
      <c r="C44" s="1">
        <v>17.8472</v>
      </c>
      <c r="D44" s="2">
        <f t="shared" si="6"/>
        <v>17.714</v>
      </c>
      <c r="E44" s="1">
        <v>2255</v>
      </c>
      <c r="F44" s="1">
        <v>129.0471</v>
      </c>
      <c r="G44" s="1">
        <v>78</v>
      </c>
      <c r="H44" s="1"/>
      <c r="I44" s="6">
        <f t="shared" si="7"/>
        <v>24.7620285714286</v>
      </c>
      <c r="J44" s="3">
        <f t="shared" si="8"/>
        <v>7285.03443603929</v>
      </c>
      <c r="K44" s="3">
        <f t="shared" si="9"/>
        <v>122.308133795376</v>
      </c>
      <c r="L44" s="4">
        <f t="shared" si="10"/>
        <v>0.763627687602331</v>
      </c>
      <c r="M44" s="5">
        <f t="shared" si="11"/>
        <v>409.6753817</v>
      </c>
      <c r="N44" s="7"/>
    </row>
    <row r="45" spans="1:14">
      <c r="A45" s="1" t="s">
        <v>17</v>
      </c>
      <c r="B45" s="1">
        <v>17.9297</v>
      </c>
      <c r="C45" s="1">
        <v>18.1345</v>
      </c>
      <c r="D45" s="2">
        <f t="shared" si="6"/>
        <v>18.0321</v>
      </c>
      <c r="E45" s="1">
        <v>1368</v>
      </c>
      <c r="F45" s="1">
        <v>121.9888</v>
      </c>
      <c r="G45" s="1">
        <v>66</v>
      </c>
      <c r="H45" s="1"/>
      <c r="I45" s="6">
        <f t="shared" si="7"/>
        <v>20.9524857142857</v>
      </c>
      <c r="J45" s="3">
        <f t="shared" si="8"/>
        <v>6765.09114301718</v>
      </c>
      <c r="K45" s="3">
        <f t="shared" si="9"/>
        <v>123.228653682078</v>
      </c>
      <c r="L45" s="4">
        <f t="shared" si="10"/>
        <v>0.831798270061867</v>
      </c>
      <c r="M45" s="5">
        <f t="shared" si="11"/>
        <v>387.26796807619</v>
      </c>
      <c r="N45" s="7"/>
    </row>
    <row r="46" spans="1:14">
      <c r="A46" s="1" t="s">
        <v>18</v>
      </c>
      <c r="B46" s="1">
        <v>17.7072</v>
      </c>
      <c r="C46" s="1">
        <v>17.7716</v>
      </c>
      <c r="D46" s="2">
        <f t="shared" si="6"/>
        <v>17.7394</v>
      </c>
      <c r="E46" s="1">
        <v>1469</v>
      </c>
      <c r="F46" s="1">
        <v>83.9325</v>
      </c>
      <c r="G46" s="1">
        <v>59</v>
      </c>
      <c r="H46" s="1"/>
      <c r="I46" s="6">
        <f t="shared" si="7"/>
        <v>18.7302523809524</v>
      </c>
      <c r="J46" s="3">
        <f t="shared" si="8"/>
        <v>4731.41707160332</v>
      </c>
      <c r="K46" s="3">
        <f t="shared" si="9"/>
        <v>105.091814772938</v>
      </c>
      <c r="L46" s="4">
        <f t="shared" si="10"/>
        <v>0.763080453615334</v>
      </c>
      <c r="M46" s="5">
        <f t="shared" si="11"/>
        <v>266.453713214286</v>
      </c>
      <c r="N46" s="7">
        <f>AVERAGEA(M46:M48)</f>
        <v>326.557188333333</v>
      </c>
    </row>
    <row r="47" spans="1:14">
      <c r="A47" s="1" t="s">
        <v>19</v>
      </c>
      <c r="B47" s="1">
        <v>17.1478</v>
      </c>
      <c r="C47" s="1">
        <v>17.4918</v>
      </c>
      <c r="D47" s="2">
        <f t="shared" si="6"/>
        <v>17.3198</v>
      </c>
      <c r="E47" s="1">
        <v>1773</v>
      </c>
      <c r="F47" s="1">
        <v>98.4417</v>
      </c>
      <c r="G47" s="1">
        <v>59</v>
      </c>
      <c r="H47" s="1"/>
      <c r="I47" s="6">
        <f t="shared" si="7"/>
        <v>18.7302523809524</v>
      </c>
      <c r="J47" s="3">
        <f t="shared" si="8"/>
        <v>5683.7665561958</v>
      </c>
      <c r="K47" s="3">
        <f t="shared" si="9"/>
        <v>126.385873833827</v>
      </c>
      <c r="L47" s="4">
        <f t="shared" si="10"/>
        <v>0.762229380973872</v>
      </c>
      <c r="M47" s="5">
        <f t="shared" si="11"/>
        <v>312.5148959</v>
      </c>
      <c r="N47" s="7"/>
    </row>
    <row r="48" spans="1:14">
      <c r="A48" s="1" t="s">
        <v>20</v>
      </c>
      <c r="B48" s="1">
        <v>17.4762</v>
      </c>
      <c r="C48" s="1">
        <v>17.8442</v>
      </c>
      <c r="D48" s="2">
        <f t="shared" si="6"/>
        <v>17.6602</v>
      </c>
      <c r="E48" s="1">
        <v>1017</v>
      </c>
      <c r="F48" s="1">
        <v>126.2208</v>
      </c>
      <c r="G48" s="1">
        <v>63</v>
      </c>
      <c r="H48" s="1"/>
      <c r="I48" s="6">
        <f t="shared" si="7"/>
        <v>20.0001</v>
      </c>
      <c r="J48" s="3">
        <f t="shared" si="8"/>
        <v>7147.18972605067</v>
      </c>
      <c r="K48" s="3">
        <f t="shared" si="9"/>
        <v>129.590313111915</v>
      </c>
      <c r="L48" s="4">
        <f t="shared" si="10"/>
        <v>0.875431606304431</v>
      </c>
      <c r="M48" s="5">
        <f t="shared" si="11"/>
        <v>400.702955885714</v>
      </c>
      <c r="N48" s="7"/>
    </row>
    <row r="49" spans="1:14">
      <c r="A49" s="1" t="s">
        <v>21</v>
      </c>
      <c r="B49" s="1">
        <v>21.511</v>
      </c>
      <c r="C49" s="1">
        <v>21.8355</v>
      </c>
      <c r="D49" s="2">
        <f t="shared" si="6"/>
        <v>21.67325</v>
      </c>
      <c r="E49" s="1">
        <v>1710</v>
      </c>
      <c r="F49" s="1">
        <f>130.7532+70.5824</f>
        <v>201.3356</v>
      </c>
      <c r="G49" s="1">
        <v>60</v>
      </c>
      <c r="H49" s="1"/>
      <c r="I49" s="6">
        <f t="shared" si="7"/>
        <v>19.0477142857143</v>
      </c>
      <c r="J49" s="3">
        <f t="shared" si="8"/>
        <v>9289.58970159067</v>
      </c>
      <c r="K49" s="3">
        <f t="shared" si="9"/>
        <v>183.326495026511</v>
      </c>
      <c r="L49" s="4">
        <f t="shared" si="10"/>
        <v>0.8445396558971</v>
      </c>
      <c r="M49" s="5">
        <f t="shared" si="11"/>
        <v>639.163830723809</v>
      </c>
      <c r="N49" s="7">
        <f>AVERAGEA(M49:M51)</f>
        <v>541.255933779365</v>
      </c>
    </row>
    <row r="50" spans="1:14">
      <c r="A50" s="1" t="s">
        <v>22</v>
      </c>
      <c r="B50" s="1">
        <v>22.3927</v>
      </c>
      <c r="C50" s="1">
        <v>22.2063</v>
      </c>
      <c r="D50" s="2">
        <f t="shared" si="6"/>
        <v>22.2995</v>
      </c>
      <c r="E50" s="1">
        <v>3981</v>
      </c>
      <c r="F50" s="1">
        <f>110.1433+40.9387</f>
        <v>151.082</v>
      </c>
      <c r="G50" s="1">
        <v>48</v>
      </c>
      <c r="H50" s="1"/>
      <c r="I50" s="6">
        <f t="shared" si="7"/>
        <v>15.2381714285714</v>
      </c>
      <c r="J50" s="3">
        <f t="shared" si="8"/>
        <v>6775.12948720823</v>
      </c>
      <c r="K50" s="3">
        <f t="shared" si="9"/>
        <v>224.086030983505</v>
      </c>
      <c r="L50" s="4">
        <f t="shared" si="10"/>
        <v>0.629885452314941</v>
      </c>
      <c r="M50" s="5">
        <f t="shared" si="11"/>
        <v>479.627794952381</v>
      </c>
      <c r="N50" s="7"/>
    </row>
    <row r="51" spans="1:14">
      <c r="A51" s="1" t="s">
        <v>23</v>
      </c>
      <c r="B51" s="1">
        <v>23.1791</v>
      </c>
      <c r="C51" s="1">
        <v>22.6815</v>
      </c>
      <c r="D51" s="2">
        <f t="shared" si="6"/>
        <v>22.9303</v>
      </c>
      <c r="E51" s="1">
        <v>2225</v>
      </c>
      <c r="F51" s="1">
        <f>114.2472+44.8195</f>
        <v>159.0667</v>
      </c>
      <c r="G51" s="1">
        <v>52</v>
      </c>
      <c r="H51" s="1"/>
      <c r="I51" s="6">
        <f t="shared" si="7"/>
        <v>16.508019047619</v>
      </c>
      <c r="J51" s="3">
        <f t="shared" si="8"/>
        <v>6936.96549979721</v>
      </c>
      <c r="K51" s="3">
        <f t="shared" si="9"/>
        <v>176.191644226869</v>
      </c>
      <c r="L51" s="4">
        <f t="shared" si="10"/>
        <v>0.757148179607395</v>
      </c>
      <c r="M51" s="5">
        <f t="shared" si="11"/>
        <v>504.976175661905</v>
      </c>
      <c r="N51" s="7"/>
    </row>
    <row r="52" spans="1:14">
      <c r="A52" s="1" t="s">
        <v>24</v>
      </c>
      <c r="B52" s="1">
        <v>22.2721</v>
      </c>
      <c r="C52" s="1">
        <v>22.2487</v>
      </c>
      <c r="D52" s="2">
        <f t="shared" si="6"/>
        <v>22.2604</v>
      </c>
      <c r="E52" s="1">
        <v>2936</v>
      </c>
      <c r="F52" s="1">
        <f>116.7701+45.1443</f>
        <v>161.9144</v>
      </c>
      <c r="G52" s="1">
        <v>46</v>
      </c>
      <c r="H52" s="1"/>
      <c r="I52" s="6">
        <f t="shared" si="7"/>
        <v>14.6032476190476</v>
      </c>
      <c r="J52" s="3">
        <f t="shared" si="8"/>
        <v>7273.65186609405</v>
      </c>
      <c r="K52" s="3">
        <f t="shared" si="9"/>
        <v>221.94895361074</v>
      </c>
      <c r="L52" s="4">
        <f t="shared" si="10"/>
        <v>0.71242898009575</v>
      </c>
      <c r="M52" s="5">
        <f t="shared" si="11"/>
        <v>514.016538323809</v>
      </c>
      <c r="N52" s="7">
        <f>AVERAGEA(M52:M54)</f>
        <v>564.042079455555</v>
      </c>
    </row>
    <row r="53" spans="1:14">
      <c r="A53" s="1" t="s">
        <v>25</v>
      </c>
      <c r="B53" s="1">
        <v>24.8867</v>
      </c>
      <c r="C53" s="1">
        <v>25.4132</v>
      </c>
      <c r="D53" s="2">
        <f t="shared" si="6"/>
        <v>25.14995</v>
      </c>
      <c r="E53" s="1">
        <v>799</v>
      </c>
      <c r="F53" s="1">
        <f>122.6749+82.9149</f>
        <v>205.5898</v>
      </c>
      <c r="G53" s="1">
        <v>54</v>
      </c>
      <c r="H53" s="1"/>
      <c r="I53" s="6">
        <f t="shared" si="7"/>
        <v>17.1429428571429</v>
      </c>
      <c r="J53" s="3">
        <f t="shared" si="8"/>
        <v>8174.56098322263</v>
      </c>
      <c r="K53" s="3">
        <f t="shared" si="9"/>
        <v>166.177055244864</v>
      </c>
      <c r="L53" s="4">
        <f t="shared" si="10"/>
        <v>0.910960654137878</v>
      </c>
      <c r="M53" s="5">
        <f t="shared" si="11"/>
        <v>652.66929507619</v>
      </c>
      <c r="N53" s="7"/>
    </row>
    <row r="54" spans="1:14">
      <c r="A54" s="1" t="s">
        <v>26</v>
      </c>
      <c r="B54" s="1">
        <v>24.1465</v>
      </c>
      <c r="C54" s="1">
        <v>24.2785</v>
      </c>
      <c r="D54" s="2">
        <f t="shared" si="6"/>
        <v>24.2125</v>
      </c>
      <c r="E54" s="1">
        <v>1076</v>
      </c>
      <c r="F54" s="1">
        <f>111.1097+54.4032</f>
        <v>165.5129</v>
      </c>
      <c r="G54" s="1">
        <v>46</v>
      </c>
      <c r="H54" s="1"/>
      <c r="I54" s="6">
        <f t="shared" si="7"/>
        <v>14.6032476190476</v>
      </c>
      <c r="J54" s="3">
        <f t="shared" si="8"/>
        <v>6835.84512132163</v>
      </c>
      <c r="K54" s="3">
        <f t="shared" si="9"/>
        <v>171.996633072209</v>
      </c>
      <c r="L54" s="4">
        <f t="shared" si="10"/>
        <v>0.864001382294468</v>
      </c>
      <c r="M54" s="5">
        <f t="shared" si="11"/>
        <v>525.440404966667</v>
      </c>
      <c r="N54" s="7"/>
    </row>
    <row r="55" spans="1:14">
      <c r="A55" s="1" t="s">
        <v>27</v>
      </c>
      <c r="B55" s="1">
        <v>25.2373</v>
      </c>
      <c r="C55" s="1">
        <v>25.4132</v>
      </c>
      <c r="D55" s="2">
        <f t="shared" si="6"/>
        <v>25.32525</v>
      </c>
      <c r="E55" s="1">
        <v>1071</v>
      </c>
      <c r="F55" s="1">
        <f>99.8885+48.7968</f>
        <v>148.6853</v>
      </c>
      <c r="G55" s="1">
        <v>34</v>
      </c>
      <c r="H55" s="1"/>
      <c r="I55" s="6">
        <f t="shared" si="7"/>
        <v>10.7937047619048</v>
      </c>
      <c r="J55" s="3">
        <f t="shared" si="8"/>
        <v>5871.02990098814</v>
      </c>
      <c r="K55" s="3">
        <f t="shared" si="9"/>
        <v>204.177350029063</v>
      </c>
      <c r="L55" s="4">
        <f t="shared" si="10"/>
        <v>0.845722358549975</v>
      </c>
      <c r="M55" s="5">
        <f t="shared" si="11"/>
        <v>472.019185480952</v>
      </c>
      <c r="N55" s="7">
        <f>AVERAGEA(M55:M57)</f>
        <v>464.287506611111</v>
      </c>
    </row>
    <row r="56" spans="1:14">
      <c r="A56" s="1" t="s">
        <v>28</v>
      </c>
      <c r="B56" s="1">
        <v>25.7613</v>
      </c>
      <c r="C56" s="1">
        <v>25.6245</v>
      </c>
      <c r="D56" s="2">
        <f t="shared" si="6"/>
        <v>25.6929</v>
      </c>
      <c r="E56" s="1">
        <v>2872</v>
      </c>
      <c r="F56" s="1">
        <f>121.441+56.4709</f>
        <v>177.9119</v>
      </c>
      <c r="G56" s="1">
        <v>50</v>
      </c>
      <c r="H56" s="1"/>
      <c r="I56" s="6">
        <f t="shared" si="7"/>
        <v>15.8730952380952</v>
      </c>
      <c r="J56" s="3">
        <f t="shared" si="8"/>
        <v>6924.55503271332</v>
      </c>
      <c r="K56" s="3">
        <f t="shared" si="9"/>
        <v>195.931100654266</v>
      </c>
      <c r="L56" s="4">
        <f t="shared" si="10"/>
        <v>0.706835720270072</v>
      </c>
      <c r="M56" s="5">
        <f t="shared" si="11"/>
        <v>564.802506538095</v>
      </c>
      <c r="N56" s="7"/>
    </row>
    <row r="57" spans="1:14">
      <c r="A57" s="1" t="s">
        <v>29</v>
      </c>
      <c r="B57" s="1">
        <v>24.3804</v>
      </c>
      <c r="C57" s="1">
        <v>24.4783</v>
      </c>
      <c r="D57" s="2">
        <f t="shared" si="6"/>
        <v>24.42935</v>
      </c>
      <c r="E57" s="1">
        <v>676</v>
      </c>
      <c r="F57" s="1">
        <v>112.1523</v>
      </c>
      <c r="G57" s="1">
        <v>26</v>
      </c>
      <c r="H57" s="1"/>
      <c r="I57" s="6">
        <f t="shared" si="7"/>
        <v>8.25400952380952</v>
      </c>
      <c r="J57" s="3">
        <f t="shared" si="8"/>
        <v>4590.88350692917</v>
      </c>
      <c r="K57" s="3">
        <f t="shared" si="9"/>
        <v>202.572442574199</v>
      </c>
      <c r="L57" s="4">
        <f t="shared" si="10"/>
        <v>0.871650854037184</v>
      </c>
      <c r="M57" s="5">
        <f t="shared" si="11"/>
        <v>356.040827814286</v>
      </c>
      <c r="N57" s="7"/>
    </row>
    <row r="58" spans="1:14">
      <c r="A58" s="1" t="s">
        <v>30</v>
      </c>
      <c r="B58" s="1">
        <v>26.0127</v>
      </c>
      <c r="C58" s="1">
        <v>26.4265</v>
      </c>
      <c r="D58" s="2">
        <f t="shared" si="6"/>
        <v>26.2196</v>
      </c>
      <c r="E58" s="1">
        <v>2031</v>
      </c>
      <c r="F58" s="1">
        <f>118.883+38.0399</f>
        <v>156.9229</v>
      </c>
      <c r="G58" s="1">
        <v>55</v>
      </c>
      <c r="H58" s="1"/>
      <c r="I58" s="6">
        <f t="shared" si="7"/>
        <v>17.4604047619048</v>
      </c>
      <c r="J58" s="3">
        <f t="shared" si="8"/>
        <v>5984.94637599353</v>
      </c>
      <c r="K58" s="3">
        <f t="shared" si="9"/>
        <v>145.744479563519</v>
      </c>
      <c r="L58" s="4">
        <f t="shared" si="10"/>
        <v>0.746630041577808</v>
      </c>
      <c r="M58" s="5">
        <f t="shared" si="11"/>
        <v>498.170427347619</v>
      </c>
      <c r="N58" s="7">
        <f>AVERAGEA(M58:M60)</f>
        <v>492.331033071429</v>
      </c>
    </row>
    <row r="59" spans="1:14">
      <c r="A59" s="1" t="s">
        <v>31</v>
      </c>
      <c r="B59" s="1">
        <v>24.7896</v>
      </c>
      <c r="C59" s="1">
        <v>25.1348</v>
      </c>
      <c r="D59" s="2">
        <f t="shared" si="6"/>
        <v>24.9622</v>
      </c>
      <c r="E59" s="1">
        <v>2095</v>
      </c>
      <c r="F59" s="1">
        <v>104.5209</v>
      </c>
      <c r="G59" s="1">
        <v>57</v>
      </c>
      <c r="H59" s="1"/>
      <c r="I59" s="6">
        <f t="shared" si="7"/>
        <v>18.0953285714286</v>
      </c>
      <c r="J59" s="3">
        <f t="shared" si="8"/>
        <v>4187.16699649871</v>
      </c>
      <c r="K59" s="3">
        <f t="shared" si="9"/>
        <v>110.213456078925</v>
      </c>
      <c r="L59" s="4">
        <f t="shared" si="10"/>
        <v>0.666516346800774</v>
      </c>
      <c r="M59" s="5">
        <f t="shared" si="11"/>
        <v>331.814040014286</v>
      </c>
      <c r="N59" s="7"/>
    </row>
    <row r="60" spans="1:14">
      <c r="A60" s="1" t="s">
        <v>32</v>
      </c>
      <c r="B60" s="1">
        <v>25.858</v>
      </c>
      <c r="C60" s="1">
        <v>26.7328</v>
      </c>
      <c r="D60" s="2">
        <f t="shared" si="6"/>
        <v>26.2954</v>
      </c>
      <c r="E60" s="1">
        <v>1734</v>
      </c>
      <c r="F60" s="1">
        <f>115.7719+88.0348</f>
        <v>203.8067</v>
      </c>
      <c r="G60" s="1">
        <v>60</v>
      </c>
      <c r="H60" s="1"/>
      <c r="I60" s="6">
        <f t="shared" si="7"/>
        <v>19.0477142857143</v>
      </c>
      <c r="J60" s="3">
        <f t="shared" si="8"/>
        <v>7750.65981122174</v>
      </c>
      <c r="K60" s="3">
        <f t="shared" si="9"/>
        <v>158.077663520362</v>
      </c>
      <c r="L60" s="4">
        <f t="shared" si="10"/>
        <v>0.817178471920688</v>
      </c>
      <c r="M60" s="5">
        <f t="shared" si="11"/>
        <v>647.008631852381</v>
      </c>
      <c r="N60" s="7"/>
    </row>
    <row r="61" spans="1:14">
      <c r="A61" s="1" t="s">
        <v>33</v>
      </c>
      <c r="B61" s="1">
        <v>26.7606</v>
      </c>
      <c r="C61" s="1">
        <v>27.0421</v>
      </c>
      <c r="D61" s="2">
        <f t="shared" si="6"/>
        <v>26.90135</v>
      </c>
      <c r="E61" s="1">
        <v>1453</v>
      </c>
      <c r="F61" s="1">
        <f>127.3544+53.1524</f>
        <v>180.5068</v>
      </c>
      <c r="G61" s="1">
        <v>59</v>
      </c>
      <c r="H61" s="1"/>
      <c r="I61" s="6">
        <f t="shared" si="7"/>
        <v>18.7302523809524</v>
      </c>
      <c r="J61" s="3">
        <f t="shared" si="8"/>
        <v>6709.95321796118</v>
      </c>
      <c r="K61" s="3">
        <f t="shared" si="9"/>
        <v>138.355139287478</v>
      </c>
      <c r="L61" s="4">
        <f t="shared" si="10"/>
        <v>0.822000694944212</v>
      </c>
      <c r="M61" s="5">
        <f t="shared" si="11"/>
        <v>573.040325504762</v>
      </c>
      <c r="N61" s="7">
        <f>AVERAGEA(M61:M63)</f>
        <v>594.674084466667</v>
      </c>
    </row>
    <row r="62" spans="1:14">
      <c r="A62" s="1" t="s">
        <v>34</v>
      </c>
      <c r="B62" s="1">
        <v>25.6517</v>
      </c>
      <c r="C62" s="1">
        <v>25.5539</v>
      </c>
      <c r="D62" s="2">
        <f t="shared" si="6"/>
        <v>25.6028</v>
      </c>
      <c r="E62" s="1">
        <v>1303</v>
      </c>
      <c r="F62" s="1">
        <f>124.0503+47.9936</f>
        <v>172.0439</v>
      </c>
      <c r="G62" s="1">
        <v>51</v>
      </c>
      <c r="H62" s="1"/>
      <c r="I62" s="6">
        <f t="shared" si="7"/>
        <v>16.1905571428571</v>
      </c>
      <c r="J62" s="3">
        <f t="shared" si="8"/>
        <v>6719.72987329511</v>
      </c>
      <c r="K62" s="3">
        <f t="shared" si="9"/>
        <v>157.308428888139</v>
      </c>
      <c r="L62" s="4">
        <f t="shared" si="10"/>
        <v>0.837586454912656</v>
      </c>
      <c r="M62" s="5">
        <f t="shared" si="11"/>
        <v>546.173841966667</v>
      </c>
      <c r="N62" s="7"/>
    </row>
    <row r="63" spans="1:14">
      <c r="A63" s="1" t="s">
        <v>35</v>
      </c>
      <c r="B63" s="1">
        <v>25.4504</v>
      </c>
      <c r="C63" s="1">
        <v>25.919</v>
      </c>
      <c r="D63" s="2">
        <f t="shared" si="6"/>
        <v>25.6847</v>
      </c>
      <c r="E63" s="1">
        <v>1923</v>
      </c>
      <c r="F63" s="1">
        <f>126.7877+82.6258</f>
        <v>209.4135</v>
      </c>
      <c r="G63" s="1">
        <v>55</v>
      </c>
      <c r="H63" s="1"/>
      <c r="I63" s="6">
        <f t="shared" si="7"/>
        <v>17.4604047619048</v>
      </c>
      <c r="J63" s="3">
        <f t="shared" si="8"/>
        <v>8153.23908786165</v>
      </c>
      <c r="K63" s="3">
        <f t="shared" si="9"/>
        <v>183.20434705203</v>
      </c>
      <c r="L63" s="4">
        <f t="shared" si="10"/>
        <v>0.809154984986755</v>
      </c>
      <c r="M63" s="5">
        <f t="shared" si="11"/>
        <v>664.808085928571</v>
      </c>
      <c r="N63" s="7"/>
    </row>
    <row r="64" spans="1:14">
      <c r="A64" s="1" t="s">
        <v>36</v>
      </c>
      <c r="B64" s="1">
        <v>27.0421</v>
      </c>
      <c r="C64" s="1">
        <v>27.2743</v>
      </c>
      <c r="D64" s="2">
        <f t="shared" si="6"/>
        <v>27.1582</v>
      </c>
      <c r="E64" s="1">
        <v>2152</v>
      </c>
      <c r="F64" s="1">
        <v>115.5219</v>
      </c>
      <c r="G64" s="1">
        <v>47</v>
      </c>
      <c r="H64" s="1"/>
      <c r="I64" s="6">
        <f t="shared" si="7"/>
        <v>14.9207095238095</v>
      </c>
      <c r="J64" s="3">
        <f t="shared" si="8"/>
        <v>4253.66555957317</v>
      </c>
      <c r="K64" s="3">
        <f t="shared" si="9"/>
        <v>136.290756586663</v>
      </c>
      <c r="L64" s="4">
        <f t="shared" si="10"/>
        <v>0.664047399917114</v>
      </c>
      <c r="M64" s="5">
        <f t="shared" si="11"/>
        <v>366.738024157143</v>
      </c>
      <c r="N64" s="7">
        <f>AVERAGEA(M64:M66)</f>
        <v>430.230934212698</v>
      </c>
    </row>
    <row r="65" spans="1:14">
      <c r="A65" s="1" t="s">
        <v>37</v>
      </c>
      <c r="B65" s="1">
        <v>27.3872</v>
      </c>
      <c r="C65" s="1">
        <v>27.1449</v>
      </c>
      <c r="D65" s="2">
        <f t="shared" si="6"/>
        <v>27.26605</v>
      </c>
      <c r="E65" s="1">
        <v>1741</v>
      </c>
      <c r="F65" s="1">
        <v>123.0349</v>
      </c>
      <c r="G65" s="1">
        <v>47</v>
      </c>
      <c r="H65" s="1"/>
      <c r="I65" s="6">
        <f t="shared" si="7"/>
        <v>14.9207095238095</v>
      </c>
      <c r="J65" s="3">
        <f t="shared" si="8"/>
        <v>4512.38444879255</v>
      </c>
      <c r="K65" s="3">
        <f t="shared" si="9"/>
        <v>133.050732953033</v>
      </c>
      <c r="L65" s="4">
        <f t="shared" si="10"/>
        <v>0.721590761889561</v>
      </c>
      <c r="M65" s="5">
        <f t="shared" si="11"/>
        <v>390.588937061905</v>
      </c>
      <c r="N65" s="7"/>
    </row>
    <row r="66" spans="1:14">
      <c r="A66" s="1" t="s">
        <v>38</v>
      </c>
      <c r="B66" s="1">
        <v>26.431</v>
      </c>
      <c r="C66" s="1">
        <v>26.4059</v>
      </c>
      <c r="D66" s="2">
        <f t="shared" si="6"/>
        <v>26.41845</v>
      </c>
      <c r="E66" s="1">
        <v>2233</v>
      </c>
      <c r="F66" s="1">
        <f>120.9829+47.0265</f>
        <v>168.0094</v>
      </c>
      <c r="G66" s="1">
        <v>53</v>
      </c>
      <c r="H66" s="1"/>
      <c r="I66" s="6">
        <f t="shared" si="7"/>
        <v>16.8254809523809</v>
      </c>
      <c r="J66" s="3">
        <f t="shared" si="8"/>
        <v>6359.54796742428</v>
      </c>
      <c r="K66" s="3">
        <f t="shared" si="9"/>
        <v>162.123546555175</v>
      </c>
      <c r="L66" s="4">
        <f t="shared" si="10"/>
        <v>0.74012365034613</v>
      </c>
      <c r="M66" s="5">
        <f t="shared" si="11"/>
        <v>533.365841419047</v>
      </c>
      <c r="N66" s="7"/>
    </row>
    <row r="67" spans="1:14">
      <c r="A67" s="1" t="s">
        <v>39</v>
      </c>
      <c r="B67" s="1">
        <v>21.2367</v>
      </c>
      <c r="C67" s="1">
        <v>21.6622</v>
      </c>
      <c r="D67" s="2">
        <f t="shared" si="6"/>
        <v>21.44945</v>
      </c>
      <c r="E67" s="1">
        <v>3486</v>
      </c>
      <c r="F67" s="1">
        <v>100.7986</v>
      </c>
      <c r="G67" s="1">
        <v>67</v>
      </c>
      <c r="H67" s="1"/>
      <c r="I67" s="6">
        <f t="shared" si="7"/>
        <v>21.2699476190476</v>
      </c>
      <c r="J67" s="3">
        <f t="shared" si="8"/>
        <v>4699.35592754127</v>
      </c>
      <c r="K67" s="3">
        <f t="shared" si="9"/>
        <v>122.16949145584</v>
      </c>
      <c r="L67" s="4">
        <f t="shared" si="10"/>
        <v>0.574117481162834</v>
      </c>
      <c r="M67" s="5">
        <f t="shared" si="11"/>
        <v>319.997155533333</v>
      </c>
      <c r="N67" s="7">
        <f>AVERAGEA(M67:M69)</f>
        <v>276.601383</v>
      </c>
    </row>
    <row r="68" spans="1:14">
      <c r="A68" s="1" t="s">
        <v>40</v>
      </c>
      <c r="B68" s="1">
        <v>20.7716</v>
      </c>
      <c r="C68" s="1">
        <v>21.2178</v>
      </c>
      <c r="D68" s="2">
        <f t="shared" si="6"/>
        <v>20.9947</v>
      </c>
      <c r="E68" s="1">
        <v>3888</v>
      </c>
      <c r="F68" s="1">
        <v>88.2871</v>
      </c>
      <c r="G68" s="1">
        <v>69</v>
      </c>
      <c r="H68" s="1"/>
      <c r="I68" s="6">
        <f t="shared" si="7"/>
        <v>21.9048714285714</v>
      </c>
      <c r="J68" s="3">
        <f t="shared" si="8"/>
        <v>4205.20893368326</v>
      </c>
      <c r="K68" s="3">
        <f t="shared" si="9"/>
        <v>117.292883096859</v>
      </c>
      <c r="L68" s="4">
        <f t="shared" si="10"/>
        <v>0.51959722875577</v>
      </c>
      <c r="M68" s="5">
        <f t="shared" si="11"/>
        <v>280.277909319048</v>
      </c>
      <c r="N68" s="7"/>
    </row>
    <row r="69" spans="1:14">
      <c r="A69" s="1" t="s">
        <v>41</v>
      </c>
      <c r="B69" s="1">
        <v>24.4605</v>
      </c>
      <c r="C69" s="1">
        <v>24.7068</v>
      </c>
      <c r="D69" s="2">
        <f t="shared" si="6"/>
        <v>24.58365</v>
      </c>
      <c r="E69" s="1">
        <v>2775</v>
      </c>
      <c r="F69" s="1">
        <v>72.3013</v>
      </c>
      <c r="G69" s="1">
        <v>56</v>
      </c>
      <c r="H69" s="1"/>
      <c r="I69" s="6">
        <f t="shared" si="7"/>
        <v>17.7778666666667</v>
      </c>
      <c r="J69" s="3">
        <f t="shared" si="8"/>
        <v>2941.03194602917</v>
      </c>
      <c r="K69" s="3">
        <f t="shared" si="9"/>
        <v>102.071999036235</v>
      </c>
      <c r="L69" s="4">
        <f t="shared" si="10"/>
        <v>0.514523357076801</v>
      </c>
      <c r="M69" s="5">
        <f t="shared" si="11"/>
        <v>229.529084147619</v>
      </c>
      <c r="N69" s="7"/>
    </row>
    <row r="70" spans="1:14">
      <c r="A70" s="1" t="s">
        <v>42</v>
      </c>
      <c r="B70" s="1">
        <v>20.7322</v>
      </c>
      <c r="C70" s="1">
        <v>20.4269</v>
      </c>
      <c r="D70" s="2">
        <f t="shared" si="6"/>
        <v>20.57955</v>
      </c>
      <c r="E70" s="1">
        <v>2620</v>
      </c>
      <c r="F70" s="1">
        <v>81.3832</v>
      </c>
      <c r="G70" s="1">
        <v>59</v>
      </c>
      <c r="H70" s="1"/>
      <c r="I70" s="6">
        <f t="shared" si="7"/>
        <v>18.7302523809524</v>
      </c>
      <c r="J70" s="3">
        <f t="shared" si="8"/>
        <v>3954.5665478594</v>
      </c>
      <c r="K70" s="3">
        <f t="shared" si="9"/>
        <v>111.433331319651</v>
      </c>
      <c r="L70" s="4">
        <f t="shared" si="10"/>
        <v>0.601494641368709</v>
      </c>
      <c r="M70" s="5">
        <f t="shared" si="11"/>
        <v>258.36065687619</v>
      </c>
      <c r="N70" s="7">
        <f>AVERAGEA(M70:M72)</f>
        <v>216.791136860317</v>
      </c>
    </row>
    <row r="71" spans="1:14">
      <c r="A71" s="1" t="s">
        <v>43</v>
      </c>
      <c r="B71" s="1">
        <v>23.0123</v>
      </c>
      <c r="C71" s="1">
        <v>23.2966</v>
      </c>
      <c r="D71" s="2">
        <f t="shared" si="6"/>
        <v>23.15445</v>
      </c>
      <c r="E71" s="1">
        <v>5044</v>
      </c>
      <c r="F71" s="1">
        <v>66.7678</v>
      </c>
      <c r="G71" s="1">
        <v>60</v>
      </c>
      <c r="H71" s="1"/>
      <c r="I71" s="6">
        <f t="shared" si="7"/>
        <v>19.0477142857143</v>
      </c>
      <c r="J71" s="3">
        <f t="shared" si="8"/>
        <v>2883.58393311005</v>
      </c>
      <c r="K71" s="3">
        <f t="shared" si="9"/>
        <v>132.126398885168</v>
      </c>
      <c r="L71" s="4">
        <f t="shared" si="10"/>
        <v>0.363740574359179</v>
      </c>
      <c r="M71" s="5">
        <f t="shared" si="11"/>
        <v>211.962329647619</v>
      </c>
      <c r="N71" s="7"/>
    </row>
    <row r="72" spans="1:14">
      <c r="A72" s="1" t="s">
        <v>44</v>
      </c>
      <c r="B72" s="1">
        <v>20.728</v>
      </c>
      <c r="C72" s="1">
        <v>20.6027</v>
      </c>
      <c r="D72" s="2">
        <f t="shared" si="6"/>
        <v>20.66535</v>
      </c>
      <c r="E72" s="1">
        <v>4096</v>
      </c>
      <c r="F72" s="1">
        <v>56.7156</v>
      </c>
      <c r="G72" s="1">
        <v>59</v>
      </c>
      <c r="H72" s="1"/>
      <c r="I72" s="6">
        <f t="shared" si="7"/>
        <v>18.7302523809524</v>
      </c>
      <c r="J72" s="3">
        <f t="shared" si="8"/>
        <v>2744.47807561933</v>
      </c>
      <c r="K72" s="3">
        <f t="shared" si="9"/>
        <v>115.940306366429</v>
      </c>
      <c r="L72" s="4">
        <f t="shared" si="10"/>
        <v>0.401211442428437</v>
      </c>
      <c r="M72" s="5">
        <f t="shared" si="11"/>
        <v>180.050424057143</v>
      </c>
      <c r="N72" s="7"/>
    </row>
    <row r="73" spans="1:14">
      <c r="A73" s="1" t="s">
        <v>45</v>
      </c>
      <c r="B73" s="1">
        <v>21.9858</v>
      </c>
      <c r="C73" s="1">
        <v>22.1755</v>
      </c>
      <c r="D73" s="2">
        <f t="shared" si="6"/>
        <v>22.08065</v>
      </c>
      <c r="E73" s="1">
        <v>4011</v>
      </c>
      <c r="F73" s="1">
        <v>128.355</v>
      </c>
      <c r="G73" s="1">
        <v>72</v>
      </c>
      <c r="H73" s="1"/>
      <c r="I73" s="6">
        <f t="shared" si="7"/>
        <v>22.8572571428571</v>
      </c>
      <c r="J73" s="3">
        <f t="shared" si="8"/>
        <v>5813.00822213114</v>
      </c>
      <c r="K73" s="3">
        <f t="shared" si="9"/>
        <v>136.44455864071</v>
      </c>
      <c r="L73" s="4">
        <f t="shared" si="10"/>
        <v>0.591714511092919</v>
      </c>
      <c r="M73" s="5">
        <f t="shared" si="11"/>
        <v>407.478227857143</v>
      </c>
      <c r="N73" s="7">
        <f>AVERAGEA(M73:M75)</f>
        <v>252.624755180952</v>
      </c>
    </row>
    <row r="74" spans="1:14">
      <c r="A74" s="1" t="s">
        <v>46</v>
      </c>
      <c r="B74" s="1">
        <v>21.5417</v>
      </c>
      <c r="C74" s="1">
        <v>21.3952</v>
      </c>
      <c r="D74" s="2">
        <f t="shared" si="6"/>
        <v>21.46845</v>
      </c>
      <c r="E74" s="1">
        <v>2560</v>
      </c>
      <c r="F74" s="1">
        <v>81.0589</v>
      </c>
      <c r="G74" s="1">
        <v>55</v>
      </c>
      <c r="H74" s="1"/>
      <c r="I74" s="6">
        <f t="shared" si="7"/>
        <v>17.4604047619048</v>
      </c>
      <c r="J74" s="3">
        <f t="shared" si="8"/>
        <v>3775.72204793546</v>
      </c>
      <c r="K74" s="3">
        <f t="shared" si="9"/>
        <v>115.194946326099</v>
      </c>
      <c r="L74" s="4">
        <f t="shared" si="10"/>
        <v>0.595941870455918</v>
      </c>
      <c r="M74" s="5">
        <f t="shared" si="11"/>
        <v>257.331127919048</v>
      </c>
      <c r="N74" s="7"/>
    </row>
    <row r="75" spans="1:14">
      <c r="A75" s="1" t="s">
        <v>47</v>
      </c>
      <c r="B75" s="1">
        <v>21.7079</v>
      </c>
      <c r="C75" s="1">
        <v>21.7075</v>
      </c>
      <c r="D75" s="2">
        <f t="shared" si="6"/>
        <v>21.7077</v>
      </c>
      <c r="E75" s="1">
        <v>3174</v>
      </c>
      <c r="F75" s="1">
        <v>29.3153</v>
      </c>
      <c r="G75" s="1">
        <v>48</v>
      </c>
      <c r="H75" s="1"/>
      <c r="I75" s="6">
        <f t="shared" si="7"/>
        <v>15.2381714285714</v>
      </c>
      <c r="J75" s="3">
        <f t="shared" si="8"/>
        <v>1350.45628970365</v>
      </c>
      <c r="K75" s="3">
        <f t="shared" si="9"/>
        <v>94.2595060354928</v>
      </c>
      <c r="L75" s="4">
        <f t="shared" si="10"/>
        <v>0.298479243301985</v>
      </c>
      <c r="M75" s="5">
        <f t="shared" si="11"/>
        <v>93.0649097666666</v>
      </c>
      <c r="N75" s="7"/>
    </row>
    <row r="76" spans="1:14">
      <c r="A76" s="1" t="s">
        <v>49</v>
      </c>
      <c r="B76" s="1"/>
      <c r="C76" s="1"/>
      <c r="D76" s="2"/>
      <c r="E76" s="1"/>
      <c r="F76" s="1"/>
      <c r="G76" s="1"/>
      <c r="H76" s="1"/>
      <c r="I76" s="1"/>
      <c r="J76" s="3"/>
      <c r="K76" s="3"/>
      <c r="L76" s="4"/>
      <c r="M76" s="5"/>
      <c r="N76" s="1"/>
    </row>
    <row r="77" spans="1:14">
      <c r="A77" s="1" t="s">
        <v>12</v>
      </c>
      <c r="B77" s="1">
        <v>17.1009</v>
      </c>
      <c r="C77" s="1">
        <v>17.4871</v>
      </c>
      <c r="D77" s="2">
        <f t="shared" ref="D77:D112" si="12">AVERAGEA(B77:C77)</f>
        <v>17.294</v>
      </c>
      <c r="E77" s="1">
        <v>1409</v>
      </c>
      <c r="F77" s="1">
        <v>126.6509</v>
      </c>
      <c r="G77" s="1">
        <v>63</v>
      </c>
      <c r="H77" s="1"/>
      <c r="I77" s="6">
        <f t="shared" ref="I77:I112" si="13">(G77*440*666.67)/(5*18.48*10000)</f>
        <v>20.0001</v>
      </c>
      <c r="J77" s="3">
        <f t="shared" ref="J77:J112" si="14">(F77*1000)/D77</f>
        <v>7323.40117959986</v>
      </c>
      <c r="K77" s="3">
        <f t="shared" ref="K77:K112" si="15">(J77+E77)/G77</f>
        <v>138.609542533331</v>
      </c>
      <c r="L77" s="4">
        <f t="shared" ref="L77:L112" si="16">J77/(J77+E77)</f>
        <v>0.838646900088417</v>
      </c>
      <c r="M77" s="5">
        <f t="shared" ref="M77:M112" si="17">(I77*10000*K77*L77*D77)/1000000</f>
        <v>402.068359538095</v>
      </c>
      <c r="N77" s="7">
        <f>AVERAGEA(M77:M79)</f>
        <v>354.437433553968</v>
      </c>
    </row>
    <row r="78" spans="1:14">
      <c r="A78" s="1" t="s">
        <v>13</v>
      </c>
      <c r="B78" s="1">
        <v>16.9408</v>
      </c>
      <c r="C78" s="1">
        <v>17.0701</v>
      </c>
      <c r="D78" s="2">
        <f t="shared" si="12"/>
        <v>17.00545</v>
      </c>
      <c r="E78" s="1">
        <v>2424</v>
      </c>
      <c r="F78" s="1">
        <v>106.0487</v>
      </c>
      <c r="G78" s="1">
        <v>63</v>
      </c>
      <c r="H78" s="1"/>
      <c r="I78" s="6">
        <f t="shared" si="13"/>
        <v>20.0001</v>
      </c>
      <c r="J78" s="3">
        <f t="shared" si="14"/>
        <v>6236.15958413332</v>
      </c>
      <c r="K78" s="3">
        <f t="shared" si="15"/>
        <v>137.462850541799</v>
      </c>
      <c r="L78" s="4">
        <f t="shared" si="16"/>
        <v>0.720097536719633</v>
      </c>
      <c r="M78" s="5">
        <f t="shared" si="17"/>
        <v>336.664222995238</v>
      </c>
      <c r="N78" s="7"/>
    </row>
    <row r="79" spans="1:14">
      <c r="A79" s="1" t="s">
        <v>14</v>
      </c>
      <c r="B79" s="1">
        <v>17.5745</v>
      </c>
      <c r="C79" s="1">
        <v>18.1734</v>
      </c>
      <c r="D79" s="2">
        <f t="shared" si="12"/>
        <v>17.87395</v>
      </c>
      <c r="E79" s="1">
        <v>2604</v>
      </c>
      <c r="F79" s="1">
        <v>102.2421</v>
      </c>
      <c r="G79" s="1">
        <v>59</v>
      </c>
      <c r="H79" s="1"/>
      <c r="I79" s="6">
        <f t="shared" si="13"/>
        <v>18.7302523809524</v>
      </c>
      <c r="J79" s="3">
        <f t="shared" si="14"/>
        <v>5720.17377244537</v>
      </c>
      <c r="K79" s="3">
        <f t="shared" si="15"/>
        <v>141.087691058396</v>
      </c>
      <c r="L79" s="4">
        <f t="shared" si="16"/>
        <v>0.687176160519409</v>
      </c>
      <c r="M79" s="5">
        <f t="shared" si="17"/>
        <v>324.579718128571</v>
      </c>
      <c r="N79" s="7"/>
    </row>
    <row r="80" spans="1:14">
      <c r="A80" s="1" t="s">
        <v>15</v>
      </c>
      <c r="B80" s="1">
        <v>17.1359</v>
      </c>
      <c r="C80" s="1">
        <v>17.8602</v>
      </c>
      <c r="D80" s="2">
        <f t="shared" si="12"/>
        <v>17.49805</v>
      </c>
      <c r="E80" s="1">
        <v>1526</v>
      </c>
      <c r="F80" s="1">
        <v>95.4796</v>
      </c>
      <c r="G80" s="1">
        <v>54</v>
      </c>
      <c r="H80" s="1"/>
      <c r="I80" s="6">
        <f t="shared" si="13"/>
        <v>17.1429428571429</v>
      </c>
      <c r="J80" s="3">
        <f t="shared" si="14"/>
        <v>5456.58516234666</v>
      </c>
      <c r="K80" s="3">
        <f t="shared" si="15"/>
        <v>129.307132636049</v>
      </c>
      <c r="L80" s="4">
        <f t="shared" si="16"/>
        <v>0.781456299562388</v>
      </c>
      <c r="M80" s="5">
        <f t="shared" si="17"/>
        <v>303.111356819048</v>
      </c>
      <c r="N80" s="7">
        <f>AVERAGEA(M80:M82)</f>
        <v>332.557218333333</v>
      </c>
    </row>
    <row r="81" spans="1:14">
      <c r="A81" s="1" t="s">
        <v>16</v>
      </c>
      <c r="B81" s="1">
        <v>16.8279</v>
      </c>
      <c r="C81" s="1">
        <v>16.9837</v>
      </c>
      <c r="D81" s="2">
        <f t="shared" si="12"/>
        <v>16.9058</v>
      </c>
      <c r="E81" s="1">
        <v>2053</v>
      </c>
      <c r="F81" s="1">
        <v>123.975</v>
      </c>
      <c r="G81" s="1">
        <v>57</v>
      </c>
      <c r="H81" s="1"/>
      <c r="I81" s="6">
        <f t="shared" si="13"/>
        <v>18.0953285714286</v>
      </c>
      <c r="J81" s="3">
        <f t="shared" si="14"/>
        <v>7333.28206887577</v>
      </c>
      <c r="K81" s="3">
        <f t="shared" si="15"/>
        <v>164.671615243435</v>
      </c>
      <c r="L81" s="4">
        <f t="shared" si="16"/>
        <v>0.781276549656695</v>
      </c>
      <c r="M81" s="5">
        <f t="shared" si="17"/>
        <v>393.573396428571</v>
      </c>
      <c r="N81" s="7"/>
    </row>
    <row r="82" spans="1:14">
      <c r="A82" s="1" t="s">
        <v>17</v>
      </c>
      <c r="B82" s="1">
        <v>16.716</v>
      </c>
      <c r="C82" s="1">
        <v>17.2014</v>
      </c>
      <c r="D82" s="2">
        <f t="shared" si="12"/>
        <v>16.9587</v>
      </c>
      <c r="E82" s="1">
        <v>2225</v>
      </c>
      <c r="F82" s="1">
        <v>94.8104</v>
      </c>
      <c r="G82" s="1">
        <v>59</v>
      </c>
      <c r="H82" s="1"/>
      <c r="I82" s="6">
        <f t="shared" si="13"/>
        <v>18.7302523809524</v>
      </c>
      <c r="J82" s="3">
        <f t="shared" si="14"/>
        <v>5590.66437875545</v>
      </c>
      <c r="K82" s="3">
        <f t="shared" si="15"/>
        <v>132.468887775516</v>
      </c>
      <c r="L82" s="4">
        <f t="shared" si="16"/>
        <v>0.715315308824161</v>
      </c>
      <c r="M82" s="5">
        <f t="shared" si="17"/>
        <v>300.986901752381</v>
      </c>
      <c r="N82" s="7"/>
    </row>
    <row r="83" spans="1:14">
      <c r="A83" s="1" t="s">
        <v>18</v>
      </c>
      <c r="B83" s="1">
        <v>16.1947</v>
      </c>
      <c r="C83" s="1">
        <v>16.4183</v>
      </c>
      <c r="D83" s="2">
        <f t="shared" si="12"/>
        <v>16.3065</v>
      </c>
      <c r="E83" s="1">
        <v>675</v>
      </c>
      <c r="F83" s="1">
        <v>74.3678</v>
      </c>
      <c r="G83" s="1">
        <v>38</v>
      </c>
      <c r="H83" s="1"/>
      <c r="I83" s="6">
        <f t="shared" si="13"/>
        <v>12.0635523809524</v>
      </c>
      <c r="J83" s="3">
        <f t="shared" si="14"/>
        <v>4560.62306442216</v>
      </c>
      <c r="K83" s="3">
        <f t="shared" si="15"/>
        <v>137.779554326899</v>
      </c>
      <c r="L83" s="4">
        <f t="shared" si="16"/>
        <v>0.871075516381832</v>
      </c>
      <c r="M83" s="5">
        <f t="shared" si="17"/>
        <v>236.089434409524</v>
      </c>
      <c r="N83" s="7">
        <f>AVERAGEA(M83:M85)</f>
        <v>279.9947333</v>
      </c>
    </row>
    <row r="84" spans="1:14">
      <c r="A84" s="1" t="s">
        <v>19</v>
      </c>
      <c r="B84" s="1">
        <v>16.8758</v>
      </c>
      <c r="C84" s="1">
        <v>17.0368</v>
      </c>
      <c r="D84" s="2">
        <f t="shared" si="12"/>
        <v>16.9563</v>
      </c>
      <c r="E84" s="1">
        <v>1294</v>
      </c>
      <c r="F84" s="1">
        <v>73.7132</v>
      </c>
      <c r="G84" s="1">
        <v>43</v>
      </c>
      <c r="H84" s="1"/>
      <c r="I84" s="6">
        <f t="shared" si="13"/>
        <v>13.6508619047619</v>
      </c>
      <c r="J84" s="3">
        <f t="shared" si="14"/>
        <v>4347.24556654459</v>
      </c>
      <c r="K84" s="3">
        <f t="shared" si="15"/>
        <v>131.191757361502</v>
      </c>
      <c r="L84" s="4">
        <f t="shared" si="16"/>
        <v>0.770618033777138</v>
      </c>
      <c r="M84" s="5">
        <f t="shared" si="17"/>
        <v>234.011328780952</v>
      </c>
      <c r="N84" s="7"/>
    </row>
    <row r="85" spans="1:14">
      <c r="A85" s="1" t="s">
        <v>20</v>
      </c>
      <c r="B85" s="1">
        <v>17.6363</v>
      </c>
      <c r="C85" s="1">
        <v>18.1294</v>
      </c>
      <c r="D85" s="2">
        <f t="shared" si="12"/>
        <v>17.88285</v>
      </c>
      <c r="E85" s="1">
        <v>1331</v>
      </c>
      <c r="F85" s="1">
        <v>116.5127</v>
      </c>
      <c r="G85" s="1">
        <v>51</v>
      </c>
      <c r="H85" s="1"/>
      <c r="I85" s="6">
        <f t="shared" si="13"/>
        <v>16.1905571428571</v>
      </c>
      <c r="J85" s="3">
        <f t="shared" si="14"/>
        <v>6515.33172844373</v>
      </c>
      <c r="K85" s="3">
        <f t="shared" si="15"/>
        <v>153.849641734191</v>
      </c>
      <c r="L85" s="4">
        <f t="shared" si="16"/>
        <v>0.830366590903238</v>
      </c>
      <c r="M85" s="5">
        <f t="shared" si="17"/>
        <v>369.883436709524</v>
      </c>
      <c r="N85" s="7"/>
    </row>
    <row r="86" spans="1:14">
      <c r="A86" s="1" t="s">
        <v>21</v>
      </c>
      <c r="B86" s="1">
        <v>22.5846</v>
      </c>
      <c r="C86" s="1">
        <v>23.2715</v>
      </c>
      <c r="D86" s="2">
        <f t="shared" si="12"/>
        <v>22.92805</v>
      </c>
      <c r="E86" s="1">
        <v>1742</v>
      </c>
      <c r="F86" s="1">
        <f>133.5998+57.2522</f>
        <v>190.852</v>
      </c>
      <c r="G86" s="1">
        <v>58</v>
      </c>
      <c r="H86" s="1"/>
      <c r="I86" s="6">
        <f t="shared" si="13"/>
        <v>18.4127904761905</v>
      </c>
      <c r="J86" s="3">
        <f t="shared" si="14"/>
        <v>8323.95253848452</v>
      </c>
      <c r="K86" s="3">
        <f t="shared" si="15"/>
        <v>173.55090583594</v>
      </c>
      <c r="L86" s="4">
        <f t="shared" si="16"/>
        <v>0.826941365624374</v>
      </c>
      <c r="M86" s="5">
        <f t="shared" si="17"/>
        <v>605.88239447619</v>
      </c>
      <c r="N86" s="7">
        <f>AVERAGEA(M86:M88)</f>
        <v>581.630950468254</v>
      </c>
    </row>
    <row r="87" spans="1:14">
      <c r="A87" s="1" t="s">
        <v>22</v>
      </c>
      <c r="B87" s="1">
        <v>22.4786</v>
      </c>
      <c r="C87" s="1">
        <v>22.8715</v>
      </c>
      <c r="D87" s="2">
        <f t="shared" si="12"/>
        <v>22.67505</v>
      </c>
      <c r="E87" s="1">
        <v>1982</v>
      </c>
      <c r="F87" s="1">
        <f>123.0584+68.8032</f>
        <v>191.8616</v>
      </c>
      <c r="G87" s="1">
        <v>40</v>
      </c>
      <c r="H87" s="1"/>
      <c r="I87" s="6">
        <f t="shared" si="13"/>
        <v>12.6984761904762</v>
      </c>
      <c r="J87" s="3">
        <f t="shared" si="14"/>
        <v>8461.352896686</v>
      </c>
      <c r="K87" s="3">
        <f t="shared" si="15"/>
        <v>261.08382241715</v>
      </c>
      <c r="L87" s="4">
        <f t="shared" si="16"/>
        <v>0.810214208060617</v>
      </c>
      <c r="M87" s="5">
        <f t="shared" si="17"/>
        <v>609.087489866667</v>
      </c>
      <c r="N87" s="7"/>
    </row>
    <row r="88" spans="1:14">
      <c r="A88" s="1" t="s">
        <v>23</v>
      </c>
      <c r="B88" s="1">
        <v>23.4199</v>
      </c>
      <c r="C88" s="1">
        <v>22.9405</v>
      </c>
      <c r="D88" s="2">
        <f t="shared" si="12"/>
        <v>23.1802</v>
      </c>
      <c r="E88" s="1">
        <v>2179</v>
      </c>
      <c r="F88" s="1">
        <f>99.8049+67.12</f>
        <v>166.9249</v>
      </c>
      <c r="G88" s="1">
        <v>44</v>
      </c>
      <c r="H88" s="1"/>
      <c r="I88" s="6">
        <f t="shared" si="13"/>
        <v>13.9683238095238</v>
      </c>
      <c r="J88" s="3">
        <f t="shared" si="14"/>
        <v>7201.18463171155</v>
      </c>
      <c r="K88" s="3">
        <f t="shared" si="15"/>
        <v>213.186014357081</v>
      </c>
      <c r="L88" s="4">
        <f t="shared" si="16"/>
        <v>0.767701800598523</v>
      </c>
      <c r="M88" s="5">
        <f t="shared" si="17"/>
        <v>529.922967061905</v>
      </c>
      <c r="N88" s="7"/>
    </row>
    <row r="89" spans="1:14">
      <c r="A89" s="1" t="s">
        <v>24</v>
      </c>
      <c r="B89" s="1">
        <v>23.381</v>
      </c>
      <c r="C89" s="1">
        <v>22.9792</v>
      </c>
      <c r="D89" s="2">
        <f t="shared" si="12"/>
        <v>23.1801</v>
      </c>
      <c r="E89" s="1">
        <v>1093</v>
      </c>
      <c r="F89" s="1">
        <f>125.3788+31.743</f>
        <v>157.1218</v>
      </c>
      <c r="G89" s="1">
        <v>38</v>
      </c>
      <c r="H89" s="1"/>
      <c r="I89" s="6">
        <f t="shared" si="13"/>
        <v>12.0635523809524</v>
      </c>
      <c r="J89" s="3">
        <f t="shared" si="14"/>
        <v>6778.30552931178</v>
      </c>
      <c r="K89" s="3">
        <f t="shared" si="15"/>
        <v>207.139619192415</v>
      </c>
      <c r="L89" s="4">
        <f t="shared" si="16"/>
        <v>0.861141205111426</v>
      </c>
      <c r="M89" s="5">
        <f t="shared" si="17"/>
        <v>498.80185907619</v>
      </c>
      <c r="N89" s="7">
        <f>AVERAGEA(M89:M91)</f>
        <v>475.386927187302</v>
      </c>
    </row>
    <row r="90" spans="1:14">
      <c r="A90" s="1" t="s">
        <v>25</v>
      </c>
      <c r="B90" s="1">
        <v>23.0673</v>
      </c>
      <c r="C90" s="1">
        <v>23.0193</v>
      </c>
      <c r="D90" s="2">
        <f t="shared" si="12"/>
        <v>23.0433</v>
      </c>
      <c r="E90" s="1">
        <v>1465</v>
      </c>
      <c r="F90" s="1">
        <v>126.3069</v>
      </c>
      <c r="G90" s="1">
        <v>32</v>
      </c>
      <c r="H90" s="1"/>
      <c r="I90" s="6">
        <f t="shared" si="13"/>
        <v>10.158780952381</v>
      </c>
      <c r="J90" s="3">
        <f t="shared" si="14"/>
        <v>5481.28523258387</v>
      </c>
      <c r="K90" s="3">
        <f t="shared" si="15"/>
        <v>217.071413518246</v>
      </c>
      <c r="L90" s="4">
        <f t="shared" si="16"/>
        <v>0.789095905084933</v>
      </c>
      <c r="M90" s="5">
        <f t="shared" si="17"/>
        <v>400.976290585714</v>
      </c>
      <c r="N90" s="7"/>
    </row>
    <row r="91" spans="1:14">
      <c r="A91" s="1" t="s">
        <v>26</v>
      </c>
      <c r="B91" s="1">
        <v>22.2652</v>
      </c>
      <c r="C91" s="1">
        <v>23.1979</v>
      </c>
      <c r="D91" s="2">
        <f t="shared" si="12"/>
        <v>22.73155</v>
      </c>
      <c r="E91" s="1">
        <v>1579</v>
      </c>
      <c r="F91" s="1">
        <f>122.3398+43.4699</f>
        <v>165.8097</v>
      </c>
      <c r="G91" s="1">
        <v>34</v>
      </c>
      <c r="H91" s="1"/>
      <c r="I91" s="6">
        <f t="shared" si="13"/>
        <v>10.7937047619048</v>
      </c>
      <c r="J91" s="3">
        <f t="shared" si="14"/>
        <v>7294.25402139317</v>
      </c>
      <c r="K91" s="3">
        <f t="shared" si="15"/>
        <v>260.97805945274</v>
      </c>
      <c r="L91" s="4">
        <f t="shared" si="16"/>
        <v>0.822049498843032</v>
      </c>
      <c r="M91" s="5">
        <f t="shared" si="17"/>
        <v>526.3826319</v>
      </c>
      <c r="N91" s="7"/>
    </row>
    <row r="92" spans="1:14">
      <c r="A92" s="1" t="s">
        <v>27</v>
      </c>
      <c r="B92" s="1">
        <v>23.604</v>
      </c>
      <c r="C92" s="1">
        <v>23.9067</v>
      </c>
      <c r="D92" s="2">
        <f t="shared" si="12"/>
        <v>23.75535</v>
      </c>
      <c r="E92" s="1">
        <v>843</v>
      </c>
      <c r="F92" s="1">
        <v>111.706</v>
      </c>
      <c r="G92" s="1">
        <v>35</v>
      </c>
      <c r="H92" s="1"/>
      <c r="I92" s="6">
        <f t="shared" si="13"/>
        <v>11.1111666666667</v>
      </c>
      <c r="J92" s="3">
        <f t="shared" si="14"/>
        <v>4702.35125982147</v>
      </c>
      <c r="K92" s="3">
        <f t="shared" si="15"/>
        <v>158.438607423471</v>
      </c>
      <c r="L92" s="4">
        <f t="shared" si="16"/>
        <v>0.847980775157039</v>
      </c>
      <c r="M92" s="5">
        <f t="shared" si="17"/>
        <v>354.623995333333</v>
      </c>
      <c r="N92" s="7">
        <f>AVERAGEA(M92:M94)</f>
        <v>406.251555057143</v>
      </c>
    </row>
    <row r="93" spans="1:14">
      <c r="A93" s="1" t="s">
        <v>28</v>
      </c>
      <c r="B93" s="1">
        <v>23.4183</v>
      </c>
      <c r="C93" s="1">
        <v>23.4117</v>
      </c>
      <c r="D93" s="2">
        <f t="shared" si="12"/>
        <v>23.415</v>
      </c>
      <c r="E93" s="1">
        <v>1307</v>
      </c>
      <c r="F93" s="1">
        <v>102.6925</v>
      </c>
      <c r="G93" s="1">
        <v>32</v>
      </c>
      <c r="H93" s="1"/>
      <c r="I93" s="6">
        <f t="shared" si="13"/>
        <v>10.158780952381</v>
      </c>
      <c r="J93" s="3">
        <f t="shared" si="14"/>
        <v>4385.75699338031</v>
      </c>
      <c r="K93" s="3">
        <f t="shared" si="15"/>
        <v>177.898656043135</v>
      </c>
      <c r="L93" s="4">
        <f t="shared" si="16"/>
        <v>0.770410013720977</v>
      </c>
      <c r="M93" s="5">
        <f t="shared" si="17"/>
        <v>326.009566547619</v>
      </c>
      <c r="N93" s="7"/>
    </row>
    <row r="94" spans="1:14">
      <c r="A94" s="1" t="s">
        <v>29</v>
      </c>
      <c r="B94" s="1">
        <v>23.117</v>
      </c>
      <c r="C94" s="1">
        <v>23.4093</v>
      </c>
      <c r="D94" s="2">
        <f t="shared" si="12"/>
        <v>23.26315</v>
      </c>
      <c r="E94" s="1">
        <v>1511</v>
      </c>
      <c r="F94" s="1">
        <f>134.6461+34.8612</f>
        <v>169.5073</v>
      </c>
      <c r="G94" s="1">
        <v>45</v>
      </c>
      <c r="H94" s="1"/>
      <c r="I94" s="6">
        <f t="shared" si="13"/>
        <v>14.2857857142857</v>
      </c>
      <c r="J94" s="3">
        <f t="shared" si="14"/>
        <v>7286.51536872693</v>
      </c>
      <c r="K94" s="3">
        <f t="shared" si="15"/>
        <v>195.500341527265</v>
      </c>
      <c r="L94" s="4">
        <f t="shared" si="16"/>
        <v>0.828246961025923</v>
      </c>
      <c r="M94" s="5">
        <f t="shared" si="17"/>
        <v>538.121103290476</v>
      </c>
      <c r="N94" s="7"/>
    </row>
    <row r="95" spans="1:14">
      <c r="A95" s="1" t="s">
        <v>30</v>
      </c>
      <c r="B95" s="1">
        <v>25.3104</v>
      </c>
      <c r="C95" s="1">
        <v>25.3403</v>
      </c>
      <c r="D95" s="2">
        <f t="shared" si="12"/>
        <v>25.32535</v>
      </c>
      <c r="E95" s="1">
        <v>4129</v>
      </c>
      <c r="F95" s="1">
        <v>127.7149</v>
      </c>
      <c r="G95" s="1">
        <v>52</v>
      </c>
      <c r="H95" s="1"/>
      <c r="I95" s="6">
        <f t="shared" si="13"/>
        <v>16.508019047619</v>
      </c>
      <c r="J95" s="3">
        <f t="shared" si="14"/>
        <v>5042.96682967856</v>
      </c>
      <c r="K95" s="3">
        <f t="shared" si="15"/>
        <v>176.383977493819</v>
      </c>
      <c r="L95" s="4">
        <f t="shared" si="16"/>
        <v>0.549823927988987</v>
      </c>
      <c r="M95" s="5">
        <f t="shared" si="17"/>
        <v>405.446154204762</v>
      </c>
      <c r="N95" s="7">
        <f>AVERAGEA(M95:M97)</f>
        <v>397.561141234921</v>
      </c>
    </row>
    <row r="96" spans="1:14">
      <c r="A96" s="1" t="s">
        <v>31</v>
      </c>
      <c r="B96" s="1">
        <v>25.6968</v>
      </c>
      <c r="C96" s="1">
        <v>25.5959</v>
      </c>
      <c r="D96" s="2">
        <f t="shared" si="12"/>
        <v>25.64635</v>
      </c>
      <c r="E96" s="1">
        <v>2053</v>
      </c>
      <c r="F96" s="1">
        <v>119.8666</v>
      </c>
      <c r="G96" s="1">
        <v>46</v>
      </c>
      <c r="H96" s="1"/>
      <c r="I96" s="6">
        <f t="shared" si="13"/>
        <v>14.6032476190476</v>
      </c>
      <c r="J96" s="3">
        <f t="shared" si="14"/>
        <v>4673.8268798484</v>
      </c>
      <c r="K96" s="3">
        <f t="shared" si="15"/>
        <v>146.235366953226</v>
      </c>
      <c r="L96" s="4">
        <f t="shared" si="16"/>
        <v>0.694804097582742</v>
      </c>
      <c r="M96" s="5">
        <f t="shared" si="17"/>
        <v>380.530791533333</v>
      </c>
      <c r="N96" s="7"/>
    </row>
    <row r="97" spans="1:14">
      <c r="A97" s="1" t="s">
        <v>32</v>
      </c>
      <c r="B97" s="1">
        <v>24.7771</v>
      </c>
      <c r="C97" s="1">
        <v>25.0316</v>
      </c>
      <c r="D97" s="2">
        <f t="shared" si="12"/>
        <v>24.90435</v>
      </c>
      <c r="E97" s="1">
        <v>2635</v>
      </c>
      <c r="F97" s="1">
        <v>128.1119</v>
      </c>
      <c r="G97" s="1">
        <v>46</v>
      </c>
      <c r="H97" s="1"/>
      <c r="I97" s="6">
        <f t="shared" si="13"/>
        <v>14.6032476190476</v>
      </c>
      <c r="J97" s="3">
        <f t="shared" si="14"/>
        <v>5144.15754677396</v>
      </c>
      <c r="K97" s="3">
        <f t="shared" si="15"/>
        <v>169.112120582043</v>
      </c>
      <c r="L97" s="4">
        <f t="shared" si="16"/>
        <v>0.661274375257673</v>
      </c>
      <c r="M97" s="5">
        <f t="shared" si="17"/>
        <v>406.706477966667</v>
      </c>
      <c r="N97" s="7"/>
    </row>
    <row r="98" spans="1:14">
      <c r="A98" s="1" t="s">
        <v>33</v>
      </c>
      <c r="B98" s="1">
        <v>25.908</v>
      </c>
      <c r="C98" s="1">
        <v>26.418</v>
      </c>
      <c r="D98" s="2">
        <f t="shared" si="12"/>
        <v>26.163</v>
      </c>
      <c r="E98" s="1">
        <v>2472</v>
      </c>
      <c r="F98" s="1">
        <v>105.495</v>
      </c>
      <c r="G98" s="1">
        <v>42</v>
      </c>
      <c r="H98" s="1"/>
      <c r="I98" s="6">
        <f t="shared" si="13"/>
        <v>13.3334</v>
      </c>
      <c r="J98" s="3">
        <f t="shared" si="14"/>
        <v>4032.22107556473</v>
      </c>
      <c r="K98" s="3">
        <f t="shared" si="15"/>
        <v>154.862406561065</v>
      </c>
      <c r="L98" s="4">
        <f t="shared" si="16"/>
        <v>0.619939117800456</v>
      </c>
      <c r="M98" s="5">
        <f t="shared" si="17"/>
        <v>334.906436428572</v>
      </c>
      <c r="N98" s="7">
        <f>AVERAGEA(M98:M100)</f>
        <v>389.384698236508</v>
      </c>
    </row>
    <row r="99" spans="1:14">
      <c r="A99" s="1" t="s">
        <v>34</v>
      </c>
      <c r="B99" s="1">
        <v>25.7912</v>
      </c>
      <c r="C99" s="1">
        <v>25.6459</v>
      </c>
      <c r="D99" s="2">
        <f t="shared" si="12"/>
        <v>25.71855</v>
      </c>
      <c r="E99" s="1">
        <v>2878</v>
      </c>
      <c r="F99" s="1">
        <v>105.3793</v>
      </c>
      <c r="G99" s="1">
        <v>45</v>
      </c>
      <c r="H99" s="1"/>
      <c r="I99" s="6">
        <f t="shared" si="13"/>
        <v>14.2857857142857</v>
      </c>
      <c r="J99" s="3">
        <f t="shared" si="14"/>
        <v>4097.40440265878</v>
      </c>
      <c r="K99" s="3">
        <f t="shared" si="15"/>
        <v>155.008986725751</v>
      </c>
      <c r="L99" s="4">
        <f t="shared" si="16"/>
        <v>0.587407434197936</v>
      </c>
      <c r="M99" s="5">
        <f t="shared" si="17"/>
        <v>334.539133004762</v>
      </c>
      <c r="N99" s="7"/>
    </row>
    <row r="100" spans="1:14">
      <c r="A100" s="1" t="s">
        <v>35</v>
      </c>
      <c r="B100" s="1">
        <v>24.8624</v>
      </c>
      <c r="C100" s="1">
        <v>24.8518</v>
      </c>
      <c r="D100" s="2">
        <f t="shared" si="12"/>
        <v>24.8571</v>
      </c>
      <c r="E100" s="1">
        <v>1745</v>
      </c>
      <c r="F100" s="1">
        <f>108.2101+48.8823</f>
        <v>157.0924</v>
      </c>
      <c r="G100" s="1">
        <v>47</v>
      </c>
      <c r="H100" s="1"/>
      <c r="I100" s="6">
        <f t="shared" si="13"/>
        <v>14.9207095238095</v>
      </c>
      <c r="J100" s="3">
        <f t="shared" si="14"/>
        <v>6319.82009164384</v>
      </c>
      <c r="K100" s="3">
        <f t="shared" si="15"/>
        <v>171.591916843486</v>
      </c>
      <c r="L100" s="4">
        <f t="shared" si="16"/>
        <v>0.78362815534992</v>
      </c>
      <c r="M100" s="5">
        <f t="shared" si="17"/>
        <v>498.70852527619</v>
      </c>
      <c r="N100" s="7"/>
    </row>
    <row r="101" spans="1:14">
      <c r="A101" s="1" t="s">
        <v>36</v>
      </c>
      <c r="B101" s="1">
        <v>24.6626</v>
      </c>
      <c r="C101" s="1">
        <v>24.4871</v>
      </c>
      <c r="D101" s="2">
        <f t="shared" si="12"/>
        <v>24.57485</v>
      </c>
      <c r="E101" s="1">
        <v>1292</v>
      </c>
      <c r="F101" s="1">
        <v>71.5955</v>
      </c>
      <c r="G101" s="1">
        <v>37</v>
      </c>
      <c r="H101" s="1"/>
      <c r="I101" s="6">
        <f t="shared" si="13"/>
        <v>11.7460904761905</v>
      </c>
      <c r="J101" s="3">
        <f t="shared" si="14"/>
        <v>2913.36467974372</v>
      </c>
      <c r="K101" s="3">
        <f t="shared" si="15"/>
        <v>113.658504857938</v>
      </c>
      <c r="L101" s="4">
        <f t="shared" si="16"/>
        <v>0.692773374394076</v>
      </c>
      <c r="M101" s="5">
        <f t="shared" si="17"/>
        <v>227.28843802381</v>
      </c>
      <c r="N101" s="7">
        <f>AVERAGEA(M101:M103)</f>
        <v>277.069745130159</v>
      </c>
    </row>
    <row r="102" spans="1:14">
      <c r="A102" s="1" t="s">
        <v>37</v>
      </c>
      <c r="B102" s="1">
        <v>23.9556</v>
      </c>
      <c r="C102" s="1">
        <v>23.2241</v>
      </c>
      <c r="D102" s="2">
        <f t="shared" si="12"/>
        <v>23.58985</v>
      </c>
      <c r="E102" s="1">
        <v>1123</v>
      </c>
      <c r="F102" s="1">
        <v>79.5404</v>
      </c>
      <c r="G102" s="1">
        <v>36</v>
      </c>
      <c r="H102" s="1"/>
      <c r="I102" s="6">
        <f t="shared" si="13"/>
        <v>11.4286285714286</v>
      </c>
      <c r="J102" s="3">
        <f t="shared" si="14"/>
        <v>3371.80609457034</v>
      </c>
      <c r="K102" s="3">
        <f t="shared" si="15"/>
        <v>124.855724849176</v>
      </c>
      <c r="L102" s="4">
        <f t="shared" si="16"/>
        <v>0.750156074283923</v>
      </c>
      <c r="M102" s="5">
        <f t="shared" si="17"/>
        <v>252.510468895238</v>
      </c>
      <c r="N102" s="7"/>
    </row>
    <row r="103" spans="1:14">
      <c r="A103" s="1" t="s">
        <v>38</v>
      </c>
      <c r="B103" s="1">
        <v>25.2274</v>
      </c>
      <c r="C103" s="1">
        <v>25.371</v>
      </c>
      <c r="D103" s="2">
        <f t="shared" si="12"/>
        <v>25.2992</v>
      </c>
      <c r="E103" s="1">
        <v>1351</v>
      </c>
      <c r="F103" s="1">
        <v>110.6937</v>
      </c>
      <c r="G103" s="1">
        <v>36</v>
      </c>
      <c r="H103" s="1"/>
      <c r="I103" s="6">
        <f t="shared" si="13"/>
        <v>11.4286285714286</v>
      </c>
      <c r="J103" s="3">
        <f t="shared" si="14"/>
        <v>4375.38341133316</v>
      </c>
      <c r="K103" s="3">
        <f t="shared" si="15"/>
        <v>159.066205870366</v>
      </c>
      <c r="L103" s="4">
        <f t="shared" si="16"/>
        <v>0.764074477212578</v>
      </c>
      <c r="M103" s="5">
        <f t="shared" si="17"/>
        <v>351.410328471428</v>
      </c>
      <c r="N103" s="7"/>
    </row>
    <row r="104" spans="1:14">
      <c r="A104" s="1" t="s">
        <v>39</v>
      </c>
      <c r="B104" s="1">
        <v>21.3507</v>
      </c>
      <c r="C104" s="1">
        <v>21.8489</v>
      </c>
      <c r="D104" s="2">
        <f t="shared" si="12"/>
        <v>21.5998</v>
      </c>
      <c r="E104" s="1">
        <v>2878</v>
      </c>
      <c r="F104" s="1">
        <v>117.9568</v>
      </c>
      <c r="G104" s="1">
        <v>53</v>
      </c>
      <c r="H104" s="1"/>
      <c r="I104" s="6">
        <f t="shared" si="13"/>
        <v>16.8254809523809</v>
      </c>
      <c r="J104" s="3">
        <f t="shared" si="14"/>
        <v>5461.01352790304</v>
      </c>
      <c r="K104" s="3">
        <f t="shared" si="15"/>
        <v>157.339877884963</v>
      </c>
      <c r="L104" s="4">
        <f t="shared" si="16"/>
        <v>0.654875245091044</v>
      </c>
      <c r="M104" s="5">
        <f t="shared" si="17"/>
        <v>374.46790407619</v>
      </c>
      <c r="N104" s="7">
        <f>AVERAGEA(M104:M106)</f>
        <v>348.317297133333</v>
      </c>
    </row>
    <row r="105" spans="1:14">
      <c r="A105" s="1" t="s">
        <v>40</v>
      </c>
      <c r="B105" s="1">
        <v>21.4896</v>
      </c>
      <c r="C105" s="1">
        <v>21.6869</v>
      </c>
      <c r="D105" s="2">
        <f t="shared" si="12"/>
        <v>21.58825</v>
      </c>
      <c r="E105" s="1">
        <v>2160</v>
      </c>
      <c r="F105" s="1">
        <v>79.2041</v>
      </c>
      <c r="G105" s="1">
        <v>48</v>
      </c>
      <c r="H105" s="1"/>
      <c r="I105" s="6">
        <f t="shared" si="13"/>
        <v>15.2381714285714</v>
      </c>
      <c r="J105" s="3">
        <f t="shared" si="14"/>
        <v>3668.8522691742</v>
      </c>
      <c r="K105" s="3">
        <f t="shared" si="15"/>
        <v>121.434422274463</v>
      </c>
      <c r="L105" s="4">
        <f t="shared" si="16"/>
        <v>0.629429620060346</v>
      </c>
      <c r="M105" s="5">
        <f t="shared" si="17"/>
        <v>251.442844509524</v>
      </c>
      <c r="N105" s="7"/>
    </row>
    <row r="106" spans="1:14">
      <c r="A106" s="1" t="s">
        <v>41</v>
      </c>
      <c r="B106" s="1">
        <v>20.0596</v>
      </c>
      <c r="C106" s="1">
        <v>20.2672</v>
      </c>
      <c r="D106" s="2">
        <f t="shared" si="12"/>
        <v>20.1634</v>
      </c>
      <c r="E106" s="1">
        <v>2826</v>
      </c>
      <c r="F106" s="1">
        <v>131.9973</v>
      </c>
      <c r="G106" s="1">
        <v>51</v>
      </c>
      <c r="H106" s="1"/>
      <c r="I106" s="6">
        <f t="shared" si="13"/>
        <v>16.1905571428571</v>
      </c>
      <c r="J106" s="3">
        <f t="shared" si="14"/>
        <v>6546.38106668518</v>
      </c>
      <c r="K106" s="3">
        <f t="shared" si="15"/>
        <v>183.772177778141</v>
      </c>
      <c r="L106" s="4">
        <f t="shared" si="16"/>
        <v>0.69847576833541</v>
      </c>
      <c r="M106" s="5">
        <f t="shared" si="17"/>
        <v>419.041142814286</v>
      </c>
      <c r="N106" s="7"/>
    </row>
    <row r="107" spans="1:14">
      <c r="A107" s="1" t="s">
        <v>42</v>
      </c>
      <c r="B107" s="1">
        <v>20.9158</v>
      </c>
      <c r="C107" s="1">
        <v>21.0235</v>
      </c>
      <c r="D107" s="2">
        <f t="shared" si="12"/>
        <v>20.96965</v>
      </c>
      <c r="E107" s="1">
        <v>2710</v>
      </c>
      <c r="F107" s="1">
        <v>115.2738</v>
      </c>
      <c r="G107" s="1">
        <v>43</v>
      </c>
      <c r="H107" s="1"/>
      <c r="I107" s="6">
        <f t="shared" si="13"/>
        <v>13.6508619047619</v>
      </c>
      <c r="J107" s="3">
        <f t="shared" si="14"/>
        <v>5497.17329569163</v>
      </c>
      <c r="K107" s="3">
        <f t="shared" si="15"/>
        <v>190.864495248643</v>
      </c>
      <c r="L107" s="4">
        <f t="shared" si="16"/>
        <v>0.66980105057333</v>
      </c>
      <c r="M107" s="5">
        <f t="shared" si="17"/>
        <v>365.950401171428</v>
      </c>
      <c r="N107" s="7">
        <f>AVERAGEA(M107:M109)</f>
        <v>385.036528347619</v>
      </c>
    </row>
    <row r="108" spans="1:14">
      <c r="A108" s="1" t="s">
        <v>43</v>
      </c>
      <c r="B108" s="1">
        <v>20.5376</v>
      </c>
      <c r="C108" s="1">
        <v>20.1219</v>
      </c>
      <c r="D108" s="2">
        <f t="shared" si="12"/>
        <v>20.32975</v>
      </c>
      <c r="E108" s="1">
        <v>3087</v>
      </c>
      <c r="F108" s="1">
        <f>112.1508+24.2189</f>
        <v>136.3697</v>
      </c>
      <c r="G108" s="1">
        <v>48</v>
      </c>
      <c r="H108" s="1"/>
      <c r="I108" s="6">
        <f t="shared" si="13"/>
        <v>15.2381714285714</v>
      </c>
      <c r="J108" s="3">
        <f t="shared" si="14"/>
        <v>6707.8886853011</v>
      </c>
      <c r="K108" s="3">
        <f t="shared" si="15"/>
        <v>204.060180943773</v>
      </c>
      <c r="L108" s="4">
        <f t="shared" si="16"/>
        <v>0.684835622008388</v>
      </c>
      <c r="M108" s="5">
        <f t="shared" si="17"/>
        <v>432.921847138095</v>
      </c>
      <c r="N108" s="7"/>
    </row>
    <row r="109" spans="1:14">
      <c r="A109" s="1" t="s">
        <v>44</v>
      </c>
      <c r="B109" s="1">
        <v>21.217</v>
      </c>
      <c r="C109" s="1">
        <v>21.5505</v>
      </c>
      <c r="D109" s="2">
        <f t="shared" si="12"/>
        <v>21.38375</v>
      </c>
      <c r="E109" s="1">
        <v>2011</v>
      </c>
      <c r="F109" s="1">
        <v>112.2142</v>
      </c>
      <c r="G109" s="1">
        <v>43</v>
      </c>
      <c r="H109" s="1"/>
      <c r="I109" s="6">
        <f t="shared" si="13"/>
        <v>13.6508619047619</v>
      </c>
      <c r="J109" s="3">
        <f t="shared" si="14"/>
        <v>5247.63897819606</v>
      </c>
      <c r="K109" s="3">
        <f t="shared" si="15"/>
        <v>168.805557632467</v>
      </c>
      <c r="L109" s="4">
        <f t="shared" si="16"/>
        <v>0.722950816807288</v>
      </c>
      <c r="M109" s="5">
        <f t="shared" si="17"/>
        <v>356.237336733333</v>
      </c>
      <c r="N109" s="7"/>
    </row>
    <row r="110" spans="1:14">
      <c r="A110" s="1" t="s">
        <v>45</v>
      </c>
      <c r="B110" s="1">
        <v>20.018</v>
      </c>
      <c r="C110" s="1">
        <v>20.5823</v>
      </c>
      <c r="D110" s="2">
        <f t="shared" si="12"/>
        <v>20.30015</v>
      </c>
      <c r="E110" s="1">
        <v>1912</v>
      </c>
      <c r="F110" s="1">
        <v>96.1048</v>
      </c>
      <c r="G110" s="1">
        <v>44</v>
      </c>
      <c r="H110" s="1"/>
      <c r="I110" s="6">
        <f t="shared" si="13"/>
        <v>13.9683238095238</v>
      </c>
      <c r="J110" s="3">
        <f t="shared" si="14"/>
        <v>4734.19161927375</v>
      </c>
      <c r="K110" s="3">
        <f t="shared" si="15"/>
        <v>151.049809528949</v>
      </c>
      <c r="L110" s="4">
        <f t="shared" si="16"/>
        <v>0.712316449851482</v>
      </c>
      <c r="M110" s="5">
        <f t="shared" si="17"/>
        <v>305.096128647619</v>
      </c>
      <c r="N110" s="7">
        <f>AVERAGEA(M110:M112)</f>
        <v>279.422243665079</v>
      </c>
    </row>
    <row r="111" spans="1:14">
      <c r="A111" s="1" t="s">
        <v>46</v>
      </c>
      <c r="B111" s="1">
        <v>20.6009</v>
      </c>
      <c r="C111" s="1">
        <v>21.134</v>
      </c>
      <c r="D111" s="2">
        <f t="shared" si="12"/>
        <v>20.86745</v>
      </c>
      <c r="E111" s="1">
        <v>2240</v>
      </c>
      <c r="F111" s="1">
        <v>57.7288</v>
      </c>
      <c r="G111" s="1">
        <v>39</v>
      </c>
      <c r="H111" s="1"/>
      <c r="I111" s="6">
        <f t="shared" si="13"/>
        <v>12.3810142857143</v>
      </c>
      <c r="J111" s="3">
        <f t="shared" si="14"/>
        <v>2766.45205810964</v>
      </c>
      <c r="K111" s="3">
        <f t="shared" si="15"/>
        <v>128.370565592555</v>
      </c>
      <c r="L111" s="4">
        <f t="shared" si="16"/>
        <v>0.552577359375376</v>
      </c>
      <c r="M111" s="5">
        <f t="shared" si="17"/>
        <v>183.26694807619</v>
      </c>
      <c r="N111" s="7"/>
    </row>
    <row r="112" spans="1:14">
      <c r="A112" s="1" t="s">
        <v>47</v>
      </c>
      <c r="B112" s="1">
        <v>20.9479</v>
      </c>
      <c r="C112" s="1">
        <v>21.295</v>
      </c>
      <c r="D112" s="2">
        <f t="shared" si="12"/>
        <v>21.12145</v>
      </c>
      <c r="E112" s="1">
        <v>2045</v>
      </c>
      <c r="F112" s="1">
        <v>110.2191</v>
      </c>
      <c r="G112" s="1">
        <v>44</v>
      </c>
      <c r="H112" s="1"/>
      <c r="I112" s="6">
        <f t="shared" si="13"/>
        <v>13.9683238095238</v>
      </c>
      <c r="J112" s="3">
        <f t="shared" si="14"/>
        <v>5218.34911902355</v>
      </c>
      <c r="K112" s="3">
        <f t="shared" si="15"/>
        <v>165.076116341444</v>
      </c>
      <c r="L112" s="4">
        <f t="shared" si="16"/>
        <v>0.7184494416434</v>
      </c>
      <c r="M112" s="5">
        <f t="shared" si="17"/>
        <v>349.903654271429</v>
      </c>
      <c r="N112" s="7"/>
    </row>
    <row r="113" spans="1:14">
      <c r="A113" s="1" t="s">
        <v>50</v>
      </c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 t="s">
        <v>12</v>
      </c>
      <c r="B114" s="1">
        <v>18.6296</v>
      </c>
      <c r="C114" s="1">
        <v>18.6543</v>
      </c>
      <c r="D114" s="2">
        <f t="shared" ref="D114:D149" si="18">AVERAGEA(B114:C114)</f>
        <v>18.64195</v>
      </c>
      <c r="E114" s="1">
        <v>4116</v>
      </c>
      <c r="F114" s="1">
        <v>59.42</v>
      </c>
      <c r="G114" s="1">
        <v>65</v>
      </c>
      <c r="H114" s="1"/>
      <c r="I114" s="6">
        <f t="shared" ref="I114:I149" si="19">(G114*480*666.67)/(5*20.2*10000)</f>
        <v>20.5941623762376</v>
      </c>
      <c r="J114" s="3">
        <f t="shared" ref="J114:J149" si="20">(F114*1000)/D114</f>
        <v>3187.43479088829</v>
      </c>
      <c r="K114" s="3">
        <f t="shared" ref="K114:K149" si="21">(J114+E114)/G114</f>
        <v>112.360535244435</v>
      </c>
      <c r="L114" s="4">
        <f t="shared" ref="L114:L149" si="22">J114/(J114+E114)</f>
        <v>0.436429554333108</v>
      </c>
      <c r="M114" s="5">
        <f t="shared" ref="M114:M149" si="23">(I114*10000*K114*L114*D114)/1000000</f>
        <v>188.262327445545</v>
      </c>
      <c r="N114" s="7">
        <f>AVERAGEA(M114:M116)</f>
        <v>239.269209541386</v>
      </c>
    </row>
    <row r="115" spans="1:14">
      <c r="A115" s="1" t="s">
        <v>13</v>
      </c>
      <c r="B115" s="1">
        <v>17.5025</v>
      </c>
      <c r="C115" s="1">
        <v>17.5807</v>
      </c>
      <c r="D115" s="2">
        <f t="shared" si="18"/>
        <v>17.5416</v>
      </c>
      <c r="E115" s="1">
        <v>6759</v>
      </c>
      <c r="F115" s="1">
        <v>64.8919</v>
      </c>
      <c r="G115" s="1">
        <v>80</v>
      </c>
      <c r="H115" s="1"/>
      <c r="I115" s="6">
        <f t="shared" si="19"/>
        <v>25.3466613861386</v>
      </c>
      <c r="J115" s="3">
        <f t="shared" si="20"/>
        <v>3699.3147717426</v>
      </c>
      <c r="K115" s="3">
        <f t="shared" si="21"/>
        <v>130.728934646783</v>
      </c>
      <c r="L115" s="4">
        <f t="shared" si="22"/>
        <v>0.353719968511352</v>
      </c>
      <c r="M115" s="5">
        <f t="shared" si="23"/>
        <v>205.599127000396</v>
      </c>
      <c r="N115" s="7"/>
    </row>
    <row r="116" spans="1:14">
      <c r="A116" s="1" t="s">
        <v>14</v>
      </c>
      <c r="B116" s="1">
        <v>18.6778</v>
      </c>
      <c r="C116" s="1">
        <v>18.6883</v>
      </c>
      <c r="D116" s="2">
        <f t="shared" si="18"/>
        <v>18.68305</v>
      </c>
      <c r="E116" s="1">
        <v>5810</v>
      </c>
      <c r="F116" s="1">
        <v>102.245</v>
      </c>
      <c r="G116" s="1">
        <v>81</v>
      </c>
      <c r="H116" s="1"/>
      <c r="I116" s="6">
        <f t="shared" si="19"/>
        <v>25.6634946534653</v>
      </c>
      <c r="J116" s="3">
        <f t="shared" si="20"/>
        <v>5472.60752393212</v>
      </c>
      <c r="K116" s="3">
        <f t="shared" si="21"/>
        <v>139.291450912742</v>
      </c>
      <c r="L116" s="4">
        <f t="shared" si="22"/>
        <v>0.485048116078122</v>
      </c>
      <c r="M116" s="5">
        <f t="shared" si="23"/>
        <v>323.946174178218</v>
      </c>
      <c r="N116" s="7"/>
    </row>
    <row r="117" spans="1:14">
      <c r="A117" s="1" t="s">
        <v>15</v>
      </c>
      <c r="B117" s="1">
        <v>19.654</v>
      </c>
      <c r="C117" s="1">
        <v>19.6408</v>
      </c>
      <c r="D117" s="2">
        <f t="shared" si="18"/>
        <v>19.6474</v>
      </c>
      <c r="E117" s="1">
        <v>2759</v>
      </c>
      <c r="F117" s="1">
        <v>69.4703</v>
      </c>
      <c r="G117" s="1">
        <v>46</v>
      </c>
      <c r="H117" s="1"/>
      <c r="I117" s="6">
        <f t="shared" si="19"/>
        <v>14.5743302970297</v>
      </c>
      <c r="J117" s="3">
        <f t="shared" si="20"/>
        <v>3535.85207202989</v>
      </c>
      <c r="K117" s="3">
        <f t="shared" si="21"/>
        <v>136.844610261519</v>
      </c>
      <c r="L117" s="4">
        <f t="shared" si="22"/>
        <v>0.561705347730227</v>
      </c>
      <c r="M117" s="5">
        <f t="shared" si="23"/>
        <v>220.105021311683</v>
      </c>
      <c r="N117" s="7">
        <f>AVERAGEA(M117:M119)</f>
        <v>262.561207188911</v>
      </c>
    </row>
    <row r="118" spans="1:14">
      <c r="A118" s="1" t="s">
        <v>16</v>
      </c>
      <c r="B118" s="1">
        <v>19.9484</v>
      </c>
      <c r="C118" s="1">
        <v>19.9359</v>
      </c>
      <c r="D118" s="2">
        <f t="shared" si="18"/>
        <v>19.94215</v>
      </c>
      <c r="E118" s="1">
        <v>3631</v>
      </c>
      <c r="F118" s="1">
        <v>83.7052</v>
      </c>
      <c r="G118" s="1">
        <v>62</v>
      </c>
      <c r="H118" s="1"/>
      <c r="I118" s="6">
        <f t="shared" si="19"/>
        <v>19.6436625742574</v>
      </c>
      <c r="J118" s="3">
        <f t="shared" si="20"/>
        <v>4197.40098234142</v>
      </c>
      <c r="K118" s="3">
        <f t="shared" si="21"/>
        <v>126.264531973249</v>
      </c>
      <c r="L118" s="4">
        <f t="shared" si="22"/>
        <v>0.536176032859013</v>
      </c>
      <c r="M118" s="5">
        <f t="shared" si="23"/>
        <v>265.205920082376</v>
      </c>
      <c r="N118" s="7"/>
    </row>
    <row r="119" spans="1:14">
      <c r="A119" s="1" t="s">
        <v>17</v>
      </c>
      <c r="B119" s="1">
        <v>18.229</v>
      </c>
      <c r="C119" s="1">
        <v>18.9206</v>
      </c>
      <c r="D119" s="2">
        <f t="shared" si="18"/>
        <v>18.5748</v>
      </c>
      <c r="E119" s="1">
        <v>3439</v>
      </c>
      <c r="F119" s="1">
        <v>95.4359</v>
      </c>
      <c r="G119" s="1">
        <v>60</v>
      </c>
      <c r="H119" s="1"/>
      <c r="I119" s="6">
        <f t="shared" si="19"/>
        <v>19.009996039604</v>
      </c>
      <c r="J119" s="3">
        <f t="shared" si="20"/>
        <v>5137.92342313242</v>
      </c>
      <c r="K119" s="3">
        <f t="shared" si="21"/>
        <v>142.948723718874</v>
      </c>
      <c r="L119" s="4">
        <f t="shared" si="22"/>
        <v>0.599040374929216</v>
      </c>
      <c r="M119" s="5">
        <f t="shared" si="23"/>
        <v>302.372680172673</v>
      </c>
      <c r="N119" s="7"/>
    </row>
    <row r="120" spans="1:14">
      <c r="A120" s="1" t="s">
        <v>18</v>
      </c>
      <c r="B120" s="1">
        <v>18.0074</v>
      </c>
      <c r="C120" s="1">
        <v>18.2617</v>
      </c>
      <c r="D120" s="2">
        <f t="shared" si="18"/>
        <v>18.13455</v>
      </c>
      <c r="E120" s="1">
        <v>2039</v>
      </c>
      <c r="F120" s="1">
        <v>45.7542</v>
      </c>
      <c r="G120" s="1">
        <v>43</v>
      </c>
      <c r="H120" s="1"/>
      <c r="I120" s="6">
        <f t="shared" si="19"/>
        <v>13.6238304950495</v>
      </c>
      <c r="J120" s="3">
        <f t="shared" si="20"/>
        <v>2523.04027395221</v>
      </c>
      <c r="K120" s="3">
        <f t="shared" si="21"/>
        <v>106.093959859354</v>
      </c>
      <c r="L120" s="4">
        <f t="shared" si="22"/>
        <v>0.553050854977752</v>
      </c>
      <c r="M120" s="5">
        <f t="shared" si="23"/>
        <v>144.964526799208</v>
      </c>
      <c r="N120" s="7">
        <f>AVERAGEA(M120:M122)</f>
        <v>184.547034941782</v>
      </c>
    </row>
    <row r="121" spans="1:14">
      <c r="A121" s="1" t="s">
        <v>19</v>
      </c>
      <c r="B121" s="1">
        <v>18.4904</v>
      </c>
      <c r="C121" s="1">
        <v>18.537</v>
      </c>
      <c r="D121" s="2">
        <f t="shared" si="18"/>
        <v>18.5137</v>
      </c>
      <c r="E121" s="1">
        <v>2018</v>
      </c>
      <c r="F121" s="1">
        <v>55.2382</v>
      </c>
      <c r="G121" s="1">
        <v>45</v>
      </c>
      <c r="H121" s="1"/>
      <c r="I121" s="6">
        <f t="shared" si="19"/>
        <v>14.257497029703</v>
      </c>
      <c r="J121" s="3">
        <f t="shared" si="20"/>
        <v>2983.63914290498</v>
      </c>
      <c r="K121" s="3">
        <f t="shared" si="21"/>
        <v>111.147536509</v>
      </c>
      <c r="L121" s="4">
        <f t="shared" si="22"/>
        <v>0.596532268253976</v>
      </c>
      <c r="M121" s="5">
        <f t="shared" si="23"/>
        <v>175.012993872475</v>
      </c>
      <c r="N121" s="7"/>
    </row>
    <row r="122" spans="1:14">
      <c r="A122" s="1" t="s">
        <v>20</v>
      </c>
      <c r="B122" s="1">
        <v>17.9406</v>
      </c>
      <c r="C122" s="1">
        <v>18.0612</v>
      </c>
      <c r="D122" s="2">
        <f t="shared" si="18"/>
        <v>18.0009</v>
      </c>
      <c r="E122" s="1">
        <v>2542</v>
      </c>
      <c r="F122" s="1">
        <v>73.7497</v>
      </c>
      <c r="G122" s="1">
        <v>62</v>
      </c>
      <c r="H122" s="1"/>
      <c r="I122" s="6">
        <f t="shared" si="19"/>
        <v>19.6436625742574</v>
      </c>
      <c r="J122" s="3">
        <f t="shared" si="20"/>
        <v>4097.00070552028</v>
      </c>
      <c r="K122" s="3">
        <f t="shared" si="21"/>
        <v>107.08065654065</v>
      </c>
      <c r="L122" s="4">
        <f t="shared" si="22"/>
        <v>0.61711105138363</v>
      </c>
      <c r="M122" s="5">
        <f t="shared" si="23"/>
        <v>233.663584153663</v>
      </c>
      <c r="N122" s="7"/>
    </row>
    <row r="123" spans="1:14">
      <c r="A123" s="1" t="s">
        <v>21</v>
      </c>
      <c r="B123" s="1">
        <v>25.0061</v>
      </c>
      <c r="C123" s="1">
        <v>25.0451</v>
      </c>
      <c r="D123" s="2">
        <f t="shared" si="18"/>
        <v>25.0256</v>
      </c>
      <c r="E123" s="1">
        <v>4081</v>
      </c>
      <c r="F123" s="1">
        <v>135.7608</v>
      </c>
      <c r="G123" s="1">
        <v>54</v>
      </c>
      <c r="H123" s="1"/>
      <c r="I123" s="6">
        <f t="shared" si="19"/>
        <v>17.1089964356436</v>
      </c>
      <c r="J123" s="3">
        <f t="shared" si="20"/>
        <v>5424.87692602775</v>
      </c>
      <c r="K123" s="3">
        <f t="shared" si="21"/>
        <v>176.034757889403</v>
      </c>
      <c r="L123" s="4">
        <f t="shared" si="22"/>
        <v>0.570686636092885</v>
      </c>
      <c r="M123" s="5">
        <f t="shared" si="23"/>
        <v>430.135378388911</v>
      </c>
      <c r="N123" s="7">
        <f>AVERAGEA(M123:M125)</f>
        <v>314.560622300198</v>
      </c>
    </row>
    <row r="124" spans="1:14">
      <c r="A124" s="1" t="s">
        <v>22</v>
      </c>
      <c r="B124" s="1">
        <v>25.6877</v>
      </c>
      <c r="C124" s="1">
        <v>25.3427</v>
      </c>
      <c r="D124" s="2">
        <f t="shared" si="18"/>
        <v>25.5152</v>
      </c>
      <c r="E124" s="1">
        <v>3317</v>
      </c>
      <c r="F124" s="1">
        <v>68.5523</v>
      </c>
      <c r="G124" s="1">
        <v>36</v>
      </c>
      <c r="H124" s="1"/>
      <c r="I124" s="6">
        <f t="shared" si="19"/>
        <v>11.4059976237624</v>
      </c>
      <c r="J124" s="3">
        <f t="shared" si="20"/>
        <v>2686.72399197341</v>
      </c>
      <c r="K124" s="3">
        <f t="shared" si="21"/>
        <v>166.77011088815</v>
      </c>
      <c r="L124" s="4">
        <f t="shared" si="22"/>
        <v>0.447509578315956</v>
      </c>
      <c r="M124" s="5">
        <f t="shared" si="23"/>
        <v>217.196491917624</v>
      </c>
      <c r="N124" s="7"/>
    </row>
    <row r="125" spans="1:14">
      <c r="A125" s="1" t="s">
        <v>23</v>
      </c>
      <c r="B125" s="1">
        <v>25.4641</v>
      </c>
      <c r="C125" s="1">
        <v>25.6094</v>
      </c>
      <c r="D125" s="2">
        <f t="shared" si="18"/>
        <v>25.53675</v>
      </c>
      <c r="E125" s="1">
        <v>2465</v>
      </c>
      <c r="F125" s="1">
        <v>93.535</v>
      </c>
      <c r="G125" s="1">
        <v>37</v>
      </c>
      <c r="H125" s="1"/>
      <c r="I125" s="6">
        <f t="shared" si="19"/>
        <v>11.7228308910891</v>
      </c>
      <c r="J125" s="3">
        <f t="shared" si="20"/>
        <v>3662.76053139103</v>
      </c>
      <c r="K125" s="3">
        <f t="shared" si="21"/>
        <v>165.615149497055</v>
      </c>
      <c r="L125" s="4">
        <f t="shared" si="22"/>
        <v>0.597732322049401</v>
      </c>
      <c r="M125" s="5">
        <f t="shared" si="23"/>
        <v>296.349996594059</v>
      </c>
      <c r="N125" s="7"/>
    </row>
    <row r="126" spans="1:14">
      <c r="A126" s="1" t="s">
        <v>24</v>
      </c>
      <c r="B126" s="1">
        <v>25.1582</v>
      </c>
      <c r="C126" s="1">
        <v>24.9115</v>
      </c>
      <c r="D126" s="2">
        <f t="shared" si="18"/>
        <v>25.03485</v>
      </c>
      <c r="E126" s="1">
        <v>3717</v>
      </c>
      <c r="F126" s="1">
        <v>112.1373</v>
      </c>
      <c r="G126" s="1">
        <v>51</v>
      </c>
      <c r="H126" s="1"/>
      <c r="I126" s="6">
        <f t="shared" si="19"/>
        <v>16.1584966336634</v>
      </c>
      <c r="J126" s="3">
        <f t="shared" si="20"/>
        <v>4479.24792838783</v>
      </c>
      <c r="K126" s="3">
        <f t="shared" si="21"/>
        <v>160.710743693879</v>
      </c>
      <c r="L126" s="4">
        <f t="shared" si="22"/>
        <v>0.54649980912289</v>
      </c>
      <c r="M126" s="5">
        <f t="shared" si="23"/>
        <v>355.28827148198</v>
      </c>
      <c r="N126" s="7">
        <f>AVERAGEA(M126:M128)</f>
        <v>310.370607950891</v>
      </c>
    </row>
    <row r="127" spans="1:14">
      <c r="A127" s="1" t="s">
        <v>25</v>
      </c>
      <c r="B127" s="1">
        <v>25.9708</v>
      </c>
      <c r="C127" s="1">
        <v>25.9641</v>
      </c>
      <c r="D127" s="2">
        <f t="shared" si="18"/>
        <v>25.96745</v>
      </c>
      <c r="E127" s="1">
        <v>2766</v>
      </c>
      <c r="F127" s="1">
        <v>94.1533</v>
      </c>
      <c r="G127" s="1">
        <v>42</v>
      </c>
      <c r="H127" s="1"/>
      <c r="I127" s="6">
        <f t="shared" si="19"/>
        <v>13.3069972277228</v>
      </c>
      <c r="J127" s="3">
        <f t="shared" si="20"/>
        <v>3625.8200169828</v>
      </c>
      <c r="K127" s="3">
        <f t="shared" si="21"/>
        <v>152.186190880543</v>
      </c>
      <c r="L127" s="4">
        <f t="shared" si="22"/>
        <v>0.567259404574776</v>
      </c>
      <c r="M127" s="5">
        <f t="shared" si="23"/>
        <v>298.30897668594</v>
      </c>
      <c r="N127" s="7"/>
    </row>
    <row r="128" spans="1:14">
      <c r="A128" s="1" t="s">
        <v>26</v>
      </c>
      <c r="B128" s="1">
        <v>25.4714</v>
      </c>
      <c r="C128" s="1">
        <v>25.1054</v>
      </c>
      <c r="D128" s="2">
        <f t="shared" si="18"/>
        <v>25.2884</v>
      </c>
      <c r="E128" s="1">
        <v>2480</v>
      </c>
      <c r="F128" s="1">
        <v>87.5901</v>
      </c>
      <c r="G128" s="1">
        <v>35</v>
      </c>
      <c r="H128" s="1"/>
      <c r="I128" s="6">
        <f t="shared" si="19"/>
        <v>11.0891643564356</v>
      </c>
      <c r="J128" s="3">
        <f t="shared" si="20"/>
        <v>3463.64736400879</v>
      </c>
      <c r="K128" s="3">
        <f t="shared" si="21"/>
        <v>169.818496114537</v>
      </c>
      <c r="L128" s="4">
        <f t="shared" si="22"/>
        <v>0.582747789679211</v>
      </c>
      <c r="M128" s="5">
        <f t="shared" si="23"/>
        <v>277.514575684752</v>
      </c>
      <c r="N128" s="7"/>
    </row>
    <row r="129" spans="1:14">
      <c r="A129" s="1" t="s">
        <v>27</v>
      </c>
      <c r="B129" s="1">
        <v>24.995</v>
      </c>
      <c r="C129" s="1">
        <v>25.2267</v>
      </c>
      <c r="D129" s="2">
        <f t="shared" si="18"/>
        <v>25.11085</v>
      </c>
      <c r="E129" s="1">
        <v>2244</v>
      </c>
      <c r="F129" s="1">
        <v>63.4865</v>
      </c>
      <c r="G129" s="1">
        <v>36</v>
      </c>
      <c r="H129" s="1"/>
      <c r="I129" s="6">
        <f t="shared" si="19"/>
        <v>11.4059976237624</v>
      </c>
      <c r="J129" s="3">
        <f t="shared" si="20"/>
        <v>2528.24974064996</v>
      </c>
      <c r="K129" s="3">
        <f t="shared" si="21"/>
        <v>132.562492795832</v>
      </c>
      <c r="L129" s="4">
        <f t="shared" si="22"/>
        <v>0.529781524029298</v>
      </c>
      <c r="M129" s="5">
        <f t="shared" si="23"/>
        <v>201.146352261386</v>
      </c>
      <c r="N129" s="7">
        <f>AVERAGEA(M129:M131)</f>
        <v>203.589031141386</v>
      </c>
    </row>
    <row r="130" spans="1:14">
      <c r="A130" s="1" t="s">
        <v>28</v>
      </c>
      <c r="B130" s="1">
        <v>25.5547</v>
      </c>
      <c r="C130" s="1">
        <v>25.7436</v>
      </c>
      <c r="D130" s="2">
        <f t="shared" si="18"/>
        <v>25.64915</v>
      </c>
      <c r="E130" s="1">
        <v>2056</v>
      </c>
      <c r="F130" s="1">
        <v>64.7651</v>
      </c>
      <c r="G130" s="1">
        <v>30</v>
      </c>
      <c r="H130" s="1"/>
      <c r="I130" s="6">
        <f t="shared" si="19"/>
        <v>9.50499801980198</v>
      </c>
      <c r="J130" s="3">
        <f t="shared" si="20"/>
        <v>2525.03884144309</v>
      </c>
      <c r="K130" s="3">
        <f t="shared" si="21"/>
        <v>152.70129471477</v>
      </c>
      <c r="L130" s="4">
        <f t="shared" si="22"/>
        <v>0.551193501919243</v>
      </c>
      <c r="M130" s="5">
        <f t="shared" si="23"/>
        <v>205.197382417426</v>
      </c>
      <c r="N130" s="7"/>
    </row>
    <row r="131" spans="1:14">
      <c r="A131" s="1" t="s">
        <v>29</v>
      </c>
      <c r="B131" s="1">
        <v>24.805</v>
      </c>
      <c r="C131" s="1">
        <v>24.6953</v>
      </c>
      <c r="D131" s="2">
        <f t="shared" si="18"/>
        <v>24.75015</v>
      </c>
      <c r="E131" s="1">
        <v>2959</v>
      </c>
      <c r="F131" s="1">
        <v>64.5208</v>
      </c>
      <c r="G131" s="1">
        <v>46</v>
      </c>
      <c r="H131" s="1"/>
      <c r="I131" s="6">
        <f t="shared" si="19"/>
        <v>14.5743302970297</v>
      </c>
      <c r="J131" s="3">
        <f t="shared" si="20"/>
        <v>2606.8852107967</v>
      </c>
      <c r="K131" s="3">
        <f t="shared" si="21"/>
        <v>120.997504582537</v>
      </c>
      <c r="L131" s="4">
        <f t="shared" si="22"/>
        <v>0.468368482652116</v>
      </c>
      <c r="M131" s="5">
        <f t="shared" si="23"/>
        <v>204.423358745347</v>
      </c>
      <c r="N131" s="7"/>
    </row>
    <row r="132" spans="1:14">
      <c r="A132" s="1" t="s">
        <v>30</v>
      </c>
      <c r="B132" s="1">
        <v>27.2968</v>
      </c>
      <c r="C132" s="1">
        <v>27.5504</v>
      </c>
      <c r="D132" s="2">
        <f t="shared" si="18"/>
        <v>27.4236</v>
      </c>
      <c r="E132" s="1">
        <v>2497</v>
      </c>
      <c r="F132" s="1">
        <v>92.5738</v>
      </c>
      <c r="G132" s="1">
        <v>43</v>
      </c>
      <c r="H132" s="1"/>
      <c r="I132" s="6">
        <f t="shared" si="19"/>
        <v>13.6238304950495</v>
      </c>
      <c r="J132" s="3">
        <f t="shared" si="20"/>
        <v>3375.69830365087</v>
      </c>
      <c r="K132" s="3">
        <f t="shared" si="21"/>
        <v>136.574379154671</v>
      </c>
      <c r="L132" s="4">
        <f t="shared" si="22"/>
        <v>0.574812144113091</v>
      </c>
      <c r="M132" s="5">
        <f t="shared" si="23"/>
        <v>293.304595228515</v>
      </c>
      <c r="N132" s="7">
        <f>AVERAGEA(M132:M134)</f>
        <v>284.576577991287</v>
      </c>
    </row>
    <row r="133" spans="1:14">
      <c r="A133" s="1" t="s">
        <v>31</v>
      </c>
      <c r="B133" s="1">
        <v>26.7717</v>
      </c>
      <c r="C133" s="1">
        <v>27.0132</v>
      </c>
      <c r="D133" s="2">
        <f t="shared" si="18"/>
        <v>26.89245</v>
      </c>
      <c r="E133" s="1">
        <v>4183</v>
      </c>
      <c r="F133" s="1">
        <v>96.7768</v>
      </c>
      <c r="G133" s="1">
        <v>53</v>
      </c>
      <c r="H133" s="1"/>
      <c r="I133" s="6">
        <f t="shared" si="19"/>
        <v>16.7921631683168</v>
      </c>
      <c r="J133" s="3">
        <f t="shared" si="20"/>
        <v>3598.66059061186</v>
      </c>
      <c r="K133" s="3">
        <f t="shared" si="21"/>
        <v>146.823784728526</v>
      </c>
      <c r="L133" s="4">
        <f t="shared" si="22"/>
        <v>0.462454067317385</v>
      </c>
      <c r="M133" s="5">
        <f t="shared" si="23"/>
        <v>306.621097454257</v>
      </c>
      <c r="N133" s="7"/>
    </row>
    <row r="134" spans="1:14">
      <c r="A134" s="1" t="s">
        <v>32</v>
      </c>
      <c r="B134" s="1">
        <v>23.6492</v>
      </c>
      <c r="C134" s="1">
        <v>23.7733</v>
      </c>
      <c r="D134" s="2">
        <f t="shared" si="18"/>
        <v>23.71125</v>
      </c>
      <c r="E134" s="1">
        <v>4711</v>
      </c>
      <c r="F134" s="1">
        <v>80.1065</v>
      </c>
      <c r="G134" s="1">
        <v>54</v>
      </c>
      <c r="H134" s="1"/>
      <c r="I134" s="6">
        <f t="shared" si="19"/>
        <v>17.1089964356436</v>
      </c>
      <c r="J134" s="3">
        <f t="shared" si="20"/>
        <v>3378.41741789235</v>
      </c>
      <c r="K134" s="3">
        <f t="shared" si="21"/>
        <v>149.804026257266</v>
      </c>
      <c r="L134" s="4">
        <f t="shared" si="22"/>
        <v>0.417634205699398</v>
      </c>
      <c r="M134" s="5">
        <f t="shared" si="23"/>
        <v>253.804041291089</v>
      </c>
      <c r="N134" s="7"/>
    </row>
    <row r="135" spans="1:14">
      <c r="A135" s="1" t="s">
        <v>33</v>
      </c>
      <c r="B135" s="1">
        <v>25.4399</v>
      </c>
      <c r="C135" s="1">
        <v>25.6818</v>
      </c>
      <c r="D135" s="2">
        <f t="shared" si="18"/>
        <v>25.56085</v>
      </c>
      <c r="E135" s="1">
        <v>2822</v>
      </c>
      <c r="F135" s="1">
        <v>74.4211</v>
      </c>
      <c r="G135" s="1">
        <v>47</v>
      </c>
      <c r="H135" s="1"/>
      <c r="I135" s="6">
        <f t="shared" si="19"/>
        <v>14.8911635643564</v>
      </c>
      <c r="J135" s="3">
        <f t="shared" si="20"/>
        <v>2911.52680759834</v>
      </c>
      <c r="K135" s="3">
        <f t="shared" si="21"/>
        <v>121.98993207656</v>
      </c>
      <c r="L135" s="4">
        <f t="shared" si="22"/>
        <v>0.507807306968522</v>
      </c>
      <c r="M135" s="5">
        <f t="shared" si="23"/>
        <v>235.790802710495</v>
      </c>
      <c r="N135" s="7">
        <f>AVERAGEA(M135:M137)</f>
        <v>231.638808353267</v>
      </c>
    </row>
    <row r="136" spans="1:14">
      <c r="A136" s="1" t="s">
        <v>34</v>
      </c>
      <c r="B136" s="1">
        <v>26.1276</v>
      </c>
      <c r="C136" s="1">
        <v>25.9123</v>
      </c>
      <c r="D136" s="2">
        <f t="shared" si="18"/>
        <v>26.01995</v>
      </c>
      <c r="E136" s="1">
        <v>2402</v>
      </c>
      <c r="F136" s="1">
        <v>68.7887</v>
      </c>
      <c r="G136" s="1">
        <v>42</v>
      </c>
      <c r="H136" s="1"/>
      <c r="I136" s="6">
        <f t="shared" si="19"/>
        <v>13.3069972277228</v>
      </c>
      <c r="J136" s="3">
        <f t="shared" si="20"/>
        <v>2643.69070655401</v>
      </c>
      <c r="K136" s="3">
        <f t="shared" si="21"/>
        <v>120.135493013191</v>
      </c>
      <c r="L136" s="4">
        <f t="shared" si="22"/>
        <v>0.523950210249716</v>
      </c>
      <c r="M136" s="5">
        <f t="shared" si="23"/>
        <v>217.945485761584</v>
      </c>
      <c r="N136" s="7"/>
    </row>
    <row r="137" spans="1:14">
      <c r="A137" s="1" t="s">
        <v>35</v>
      </c>
      <c r="B137" s="1">
        <v>25.3564</v>
      </c>
      <c r="C137" s="1">
        <v>25.3495</v>
      </c>
      <c r="D137" s="2">
        <f t="shared" si="18"/>
        <v>25.35295</v>
      </c>
      <c r="E137" s="1">
        <v>2825</v>
      </c>
      <c r="F137" s="1">
        <v>76.1221</v>
      </c>
      <c r="G137" s="1">
        <v>48</v>
      </c>
      <c r="H137" s="1"/>
      <c r="I137" s="6">
        <f t="shared" si="19"/>
        <v>15.2079968316832</v>
      </c>
      <c r="J137" s="3">
        <f t="shared" si="20"/>
        <v>3002.49477871411</v>
      </c>
      <c r="K137" s="3">
        <f t="shared" si="21"/>
        <v>121.406141223211</v>
      </c>
      <c r="L137" s="4">
        <f t="shared" si="22"/>
        <v>0.515229080887592</v>
      </c>
      <c r="M137" s="5">
        <f t="shared" si="23"/>
        <v>241.180136587723</v>
      </c>
      <c r="N137" s="7"/>
    </row>
    <row r="138" spans="1:14">
      <c r="A138" s="1" t="s">
        <v>36</v>
      </c>
      <c r="B138" s="1">
        <v>25.8326</v>
      </c>
      <c r="C138" s="1">
        <v>25.803</v>
      </c>
      <c r="D138" s="2">
        <f t="shared" si="18"/>
        <v>25.8178</v>
      </c>
      <c r="E138" s="1">
        <v>1205</v>
      </c>
      <c r="F138" s="1">
        <v>55.3245</v>
      </c>
      <c r="G138" s="1">
        <v>35</v>
      </c>
      <c r="H138" s="1"/>
      <c r="I138" s="6">
        <f t="shared" si="19"/>
        <v>11.0891643564356</v>
      </c>
      <c r="J138" s="3">
        <f t="shared" si="20"/>
        <v>2142.88204262176</v>
      </c>
      <c r="K138" s="3">
        <f t="shared" si="21"/>
        <v>95.6537726463359</v>
      </c>
      <c r="L138" s="4">
        <f t="shared" si="22"/>
        <v>0.640070950929814</v>
      </c>
      <c r="M138" s="5">
        <f t="shared" si="23"/>
        <v>175.286420982178</v>
      </c>
      <c r="N138" s="7">
        <f>AVERAGEA(M138:M140)</f>
        <v>150.769968367525</v>
      </c>
    </row>
    <row r="139" spans="1:14">
      <c r="A139" s="1" t="s">
        <v>37</v>
      </c>
      <c r="B139" s="1">
        <v>24.8826</v>
      </c>
      <c r="C139" s="1">
        <v>24.942</v>
      </c>
      <c r="D139" s="2">
        <f t="shared" si="18"/>
        <v>24.9123</v>
      </c>
      <c r="E139" s="1">
        <v>1738</v>
      </c>
      <c r="F139" s="1">
        <v>43.2591</v>
      </c>
      <c r="G139" s="1">
        <v>36</v>
      </c>
      <c r="H139" s="1"/>
      <c r="I139" s="6">
        <f t="shared" si="19"/>
        <v>11.4059976237624</v>
      </c>
      <c r="J139" s="3">
        <f t="shared" si="20"/>
        <v>1736.45548584434</v>
      </c>
      <c r="K139" s="3">
        <f t="shared" si="21"/>
        <v>96.512652384565</v>
      </c>
      <c r="L139" s="4">
        <f t="shared" si="22"/>
        <v>0.499777732919309</v>
      </c>
      <c r="M139" s="5">
        <f t="shared" si="23"/>
        <v>137.059219946139</v>
      </c>
      <c r="N139" s="7"/>
    </row>
    <row r="140" spans="1:14">
      <c r="A140" s="1" t="s">
        <v>38</v>
      </c>
      <c r="B140" s="1">
        <v>24.9822</v>
      </c>
      <c r="C140" s="1">
        <v>24.7624</v>
      </c>
      <c r="D140" s="2">
        <f t="shared" si="18"/>
        <v>24.8723</v>
      </c>
      <c r="E140" s="1">
        <v>1543</v>
      </c>
      <c r="F140" s="1">
        <v>44.176</v>
      </c>
      <c r="G140" s="1">
        <v>36</v>
      </c>
      <c r="H140" s="1"/>
      <c r="I140" s="6">
        <f t="shared" si="19"/>
        <v>11.4059976237624</v>
      </c>
      <c r="J140" s="3">
        <f t="shared" si="20"/>
        <v>1776.1123820475</v>
      </c>
      <c r="K140" s="3">
        <f t="shared" si="21"/>
        <v>92.1975661679861</v>
      </c>
      <c r="L140" s="4">
        <f t="shared" si="22"/>
        <v>0.53511667506475</v>
      </c>
      <c r="M140" s="5">
        <f t="shared" si="23"/>
        <v>139.964264174257</v>
      </c>
      <c r="N140" s="7"/>
    </row>
    <row r="141" spans="1:14">
      <c r="A141" s="1" t="s">
        <v>39</v>
      </c>
      <c r="B141" s="1">
        <v>22.1584</v>
      </c>
      <c r="C141" s="1">
        <v>22.3619</v>
      </c>
      <c r="D141" s="2">
        <f t="shared" si="18"/>
        <v>22.26015</v>
      </c>
      <c r="E141" s="1">
        <v>3920</v>
      </c>
      <c r="F141" s="1">
        <v>57.7776</v>
      </c>
      <c r="G141" s="1">
        <v>36</v>
      </c>
      <c r="H141" s="1"/>
      <c r="I141" s="6">
        <f t="shared" si="19"/>
        <v>11.4059976237624</v>
      </c>
      <c r="J141" s="3">
        <f t="shared" si="20"/>
        <v>2595.56202451466</v>
      </c>
      <c r="K141" s="3">
        <f t="shared" si="21"/>
        <v>180.987834014296</v>
      </c>
      <c r="L141" s="4">
        <f t="shared" si="22"/>
        <v>0.398363489557603</v>
      </c>
      <c r="M141" s="5">
        <f t="shared" si="23"/>
        <v>183.05865786297</v>
      </c>
      <c r="N141" s="7">
        <f>AVERAGEA(M141:M143)</f>
        <v>230.63814328396</v>
      </c>
    </row>
    <row r="142" spans="1:14">
      <c r="A142" s="1" t="s">
        <v>40</v>
      </c>
      <c r="B142" s="1">
        <v>22.6196</v>
      </c>
      <c r="C142" s="1">
        <v>22.4432</v>
      </c>
      <c r="D142" s="2">
        <f t="shared" si="18"/>
        <v>22.5314</v>
      </c>
      <c r="E142" s="1">
        <v>3314</v>
      </c>
      <c r="F142" s="1">
        <v>85.5761</v>
      </c>
      <c r="G142" s="1">
        <v>37</v>
      </c>
      <c r="H142" s="1"/>
      <c r="I142" s="6">
        <f t="shared" si="19"/>
        <v>11.7228308910891</v>
      </c>
      <c r="J142" s="3">
        <f t="shared" si="20"/>
        <v>3798.08178808241</v>
      </c>
      <c r="K142" s="3">
        <f t="shared" si="21"/>
        <v>192.21842670493</v>
      </c>
      <c r="L142" s="4">
        <f t="shared" si="22"/>
        <v>0.534032355258736</v>
      </c>
      <c r="M142" s="5">
        <f t="shared" si="23"/>
        <v>271.133553680792</v>
      </c>
      <c r="N142" s="7"/>
    </row>
    <row r="143" spans="1:14">
      <c r="A143" s="1" t="s">
        <v>41</v>
      </c>
      <c r="B143" s="1">
        <v>23.8346</v>
      </c>
      <c r="C143" s="1">
        <v>23.6151</v>
      </c>
      <c r="D143" s="2">
        <f t="shared" si="18"/>
        <v>23.72485</v>
      </c>
      <c r="E143" s="1">
        <v>4157</v>
      </c>
      <c r="F143" s="1">
        <v>75.0307</v>
      </c>
      <c r="G143" s="1">
        <v>44</v>
      </c>
      <c r="H143" s="1"/>
      <c r="I143" s="6">
        <f t="shared" si="19"/>
        <v>13.9406637623762</v>
      </c>
      <c r="J143" s="3">
        <f t="shared" si="20"/>
        <v>3162.53632794306</v>
      </c>
      <c r="K143" s="3">
        <f t="shared" si="21"/>
        <v>166.353098362342</v>
      </c>
      <c r="L143" s="4">
        <f t="shared" si="22"/>
        <v>0.432067850509842</v>
      </c>
      <c r="M143" s="5">
        <f t="shared" si="23"/>
        <v>237.722218308119</v>
      </c>
      <c r="N143" s="7"/>
    </row>
    <row r="144" spans="1:14">
      <c r="A144" s="1" t="s">
        <v>42</v>
      </c>
      <c r="B144" s="1">
        <v>21.6229</v>
      </c>
      <c r="C144" s="1">
        <v>21.5857</v>
      </c>
      <c r="D144" s="2">
        <f t="shared" si="18"/>
        <v>21.6043</v>
      </c>
      <c r="E144" s="1">
        <v>3961</v>
      </c>
      <c r="F144" s="1">
        <v>52.2366</v>
      </c>
      <c r="G144" s="1">
        <v>45</v>
      </c>
      <c r="H144" s="1"/>
      <c r="I144" s="6">
        <f t="shared" si="19"/>
        <v>14.257497029703</v>
      </c>
      <c r="J144" s="3">
        <f t="shared" si="20"/>
        <v>2417.87977393389</v>
      </c>
      <c r="K144" s="3">
        <f t="shared" si="21"/>
        <v>141.752883865198</v>
      </c>
      <c r="L144" s="4">
        <f t="shared" si="22"/>
        <v>0.379044575164139</v>
      </c>
      <c r="M144" s="5">
        <f t="shared" si="23"/>
        <v>165.502926520396</v>
      </c>
      <c r="N144" s="7">
        <f>AVERAGEA(M144:M146)</f>
        <v>197.552723732277</v>
      </c>
    </row>
    <row r="145" spans="1:14">
      <c r="A145" s="1" t="s">
        <v>43</v>
      </c>
      <c r="B145" s="1">
        <v>23.9965</v>
      </c>
      <c r="C145" s="1">
        <v>24.3112</v>
      </c>
      <c r="D145" s="2">
        <f t="shared" si="18"/>
        <v>24.15385</v>
      </c>
      <c r="E145" s="1">
        <v>3873</v>
      </c>
      <c r="F145" s="1">
        <v>75.5582</v>
      </c>
      <c r="G145" s="1">
        <v>41</v>
      </c>
      <c r="H145" s="1"/>
      <c r="I145" s="6">
        <f t="shared" si="19"/>
        <v>12.990163960396</v>
      </c>
      <c r="J145" s="3">
        <f t="shared" si="20"/>
        <v>3128.20523436222</v>
      </c>
      <c r="K145" s="3">
        <f t="shared" si="21"/>
        <v>170.761103277127</v>
      </c>
      <c r="L145" s="4">
        <f t="shared" si="22"/>
        <v>0.44680953202298</v>
      </c>
      <c r="M145" s="5">
        <f t="shared" si="23"/>
        <v>239.393513793267</v>
      </c>
      <c r="N145" s="7"/>
    </row>
    <row r="146" spans="1:14">
      <c r="A146" s="1" t="s">
        <v>44</v>
      </c>
      <c r="B146" s="1">
        <v>21.8594</v>
      </c>
      <c r="C146" s="1">
        <v>21.8387</v>
      </c>
      <c r="D146" s="2">
        <f t="shared" si="18"/>
        <v>21.84905</v>
      </c>
      <c r="E146" s="1">
        <v>4358</v>
      </c>
      <c r="F146" s="1">
        <v>59.262</v>
      </c>
      <c r="G146" s="1">
        <v>40</v>
      </c>
      <c r="H146" s="1"/>
      <c r="I146" s="6">
        <f t="shared" si="19"/>
        <v>12.6733306930693</v>
      </c>
      <c r="J146" s="3">
        <f t="shared" si="20"/>
        <v>2712.33760735593</v>
      </c>
      <c r="K146" s="3">
        <f t="shared" si="21"/>
        <v>176.758440183898</v>
      </c>
      <c r="L146" s="4">
        <f t="shared" si="22"/>
        <v>0.383622078319716</v>
      </c>
      <c r="M146" s="5">
        <f t="shared" si="23"/>
        <v>187.761730883168</v>
      </c>
      <c r="N146" s="7"/>
    </row>
    <row r="147" spans="1:14">
      <c r="A147" s="1" t="s">
        <v>45</v>
      </c>
      <c r="B147" s="1">
        <v>21.365</v>
      </c>
      <c r="C147" s="1">
        <v>21.0775</v>
      </c>
      <c r="D147" s="2">
        <f t="shared" si="18"/>
        <v>21.22125</v>
      </c>
      <c r="E147" s="1">
        <v>2196</v>
      </c>
      <c r="F147" s="1">
        <v>56.4323</v>
      </c>
      <c r="G147" s="1">
        <v>28</v>
      </c>
      <c r="H147" s="1"/>
      <c r="I147" s="6">
        <f t="shared" si="19"/>
        <v>8.87133148514851</v>
      </c>
      <c r="J147" s="3">
        <f t="shared" si="20"/>
        <v>2659.23543617836</v>
      </c>
      <c r="K147" s="3">
        <f t="shared" si="21"/>
        <v>173.401265577799</v>
      </c>
      <c r="L147" s="4">
        <f t="shared" si="22"/>
        <v>0.547704734638263</v>
      </c>
      <c r="M147" s="5">
        <f t="shared" si="23"/>
        <v>178.796299917624</v>
      </c>
      <c r="N147" s="7">
        <f>AVERAGEA(M147:M149)</f>
        <v>166.275366026139</v>
      </c>
    </row>
    <row r="148" spans="1:14">
      <c r="A148" s="1" t="s">
        <v>46</v>
      </c>
      <c r="B148" s="1">
        <v>22.4198</v>
      </c>
      <c r="C148" s="1">
        <v>22.2668</v>
      </c>
      <c r="D148" s="2">
        <f t="shared" si="18"/>
        <v>22.3433</v>
      </c>
      <c r="E148" s="1">
        <v>2963</v>
      </c>
      <c r="F148" s="1">
        <v>48.3542</v>
      </c>
      <c r="G148" s="1">
        <v>29</v>
      </c>
      <c r="H148" s="1"/>
      <c r="I148" s="6">
        <f t="shared" si="19"/>
        <v>9.18816475247525</v>
      </c>
      <c r="J148" s="3">
        <f t="shared" si="20"/>
        <v>2164.14764157488</v>
      </c>
      <c r="K148" s="3">
        <f t="shared" si="21"/>
        <v>176.798194537065</v>
      </c>
      <c r="L148" s="4">
        <f t="shared" si="22"/>
        <v>0.42209583044309</v>
      </c>
      <c r="M148" s="5">
        <f t="shared" si="23"/>
        <v>153.202191749703</v>
      </c>
      <c r="N148" s="7"/>
    </row>
    <row r="149" spans="1:14">
      <c r="A149" s="1" t="s">
        <v>47</v>
      </c>
      <c r="B149" s="1">
        <v>22.5915</v>
      </c>
      <c r="C149" s="1">
        <v>22.7663</v>
      </c>
      <c r="D149" s="2">
        <f t="shared" si="18"/>
        <v>22.6789</v>
      </c>
      <c r="E149" s="1">
        <v>3561</v>
      </c>
      <c r="F149" s="1">
        <v>52.6547</v>
      </c>
      <c r="G149" s="1">
        <v>37</v>
      </c>
      <c r="H149" s="1"/>
      <c r="I149" s="6">
        <f t="shared" si="19"/>
        <v>11.7228308910891</v>
      </c>
      <c r="J149" s="3">
        <f t="shared" si="20"/>
        <v>2321.74840931438</v>
      </c>
      <c r="K149" s="3">
        <f t="shared" si="21"/>
        <v>158.99320025174</v>
      </c>
      <c r="L149" s="4">
        <f t="shared" si="22"/>
        <v>0.394670696036953</v>
      </c>
      <c r="M149" s="5">
        <f t="shared" si="23"/>
        <v>166.827606411089</v>
      </c>
      <c r="N149" s="7"/>
    </row>
    <row r="150" spans="1:14">
      <c r="A150" s="1" t="s">
        <v>51</v>
      </c>
      <c r="B150" s="1"/>
      <c r="C150" s="1"/>
      <c r="D150" s="2"/>
      <c r="E150" s="1"/>
      <c r="F150" s="1"/>
      <c r="G150" s="1"/>
      <c r="H150" s="1"/>
      <c r="I150" s="1"/>
      <c r="J150" s="3"/>
      <c r="K150" s="3"/>
      <c r="L150" s="4"/>
      <c r="M150" s="5"/>
      <c r="N150" s="1"/>
    </row>
    <row r="151" spans="1:14">
      <c r="A151" s="1" t="s">
        <v>12</v>
      </c>
      <c r="B151" s="1">
        <v>18.6259</v>
      </c>
      <c r="C151" s="1">
        <v>18.8081</v>
      </c>
      <c r="D151" s="2">
        <f t="shared" ref="D151:D186" si="24">AVERAGEA(B151:C151)</f>
        <v>18.717</v>
      </c>
      <c r="E151" s="1">
        <v>2992</v>
      </c>
      <c r="F151" s="1">
        <v>107.4383</v>
      </c>
      <c r="G151" s="1">
        <v>69</v>
      </c>
      <c r="H151" s="1"/>
      <c r="I151" s="6">
        <f t="shared" ref="I151:I186" si="25">(G151*440*666.67)/(5*18.48*10000)</f>
        <v>21.9048714285714</v>
      </c>
      <c r="J151" s="3">
        <f t="shared" ref="J151:J186" si="26">(F151*1000)/D151</f>
        <v>5740.14532243415</v>
      </c>
      <c r="K151" s="3">
        <f t="shared" ref="K151:K186" si="27">(J151+E151)/G151</f>
        <v>126.552830759915</v>
      </c>
      <c r="L151" s="4">
        <f t="shared" ref="L151:L186" si="28">J151/(J151+E151)</f>
        <v>0.657357969946616</v>
      </c>
      <c r="M151" s="5">
        <f t="shared" ref="M151:M186" si="29">(I151*10000*K151*L151*D151)/1000000</f>
        <v>341.07567362381</v>
      </c>
      <c r="N151" s="7">
        <f>AVERAGEA(M151:M153)</f>
        <v>341.818005377778</v>
      </c>
    </row>
    <row r="152" spans="1:14">
      <c r="A152" s="1" t="s">
        <v>13</v>
      </c>
      <c r="B152" s="1">
        <v>19.1146</v>
      </c>
      <c r="C152" s="1">
        <v>18.9798</v>
      </c>
      <c r="D152" s="2">
        <f t="shared" si="24"/>
        <v>19.0472</v>
      </c>
      <c r="E152" s="1">
        <v>2951</v>
      </c>
      <c r="F152" s="1">
        <v>101.0208</v>
      </c>
      <c r="G152" s="1">
        <v>59</v>
      </c>
      <c r="H152" s="1"/>
      <c r="I152" s="6">
        <f t="shared" si="25"/>
        <v>18.7302523809524</v>
      </c>
      <c r="J152" s="3">
        <f t="shared" si="26"/>
        <v>5303.70868159099</v>
      </c>
      <c r="K152" s="3">
        <f t="shared" si="27"/>
        <v>139.910316637135</v>
      </c>
      <c r="L152" s="4">
        <f t="shared" si="28"/>
        <v>0.642507069137268</v>
      </c>
      <c r="M152" s="5">
        <f t="shared" si="29"/>
        <v>320.702555885714</v>
      </c>
      <c r="N152" s="7"/>
    </row>
    <row r="153" spans="1:14">
      <c r="A153" s="1" t="s">
        <v>14</v>
      </c>
      <c r="B153" s="1">
        <v>18.5899</v>
      </c>
      <c r="C153" s="1">
        <v>18.7282</v>
      </c>
      <c r="D153" s="2">
        <f t="shared" si="24"/>
        <v>18.65905</v>
      </c>
      <c r="E153" s="1">
        <v>2907</v>
      </c>
      <c r="F153" s="1">
        <v>114.5573</v>
      </c>
      <c r="G153" s="1">
        <v>56</v>
      </c>
      <c r="H153" s="1"/>
      <c r="I153" s="6">
        <f t="shared" si="25"/>
        <v>17.7778666666667</v>
      </c>
      <c r="J153" s="3">
        <f t="shared" si="26"/>
        <v>6139.50335092087</v>
      </c>
      <c r="K153" s="3">
        <f t="shared" si="27"/>
        <v>161.544702695015</v>
      </c>
      <c r="L153" s="4">
        <f t="shared" si="28"/>
        <v>0.678660374375024</v>
      </c>
      <c r="M153" s="5">
        <f t="shared" si="29"/>
        <v>363.67578662381</v>
      </c>
      <c r="N153" s="7"/>
    </row>
    <row r="154" spans="1:14">
      <c r="A154" s="1" t="s">
        <v>15</v>
      </c>
      <c r="B154" s="1">
        <v>18.0989</v>
      </c>
      <c r="C154" s="1">
        <v>18.0609</v>
      </c>
      <c r="D154" s="2">
        <f t="shared" si="24"/>
        <v>18.0799</v>
      </c>
      <c r="E154" s="1">
        <v>2136</v>
      </c>
      <c r="F154" s="1">
        <v>87.8323</v>
      </c>
      <c r="G154" s="1">
        <v>59</v>
      </c>
      <c r="H154" s="1"/>
      <c r="I154" s="6">
        <f t="shared" si="25"/>
        <v>18.7302523809524</v>
      </c>
      <c r="J154" s="3">
        <f t="shared" si="26"/>
        <v>4858.00806420389</v>
      </c>
      <c r="K154" s="3">
        <f t="shared" si="27"/>
        <v>118.542509562778</v>
      </c>
      <c r="L154" s="4">
        <f t="shared" si="28"/>
        <v>0.694595719594279</v>
      </c>
      <c r="M154" s="5">
        <f t="shared" si="29"/>
        <v>278.83409257619</v>
      </c>
      <c r="N154" s="7">
        <f>AVERAGEA(M154:M156)</f>
        <v>319.627100773016</v>
      </c>
    </row>
    <row r="155" spans="1:14">
      <c r="A155" s="1" t="s">
        <v>16</v>
      </c>
      <c r="B155" s="1">
        <v>18.3146</v>
      </c>
      <c r="C155" s="1">
        <v>18.3733</v>
      </c>
      <c r="D155" s="2">
        <f t="shared" si="24"/>
        <v>18.34395</v>
      </c>
      <c r="E155" s="1">
        <v>2272</v>
      </c>
      <c r="F155" s="1">
        <v>117.9183</v>
      </c>
      <c r="G155" s="1">
        <v>73</v>
      </c>
      <c r="H155" s="1"/>
      <c r="I155" s="6">
        <f t="shared" si="25"/>
        <v>23.174719047619</v>
      </c>
      <c r="J155" s="3">
        <f t="shared" si="26"/>
        <v>6428.18476936538</v>
      </c>
      <c r="K155" s="3">
        <f t="shared" si="27"/>
        <v>119.180613278978</v>
      </c>
      <c r="L155" s="4">
        <f t="shared" si="28"/>
        <v>0.73885612084929</v>
      </c>
      <c r="M155" s="5">
        <f t="shared" si="29"/>
        <v>374.345681242857</v>
      </c>
      <c r="N155" s="7"/>
    </row>
    <row r="156" spans="1:14">
      <c r="A156" s="1" t="s">
        <v>17</v>
      </c>
      <c r="B156" s="1">
        <v>18.3569</v>
      </c>
      <c r="C156" s="1">
        <v>18.1586</v>
      </c>
      <c r="D156" s="2">
        <f t="shared" si="24"/>
        <v>18.25775</v>
      </c>
      <c r="E156" s="1">
        <v>2314</v>
      </c>
      <c r="F156" s="1">
        <v>96.2955</v>
      </c>
      <c r="G156" s="1">
        <v>52</v>
      </c>
      <c r="H156" s="1"/>
      <c r="I156" s="6">
        <f t="shared" si="25"/>
        <v>16.508019047619</v>
      </c>
      <c r="J156" s="3">
        <f t="shared" si="26"/>
        <v>5274.22601361066</v>
      </c>
      <c r="K156" s="3">
        <f t="shared" si="27"/>
        <v>145.927423338667</v>
      </c>
      <c r="L156" s="4">
        <f t="shared" si="28"/>
        <v>0.695053890612973</v>
      </c>
      <c r="M156" s="5">
        <f t="shared" si="29"/>
        <v>305.7015285</v>
      </c>
      <c r="N156" s="7"/>
    </row>
    <row r="157" spans="1:14">
      <c r="A157" s="1" t="s">
        <v>18</v>
      </c>
      <c r="B157" s="1">
        <v>17.339</v>
      </c>
      <c r="C157" s="1">
        <v>17.5276</v>
      </c>
      <c r="D157" s="2">
        <f t="shared" si="24"/>
        <v>17.4333</v>
      </c>
      <c r="E157" s="1">
        <v>2072</v>
      </c>
      <c r="F157" s="1">
        <v>74.6226</v>
      </c>
      <c r="G157" s="1">
        <v>51</v>
      </c>
      <c r="H157" s="1"/>
      <c r="I157" s="6">
        <f t="shared" si="25"/>
        <v>16.1905571428571</v>
      </c>
      <c r="J157" s="3">
        <f t="shared" si="26"/>
        <v>4280.46325136377</v>
      </c>
      <c r="K157" s="3">
        <f t="shared" si="27"/>
        <v>124.558102967917</v>
      </c>
      <c r="L157" s="4">
        <f t="shared" si="28"/>
        <v>0.67382731422253</v>
      </c>
      <c r="M157" s="5">
        <f t="shared" si="29"/>
        <v>236.898327342857</v>
      </c>
      <c r="N157" s="7">
        <f>AVERAGEA(M157:M159)</f>
        <v>265.038785504762</v>
      </c>
    </row>
    <row r="158" spans="1:14">
      <c r="A158" s="1" t="s">
        <v>19</v>
      </c>
      <c r="B158" s="1">
        <v>17.4576</v>
      </c>
      <c r="C158" s="1">
        <v>17.535</v>
      </c>
      <c r="D158" s="2">
        <f t="shared" si="24"/>
        <v>17.4963</v>
      </c>
      <c r="E158" s="1">
        <v>1732</v>
      </c>
      <c r="F158" s="1">
        <v>90.8978</v>
      </c>
      <c r="G158" s="1">
        <v>54</v>
      </c>
      <c r="H158" s="1"/>
      <c r="I158" s="6">
        <f t="shared" si="25"/>
        <v>17.1429428571429</v>
      </c>
      <c r="J158" s="3">
        <f t="shared" si="26"/>
        <v>5195.25842606723</v>
      </c>
      <c r="K158" s="3">
        <f t="shared" si="27"/>
        <v>128.282563445689</v>
      </c>
      <c r="L158" s="4">
        <f t="shared" si="28"/>
        <v>0.749973237105967</v>
      </c>
      <c r="M158" s="5">
        <f t="shared" si="29"/>
        <v>288.565887266667</v>
      </c>
      <c r="N158" s="7"/>
    </row>
    <row r="159" spans="1:14">
      <c r="A159" s="1" t="s">
        <v>20</v>
      </c>
      <c r="B159" s="1">
        <v>17.7133</v>
      </c>
      <c r="C159" s="1">
        <v>17.4345</v>
      </c>
      <c r="D159" s="2">
        <f t="shared" si="24"/>
        <v>17.5739</v>
      </c>
      <c r="E159" s="1">
        <v>1926</v>
      </c>
      <c r="F159" s="1">
        <v>84.94</v>
      </c>
      <c r="G159" s="1">
        <v>60</v>
      </c>
      <c r="H159" s="1"/>
      <c r="I159" s="6">
        <f t="shared" si="25"/>
        <v>19.0477142857143</v>
      </c>
      <c r="J159" s="3">
        <f t="shared" si="26"/>
        <v>4833.30393367437</v>
      </c>
      <c r="K159" s="3">
        <f t="shared" si="27"/>
        <v>112.655065561239</v>
      </c>
      <c r="L159" s="4">
        <f t="shared" si="28"/>
        <v>0.715059417523037</v>
      </c>
      <c r="M159" s="5">
        <f t="shared" si="29"/>
        <v>269.652141904762</v>
      </c>
      <c r="N159" s="7"/>
    </row>
    <row r="160" spans="1:14">
      <c r="A160" s="1" t="s">
        <v>21</v>
      </c>
      <c r="B160" s="1">
        <v>26.5775</v>
      </c>
      <c r="C160" s="1">
        <v>26.6226</v>
      </c>
      <c r="D160" s="2">
        <f t="shared" si="24"/>
        <v>26.60005</v>
      </c>
      <c r="E160" s="1">
        <v>3018</v>
      </c>
      <c r="F160" s="1">
        <v>88.2671</v>
      </c>
      <c r="G160" s="1">
        <v>38</v>
      </c>
      <c r="H160" s="1"/>
      <c r="I160" s="6">
        <f t="shared" si="25"/>
        <v>12.0635523809524</v>
      </c>
      <c r="J160" s="3">
        <f t="shared" si="26"/>
        <v>3318.30579265828</v>
      </c>
      <c r="K160" s="3">
        <f t="shared" si="27"/>
        <v>166.744889280481</v>
      </c>
      <c r="L160" s="4">
        <f t="shared" si="28"/>
        <v>0.5236972300963</v>
      </c>
      <c r="M160" s="5">
        <f t="shared" si="29"/>
        <v>280.214416938095</v>
      </c>
      <c r="N160" s="7">
        <f>AVERAGEA(M160:M162)</f>
        <v>302.584899160317</v>
      </c>
    </row>
    <row r="161" spans="1:14">
      <c r="A161" s="1" t="s">
        <v>22</v>
      </c>
      <c r="B161" s="1">
        <v>26.2173</v>
      </c>
      <c r="C161" s="1">
        <v>25.9145</v>
      </c>
      <c r="D161" s="2">
        <f t="shared" si="24"/>
        <v>26.0659</v>
      </c>
      <c r="E161" s="1">
        <v>2275</v>
      </c>
      <c r="F161" s="1">
        <v>89.5247</v>
      </c>
      <c r="G161" s="1">
        <v>37</v>
      </c>
      <c r="H161" s="1"/>
      <c r="I161" s="6">
        <f t="shared" si="25"/>
        <v>11.7460904761905</v>
      </c>
      <c r="J161" s="3">
        <f t="shared" si="26"/>
        <v>3434.55242289735</v>
      </c>
      <c r="K161" s="3">
        <f t="shared" si="27"/>
        <v>154.312227645874</v>
      </c>
      <c r="L161" s="4">
        <f t="shared" si="28"/>
        <v>0.601544949324498</v>
      </c>
      <c r="M161" s="5">
        <f t="shared" si="29"/>
        <v>284.206817852381</v>
      </c>
      <c r="N161" s="7"/>
    </row>
    <row r="162" spans="1:14">
      <c r="A162" s="1" t="s">
        <v>23</v>
      </c>
      <c r="B162" s="1">
        <v>26.56</v>
      </c>
      <c r="C162" s="1">
        <v>26.6421</v>
      </c>
      <c r="D162" s="2">
        <f t="shared" si="24"/>
        <v>26.60105</v>
      </c>
      <c r="E162" s="1">
        <v>2111</v>
      </c>
      <c r="F162" s="1">
        <v>108.1495</v>
      </c>
      <c r="G162" s="1">
        <v>36</v>
      </c>
      <c r="H162" s="1"/>
      <c r="I162" s="6">
        <f t="shared" si="25"/>
        <v>11.4286285714286</v>
      </c>
      <c r="J162" s="3">
        <f t="shared" si="26"/>
        <v>4065.61019207888</v>
      </c>
      <c r="K162" s="3">
        <f t="shared" si="27"/>
        <v>171.572505335525</v>
      </c>
      <c r="L162" s="4">
        <f t="shared" si="28"/>
        <v>0.658226772557668</v>
      </c>
      <c r="M162" s="5">
        <f t="shared" si="29"/>
        <v>343.333462690476</v>
      </c>
      <c r="N162" s="7"/>
    </row>
    <row r="163" spans="1:14">
      <c r="A163" s="1" t="s">
        <v>24</v>
      </c>
      <c r="B163" s="1">
        <v>26.2517</v>
      </c>
      <c r="C163" s="1">
        <v>26.1243</v>
      </c>
      <c r="D163" s="2">
        <f t="shared" si="24"/>
        <v>26.188</v>
      </c>
      <c r="E163" s="1">
        <v>3288</v>
      </c>
      <c r="F163" s="1">
        <f>118.4621+27.4225</f>
        <v>145.8846</v>
      </c>
      <c r="G163" s="1">
        <v>38</v>
      </c>
      <c r="H163" s="1"/>
      <c r="I163" s="6">
        <f t="shared" si="25"/>
        <v>12.0635523809524</v>
      </c>
      <c r="J163" s="3">
        <f t="shared" si="26"/>
        <v>5570.665953872</v>
      </c>
      <c r="K163" s="3">
        <f t="shared" si="27"/>
        <v>233.12278825979</v>
      </c>
      <c r="L163" s="4">
        <f t="shared" si="28"/>
        <v>0.628838019503054</v>
      </c>
      <c r="M163" s="5">
        <f t="shared" si="29"/>
        <v>463.128029914286</v>
      </c>
      <c r="N163" s="7">
        <f>AVERAGEA(M163:M165)</f>
        <v>417.781136514286</v>
      </c>
    </row>
    <row r="164" spans="1:14">
      <c r="A164" s="1" t="s">
        <v>25</v>
      </c>
      <c r="B164" s="1">
        <v>26.6169</v>
      </c>
      <c r="C164" s="1">
        <v>26.3705</v>
      </c>
      <c r="D164" s="2">
        <f t="shared" si="24"/>
        <v>26.4937</v>
      </c>
      <c r="E164" s="1">
        <v>2213</v>
      </c>
      <c r="F164" s="1">
        <v>109.2665</v>
      </c>
      <c r="G164" s="1">
        <v>37</v>
      </c>
      <c r="H164" s="1"/>
      <c r="I164" s="6">
        <f t="shared" si="25"/>
        <v>11.7460904761905</v>
      </c>
      <c r="J164" s="3">
        <f t="shared" si="26"/>
        <v>4124.24463174264</v>
      </c>
      <c r="K164" s="3">
        <f t="shared" si="27"/>
        <v>171.27688193899</v>
      </c>
      <c r="L164" s="4">
        <f t="shared" si="28"/>
        <v>0.650794607341604</v>
      </c>
      <c r="M164" s="5">
        <f t="shared" si="29"/>
        <v>346.879512166667</v>
      </c>
      <c r="N164" s="7"/>
    </row>
    <row r="165" spans="1:14">
      <c r="A165" s="1" t="s">
        <v>26</v>
      </c>
      <c r="B165" s="1">
        <v>26.5538</v>
      </c>
      <c r="C165" s="1">
        <v>26.4868</v>
      </c>
      <c r="D165" s="2">
        <f t="shared" si="24"/>
        <v>26.5203</v>
      </c>
      <c r="E165" s="1">
        <v>2122</v>
      </c>
      <c r="F165" s="1">
        <f>97.8407+41.8094</f>
        <v>139.6501</v>
      </c>
      <c r="G165" s="1">
        <v>38</v>
      </c>
      <c r="H165" s="1"/>
      <c r="I165" s="6">
        <f t="shared" si="25"/>
        <v>12.0635523809524</v>
      </c>
      <c r="J165" s="3">
        <f t="shared" si="26"/>
        <v>5265.78130714962</v>
      </c>
      <c r="K165" s="3">
        <f t="shared" si="27"/>
        <v>194.415297556569</v>
      </c>
      <c r="L165" s="4">
        <f t="shared" si="28"/>
        <v>0.712768974638379</v>
      </c>
      <c r="M165" s="5">
        <f t="shared" si="29"/>
        <v>443.335867461905</v>
      </c>
      <c r="N165" s="7"/>
    </row>
    <row r="166" spans="1:14">
      <c r="A166" s="1" t="s">
        <v>27</v>
      </c>
      <c r="B166" s="1">
        <v>23.8565</v>
      </c>
      <c r="C166" s="1">
        <v>23.8633</v>
      </c>
      <c r="D166" s="2">
        <f t="shared" si="24"/>
        <v>23.8599</v>
      </c>
      <c r="E166" s="1">
        <v>1398</v>
      </c>
      <c r="F166" s="1">
        <v>92.7471</v>
      </c>
      <c r="G166" s="1">
        <v>30</v>
      </c>
      <c r="H166" s="1"/>
      <c r="I166" s="6">
        <f t="shared" si="25"/>
        <v>9.52385714285714</v>
      </c>
      <c r="J166" s="3">
        <f t="shared" si="26"/>
        <v>3887.15376007444</v>
      </c>
      <c r="K166" s="3">
        <f t="shared" si="27"/>
        <v>176.171792002481</v>
      </c>
      <c r="L166" s="4">
        <f t="shared" si="28"/>
        <v>0.735485462965923</v>
      </c>
      <c r="M166" s="5">
        <f t="shared" si="29"/>
        <v>294.436710271429</v>
      </c>
      <c r="N166" s="7">
        <f>AVERAGEA(M166:M168)</f>
        <v>243.958574284127</v>
      </c>
    </row>
    <row r="167" spans="1:14">
      <c r="A167" s="1" t="s">
        <v>28</v>
      </c>
      <c r="B167" s="1">
        <v>25.4316</v>
      </c>
      <c r="C167" s="1">
        <v>25.4897</v>
      </c>
      <c r="D167" s="2">
        <f t="shared" si="24"/>
        <v>25.46065</v>
      </c>
      <c r="E167" s="1">
        <v>1807</v>
      </c>
      <c r="F167" s="1">
        <v>80.0041</v>
      </c>
      <c r="G167" s="1">
        <v>32</v>
      </c>
      <c r="H167" s="1"/>
      <c r="I167" s="6">
        <f t="shared" si="25"/>
        <v>10.158780952381</v>
      </c>
      <c r="J167" s="3">
        <f t="shared" si="26"/>
        <v>3142.26463189274</v>
      </c>
      <c r="K167" s="3">
        <f t="shared" si="27"/>
        <v>154.664519746648</v>
      </c>
      <c r="L167" s="4">
        <f t="shared" si="28"/>
        <v>0.634895255275742</v>
      </c>
      <c r="M167" s="5">
        <f t="shared" si="29"/>
        <v>253.982539747619</v>
      </c>
      <c r="N167" s="7"/>
    </row>
    <row r="168" spans="1:14">
      <c r="A168" s="1" t="s">
        <v>29</v>
      </c>
      <c r="B168" s="1">
        <v>25.2271</v>
      </c>
      <c r="C168" s="1">
        <v>25.2588</v>
      </c>
      <c r="D168" s="2">
        <f t="shared" si="24"/>
        <v>25.24295</v>
      </c>
      <c r="E168" s="1">
        <v>1451</v>
      </c>
      <c r="F168" s="1">
        <v>57.7885</v>
      </c>
      <c r="G168" s="1">
        <v>29</v>
      </c>
      <c r="H168" s="1"/>
      <c r="I168" s="6">
        <f t="shared" si="25"/>
        <v>9.20639523809524</v>
      </c>
      <c r="J168" s="3">
        <f t="shared" si="26"/>
        <v>2289.29265398854</v>
      </c>
      <c r="K168" s="3">
        <f t="shared" si="27"/>
        <v>128.975608758225</v>
      </c>
      <c r="L168" s="4">
        <f t="shared" si="28"/>
        <v>0.612062441570529</v>
      </c>
      <c r="M168" s="5">
        <f t="shared" si="29"/>
        <v>183.456472833333</v>
      </c>
      <c r="N168" s="7"/>
    </row>
    <row r="169" spans="1:14">
      <c r="A169" s="1" t="s">
        <v>30</v>
      </c>
      <c r="B169" s="1">
        <v>26.6837</v>
      </c>
      <c r="C169" s="1">
        <v>27.0886</v>
      </c>
      <c r="D169" s="2">
        <f t="shared" si="24"/>
        <v>26.88615</v>
      </c>
      <c r="E169" s="1">
        <v>3677</v>
      </c>
      <c r="F169" s="1">
        <v>115.2685</v>
      </c>
      <c r="G169" s="1">
        <v>54</v>
      </c>
      <c r="H169" s="1"/>
      <c r="I169" s="6">
        <f t="shared" si="25"/>
        <v>17.1429428571429</v>
      </c>
      <c r="J169" s="3">
        <f t="shared" si="26"/>
        <v>4287.2817417146</v>
      </c>
      <c r="K169" s="3">
        <f t="shared" si="27"/>
        <v>147.486698920641</v>
      </c>
      <c r="L169" s="4">
        <f t="shared" si="28"/>
        <v>0.538313671056997</v>
      </c>
      <c r="M169" s="5">
        <f t="shared" si="29"/>
        <v>365.933575690476</v>
      </c>
      <c r="N169" s="7">
        <f>AVERAGEA(M169:M171)</f>
        <v>429.386697187302</v>
      </c>
    </row>
    <row r="170" spans="1:14">
      <c r="A170" s="1" t="s">
        <v>31</v>
      </c>
      <c r="B170" s="1">
        <v>26.6376</v>
      </c>
      <c r="C170" s="1">
        <v>26.3225</v>
      </c>
      <c r="D170" s="2">
        <f t="shared" si="24"/>
        <v>26.48005</v>
      </c>
      <c r="E170" s="1">
        <v>2896</v>
      </c>
      <c r="F170" s="1">
        <f>119.8446+39.7526</f>
        <v>159.5972</v>
      </c>
      <c r="G170" s="1">
        <v>50</v>
      </c>
      <c r="H170" s="1"/>
      <c r="I170" s="6">
        <f t="shared" si="25"/>
        <v>15.8730952380952</v>
      </c>
      <c r="J170" s="3">
        <f t="shared" si="26"/>
        <v>6027.07321171977</v>
      </c>
      <c r="K170" s="3">
        <f t="shared" si="27"/>
        <v>178.461464234395</v>
      </c>
      <c r="L170" s="4">
        <f t="shared" si="28"/>
        <v>0.675448140871877</v>
      </c>
      <c r="M170" s="5">
        <f t="shared" si="29"/>
        <v>506.660311066667</v>
      </c>
      <c r="N170" s="7"/>
    </row>
    <row r="171" spans="1:14">
      <c r="A171" s="1" t="s">
        <v>32</v>
      </c>
      <c r="B171" s="1">
        <v>27.5718</v>
      </c>
      <c r="C171" s="1">
        <v>27.6405</v>
      </c>
      <c r="D171" s="2">
        <f t="shared" si="24"/>
        <v>27.60615</v>
      </c>
      <c r="E171" s="1">
        <v>243</v>
      </c>
      <c r="F171" s="1">
        <v>130.9027</v>
      </c>
      <c r="G171" s="1">
        <v>40</v>
      </c>
      <c r="H171" s="1"/>
      <c r="I171" s="6">
        <f t="shared" si="25"/>
        <v>12.6984761904762</v>
      </c>
      <c r="J171" s="3">
        <f t="shared" si="26"/>
        <v>4741.79485368297</v>
      </c>
      <c r="K171" s="3">
        <f t="shared" si="27"/>
        <v>124.619871342074</v>
      </c>
      <c r="L171" s="4">
        <f t="shared" si="28"/>
        <v>0.951251755160905</v>
      </c>
      <c r="M171" s="5">
        <f t="shared" si="29"/>
        <v>415.566204804762</v>
      </c>
      <c r="N171" s="7"/>
    </row>
    <row r="172" spans="1:14">
      <c r="A172" s="1" t="s">
        <v>33</v>
      </c>
      <c r="B172" s="1">
        <v>25.555</v>
      </c>
      <c r="C172" s="1">
        <v>24.9806</v>
      </c>
      <c r="D172" s="2">
        <f t="shared" si="24"/>
        <v>25.2678</v>
      </c>
      <c r="E172" s="1">
        <v>2088</v>
      </c>
      <c r="F172" s="1">
        <v>107.2868</v>
      </c>
      <c r="G172" s="1">
        <v>46</v>
      </c>
      <c r="H172" s="1"/>
      <c r="I172" s="6">
        <f t="shared" si="25"/>
        <v>14.6032476190476</v>
      </c>
      <c r="J172" s="3">
        <f t="shared" si="26"/>
        <v>4245.98896619413</v>
      </c>
      <c r="K172" s="3">
        <f t="shared" si="27"/>
        <v>137.695412308568</v>
      </c>
      <c r="L172" s="4">
        <f t="shared" si="28"/>
        <v>0.67034991517287</v>
      </c>
      <c r="M172" s="5">
        <f t="shared" si="29"/>
        <v>340.594718838095</v>
      </c>
      <c r="N172" s="7">
        <f>AVERAGEA(M172:M174)</f>
        <v>367.635700603175</v>
      </c>
    </row>
    <row r="173" spans="1:14">
      <c r="A173" s="1" t="s">
        <v>34</v>
      </c>
      <c r="B173" s="1">
        <v>27.1026</v>
      </c>
      <c r="C173" s="1">
        <v>27.0792</v>
      </c>
      <c r="D173" s="2">
        <f t="shared" si="24"/>
        <v>27.0909</v>
      </c>
      <c r="E173" s="1">
        <v>1966</v>
      </c>
      <c r="F173" s="1">
        <v>118.4059</v>
      </c>
      <c r="G173" s="1">
        <v>42</v>
      </c>
      <c r="H173" s="1"/>
      <c r="I173" s="6">
        <f t="shared" si="25"/>
        <v>13.3334</v>
      </c>
      <c r="J173" s="3">
        <f t="shared" si="26"/>
        <v>4370.6890505668</v>
      </c>
      <c r="K173" s="3">
        <f t="shared" si="27"/>
        <v>150.873548823019</v>
      </c>
      <c r="L173" s="4">
        <f t="shared" si="28"/>
        <v>0.689743336889136</v>
      </c>
      <c r="M173" s="5">
        <f t="shared" si="29"/>
        <v>375.893625490476</v>
      </c>
      <c r="N173" s="7"/>
    </row>
    <row r="174" spans="1:14">
      <c r="A174" s="1" t="s">
        <v>35</v>
      </c>
      <c r="B174" s="1">
        <v>25.9655</v>
      </c>
      <c r="C174" s="1">
        <v>25.3524</v>
      </c>
      <c r="D174" s="2">
        <f t="shared" si="24"/>
        <v>25.65895</v>
      </c>
      <c r="E174" s="1">
        <v>1345</v>
      </c>
      <c r="F174" s="1">
        <v>121.7213</v>
      </c>
      <c r="G174" s="1">
        <v>41</v>
      </c>
      <c r="H174" s="1"/>
      <c r="I174" s="6">
        <f t="shared" si="25"/>
        <v>13.0159380952381</v>
      </c>
      <c r="J174" s="3">
        <f t="shared" si="26"/>
        <v>4743.8145364483</v>
      </c>
      <c r="K174" s="3">
        <f t="shared" si="27"/>
        <v>148.50767162069</v>
      </c>
      <c r="L174" s="4">
        <f t="shared" si="28"/>
        <v>0.77910314200758</v>
      </c>
      <c r="M174" s="5">
        <f t="shared" si="29"/>
        <v>386.418757480952</v>
      </c>
      <c r="N174" s="7"/>
    </row>
    <row r="175" spans="1:14">
      <c r="A175" s="1" t="s">
        <v>36</v>
      </c>
      <c r="B175" s="1">
        <v>27.5837</v>
      </c>
      <c r="C175" s="1">
        <v>27.0967</v>
      </c>
      <c r="D175" s="2">
        <f t="shared" si="24"/>
        <v>27.3402</v>
      </c>
      <c r="E175" s="1">
        <v>1284</v>
      </c>
      <c r="F175" s="1">
        <v>62.235</v>
      </c>
      <c r="G175" s="1">
        <v>26</v>
      </c>
      <c r="H175" s="1"/>
      <c r="I175" s="6">
        <f t="shared" si="25"/>
        <v>8.25400952380952</v>
      </c>
      <c r="J175" s="3">
        <f t="shared" si="26"/>
        <v>2276.31838830733</v>
      </c>
      <c r="K175" s="3">
        <f t="shared" si="27"/>
        <v>136.935322627205</v>
      </c>
      <c r="L175" s="4">
        <f t="shared" si="28"/>
        <v>0.639358096675604</v>
      </c>
      <c r="M175" s="5">
        <f t="shared" si="29"/>
        <v>197.572416428571</v>
      </c>
      <c r="N175" s="7">
        <f>AVERAGEA(M175:M177)</f>
        <v>263.698884625397</v>
      </c>
    </row>
    <row r="176" spans="1:14">
      <c r="A176" s="1" t="s">
        <v>37</v>
      </c>
      <c r="B176" s="1">
        <v>26.3263</v>
      </c>
      <c r="C176" s="1">
        <v>26.3697</v>
      </c>
      <c r="D176" s="2">
        <f t="shared" si="24"/>
        <v>26.348</v>
      </c>
      <c r="E176" s="1">
        <v>1010</v>
      </c>
      <c r="F176" s="1">
        <v>67.9786</v>
      </c>
      <c r="G176" s="1">
        <v>29</v>
      </c>
      <c r="H176" s="1"/>
      <c r="I176" s="6">
        <f t="shared" si="25"/>
        <v>9.20639523809524</v>
      </c>
      <c r="J176" s="3">
        <f t="shared" si="26"/>
        <v>2580.02884469409</v>
      </c>
      <c r="K176" s="3">
        <f t="shared" si="27"/>
        <v>123.7940980929</v>
      </c>
      <c r="L176" s="4">
        <f t="shared" si="28"/>
        <v>0.718665213096342</v>
      </c>
      <c r="M176" s="5">
        <f t="shared" si="29"/>
        <v>215.806158390476</v>
      </c>
      <c r="N176" s="7"/>
    </row>
    <row r="177" spans="1:14">
      <c r="A177" s="1" t="s">
        <v>38</v>
      </c>
      <c r="B177" s="1">
        <v>26.8541</v>
      </c>
      <c r="C177" s="1">
        <v>26.4401</v>
      </c>
      <c r="D177" s="2">
        <f t="shared" si="24"/>
        <v>26.6471</v>
      </c>
      <c r="E177" s="1">
        <v>1934</v>
      </c>
      <c r="F177" s="1">
        <v>118.9806</v>
      </c>
      <c r="G177" s="1">
        <v>43</v>
      </c>
      <c r="H177" s="1"/>
      <c r="I177" s="6">
        <f t="shared" si="25"/>
        <v>13.6508619047619</v>
      </c>
      <c r="J177" s="3">
        <f t="shared" si="26"/>
        <v>4465.04872950527</v>
      </c>
      <c r="K177" s="3">
        <f t="shared" si="27"/>
        <v>148.815086732681</v>
      </c>
      <c r="L177" s="4">
        <f t="shared" si="28"/>
        <v>0.697767577377158</v>
      </c>
      <c r="M177" s="5">
        <f t="shared" si="29"/>
        <v>377.718079057143</v>
      </c>
      <c r="N177" s="7"/>
    </row>
    <row r="178" spans="1:14">
      <c r="A178" s="1" t="s">
        <v>39</v>
      </c>
      <c r="B178" s="1">
        <v>24.0818</v>
      </c>
      <c r="C178" s="1">
        <v>24.0876</v>
      </c>
      <c r="D178" s="2">
        <f t="shared" si="24"/>
        <v>24.0847</v>
      </c>
      <c r="E178" s="1">
        <v>3914</v>
      </c>
      <c r="F178" s="1">
        <v>96.667</v>
      </c>
      <c r="G178" s="1">
        <v>43</v>
      </c>
      <c r="H178" s="1"/>
      <c r="I178" s="6">
        <f t="shared" si="25"/>
        <v>13.6508619047619</v>
      </c>
      <c r="J178" s="3">
        <f t="shared" si="26"/>
        <v>4013.62690836921</v>
      </c>
      <c r="K178" s="3">
        <f t="shared" si="27"/>
        <v>184.363416473703</v>
      </c>
      <c r="L178" s="4">
        <f t="shared" si="28"/>
        <v>0.506283526553453</v>
      </c>
      <c r="M178" s="5">
        <f t="shared" si="29"/>
        <v>306.88089947619</v>
      </c>
      <c r="N178" s="7">
        <f>AVERAGEA(M178:M180)</f>
        <v>322.40870198254</v>
      </c>
    </row>
    <row r="179" spans="1:14">
      <c r="A179" s="1" t="s">
        <v>40</v>
      </c>
      <c r="B179" s="1">
        <v>23.8287</v>
      </c>
      <c r="C179" s="1">
        <v>23.405</v>
      </c>
      <c r="D179" s="2">
        <f t="shared" si="24"/>
        <v>23.61685</v>
      </c>
      <c r="E179" s="1">
        <v>2837</v>
      </c>
      <c r="F179" s="1">
        <v>95.8378</v>
      </c>
      <c r="G179" s="1">
        <v>39</v>
      </c>
      <c r="H179" s="1"/>
      <c r="I179" s="6">
        <f t="shared" si="25"/>
        <v>12.3810142857143</v>
      </c>
      <c r="J179" s="3">
        <f t="shared" si="26"/>
        <v>4058.0263667678</v>
      </c>
      <c r="K179" s="3">
        <f t="shared" si="27"/>
        <v>176.795547865841</v>
      </c>
      <c r="L179" s="4">
        <f t="shared" si="28"/>
        <v>0.588543995469895</v>
      </c>
      <c r="M179" s="5">
        <f t="shared" si="29"/>
        <v>304.248505361905</v>
      </c>
      <c r="N179" s="7"/>
    </row>
    <row r="180" spans="1:14">
      <c r="A180" s="1" t="s">
        <v>41</v>
      </c>
      <c r="B180" s="1">
        <v>22.8304</v>
      </c>
      <c r="C180" s="1">
        <v>22.2572</v>
      </c>
      <c r="D180" s="2">
        <f t="shared" si="24"/>
        <v>22.5438</v>
      </c>
      <c r="E180" s="1">
        <v>2963</v>
      </c>
      <c r="F180" s="1">
        <v>112.1699</v>
      </c>
      <c r="G180" s="1">
        <v>39</v>
      </c>
      <c r="H180" s="1"/>
      <c r="I180" s="6">
        <f t="shared" si="25"/>
        <v>12.3810142857143</v>
      </c>
      <c r="J180" s="3">
        <f t="shared" si="26"/>
        <v>4975.64297057284</v>
      </c>
      <c r="K180" s="3">
        <f t="shared" si="27"/>
        <v>203.554947963406</v>
      </c>
      <c r="L180" s="4">
        <f t="shared" si="28"/>
        <v>0.626762406247098</v>
      </c>
      <c r="M180" s="5">
        <f t="shared" si="29"/>
        <v>356.096701109524</v>
      </c>
      <c r="N180" s="7"/>
    </row>
    <row r="181" spans="1:14">
      <c r="A181" s="1" t="s">
        <v>42</v>
      </c>
      <c r="B181" s="1">
        <v>22.7261</v>
      </c>
      <c r="C181" s="1">
        <v>22.5056</v>
      </c>
      <c r="D181" s="2">
        <f t="shared" si="24"/>
        <v>22.61585</v>
      </c>
      <c r="E181" s="1">
        <v>3888</v>
      </c>
      <c r="F181" s="1">
        <v>103.6369</v>
      </c>
      <c r="G181" s="1">
        <v>48</v>
      </c>
      <c r="H181" s="1"/>
      <c r="I181" s="6">
        <f t="shared" si="25"/>
        <v>15.2381714285714</v>
      </c>
      <c r="J181" s="3">
        <f t="shared" si="26"/>
        <v>4582.48971407221</v>
      </c>
      <c r="K181" s="3">
        <f t="shared" si="27"/>
        <v>176.468535709838</v>
      </c>
      <c r="L181" s="4">
        <f t="shared" si="28"/>
        <v>0.540994661319194</v>
      </c>
      <c r="M181" s="5">
        <f t="shared" si="29"/>
        <v>329.00767677619</v>
      </c>
      <c r="N181" s="7">
        <f>AVERAGEA(M181:M183)</f>
        <v>261.933690614286</v>
      </c>
    </row>
    <row r="182" spans="1:14">
      <c r="A182" s="1" t="s">
        <v>43</v>
      </c>
      <c r="B182" s="1">
        <v>23.5965</v>
      </c>
      <c r="C182" s="1">
        <v>24.2733</v>
      </c>
      <c r="D182" s="2">
        <f t="shared" si="24"/>
        <v>23.9349</v>
      </c>
      <c r="E182" s="1">
        <v>1654</v>
      </c>
      <c r="F182" s="1">
        <v>59.4655</v>
      </c>
      <c r="G182" s="1">
        <v>28</v>
      </c>
      <c r="H182" s="1"/>
      <c r="I182" s="6">
        <f t="shared" si="25"/>
        <v>8.88893333333333</v>
      </c>
      <c r="J182" s="3">
        <f t="shared" si="26"/>
        <v>2484.46828689487</v>
      </c>
      <c r="K182" s="3">
        <f t="shared" si="27"/>
        <v>147.802438817674</v>
      </c>
      <c r="L182" s="4">
        <f t="shared" si="28"/>
        <v>0.600335224209</v>
      </c>
      <c r="M182" s="5">
        <f t="shared" si="29"/>
        <v>188.78030897619</v>
      </c>
      <c r="N182" s="7"/>
    </row>
    <row r="183" spans="1:14">
      <c r="A183" s="1" t="s">
        <v>44</v>
      </c>
      <c r="B183" s="1">
        <v>21.2866</v>
      </c>
      <c r="C183" s="1">
        <v>20.7029</v>
      </c>
      <c r="D183" s="2">
        <f t="shared" si="24"/>
        <v>20.99475</v>
      </c>
      <c r="E183" s="1">
        <v>1928</v>
      </c>
      <c r="F183" s="1">
        <v>84.4237</v>
      </c>
      <c r="G183" s="1">
        <v>43</v>
      </c>
      <c r="H183" s="1"/>
      <c r="I183" s="6">
        <f t="shared" si="25"/>
        <v>13.6508619047619</v>
      </c>
      <c r="J183" s="3">
        <f t="shared" si="26"/>
        <v>4021.18148584765</v>
      </c>
      <c r="K183" s="3">
        <f t="shared" si="27"/>
        <v>138.353057810411</v>
      </c>
      <c r="L183" s="4">
        <f t="shared" si="28"/>
        <v>0.675921804606824</v>
      </c>
      <c r="M183" s="5">
        <f t="shared" si="29"/>
        <v>268.013086090476</v>
      </c>
      <c r="N183" s="7"/>
    </row>
    <row r="184" spans="1:14">
      <c r="A184" s="1" t="s">
        <v>45</v>
      </c>
      <c r="B184" s="1">
        <v>22.1125</v>
      </c>
      <c r="C184" s="1">
        <v>21.9625</v>
      </c>
      <c r="D184" s="2">
        <f t="shared" si="24"/>
        <v>22.0375</v>
      </c>
      <c r="E184" s="1">
        <v>1971</v>
      </c>
      <c r="F184" s="1">
        <v>53.3592</v>
      </c>
      <c r="G184" s="1">
        <v>28</v>
      </c>
      <c r="H184" s="1"/>
      <c r="I184" s="6">
        <f t="shared" si="25"/>
        <v>8.88893333333333</v>
      </c>
      <c r="J184" s="3">
        <f t="shared" si="26"/>
        <v>2421.29098128191</v>
      </c>
      <c r="K184" s="3">
        <f t="shared" si="27"/>
        <v>156.867535045782</v>
      </c>
      <c r="L184" s="4">
        <f t="shared" si="28"/>
        <v>0.551259238424874</v>
      </c>
      <c r="M184" s="5">
        <f t="shared" si="29"/>
        <v>169.395132685714</v>
      </c>
      <c r="N184" s="7">
        <f>AVERAGEA(M184:M186)</f>
        <v>202.66704507619</v>
      </c>
    </row>
    <row r="185" spans="1:14">
      <c r="A185" s="1" t="s">
        <v>46</v>
      </c>
      <c r="B185" s="1">
        <v>22.4099</v>
      </c>
      <c r="C185" s="1">
        <v>22.5572</v>
      </c>
      <c r="D185" s="2">
        <f t="shared" si="24"/>
        <v>22.48355</v>
      </c>
      <c r="E185" s="1">
        <v>3005</v>
      </c>
      <c r="F185" s="1">
        <v>85.3467</v>
      </c>
      <c r="G185" s="1">
        <v>36</v>
      </c>
      <c r="H185" s="1"/>
      <c r="I185" s="6">
        <f t="shared" si="25"/>
        <v>11.4286285714286</v>
      </c>
      <c r="J185" s="3">
        <f t="shared" si="26"/>
        <v>3795.96193661588</v>
      </c>
      <c r="K185" s="3">
        <f t="shared" si="27"/>
        <v>188.915609350441</v>
      </c>
      <c r="L185" s="4">
        <f t="shared" si="28"/>
        <v>0.5581507398503</v>
      </c>
      <c r="M185" s="5">
        <f t="shared" si="29"/>
        <v>270.943259471429</v>
      </c>
      <c r="N185" s="7"/>
    </row>
    <row r="186" spans="1:14">
      <c r="A186" s="1" t="s">
        <v>47</v>
      </c>
      <c r="B186" s="1">
        <v>23.7288</v>
      </c>
      <c r="C186" s="1">
        <v>23.5838</v>
      </c>
      <c r="D186" s="2">
        <f t="shared" si="24"/>
        <v>23.6563</v>
      </c>
      <c r="E186" s="1">
        <v>1300</v>
      </c>
      <c r="F186" s="1">
        <v>52.8135</v>
      </c>
      <c r="G186" s="1">
        <v>25</v>
      </c>
      <c r="H186" s="1"/>
      <c r="I186" s="6">
        <f t="shared" si="25"/>
        <v>7.93654761904762</v>
      </c>
      <c r="J186" s="3">
        <f t="shared" si="26"/>
        <v>2232.53425091836</v>
      </c>
      <c r="K186" s="3">
        <f t="shared" si="27"/>
        <v>141.301370036734</v>
      </c>
      <c r="L186" s="4">
        <f t="shared" si="28"/>
        <v>0.631992244756852</v>
      </c>
      <c r="M186" s="5">
        <f t="shared" si="29"/>
        <v>167.662743071429</v>
      </c>
      <c r="N186" s="7"/>
    </row>
    <row r="187" spans="1:14">
      <c r="A187" s="1" t="s">
        <v>52</v>
      </c>
      <c r="B187" s="1"/>
      <c r="C187" s="1"/>
      <c r="D187" s="2"/>
      <c r="E187" s="1"/>
      <c r="F187" s="1"/>
      <c r="G187" s="1"/>
      <c r="H187" s="1"/>
      <c r="I187" s="1"/>
      <c r="J187" s="3"/>
      <c r="K187" s="3"/>
      <c r="L187" s="4"/>
      <c r="M187" s="5"/>
      <c r="N187" s="1"/>
    </row>
    <row r="188" spans="1:14">
      <c r="A188" s="1" t="s">
        <v>12</v>
      </c>
      <c r="B188" s="1">
        <v>18.96</v>
      </c>
      <c r="C188" s="1">
        <v>19.154</v>
      </c>
      <c r="D188" s="2">
        <f t="shared" ref="D188:D223" si="30">AVERAGEA(B188:C188)</f>
        <v>19.057</v>
      </c>
      <c r="E188" s="1">
        <v>6054</v>
      </c>
      <c r="F188" s="1">
        <v>116.949</v>
      </c>
      <c r="G188" s="1">
        <v>79</v>
      </c>
      <c r="H188" s="1"/>
      <c r="I188" s="6">
        <f t="shared" ref="I188:I223" si="31">(G188*440*666.67)/(5*18.48*10000)</f>
        <v>25.0794904761905</v>
      </c>
      <c r="J188" s="3">
        <f t="shared" ref="J188:J223" si="32">(F188*1000)/D188</f>
        <v>6136.80012593798</v>
      </c>
      <c r="K188" s="3">
        <f t="shared" ref="K188:K223" si="33">(J188+E188)/G188</f>
        <v>154.313925644784</v>
      </c>
      <c r="L188" s="4">
        <f t="shared" ref="L188:L223" si="34">J188/(J188+E188)</f>
        <v>0.503396008673861</v>
      </c>
      <c r="M188" s="5">
        <f t="shared" ref="M188:M223" si="35">(I188*10000*K188*L188*D188)/1000000</f>
        <v>371.268523</v>
      </c>
      <c r="N188" s="7">
        <f>AVERAGEA(M188:M190)</f>
        <v>301.606904852381</v>
      </c>
    </row>
    <row r="189" spans="1:14">
      <c r="A189" s="1" t="s">
        <v>13</v>
      </c>
      <c r="B189" s="1">
        <v>18.5815</v>
      </c>
      <c r="C189" s="1">
        <v>18.3105</v>
      </c>
      <c r="D189" s="2">
        <f t="shared" si="30"/>
        <v>18.446</v>
      </c>
      <c r="E189" s="1">
        <v>3638</v>
      </c>
      <c r="F189" s="1">
        <v>74.1891</v>
      </c>
      <c r="G189" s="1">
        <v>55</v>
      </c>
      <c r="H189" s="1"/>
      <c r="I189" s="6">
        <f t="shared" si="31"/>
        <v>17.4604047619048</v>
      </c>
      <c r="J189" s="3">
        <f t="shared" si="32"/>
        <v>4021.96140084571</v>
      </c>
      <c r="K189" s="3">
        <f t="shared" si="33"/>
        <v>139.272025469922</v>
      </c>
      <c r="L189" s="4">
        <f t="shared" si="34"/>
        <v>0.525062880917606</v>
      </c>
      <c r="M189" s="5">
        <f t="shared" si="35"/>
        <v>235.522129985714</v>
      </c>
      <c r="N189" s="7"/>
    </row>
    <row r="190" spans="1:14">
      <c r="A190" s="1" t="s">
        <v>14</v>
      </c>
      <c r="B190" s="1">
        <v>19.1773</v>
      </c>
      <c r="C190" s="1">
        <v>19.3034</v>
      </c>
      <c r="D190" s="2">
        <f t="shared" si="30"/>
        <v>19.24035</v>
      </c>
      <c r="E190" s="1">
        <v>4354</v>
      </c>
      <c r="F190" s="1">
        <v>93.879</v>
      </c>
      <c r="G190" s="1">
        <v>62</v>
      </c>
      <c r="H190" s="1"/>
      <c r="I190" s="6">
        <f t="shared" si="31"/>
        <v>19.6826380952381</v>
      </c>
      <c r="J190" s="3">
        <f t="shared" si="32"/>
        <v>4879.2771441268</v>
      </c>
      <c r="K190" s="3">
        <f t="shared" si="33"/>
        <v>148.923824905271</v>
      </c>
      <c r="L190" s="4">
        <f t="shared" si="34"/>
        <v>0.528444783792768</v>
      </c>
      <c r="M190" s="5">
        <f t="shared" si="35"/>
        <v>298.030061571428</v>
      </c>
      <c r="N190" s="7"/>
    </row>
    <row r="191" spans="1:14">
      <c r="A191" s="1" t="s">
        <v>15</v>
      </c>
      <c r="B191" s="1">
        <v>18.8343</v>
      </c>
      <c r="C191" s="1">
        <v>19.0426</v>
      </c>
      <c r="D191" s="2">
        <f t="shared" si="30"/>
        <v>18.93845</v>
      </c>
      <c r="E191" s="1">
        <v>3928</v>
      </c>
      <c r="F191" s="1">
        <v>78.2744</v>
      </c>
      <c r="G191" s="1">
        <v>57</v>
      </c>
      <c r="H191" s="1"/>
      <c r="I191" s="6">
        <f t="shared" si="31"/>
        <v>18.0953285714286</v>
      </c>
      <c r="J191" s="3">
        <f t="shared" si="32"/>
        <v>4133.09431342058</v>
      </c>
      <c r="K191" s="3">
        <f t="shared" si="33"/>
        <v>141.422707252993</v>
      </c>
      <c r="L191" s="4">
        <f t="shared" si="34"/>
        <v>0.512721245121716</v>
      </c>
      <c r="M191" s="5">
        <f t="shared" si="35"/>
        <v>248.491401180952</v>
      </c>
      <c r="N191" s="7">
        <f>AVERAGEA(M191:M193)</f>
        <v>262.129987892064</v>
      </c>
    </row>
    <row r="192" spans="1:14">
      <c r="A192" s="1" t="s">
        <v>16</v>
      </c>
      <c r="B192" s="1">
        <v>18.5188</v>
      </c>
      <c r="C192" s="1">
        <v>18.5921</v>
      </c>
      <c r="D192" s="2">
        <f t="shared" si="30"/>
        <v>18.55545</v>
      </c>
      <c r="E192" s="1">
        <v>4234</v>
      </c>
      <c r="F192" s="1">
        <v>96.0484</v>
      </c>
      <c r="G192" s="1">
        <v>62</v>
      </c>
      <c r="H192" s="1"/>
      <c r="I192" s="6">
        <f t="shared" si="31"/>
        <v>19.6826380952381</v>
      </c>
      <c r="J192" s="3">
        <f t="shared" si="32"/>
        <v>5176.29052380837</v>
      </c>
      <c r="K192" s="3">
        <f t="shared" si="33"/>
        <v>151.778879416264</v>
      </c>
      <c r="L192" s="4">
        <f t="shared" si="34"/>
        <v>0.55006702616802</v>
      </c>
      <c r="M192" s="5">
        <f t="shared" si="35"/>
        <v>304.917080133333</v>
      </c>
      <c r="N192" s="7"/>
    </row>
    <row r="193" spans="1:14">
      <c r="A193" s="1" t="s">
        <v>17</v>
      </c>
      <c r="B193" s="1">
        <v>18.3291</v>
      </c>
      <c r="C193" s="1">
        <v>18.5797</v>
      </c>
      <c r="D193" s="2">
        <f t="shared" si="30"/>
        <v>18.4544</v>
      </c>
      <c r="E193" s="1">
        <v>4330</v>
      </c>
      <c r="F193" s="1">
        <v>73.3888</v>
      </c>
      <c r="G193" s="1">
        <v>64</v>
      </c>
      <c r="H193" s="1"/>
      <c r="I193" s="6">
        <f t="shared" si="31"/>
        <v>20.3175619047619</v>
      </c>
      <c r="J193" s="3">
        <f t="shared" si="32"/>
        <v>3976.76434888157</v>
      </c>
      <c r="K193" s="3">
        <f t="shared" si="33"/>
        <v>129.793192951275</v>
      </c>
      <c r="L193" s="4">
        <f t="shared" si="34"/>
        <v>0.478738071992737</v>
      </c>
      <c r="M193" s="5">
        <f t="shared" si="35"/>
        <v>232.981482361905</v>
      </c>
      <c r="N193" s="7"/>
    </row>
    <row r="194" spans="1:14">
      <c r="A194" s="1" t="s">
        <v>18</v>
      </c>
      <c r="B194" s="1">
        <v>19.6305</v>
      </c>
      <c r="C194" s="1">
        <v>19.7004</v>
      </c>
      <c r="D194" s="2">
        <f t="shared" si="30"/>
        <v>19.66545</v>
      </c>
      <c r="E194" s="1">
        <v>2771</v>
      </c>
      <c r="F194" s="1">
        <v>63.9978</v>
      </c>
      <c r="G194" s="1">
        <v>47</v>
      </c>
      <c r="H194" s="1"/>
      <c r="I194" s="6">
        <f t="shared" si="31"/>
        <v>14.9207095238095</v>
      </c>
      <c r="J194" s="3">
        <f t="shared" si="32"/>
        <v>3254.32675072271</v>
      </c>
      <c r="K194" s="3">
        <f t="shared" si="33"/>
        <v>128.198441504739</v>
      </c>
      <c r="L194" s="4">
        <f t="shared" si="34"/>
        <v>0.540107928641774</v>
      </c>
      <c r="M194" s="5">
        <f t="shared" si="35"/>
        <v>203.168634885714</v>
      </c>
      <c r="N194" s="7">
        <f>AVERAGEA(M194:M196)</f>
        <v>253.092588207936</v>
      </c>
    </row>
    <row r="195" spans="1:14">
      <c r="A195" s="1" t="s">
        <v>19</v>
      </c>
      <c r="B195" s="1">
        <v>19.995</v>
      </c>
      <c r="C195" s="1">
        <v>19.939</v>
      </c>
      <c r="D195" s="2">
        <f t="shared" si="30"/>
        <v>19.967</v>
      </c>
      <c r="E195" s="1">
        <v>3963</v>
      </c>
      <c r="F195" s="1">
        <v>85.8778</v>
      </c>
      <c r="G195" s="1">
        <v>56</v>
      </c>
      <c r="H195" s="1"/>
      <c r="I195" s="6">
        <f t="shared" si="31"/>
        <v>17.7778666666667</v>
      </c>
      <c r="J195" s="3">
        <f t="shared" si="32"/>
        <v>4300.98662793609</v>
      </c>
      <c r="K195" s="3">
        <f t="shared" si="33"/>
        <v>147.571189784573</v>
      </c>
      <c r="L195" s="4">
        <f t="shared" si="34"/>
        <v>0.520449369242294</v>
      </c>
      <c r="M195" s="5">
        <f t="shared" si="35"/>
        <v>272.629299647619</v>
      </c>
      <c r="N195" s="7"/>
    </row>
    <row r="196" spans="1:14">
      <c r="A196" s="1" t="s">
        <v>20</v>
      </c>
      <c r="B196" s="1">
        <v>18.4486</v>
      </c>
      <c r="C196" s="1">
        <v>18.4296</v>
      </c>
      <c r="D196" s="2">
        <f t="shared" si="30"/>
        <v>18.4391</v>
      </c>
      <c r="E196" s="1">
        <v>3345</v>
      </c>
      <c r="F196" s="1">
        <v>89.2957</v>
      </c>
      <c r="G196" s="1">
        <v>60</v>
      </c>
      <c r="H196" s="1"/>
      <c r="I196" s="6">
        <f t="shared" si="31"/>
        <v>19.0477142857143</v>
      </c>
      <c r="J196" s="3">
        <f t="shared" si="32"/>
        <v>4842.73635914985</v>
      </c>
      <c r="K196" s="3">
        <f t="shared" si="33"/>
        <v>136.462272652497</v>
      </c>
      <c r="L196" s="4">
        <f t="shared" si="34"/>
        <v>0.591462175469055</v>
      </c>
      <c r="M196" s="5">
        <f t="shared" si="35"/>
        <v>283.479830090476</v>
      </c>
      <c r="N196" s="7"/>
    </row>
    <row r="197" spans="1:14">
      <c r="A197" s="1" t="s">
        <v>21</v>
      </c>
      <c r="B197" s="1">
        <v>24.1506</v>
      </c>
      <c r="C197" s="1">
        <v>24.2083</v>
      </c>
      <c r="D197" s="2">
        <f t="shared" si="30"/>
        <v>24.17945</v>
      </c>
      <c r="E197" s="1">
        <v>6698</v>
      </c>
      <c r="F197" s="1">
        <f>85.2565+56.3225</f>
        <v>141.579</v>
      </c>
      <c r="G197" s="1">
        <v>49</v>
      </c>
      <c r="H197" s="1"/>
      <c r="I197" s="6">
        <f t="shared" si="31"/>
        <v>15.5556333333333</v>
      </c>
      <c r="J197" s="3">
        <f t="shared" si="32"/>
        <v>5855.34410418765</v>
      </c>
      <c r="K197" s="3">
        <f t="shared" si="33"/>
        <v>256.19069600383</v>
      </c>
      <c r="L197" s="4">
        <f t="shared" si="34"/>
        <v>0.466436995241322</v>
      </c>
      <c r="M197" s="5">
        <f t="shared" si="35"/>
        <v>449.459390142857</v>
      </c>
      <c r="N197" s="7">
        <f>AVERAGEA(M197:M199)</f>
        <v>389.889568485714</v>
      </c>
    </row>
    <row r="198" spans="1:14">
      <c r="A198" s="1" t="s">
        <v>22</v>
      </c>
      <c r="B198" s="1">
        <v>23.4265</v>
      </c>
      <c r="C198" s="1">
        <v>23.8156</v>
      </c>
      <c r="D198" s="2">
        <f t="shared" si="30"/>
        <v>23.62105</v>
      </c>
      <c r="E198" s="1">
        <v>3614</v>
      </c>
      <c r="F198" s="1">
        <v>100.292</v>
      </c>
      <c r="G198" s="1">
        <v>33</v>
      </c>
      <c r="H198" s="1"/>
      <c r="I198" s="6">
        <f t="shared" si="31"/>
        <v>10.4762428571429</v>
      </c>
      <c r="J198" s="3">
        <f t="shared" si="32"/>
        <v>4245.87391331037</v>
      </c>
      <c r="K198" s="3">
        <f t="shared" si="33"/>
        <v>238.177997373042</v>
      </c>
      <c r="L198" s="4">
        <f t="shared" si="34"/>
        <v>0.540196186368863</v>
      </c>
      <c r="M198" s="5">
        <f t="shared" si="35"/>
        <v>318.388893523809</v>
      </c>
      <c r="N198" s="7"/>
    </row>
    <row r="199" spans="1:14">
      <c r="A199" s="1" t="s">
        <v>23</v>
      </c>
      <c r="B199" s="1">
        <v>24.3754</v>
      </c>
      <c r="C199" s="1">
        <v>23.1683</v>
      </c>
      <c r="D199" s="2">
        <f t="shared" si="30"/>
        <v>23.77185</v>
      </c>
      <c r="E199" s="1">
        <v>3374</v>
      </c>
      <c r="F199" s="1">
        <v>126.5728</v>
      </c>
      <c r="G199" s="1">
        <v>37</v>
      </c>
      <c r="H199" s="1"/>
      <c r="I199" s="6">
        <f t="shared" si="31"/>
        <v>11.7460904761905</v>
      </c>
      <c r="J199" s="3">
        <f t="shared" si="32"/>
        <v>5324.48252870517</v>
      </c>
      <c r="K199" s="3">
        <f t="shared" si="33"/>
        <v>235.094122397437</v>
      </c>
      <c r="L199" s="4">
        <f t="shared" si="34"/>
        <v>0.612116252591675</v>
      </c>
      <c r="M199" s="5">
        <f t="shared" si="35"/>
        <v>401.820421790476</v>
      </c>
      <c r="N199" s="7"/>
    </row>
    <row r="200" spans="1:14">
      <c r="A200" s="1" t="s">
        <v>24</v>
      </c>
      <c r="B200" s="1">
        <v>24.7574</v>
      </c>
      <c r="C200" s="1">
        <v>24.5699</v>
      </c>
      <c r="D200" s="2">
        <f t="shared" si="30"/>
        <v>24.66365</v>
      </c>
      <c r="E200" s="1">
        <v>4872</v>
      </c>
      <c r="F200" s="1">
        <v>112.7968</v>
      </c>
      <c r="G200" s="1">
        <v>44</v>
      </c>
      <c r="H200" s="1"/>
      <c r="I200" s="6">
        <f t="shared" si="31"/>
        <v>13.9683238095238</v>
      </c>
      <c r="J200" s="3">
        <f t="shared" si="32"/>
        <v>4573.40255801554</v>
      </c>
      <c r="K200" s="3">
        <f t="shared" si="33"/>
        <v>214.668239954899</v>
      </c>
      <c r="L200" s="4">
        <f t="shared" si="34"/>
        <v>0.484193503656916</v>
      </c>
      <c r="M200" s="5">
        <f t="shared" si="35"/>
        <v>358.086869790476</v>
      </c>
      <c r="N200" s="7">
        <f>AVERAGEA(M200:M202)</f>
        <v>352.206311287302</v>
      </c>
    </row>
    <row r="201" spans="1:14">
      <c r="A201" s="1" t="s">
        <v>25</v>
      </c>
      <c r="B201" s="1">
        <v>23.9604</v>
      </c>
      <c r="C201" s="1">
        <v>24.5929</v>
      </c>
      <c r="D201" s="2">
        <f t="shared" si="30"/>
        <v>24.27665</v>
      </c>
      <c r="E201" s="1">
        <v>3925</v>
      </c>
      <c r="F201" s="1">
        <v>114.4664</v>
      </c>
      <c r="G201" s="1">
        <v>36</v>
      </c>
      <c r="H201" s="1"/>
      <c r="I201" s="6">
        <f t="shared" si="31"/>
        <v>11.4286285714286</v>
      </c>
      <c r="J201" s="3">
        <f t="shared" si="32"/>
        <v>4715.08218802841</v>
      </c>
      <c r="K201" s="3">
        <f t="shared" si="33"/>
        <v>240.002283000789</v>
      </c>
      <c r="L201" s="4">
        <f t="shared" si="34"/>
        <v>0.545721913914381</v>
      </c>
      <c r="M201" s="5">
        <f t="shared" si="35"/>
        <v>363.387213752381</v>
      </c>
      <c r="N201" s="7"/>
    </row>
    <row r="202" spans="1:14">
      <c r="A202" s="1" t="s">
        <v>26</v>
      </c>
      <c r="B202" s="1">
        <v>24.7159</v>
      </c>
      <c r="C202" s="1">
        <v>24.6929</v>
      </c>
      <c r="D202" s="2">
        <f t="shared" si="30"/>
        <v>24.7044</v>
      </c>
      <c r="E202" s="1">
        <v>2848</v>
      </c>
      <c r="F202" s="1">
        <v>105.5701</v>
      </c>
      <c r="G202" s="1">
        <v>33</v>
      </c>
      <c r="H202" s="1"/>
      <c r="I202" s="6">
        <f t="shared" si="31"/>
        <v>10.4762428571429</v>
      </c>
      <c r="J202" s="3">
        <f t="shared" si="32"/>
        <v>4273.33187610304</v>
      </c>
      <c r="K202" s="3">
        <f t="shared" si="33"/>
        <v>215.797935639486</v>
      </c>
      <c r="L202" s="4">
        <f t="shared" si="34"/>
        <v>0.600074810506024</v>
      </c>
      <c r="M202" s="5">
        <f t="shared" si="35"/>
        <v>335.144850319048</v>
      </c>
      <c r="N202" s="7"/>
    </row>
    <row r="203" spans="1:14">
      <c r="A203" s="1" t="s">
        <v>27</v>
      </c>
      <c r="B203" s="1">
        <v>24.6346</v>
      </c>
      <c r="C203" s="1">
        <v>24.6164</v>
      </c>
      <c r="D203" s="2">
        <f t="shared" si="30"/>
        <v>24.6255</v>
      </c>
      <c r="E203" s="1">
        <v>2423</v>
      </c>
      <c r="F203" s="1">
        <v>98.691</v>
      </c>
      <c r="G203" s="1">
        <v>35</v>
      </c>
      <c r="H203" s="1"/>
      <c r="I203" s="6">
        <f t="shared" si="31"/>
        <v>11.1111666666667</v>
      </c>
      <c r="J203" s="3">
        <f t="shared" si="32"/>
        <v>4007.67497106658</v>
      </c>
      <c r="K203" s="3">
        <f t="shared" si="33"/>
        <v>183.733570601902</v>
      </c>
      <c r="L203" s="4">
        <f t="shared" si="34"/>
        <v>0.623212180540649</v>
      </c>
      <c r="M203" s="5">
        <f t="shared" si="35"/>
        <v>313.306328428572</v>
      </c>
      <c r="N203" s="7">
        <f>AVERAGEA(M203:M205)</f>
        <v>353.4817674</v>
      </c>
    </row>
    <row r="204" spans="1:14">
      <c r="A204" s="1" t="s">
        <v>28</v>
      </c>
      <c r="B204" s="1">
        <v>24.4953</v>
      </c>
      <c r="C204" s="1">
        <v>24.3594</v>
      </c>
      <c r="D204" s="2">
        <f t="shared" si="30"/>
        <v>24.42735</v>
      </c>
      <c r="E204" s="1">
        <v>3020</v>
      </c>
      <c r="F204" s="1">
        <v>113.7103</v>
      </c>
      <c r="G204" s="1">
        <v>42</v>
      </c>
      <c r="H204" s="1"/>
      <c r="I204" s="6">
        <f t="shared" si="31"/>
        <v>13.3334</v>
      </c>
      <c r="J204" s="3">
        <f t="shared" si="32"/>
        <v>4655.0403543569</v>
      </c>
      <c r="K204" s="3">
        <f t="shared" si="33"/>
        <v>182.739056056117</v>
      </c>
      <c r="L204" s="4">
        <f t="shared" si="34"/>
        <v>0.606516726874845</v>
      </c>
      <c r="M204" s="5">
        <f t="shared" si="35"/>
        <v>360.986884290476</v>
      </c>
      <c r="N204" s="7"/>
    </row>
    <row r="205" spans="1:14">
      <c r="A205" s="1" t="s">
        <v>29</v>
      </c>
      <c r="B205" s="1">
        <v>22.9146</v>
      </c>
      <c r="C205" s="1">
        <v>22.3028</v>
      </c>
      <c r="D205" s="2">
        <f t="shared" si="30"/>
        <v>22.6087</v>
      </c>
      <c r="E205" s="1">
        <v>2934</v>
      </c>
      <c r="F205" s="1">
        <v>121.6373</v>
      </c>
      <c r="G205" s="1">
        <v>42</v>
      </c>
      <c r="H205" s="1"/>
      <c r="I205" s="6">
        <f t="shared" si="31"/>
        <v>13.3334</v>
      </c>
      <c r="J205" s="3">
        <f t="shared" si="32"/>
        <v>5380.11031151725</v>
      </c>
      <c r="K205" s="3">
        <f t="shared" si="33"/>
        <v>197.955007417077</v>
      </c>
      <c r="L205" s="4">
        <f t="shared" si="34"/>
        <v>0.647105957214011</v>
      </c>
      <c r="M205" s="5">
        <f t="shared" si="35"/>
        <v>386.152089480952</v>
      </c>
      <c r="N205" s="7"/>
    </row>
    <row r="206" spans="1:14">
      <c r="A206" s="1" t="s">
        <v>30</v>
      </c>
      <c r="B206" s="1">
        <v>27.7817</v>
      </c>
      <c r="C206" s="8">
        <v>27.5199</v>
      </c>
      <c r="D206" s="2">
        <f t="shared" si="30"/>
        <v>27.6508</v>
      </c>
      <c r="E206" s="1">
        <v>3871</v>
      </c>
      <c r="F206" s="1">
        <f>108.1858+46.767</f>
        <v>154.9528</v>
      </c>
      <c r="G206" s="1">
        <v>59</v>
      </c>
      <c r="H206" s="1"/>
      <c r="I206" s="6">
        <f t="shared" si="31"/>
        <v>18.7302523809524</v>
      </c>
      <c r="J206" s="3">
        <f t="shared" si="32"/>
        <v>5603.91742734387</v>
      </c>
      <c r="K206" s="3">
        <f t="shared" si="33"/>
        <v>160.591820802439</v>
      </c>
      <c r="L206" s="4">
        <f t="shared" si="34"/>
        <v>0.591447626886057</v>
      </c>
      <c r="M206" s="5">
        <f t="shared" si="35"/>
        <v>491.916110361905</v>
      </c>
      <c r="N206" s="7">
        <f>AVERAGEA(M206:M208)</f>
        <v>404.762552903175</v>
      </c>
    </row>
    <row r="207" spans="1:14">
      <c r="A207" s="1" t="s">
        <v>31</v>
      </c>
      <c r="B207" s="1">
        <v>24.669</v>
      </c>
      <c r="C207" s="1">
        <v>24.4428</v>
      </c>
      <c r="D207" s="2">
        <f t="shared" si="30"/>
        <v>24.5559</v>
      </c>
      <c r="E207" s="1">
        <v>2893</v>
      </c>
      <c r="F207" s="1">
        <v>101.127</v>
      </c>
      <c r="G207" s="1">
        <v>48</v>
      </c>
      <c r="H207" s="1"/>
      <c r="I207" s="6">
        <f t="shared" si="31"/>
        <v>15.2381714285714</v>
      </c>
      <c r="J207" s="3">
        <f t="shared" si="32"/>
        <v>4118.23635053083</v>
      </c>
      <c r="K207" s="3">
        <f t="shared" si="33"/>
        <v>146.067423969392</v>
      </c>
      <c r="L207" s="4">
        <f t="shared" si="34"/>
        <v>0.58737662583847</v>
      </c>
      <c r="M207" s="5">
        <f t="shared" si="35"/>
        <v>321.039700428571</v>
      </c>
      <c r="N207" s="7"/>
    </row>
    <row r="208" spans="1:14">
      <c r="A208" s="1" t="s">
        <v>32</v>
      </c>
      <c r="B208" s="1">
        <v>27.0839</v>
      </c>
      <c r="C208" s="1">
        <v>26.9483</v>
      </c>
      <c r="D208" s="2">
        <f t="shared" si="30"/>
        <v>27.0161</v>
      </c>
      <c r="E208" s="1">
        <v>3333</v>
      </c>
      <c r="F208" s="1">
        <v>126.4189</v>
      </c>
      <c r="G208" s="1">
        <v>54</v>
      </c>
      <c r="H208" s="1"/>
      <c r="I208" s="6">
        <f t="shared" si="31"/>
        <v>17.1429428571429</v>
      </c>
      <c r="J208" s="3">
        <f t="shared" si="32"/>
        <v>4679.39117785321</v>
      </c>
      <c r="K208" s="3">
        <f t="shared" si="33"/>
        <v>148.377614404689</v>
      </c>
      <c r="L208" s="4">
        <f t="shared" si="34"/>
        <v>0.58401931133709</v>
      </c>
      <c r="M208" s="5">
        <f t="shared" si="35"/>
        <v>401.331847919048</v>
      </c>
      <c r="N208" s="7"/>
    </row>
    <row r="209" spans="1:14">
      <c r="A209" s="1" t="s">
        <v>33</v>
      </c>
      <c r="B209" s="1">
        <v>28.2554</v>
      </c>
      <c r="C209" s="1">
        <v>28.2769</v>
      </c>
      <c r="D209" s="2">
        <f t="shared" si="30"/>
        <v>28.26615</v>
      </c>
      <c r="E209" s="1">
        <v>3531</v>
      </c>
      <c r="F209" s="1">
        <v>100.8737</v>
      </c>
      <c r="G209" s="1">
        <v>43</v>
      </c>
      <c r="H209" s="1"/>
      <c r="I209" s="6">
        <f t="shared" si="31"/>
        <v>13.6508619047619</v>
      </c>
      <c r="J209" s="3">
        <f t="shared" si="32"/>
        <v>3568.7102771336</v>
      </c>
      <c r="K209" s="3">
        <f t="shared" si="33"/>
        <v>165.109541328688</v>
      </c>
      <c r="L209" s="4">
        <f t="shared" si="34"/>
        <v>0.502655761690379</v>
      </c>
      <c r="M209" s="5">
        <f t="shared" si="35"/>
        <v>320.235569423809</v>
      </c>
      <c r="N209" s="7">
        <f>AVERAGEA(M209:M211)</f>
        <v>357.205172260317</v>
      </c>
    </row>
    <row r="210" spans="1:14">
      <c r="A210" s="1" t="s">
        <v>34</v>
      </c>
      <c r="B210" s="1">
        <v>27.7222</v>
      </c>
      <c r="C210" s="1">
        <v>27.2739</v>
      </c>
      <c r="D210" s="2">
        <f t="shared" si="30"/>
        <v>27.49805</v>
      </c>
      <c r="E210" s="1">
        <v>3959</v>
      </c>
      <c r="F210" s="1">
        <v>124.5274</v>
      </c>
      <c r="G210" s="1">
        <v>55</v>
      </c>
      <c r="H210" s="1"/>
      <c r="I210" s="6">
        <f t="shared" si="31"/>
        <v>17.4604047619048</v>
      </c>
      <c r="J210" s="3">
        <f t="shared" si="32"/>
        <v>4528.59020912392</v>
      </c>
      <c r="K210" s="3">
        <f t="shared" si="33"/>
        <v>154.319821984071</v>
      </c>
      <c r="L210" s="4">
        <f t="shared" si="34"/>
        <v>0.533554294864026</v>
      </c>
      <c r="M210" s="5">
        <f t="shared" si="35"/>
        <v>395.327055990476</v>
      </c>
      <c r="N210" s="7"/>
    </row>
    <row r="211" spans="1:14">
      <c r="A211" s="1" t="s">
        <v>35</v>
      </c>
      <c r="B211" s="1">
        <v>27.7074</v>
      </c>
      <c r="C211" s="1">
        <v>27.8104</v>
      </c>
      <c r="D211" s="2">
        <f t="shared" si="30"/>
        <v>27.7589</v>
      </c>
      <c r="E211" s="1">
        <v>3767</v>
      </c>
      <c r="F211" s="1">
        <v>112.1561</v>
      </c>
      <c r="G211" s="1">
        <v>53</v>
      </c>
      <c r="H211" s="1"/>
      <c r="I211" s="6">
        <f t="shared" si="31"/>
        <v>16.8254809523809</v>
      </c>
      <c r="J211" s="3">
        <f t="shared" si="32"/>
        <v>4040.36543234782</v>
      </c>
      <c r="K211" s="3">
        <f t="shared" si="33"/>
        <v>147.308781742412</v>
      </c>
      <c r="L211" s="4">
        <f t="shared" si="34"/>
        <v>0.517506893632467</v>
      </c>
      <c r="M211" s="5">
        <f t="shared" si="35"/>
        <v>356.052891366667</v>
      </c>
      <c r="N211" s="7"/>
    </row>
    <row r="212" spans="1:14">
      <c r="A212" s="1" t="s">
        <v>36</v>
      </c>
      <c r="B212" s="1">
        <v>26.4353</v>
      </c>
      <c r="C212" s="1">
        <v>26.2438</v>
      </c>
      <c r="D212" s="2">
        <f t="shared" si="30"/>
        <v>26.33955</v>
      </c>
      <c r="E212" s="1">
        <v>3141</v>
      </c>
      <c r="F212" s="1">
        <v>125.5901</v>
      </c>
      <c r="G212" s="1">
        <v>49</v>
      </c>
      <c r="H212" s="1"/>
      <c r="I212" s="6">
        <f t="shared" si="31"/>
        <v>15.5556333333333</v>
      </c>
      <c r="J212" s="3">
        <f t="shared" si="32"/>
        <v>4768.11866565678</v>
      </c>
      <c r="K212" s="3">
        <f t="shared" si="33"/>
        <v>161.410585013404</v>
      </c>
      <c r="L212" s="4">
        <f t="shared" si="34"/>
        <v>0.602863462696678</v>
      </c>
      <c r="M212" s="5">
        <f t="shared" si="35"/>
        <v>398.700723652381</v>
      </c>
      <c r="N212" s="7">
        <f>AVERAGEA(M212:M214)</f>
        <v>368.363852392063</v>
      </c>
    </row>
    <row r="213" spans="1:14">
      <c r="A213" s="1" t="s">
        <v>37</v>
      </c>
      <c r="B213" s="1">
        <v>26.8327</v>
      </c>
      <c r="C213" s="1">
        <v>26.7568</v>
      </c>
      <c r="D213" s="2">
        <f t="shared" si="30"/>
        <v>26.79475</v>
      </c>
      <c r="E213" s="1">
        <v>2780</v>
      </c>
      <c r="F213" s="1">
        <v>105.1933</v>
      </c>
      <c r="G213" s="1">
        <v>53</v>
      </c>
      <c r="H213" s="1"/>
      <c r="I213" s="6">
        <f t="shared" si="31"/>
        <v>16.8254809523809</v>
      </c>
      <c r="J213" s="3">
        <f t="shared" si="32"/>
        <v>3925.89219903153</v>
      </c>
      <c r="K213" s="3">
        <f t="shared" si="33"/>
        <v>126.526267906255</v>
      </c>
      <c r="L213" s="4">
        <f t="shared" si="34"/>
        <v>0.585439205181155</v>
      </c>
      <c r="M213" s="5">
        <f t="shared" si="35"/>
        <v>333.948653861905</v>
      </c>
      <c r="N213" s="7"/>
    </row>
    <row r="214" spans="1:14">
      <c r="A214" s="1" t="s">
        <v>38</v>
      </c>
      <c r="B214" s="1">
        <v>27.1234</v>
      </c>
      <c r="C214" s="1">
        <v>27.3938</v>
      </c>
      <c r="D214" s="2">
        <f t="shared" si="30"/>
        <v>27.2586</v>
      </c>
      <c r="E214" s="1">
        <v>2752</v>
      </c>
      <c r="F214" s="1">
        <v>117.3187</v>
      </c>
      <c r="G214" s="1">
        <v>53</v>
      </c>
      <c r="H214" s="1"/>
      <c r="I214" s="6">
        <f t="shared" si="31"/>
        <v>16.8254809523809</v>
      </c>
      <c r="J214" s="3">
        <f t="shared" si="32"/>
        <v>4303.91509468571</v>
      </c>
      <c r="K214" s="3">
        <f t="shared" si="33"/>
        <v>133.130473484636</v>
      </c>
      <c r="L214" s="4">
        <f t="shared" si="34"/>
        <v>0.609972631037933</v>
      </c>
      <c r="M214" s="5">
        <f t="shared" si="35"/>
        <v>372.442179661905</v>
      </c>
      <c r="N214" s="7"/>
    </row>
    <row r="215" spans="1:14">
      <c r="A215" s="1" t="s">
        <v>39</v>
      </c>
      <c r="B215" s="1">
        <v>20.1015</v>
      </c>
      <c r="C215" s="1">
        <v>20.36</v>
      </c>
      <c r="D215" s="2">
        <f t="shared" si="30"/>
        <v>20.23075</v>
      </c>
      <c r="E215" s="1">
        <v>4872</v>
      </c>
      <c r="F215" s="1">
        <v>112.1947</v>
      </c>
      <c r="G215" s="1">
        <v>42</v>
      </c>
      <c r="H215" s="1"/>
      <c r="I215" s="6">
        <f t="shared" si="31"/>
        <v>13.3334</v>
      </c>
      <c r="J215" s="3">
        <f t="shared" si="32"/>
        <v>5545.75089900276</v>
      </c>
      <c r="K215" s="3">
        <f t="shared" si="33"/>
        <v>248.041688071494</v>
      </c>
      <c r="L215" s="4">
        <f t="shared" si="34"/>
        <v>0.532336677346895</v>
      </c>
      <c r="M215" s="5">
        <f t="shared" si="35"/>
        <v>356.175431661905</v>
      </c>
      <c r="N215" s="7">
        <f>AVERAGEA(M215:M217)</f>
        <v>253.922539447619</v>
      </c>
    </row>
    <row r="216" spans="1:14">
      <c r="A216" s="1" t="s">
        <v>40</v>
      </c>
      <c r="B216" s="1">
        <v>20.5808</v>
      </c>
      <c r="C216" s="1">
        <v>20.6122</v>
      </c>
      <c r="D216" s="2">
        <f t="shared" si="30"/>
        <v>20.5965</v>
      </c>
      <c r="E216" s="1">
        <v>4231</v>
      </c>
      <c r="F216" s="1">
        <v>59.8459</v>
      </c>
      <c r="G216" s="1">
        <v>51</v>
      </c>
      <c r="H216" s="1"/>
      <c r="I216" s="6">
        <f t="shared" si="31"/>
        <v>16.1905571428571</v>
      </c>
      <c r="J216" s="3">
        <f t="shared" si="32"/>
        <v>2905.63445245551</v>
      </c>
      <c r="K216" s="3">
        <f t="shared" si="33"/>
        <v>139.934008871677</v>
      </c>
      <c r="L216" s="4">
        <f t="shared" si="34"/>
        <v>0.407143517271754</v>
      </c>
      <c r="M216" s="5">
        <f t="shared" si="35"/>
        <v>189.987934061905</v>
      </c>
      <c r="N216" s="7"/>
    </row>
    <row r="217" spans="1:14">
      <c r="A217" s="1" t="s">
        <v>41</v>
      </c>
      <c r="B217" s="1">
        <v>23.2425</v>
      </c>
      <c r="C217" s="1">
        <v>23.0789</v>
      </c>
      <c r="D217" s="2">
        <f t="shared" si="30"/>
        <v>23.1607</v>
      </c>
      <c r="E217" s="1">
        <v>4317</v>
      </c>
      <c r="F217" s="1">
        <v>67.915</v>
      </c>
      <c r="G217" s="1">
        <v>50</v>
      </c>
      <c r="H217" s="1"/>
      <c r="I217" s="6">
        <f t="shared" si="31"/>
        <v>15.8730952380952</v>
      </c>
      <c r="J217" s="3">
        <f t="shared" si="32"/>
        <v>2932.33796905966</v>
      </c>
      <c r="K217" s="3">
        <f t="shared" si="33"/>
        <v>144.986759381193</v>
      </c>
      <c r="L217" s="4">
        <f t="shared" si="34"/>
        <v>0.404497346043865</v>
      </c>
      <c r="M217" s="5">
        <f t="shared" si="35"/>
        <v>215.604252619048</v>
      </c>
      <c r="N217" s="7"/>
    </row>
    <row r="218" spans="1:14">
      <c r="A218" s="1" t="s">
        <v>42</v>
      </c>
      <c r="B218" s="1">
        <v>20.2502</v>
      </c>
      <c r="C218" s="1">
        <v>20.0945</v>
      </c>
      <c r="D218" s="2">
        <f t="shared" si="30"/>
        <v>20.17235</v>
      </c>
      <c r="E218" s="1">
        <v>3016</v>
      </c>
      <c r="F218" s="1">
        <v>78.8029</v>
      </c>
      <c r="G218" s="1">
        <v>54</v>
      </c>
      <c r="H218" s="1"/>
      <c r="I218" s="6">
        <f t="shared" si="31"/>
        <v>17.1429428571429</v>
      </c>
      <c r="J218" s="3">
        <f t="shared" si="32"/>
        <v>3906.48090083704</v>
      </c>
      <c r="K218" s="3">
        <f t="shared" si="33"/>
        <v>128.194090756241</v>
      </c>
      <c r="L218" s="4">
        <f t="shared" si="34"/>
        <v>0.564318046780697</v>
      </c>
      <c r="M218" s="5">
        <f t="shared" si="35"/>
        <v>250.169187347619</v>
      </c>
      <c r="N218" s="7">
        <f>AVERAGEA(M218:M220)</f>
        <v>219.484483660317</v>
      </c>
    </row>
    <row r="219" spans="1:14">
      <c r="A219" s="1" t="s">
        <v>43</v>
      </c>
      <c r="B219" s="1">
        <v>24.8334</v>
      </c>
      <c r="C219" s="1">
        <v>24.7947</v>
      </c>
      <c r="D219" s="2">
        <f t="shared" si="30"/>
        <v>24.81405</v>
      </c>
      <c r="E219" s="1">
        <v>3812</v>
      </c>
      <c r="F219" s="1">
        <v>59.3341</v>
      </c>
      <c r="G219" s="1">
        <v>40</v>
      </c>
      <c r="H219" s="1"/>
      <c r="I219" s="6">
        <f t="shared" si="31"/>
        <v>12.6984761904762</v>
      </c>
      <c r="J219" s="3">
        <f t="shared" si="32"/>
        <v>2391.14936900667</v>
      </c>
      <c r="K219" s="3">
        <f t="shared" si="33"/>
        <v>155.078734225167</v>
      </c>
      <c r="L219" s="4">
        <f t="shared" si="34"/>
        <v>0.385473446916139</v>
      </c>
      <c r="M219" s="5">
        <f t="shared" si="35"/>
        <v>188.363164033333</v>
      </c>
      <c r="N219" s="7"/>
    </row>
    <row r="220" spans="1:14">
      <c r="A220" s="1" t="s">
        <v>44</v>
      </c>
      <c r="B220" s="1">
        <v>21.7332</v>
      </c>
      <c r="C220" s="1">
        <v>21.6013</v>
      </c>
      <c r="D220" s="2">
        <f t="shared" si="30"/>
        <v>21.66725</v>
      </c>
      <c r="E220" s="1">
        <v>2915</v>
      </c>
      <c r="F220" s="1">
        <v>69.2748</v>
      </c>
      <c r="G220" s="1">
        <v>43</v>
      </c>
      <c r="H220" s="1"/>
      <c r="I220" s="6">
        <f t="shared" si="31"/>
        <v>13.6508619047619</v>
      </c>
      <c r="J220" s="3">
        <f t="shared" si="32"/>
        <v>3197.21238274354</v>
      </c>
      <c r="K220" s="3">
        <f t="shared" si="33"/>
        <v>142.144474017292</v>
      </c>
      <c r="L220" s="4">
        <f t="shared" si="34"/>
        <v>0.523085943768929</v>
      </c>
      <c r="M220" s="5">
        <f t="shared" si="35"/>
        <v>219.9210996</v>
      </c>
      <c r="N220" s="7"/>
    </row>
    <row r="221" spans="1:14">
      <c r="A221" s="1" t="s">
        <v>45</v>
      </c>
      <c r="B221" s="1">
        <v>23.1058</v>
      </c>
      <c r="C221" s="1">
        <v>23.1496</v>
      </c>
      <c r="D221" s="2">
        <f t="shared" si="30"/>
        <v>23.1277</v>
      </c>
      <c r="E221" s="1">
        <v>3099</v>
      </c>
      <c r="F221" s="1">
        <v>54.9315</v>
      </c>
      <c r="G221" s="1">
        <v>42</v>
      </c>
      <c r="H221" s="1"/>
      <c r="I221" s="6">
        <f t="shared" si="31"/>
        <v>13.3334</v>
      </c>
      <c r="J221" s="3">
        <f t="shared" si="32"/>
        <v>2375.13890270109</v>
      </c>
      <c r="K221" s="3">
        <f t="shared" si="33"/>
        <v>130.336640540502</v>
      </c>
      <c r="L221" s="4">
        <f t="shared" si="34"/>
        <v>0.433883565053333</v>
      </c>
      <c r="M221" s="5">
        <f t="shared" si="35"/>
        <v>174.386586214286</v>
      </c>
      <c r="N221" s="7">
        <f>AVERAGEA(M221:M223)</f>
        <v>208.009294009524</v>
      </c>
    </row>
    <row r="222" spans="1:14">
      <c r="A222" s="1" t="s">
        <v>46</v>
      </c>
      <c r="B222" s="1">
        <v>21.023</v>
      </c>
      <c r="C222" s="1">
        <v>21.2086</v>
      </c>
      <c r="D222" s="2">
        <f t="shared" si="30"/>
        <v>21.1158</v>
      </c>
      <c r="E222" s="1">
        <v>3076</v>
      </c>
      <c r="F222" s="1">
        <v>69.0946</v>
      </c>
      <c r="G222" s="1">
        <v>42</v>
      </c>
      <c r="H222" s="1"/>
      <c r="I222" s="6">
        <f t="shared" si="31"/>
        <v>13.3334</v>
      </c>
      <c r="J222" s="3">
        <f t="shared" si="32"/>
        <v>3272.17533789864</v>
      </c>
      <c r="K222" s="3">
        <f t="shared" si="33"/>
        <v>151.147031854729</v>
      </c>
      <c r="L222" s="4">
        <f t="shared" si="34"/>
        <v>0.515451316910504</v>
      </c>
      <c r="M222" s="5">
        <f t="shared" si="35"/>
        <v>219.349033247619</v>
      </c>
      <c r="N222" s="7"/>
    </row>
    <row r="223" spans="1:14">
      <c r="A223" s="1" t="s">
        <v>47</v>
      </c>
      <c r="B223" s="1">
        <v>22.0007</v>
      </c>
      <c r="C223" s="1">
        <v>21.4974</v>
      </c>
      <c r="D223" s="2">
        <f t="shared" si="30"/>
        <v>21.74905</v>
      </c>
      <c r="E223" s="1">
        <v>2458</v>
      </c>
      <c r="F223" s="1">
        <v>72.5417</v>
      </c>
      <c r="G223" s="1">
        <v>36</v>
      </c>
      <c r="H223" s="1"/>
      <c r="I223" s="6">
        <f t="shared" si="31"/>
        <v>11.4286285714286</v>
      </c>
      <c r="J223" s="3">
        <f t="shared" si="32"/>
        <v>3335.39625868716</v>
      </c>
      <c r="K223" s="3">
        <f t="shared" si="33"/>
        <v>160.927673852421</v>
      </c>
      <c r="L223" s="4">
        <f t="shared" si="34"/>
        <v>0.575723825844945</v>
      </c>
      <c r="M223" s="5">
        <f t="shared" si="35"/>
        <v>230.292262566667</v>
      </c>
      <c r="N223" s="7"/>
    </row>
  </sheetData>
  <mergeCells count="72">
    <mergeCell ref="N3:N5"/>
    <mergeCell ref="N6:N8"/>
    <mergeCell ref="N9:N11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67:N69"/>
    <mergeCell ref="N70:N72"/>
    <mergeCell ref="N73:N75"/>
    <mergeCell ref="N77:N79"/>
    <mergeCell ref="N80:N82"/>
    <mergeCell ref="N83:N85"/>
    <mergeCell ref="N86:N88"/>
    <mergeCell ref="N89:N91"/>
    <mergeCell ref="N92:N94"/>
    <mergeCell ref="N95:N97"/>
    <mergeCell ref="N98:N100"/>
    <mergeCell ref="N101:N103"/>
    <mergeCell ref="N104:N106"/>
    <mergeCell ref="N107:N109"/>
    <mergeCell ref="N110:N112"/>
    <mergeCell ref="N114:N116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147:N149"/>
    <mergeCell ref="N151:N153"/>
    <mergeCell ref="N154:N156"/>
    <mergeCell ref="N157:N159"/>
    <mergeCell ref="N160:N162"/>
    <mergeCell ref="N163:N165"/>
    <mergeCell ref="N166:N168"/>
    <mergeCell ref="N169:N171"/>
    <mergeCell ref="N172:N174"/>
    <mergeCell ref="N175:N177"/>
    <mergeCell ref="N178:N180"/>
    <mergeCell ref="N181:N183"/>
    <mergeCell ref="N184:N186"/>
    <mergeCell ref="N188:N190"/>
    <mergeCell ref="N191:N193"/>
    <mergeCell ref="N194:N196"/>
    <mergeCell ref="N197:N199"/>
    <mergeCell ref="N200:N202"/>
    <mergeCell ref="N203:N205"/>
    <mergeCell ref="N206:N208"/>
    <mergeCell ref="N209:N211"/>
    <mergeCell ref="N212:N214"/>
    <mergeCell ref="N215:N217"/>
    <mergeCell ref="N218:N220"/>
    <mergeCell ref="N221:N2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2021-02-13T02:04:00Z</dcterms:created>
  <dcterms:modified xsi:type="dcterms:W3CDTF">2021-02-13T03:18:06Z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