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00" tabRatio="500" activeTab="2"/>
  </bookViews>
  <sheets>
    <sheet name="Sheet1" sheetId="1" r:id="rId1"/>
    <sheet name="Sheet2" sheetId="2" r:id="rId2"/>
    <sheet name="Number of cycle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3" l="1"/>
  <c r="C37" i="3"/>
  <c r="D33" i="3"/>
  <c r="J39" i="3"/>
  <c r="C33" i="3"/>
  <c r="I39" i="3"/>
  <c r="D18" i="3"/>
  <c r="J38" i="3"/>
  <c r="C18" i="3"/>
  <c r="I38" i="3"/>
  <c r="D35" i="3"/>
  <c r="D34" i="3"/>
  <c r="C35" i="3"/>
  <c r="C34" i="3"/>
  <c r="D20" i="3"/>
  <c r="C20" i="3"/>
  <c r="D19" i="3"/>
  <c r="C19" i="3"/>
  <c r="D19" i="1"/>
  <c r="D20" i="1"/>
  <c r="D21" i="1"/>
  <c r="E19" i="1"/>
  <c r="E20" i="1"/>
  <c r="E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G19" i="1"/>
  <c r="G20" i="1"/>
  <c r="G21" i="1"/>
  <c r="H19" i="1"/>
  <c r="H20" i="1"/>
  <c r="H21" i="1"/>
  <c r="I19" i="1"/>
  <c r="I20" i="1"/>
  <c r="I21" i="1"/>
  <c r="C19" i="1"/>
  <c r="C20" i="1"/>
  <c r="C21" i="1"/>
  <c r="E18" i="2"/>
  <c r="E19" i="2"/>
  <c r="E20" i="2"/>
  <c r="F18" i="2"/>
  <c r="F19" i="2"/>
  <c r="F20" i="2"/>
  <c r="G18" i="2"/>
  <c r="G19" i="2"/>
  <c r="G2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D18" i="2"/>
  <c r="D19" i="2"/>
  <c r="D20" i="2"/>
  <c r="D33" i="1"/>
  <c r="N12" i="1"/>
  <c r="E33" i="1"/>
  <c r="O12" i="1"/>
  <c r="F23" i="1"/>
  <c r="F24" i="1"/>
  <c r="F25" i="1"/>
  <c r="F26" i="1"/>
  <c r="F27" i="1"/>
  <c r="F28" i="1"/>
  <c r="F29" i="1"/>
  <c r="F30" i="1"/>
  <c r="F31" i="1"/>
  <c r="F33" i="1"/>
  <c r="P12" i="1"/>
  <c r="G33" i="1"/>
  <c r="Q12" i="1"/>
  <c r="H33" i="1"/>
  <c r="R12" i="1"/>
  <c r="I33" i="1"/>
  <c r="S12" i="1"/>
  <c r="J23" i="1"/>
  <c r="J24" i="1"/>
  <c r="J25" i="1"/>
  <c r="J26" i="1"/>
  <c r="J27" i="1"/>
  <c r="J28" i="1"/>
  <c r="J29" i="1"/>
  <c r="J30" i="1"/>
  <c r="J31" i="1"/>
  <c r="J33" i="1"/>
  <c r="T12" i="1"/>
  <c r="D32" i="1"/>
  <c r="N11" i="1"/>
  <c r="E32" i="1"/>
  <c r="O11" i="1"/>
  <c r="C32" i="1"/>
  <c r="F32" i="1"/>
  <c r="P11" i="1"/>
  <c r="G32" i="1"/>
  <c r="Q11" i="1"/>
  <c r="H32" i="1"/>
  <c r="R11" i="1"/>
  <c r="I32" i="1"/>
  <c r="S11" i="1"/>
  <c r="J32" i="1"/>
  <c r="T11" i="1"/>
  <c r="C33" i="1"/>
  <c r="M12" i="1"/>
  <c r="M11" i="1"/>
  <c r="N9" i="1"/>
  <c r="O9" i="1"/>
  <c r="P9" i="1"/>
  <c r="Q9" i="1"/>
  <c r="R9" i="1"/>
  <c r="S9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T9" i="1"/>
  <c r="M9" i="1"/>
  <c r="P8" i="1"/>
  <c r="Q8" i="1"/>
  <c r="R8" i="1"/>
  <c r="S8" i="1"/>
  <c r="J19" i="1"/>
  <c r="T8" i="1"/>
  <c r="N8" i="1"/>
  <c r="O8" i="1"/>
  <c r="M8" i="1"/>
  <c r="H22" i="2"/>
  <c r="H23" i="2"/>
  <c r="H24" i="2"/>
  <c r="H25" i="2"/>
  <c r="H26" i="2"/>
  <c r="H27" i="2"/>
  <c r="H28" i="2"/>
  <c r="H29" i="2"/>
  <c r="H30" i="2"/>
  <c r="H31" i="2"/>
  <c r="H32" i="2"/>
  <c r="H34" i="2"/>
  <c r="H33" i="2"/>
  <c r="E34" i="2"/>
  <c r="F34" i="2"/>
  <c r="G34" i="2"/>
  <c r="D34" i="2"/>
  <c r="E33" i="2"/>
  <c r="F33" i="2"/>
  <c r="G33" i="2"/>
  <c r="D33" i="2"/>
</calcChain>
</file>

<file path=xl/sharedStrings.xml><?xml version="1.0" encoding="utf-8"?>
<sst xmlns="http://schemas.openxmlformats.org/spreadsheetml/2006/main" count="156" uniqueCount="72">
  <si>
    <t xml:space="preserve">ID </t>
  </si>
  <si>
    <t>Max bite force 1</t>
  </si>
  <si>
    <t xml:space="preserve">Soft food mastication </t>
  </si>
  <si>
    <t xml:space="preserve">Max bite force 2 </t>
  </si>
  <si>
    <t xml:space="preserve">Mastication of hard food </t>
  </si>
  <si>
    <t>Max bite force 3</t>
  </si>
  <si>
    <t xml:space="preserve">Max bite force 4 </t>
  </si>
  <si>
    <t xml:space="preserve">MG51 </t>
  </si>
  <si>
    <t>MG52</t>
  </si>
  <si>
    <t>MG53</t>
  </si>
  <si>
    <t>Patients</t>
  </si>
  <si>
    <t>MG54</t>
  </si>
  <si>
    <t>MG55</t>
  </si>
  <si>
    <t>MG56</t>
  </si>
  <si>
    <t>MG57</t>
  </si>
  <si>
    <t>MG58</t>
  </si>
  <si>
    <t>SLETTES?</t>
  </si>
  <si>
    <t>MG59</t>
  </si>
  <si>
    <t>MG01</t>
  </si>
  <si>
    <t>MG02</t>
  </si>
  <si>
    <t>MG03</t>
  </si>
  <si>
    <t>MG04</t>
  </si>
  <si>
    <t>MG05</t>
  </si>
  <si>
    <t xml:space="preserve">Controls </t>
  </si>
  <si>
    <t>CS01</t>
  </si>
  <si>
    <t>CS02</t>
  </si>
  <si>
    <t>CS03</t>
  </si>
  <si>
    <t>CS04</t>
  </si>
  <si>
    <t>CS51</t>
  </si>
  <si>
    <t>CS52</t>
  </si>
  <si>
    <t>CS53</t>
  </si>
  <si>
    <t>CS54</t>
  </si>
  <si>
    <t>CS55</t>
  </si>
  <si>
    <t>CS56</t>
  </si>
  <si>
    <t>CS57</t>
  </si>
  <si>
    <t>CS58</t>
  </si>
  <si>
    <t>Average</t>
  </si>
  <si>
    <t>Mean</t>
  </si>
  <si>
    <t>SD</t>
  </si>
  <si>
    <t>P værdi</t>
  </si>
  <si>
    <t>13 Patients</t>
  </si>
  <si>
    <t xml:space="preserve">11 Controls </t>
  </si>
  <si>
    <t>Soft food, mean</t>
  </si>
  <si>
    <t xml:space="preserve">Hard food mean </t>
  </si>
  <si>
    <t>12 patients</t>
  </si>
  <si>
    <t>9 controls</t>
  </si>
  <si>
    <t>Averages</t>
  </si>
  <si>
    <t xml:space="preserve">P </t>
  </si>
  <si>
    <t>Mean+2*SD</t>
  </si>
  <si>
    <t xml:space="preserve">Soft food masticaiton </t>
  </si>
  <si>
    <t xml:space="preserve">Hard food mastication </t>
  </si>
  <si>
    <t>SE</t>
  </si>
  <si>
    <t>Soft food mastication mean</t>
  </si>
  <si>
    <t>df:11, t'2,20</t>
  </si>
  <si>
    <t>df: 8, t'2,31</t>
  </si>
  <si>
    <t>+</t>
  </si>
  <si>
    <t>-</t>
  </si>
  <si>
    <t xml:space="preserve">Patients </t>
  </si>
  <si>
    <t>Soft food</t>
  </si>
  <si>
    <t>Hard  food</t>
  </si>
  <si>
    <t>21,44 (13.38;29,51)</t>
  </si>
  <si>
    <t xml:space="preserve">14,53 (11,47; 17,60) </t>
  </si>
  <si>
    <t xml:space="preserve">39,00 (30,25; 47,75) </t>
  </si>
  <si>
    <t xml:space="preserve">47,56 (35,02;60,09) </t>
  </si>
  <si>
    <t xml:space="preserve">Soft food SE </t>
  </si>
  <si>
    <t xml:space="preserve">Hard food SE </t>
  </si>
  <si>
    <t>SE*t'</t>
  </si>
  <si>
    <t xml:space="preserve">P værdi </t>
  </si>
  <si>
    <t xml:space="preserve">Controls (soft food) </t>
  </si>
  <si>
    <t xml:space="preserve">Patients (soft food) </t>
  </si>
  <si>
    <t xml:space="preserve">Patients (hard food) </t>
  </si>
  <si>
    <t xml:space="preserve">Controls (hard food)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</si>
</sst>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0" xfId="0" applyNumberForma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2" fontId="0" fillId="0" borderId="15" xfId="0" applyNumberFormat="1" applyBorder="1"/>
    <xf numFmtId="0" fontId="0" fillId="0" borderId="15" xfId="0" applyFont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7" xfId="0" applyFont="1" applyBorder="1"/>
    <xf numFmtId="2" fontId="0" fillId="0" borderId="17" xfId="0" applyNumberFormat="1" applyBorder="1"/>
    <xf numFmtId="0" fontId="0" fillId="0" borderId="19" xfId="0" applyNumberFormat="1" applyBorder="1"/>
    <xf numFmtId="0" fontId="0" fillId="0" borderId="20" xfId="0" applyBorder="1"/>
    <xf numFmtId="0" fontId="0" fillId="0" borderId="19" xfId="0" applyBorder="1"/>
    <xf numFmtId="2" fontId="0" fillId="0" borderId="17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0" fillId="0" borderId="21" xfId="0" applyNumberFormat="1" applyBorder="1"/>
    <xf numFmtId="2" fontId="0" fillId="0" borderId="21" xfId="0" applyNumberFormat="1" applyFont="1" applyBorder="1"/>
    <xf numFmtId="2" fontId="0" fillId="0" borderId="18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25" xfId="0" applyFont="1" applyBorder="1"/>
    <xf numFmtId="2" fontId="0" fillId="0" borderId="18" xfId="0" applyNumberFormat="1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18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27" xfId="0" applyBorder="1"/>
    <xf numFmtId="0" fontId="0" fillId="0" borderId="28" xfId="0" applyBorder="1"/>
    <xf numFmtId="0" fontId="0" fillId="0" borderId="16" xfId="0" applyBorder="1"/>
    <xf numFmtId="2" fontId="0" fillId="0" borderId="28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164" fontId="0" fillId="0" borderId="14" xfId="0" applyNumberFormat="1" applyBorder="1"/>
    <xf numFmtId="164" fontId="0" fillId="0" borderId="0" xfId="0" applyNumberFormat="1" applyBorder="1"/>
    <xf numFmtId="0" fontId="0" fillId="0" borderId="14" xfId="0" applyFill="1" applyBorder="1"/>
    <xf numFmtId="0" fontId="0" fillId="0" borderId="25" xfId="0" applyFont="1" applyBorder="1"/>
    <xf numFmtId="0" fontId="1" fillId="0" borderId="0" xfId="0" applyFont="1" applyFill="1" applyBorder="1"/>
    <xf numFmtId="2" fontId="0" fillId="0" borderId="19" xfId="0" applyNumberFormat="1" applyBorder="1"/>
    <xf numFmtId="2" fontId="0" fillId="0" borderId="22" xfId="0" applyNumberFormat="1" applyBorder="1"/>
    <xf numFmtId="2" fontId="0" fillId="0" borderId="37" xfId="0" applyNumberFormat="1" applyBorder="1"/>
    <xf numFmtId="0" fontId="1" fillId="0" borderId="6" xfId="0" applyFont="1" applyFill="1" applyBorder="1"/>
    <xf numFmtId="2" fontId="0" fillId="0" borderId="39" xfId="0" applyNumberFormat="1" applyBorder="1"/>
    <xf numFmtId="2" fontId="0" fillId="0" borderId="40" xfId="0" applyNumberFormat="1" applyBorder="1"/>
    <xf numFmtId="164" fontId="0" fillId="0" borderId="0" xfId="0" applyNumberFormat="1"/>
    <xf numFmtId="0" fontId="1" fillId="0" borderId="11" xfId="0" applyFont="1" applyFill="1" applyBorder="1"/>
    <xf numFmtId="2" fontId="0" fillId="0" borderId="11" xfId="0" applyNumberFormat="1" applyBorder="1"/>
    <xf numFmtId="2" fontId="0" fillId="0" borderId="43" xfId="0" applyNumberFormat="1" applyBorder="1"/>
    <xf numFmtId="2" fontId="0" fillId="0" borderId="24" xfId="0" applyNumberFormat="1" applyBorder="1"/>
    <xf numFmtId="0" fontId="0" fillId="0" borderId="41" xfId="0" applyBorder="1"/>
    <xf numFmtId="0" fontId="1" fillId="0" borderId="1" xfId="0" applyFont="1" applyFill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Fill="1" applyBorder="1"/>
    <xf numFmtId="0" fontId="0" fillId="0" borderId="34" xfId="0" applyFill="1" applyBorder="1"/>
    <xf numFmtId="0" fontId="0" fillId="0" borderId="44" xfId="0" applyBorder="1"/>
    <xf numFmtId="0" fontId="0" fillId="0" borderId="37" xfId="0" applyBorder="1"/>
    <xf numFmtId="0" fontId="0" fillId="0" borderId="13" xfId="0" applyBorder="1"/>
    <xf numFmtId="0" fontId="0" fillId="0" borderId="42" xfId="0" applyBorder="1"/>
    <xf numFmtId="0" fontId="0" fillId="0" borderId="45" xfId="0" applyBorder="1"/>
    <xf numFmtId="0" fontId="0" fillId="0" borderId="46" xfId="0" applyBorder="1"/>
    <xf numFmtId="164" fontId="0" fillId="0" borderId="39" xfId="0" applyNumberFormat="1" applyBorder="1"/>
    <xf numFmtId="0" fontId="1" fillId="0" borderId="13" xfId="0" applyFont="1" applyFill="1" applyBorder="1"/>
    <xf numFmtId="2" fontId="0" fillId="0" borderId="8" xfId="0" applyNumberFormat="1" applyBorder="1"/>
    <xf numFmtId="2" fontId="0" fillId="0" borderId="47" xfId="0" applyNumberFormat="1" applyBorder="1"/>
    <xf numFmtId="0" fontId="1" fillId="0" borderId="38" xfId="0" applyFont="1" applyFill="1" applyBorder="1"/>
    <xf numFmtId="0" fontId="0" fillId="0" borderId="6" xfId="0" applyFill="1" applyBorder="1"/>
    <xf numFmtId="164" fontId="0" fillId="0" borderId="3" xfId="0" applyNumberFormat="1" applyBorder="1"/>
    <xf numFmtId="164" fontId="0" fillId="0" borderId="13" xfId="0" applyNumberFormat="1" applyBorder="1"/>
    <xf numFmtId="0" fontId="0" fillId="0" borderId="2" xfId="0" applyBorder="1"/>
    <xf numFmtId="0" fontId="0" fillId="0" borderId="48" xfId="0" applyBorder="1"/>
    <xf numFmtId="164" fontId="0" fillId="0" borderId="5" xfId="0" applyNumberFormat="1" applyBorder="1"/>
    <xf numFmtId="164" fontId="0" fillId="0" borderId="25" xfId="0" applyNumberFormat="1" applyBorder="1"/>
    <xf numFmtId="164" fontId="0" fillId="0" borderId="49" xfId="0" applyNumberFormat="1" applyBorder="1"/>
    <xf numFmtId="0" fontId="1" fillId="0" borderId="1" xfId="0" applyFont="1" applyBorder="1"/>
    <xf numFmtId="2" fontId="0" fillId="0" borderId="33" xfId="0" applyNumberFormat="1" applyBorder="1"/>
    <xf numFmtId="164" fontId="0" fillId="0" borderId="1" xfId="0" applyNumberFormat="1" applyBorder="1"/>
    <xf numFmtId="2" fontId="1" fillId="0" borderId="27" xfId="0" applyNumberFormat="1" applyFont="1" applyBorder="1"/>
    <xf numFmtId="2" fontId="1" fillId="0" borderId="1" xfId="0" applyNumberFormat="1" applyFont="1" applyBorder="1"/>
    <xf numFmtId="0" fontId="1" fillId="0" borderId="22" xfId="0" applyFont="1" applyBorder="1"/>
    <xf numFmtId="0" fontId="1" fillId="0" borderId="5" xfId="0" applyFont="1" applyBorder="1"/>
    <xf numFmtId="0" fontId="1" fillId="0" borderId="23" xfId="0" applyFont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'Number of cycles'!$F$7</c:f>
              <c:strCache>
                <c:ptCount val="1"/>
                <c:pt idx="0">
                  <c:v>Patients 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'Number of cycles'!$I$38</c:f>
                <c:numCache>
                  <c:formatCode>General</c:formatCode>
                  <c:ptCount val="1"/>
                  <c:pt idx="0">
                    <c:v>8.069359819789578</c:v>
                  </c:pt>
                </c:numCache>
              </c:numRef>
            </c:plus>
            <c:minus>
              <c:numRef>
                <c:f>'Number of cycles'!$I$38</c:f>
                <c:numCache>
                  <c:formatCode>General</c:formatCode>
                  <c:ptCount val="1"/>
                  <c:pt idx="0">
                    <c:v>8.069359819789578</c:v>
                  </c:pt>
                </c:numCache>
              </c:numRef>
            </c:minus>
          </c:errBars>
          <c:cat>
            <c:strRef>
              <c:f>'Number of cycles'!$G$6:$H$6</c:f>
              <c:strCache>
                <c:ptCount val="2"/>
                <c:pt idx="0">
                  <c:v>Soft food mastication </c:v>
                </c:pt>
                <c:pt idx="1">
                  <c:v>Hard food mastication </c:v>
                </c:pt>
              </c:strCache>
            </c:strRef>
          </c:cat>
          <c:val>
            <c:numRef>
              <c:f>'Number of cycles'!$G$7:$H$7</c:f>
              <c:numCache>
                <c:formatCode>General</c:formatCode>
                <c:ptCount val="2"/>
                <c:pt idx="0">
                  <c:v>21.44</c:v>
                </c:pt>
                <c:pt idx="1">
                  <c:v>47.56</c:v>
                </c:pt>
              </c:numCache>
            </c:numRef>
          </c:val>
        </c:ser>
        <c:ser>
          <c:idx val="1"/>
          <c:order val="1"/>
          <c:tx>
            <c:strRef>
              <c:f>'Number of cycles'!$F$8</c:f>
              <c:strCache>
                <c:ptCount val="1"/>
                <c:pt idx="0">
                  <c:v>Controls 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'Number of cycles'!$H$39</c:f>
                <c:numCache>
                  <c:formatCode>General</c:formatCode>
                  <c:ptCount val="1"/>
                  <c:pt idx="0">
                    <c:v>0.0</c:v>
                  </c:pt>
                </c:numCache>
              </c:numRef>
            </c:plus>
            <c:minus>
              <c:numRef>
                <c:f>'Number of cycles'!$I$39</c:f>
                <c:numCache>
                  <c:formatCode>General</c:formatCode>
                  <c:ptCount val="1"/>
                  <c:pt idx="0">
                    <c:v>3.063244353985206</c:v>
                  </c:pt>
                </c:numCache>
              </c:numRef>
            </c:minus>
          </c:errBars>
          <c:cat>
            <c:strRef>
              <c:f>'Number of cycles'!$G$6:$H$6</c:f>
              <c:strCache>
                <c:ptCount val="2"/>
                <c:pt idx="0">
                  <c:v>Soft food mastication </c:v>
                </c:pt>
                <c:pt idx="1">
                  <c:v>Hard food mastication </c:v>
                </c:pt>
              </c:strCache>
            </c:strRef>
          </c:cat>
          <c:val>
            <c:numRef>
              <c:f>'Number of cycles'!$G$8:$H$8</c:f>
              <c:numCache>
                <c:formatCode>General</c:formatCode>
                <c:ptCount val="2"/>
                <c:pt idx="0">
                  <c:v>14.53</c:v>
                </c:pt>
                <c:pt idx="1">
                  <c:v>39.0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509336"/>
        <c:axId val="-2118506360"/>
      </c:barChart>
      <c:catAx>
        <c:axId val="-21185093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8506360"/>
        <c:crosses val="autoZero"/>
        <c:auto val="1"/>
        <c:lblAlgn val="ctr"/>
        <c:lblOffset val="100"/>
        <c:noMultiLvlLbl val="0"/>
      </c:catAx>
      <c:valAx>
        <c:axId val="-2118506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8509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Functional chewing</a:t>
            </a:r>
            <a:r>
              <a:rPr lang="en-US" baseline="0"/>
              <a:t> tests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'Number of cycles'!$O$15:$O$18</c:f>
                <c:numCache>
                  <c:formatCode>General</c:formatCode>
                  <c:ptCount val="4"/>
                  <c:pt idx="0">
                    <c:v>8.07</c:v>
                  </c:pt>
                  <c:pt idx="1">
                    <c:v>3.06</c:v>
                  </c:pt>
                  <c:pt idx="2">
                    <c:v>12.53</c:v>
                  </c:pt>
                  <c:pt idx="3">
                    <c:v>8.75</c:v>
                  </c:pt>
                </c:numCache>
              </c:numRef>
            </c:plus>
            <c:minus>
              <c:numRef>
                <c:f>'Number of cycles'!$O$15:$O$18</c:f>
                <c:numCache>
                  <c:formatCode>General</c:formatCode>
                  <c:ptCount val="4"/>
                  <c:pt idx="0">
                    <c:v>8.07</c:v>
                  </c:pt>
                  <c:pt idx="1">
                    <c:v>3.06</c:v>
                  </c:pt>
                  <c:pt idx="2">
                    <c:v>12.53</c:v>
                  </c:pt>
                  <c:pt idx="3">
                    <c:v>8.75</c:v>
                  </c:pt>
                </c:numCache>
              </c:numRef>
            </c:minus>
            <c:spPr>
              <a:ln w="12700" cap="sq" cmpd="sng">
                <a:round/>
              </a:ln>
            </c:spPr>
          </c:errBars>
          <c:cat>
            <c:strRef>
              <c:f>'Number of cycles'!$M$15:$M$18</c:f>
              <c:strCache>
                <c:ptCount val="4"/>
                <c:pt idx="0">
                  <c:v>Patients (soft food) </c:v>
                </c:pt>
                <c:pt idx="1">
                  <c:v>Controls (soft food) </c:v>
                </c:pt>
                <c:pt idx="2">
                  <c:v>Patients (hard food) </c:v>
                </c:pt>
                <c:pt idx="3">
                  <c:v>Controls (hard food) </c:v>
                </c:pt>
              </c:strCache>
            </c:strRef>
          </c:cat>
          <c:val>
            <c:numRef>
              <c:f>'Number of cycles'!$N$15:$N$18</c:f>
              <c:numCache>
                <c:formatCode>General</c:formatCode>
                <c:ptCount val="4"/>
                <c:pt idx="0">
                  <c:v>21.44</c:v>
                </c:pt>
                <c:pt idx="1">
                  <c:v>14.53</c:v>
                </c:pt>
                <c:pt idx="2">
                  <c:v>47.56</c:v>
                </c:pt>
                <c:pt idx="3">
                  <c:v>39.0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924232"/>
        <c:axId val="-2136921256"/>
      </c:barChart>
      <c:catAx>
        <c:axId val="-21369242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6921256"/>
        <c:crosses val="autoZero"/>
        <c:auto val="1"/>
        <c:lblAlgn val="ctr"/>
        <c:lblOffset val="100"/>
        <c:noMultiLvlLbl val="0"/>
      </c:catAx>
      <c:valAx>
        <c:axId val="-2136921256"/>
        <c:scaling>
          <c:orientation val="minMax"/>
          <c:max val="65.0"/>
          <c:min val="0.0"/>
        </c:scaling>
        <c:delete val="0"/>
        <c:axPos val="l"/>
        <c:majorGridlines>
          <c:spPr>
            <a:ln w="19050" cmpd="sng">
              <a:prstDash val="solid"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chewing cycles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6924232"/>
        <c:crosses val="autoZero"/>
        <c:crossBetween val="between"/>
      </c:valAx>
      <c:spPr>
        <a:ln>
          <a:prstDash val="sysDot"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711200</xdr:colOff>
      <xdr:row>12</xdr:row>
      <xdr:rowOff>184150</xdr:rowOff>
    </xdr:from>
    <xdr:to>
      <xdr:col>11</xdr:col>
      <xdr:colOff>63500</xdr:colOff>
      <xdr:row>31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520700</xdr:colOff>
      <xdr:row>10</xdr:row>
      <xdr:rowOff>158750</xdr:rowOff>
    </xdr:from>
    <xdr:to>
      <xdr:col>24</xdr:col>
      <xdr:colOff>787400</xdr:colOff>
      <xdr:row>33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3"/>
  <sheetViews>
    <sheetView workbookViewId="0">
      <selection activeCell="A23" sqref="A23"/>
    </sheetView>
  </sheetViews>
  <sheetFormatPr baseColWidth="10" defaultRowHeight="15" x14ac:dyDescent="0"/>
  <cols>
    <col min="3" max="3" width="6.33203125" customWidth="1"/>
    <col min="4" max="4" width="6.5" customWidth="1"/>
    <col min="5" max="5" width="6.33203125" customWidth="1"/>
    <col min="6" max="6" width="14" customWidth="1"/>
    <col min="8" max="9" width="6.6640625" customWidth="1"/>
    <col min="10" max="11" width="14.1640625" customWidth="1"/>
    <col min="13" max="13" width="6.6640625" customWidth="1"/>
    <col min="14" max="14" width="7" customWidth="1"/>
    <col min="15" max="15" width="6" customWidth="1"/>
    <col min="17" max="17" width="7" customWidth="1"/>
    <col min="18" max="18" width="7.1640625" customWidth="1"/>
    <col min="19" max="19" width="7.6640625" customWidth="1"/>
    <col min="20" max="20" width="14.6640625" customWidth="1"/>
  </cols>
  <sheetData>
    <row r="4" spans="1:20" ht="16" thickBot="1"/>
    <row r="5" spans="1:20" ht="16" thickBot="1">
      <c r="C5" s="8" t="s">
        <v>2</v>
      </c>
      <c r="D5" s="9"/>
      <c r="E5" s="10"/>
      <c r="F5" s="9" t="s">
        <v>42</v>
      </c>
      <c r="G5" s="8" t="s">
        <v>4</v>
      </c>
      <c r="H5" s="9"/>
      <c r="I5" s="10"/>
      <c r="J5" s="78" t="s">
        <v>43</v>
      </c>
      <c r="K5" s="5"/>
    </row>
    <row r="6" spans="1:20">
      <c r="A6">
        <v>12</v>
      </c>
      <c r="B6" s="14" t="s">
        <v>0</v>
      </c>
      <c r="C6" s="38">
        <v>1</v>
      </c>
      <c r="D6" s="36">
        <v>2</v>
      </c>
      <c r="E6" s="39">
        <v>3</v>
      </c>
      <c r="F6" s="36"/>
      <c r="G6" s="38">
        <v>1</v>
      </c>
      <c r="H6" s="36">
        <v>2</v>
      </c>
      <c r="I6" s="39">
        <v>3</v>
      </c>
      <c r="J6" s="15"/>
      <c r="K6" s="5"/>
      <c r="L6" s="47"/>
      <c r="M6" s="73" t="s">
        <v>2</v>
      </c>
      <c r="N6" s="48"/>
      <c r="O6" s="48"/>
      <c r="P6" s="48" t="s">
        <v>42</v>
      </c>
      <c r="Q6" s="73" t="s">
        <v>4</v>
      </c>
      <c r="R6" s="48"/>
      <c r="S6" s="48"/>
      <c r="T6" s="49" t="s">
        <v>43</v>
      </c>
    </row>
    <row r="7" spans="1:20">
      <c r="A7" s="1" t="s">
        <v>10</v>
      </c>
      <c r="B7" s="21" t="s">
        <v>7</v>
      </c>
      <c r="C7" s="23">
        <v>22</v>
      </c>
      <c r="D7" s="3">
        <v>26</v>
      </c>
      <c r="E7" s="24">
        <v>22</v>
      </c>
      <c r="F7" s="88">
        <f>AVERAGE(C7:E7)</f>
        <v>23.333333333333332</v>
      </c>
      <c r="G7" s="25">
        <v>47</v>
      </c>
      <c r="H7" s="3">
        <v>57</v>
      </c>
      <c r="I7" s="24">
        <v>53</v>
      </c>
      <c r="J7" s="54">
        <f>AVERAGE(G7:I7)</f>
        <v>52.333333333333336</v>
      </c>
      <c r="K7" s="55"/>
      <c r="L7" s="50" t="s">
        <v>44</v>
      </c>
      <c r="M7" s="95">
        <v>1</v>
      </c>
      <c r="N7" s="95">
        <v>2</v>
      </c>
      <c r="O7" s="95">
        <v>3</v>
      </c>
      <c r="P7" s="95"/>
      <c r="Q7" s="95">
        <v>1</v>
      </c>
      <c r="R7" s="95">
        <v>2</v>
      </c>
      <c r="S7" s="95">
        <v>3</v>
      </c>
      <c r="T7" s="51"/>
    </row>
    <row r="8" spans="1:20">
      <c r="B8" s="19" t="s">
        <v>8</v>
      </c>
      <c r="C8" s="25">
        <v>25</v>
      </c>
      <c r="D8" s="3">
        <v>33</v>
      </c>
      <c r="E8" s="24">
        <v>16</v>
      </c>
      <c r="F8" s="88">
        <f t="shared" ref="F8:F18" si="0">AVERAGE(C8:E8)</f>
        <v>24.666666666666668</v>
      </c>
      <c r="G8" s="25">
        <v>80</v>
      </c>
      <c r="H8" s="3">
        <v>68</v>
      </c>
      <c r="I8" s="24">
        <v>67</v>
      </c>
      <c r="J8" s="54">
        <f t="shared" ref="J8:J18" si="1">AVERAGE(G8:I8)</f>
        <v>71.666666666666671</v>
      </c>
      <c r="K8" s="55"/>
      <c r="L8" s="50" t="s">
        <v>36</v>
      </c>
      <c r="M8" s="42">
        <f>C19</f>
        <v>19.53846153846154</v>
      </c>
      <c r="N8" s="42">
        <f t="shared" ref="N8:P8" si="2">D19</f>
        <v>20.76923076923077</v>
      </c>
      <c r="O8" s="42">
        <f t="shared" si="2"/>
        <v>19.53846153846154</v>
      </c>
      <c r="P8" s="42">
        <f t="shared" si="2"/>
        <v>21.444444444444446</v>
      </c>
      <c r="Q8" s="42">
        <f t="shared" ref="Q8:Q9" si="3">G19</f>
        <v>43.230769230769234</v>
      </c>
      <c r="R8" s="42">
        <f t="shared" ref="R8:S8" si="4">H19</f>
        <v>45.46153846153846</v>
      </c>
      <c r="S8" s="42">
        <f t="shared" si="4"/>
        <v>43.46153846153846</v>
      </c>
      <c r="T8" s="96">
        <f t="shared" ref="T8:T9" si="5">J19</f>
        <v>47.55555555555555</v>
      </c>
    </row>
    <row r="9" spans="1:20">
      <c r="B9" s="19" t="s">
        <v>11</v>
      </c>
      <c r="C9" s="25">
        <v>11</v>
      </c>
      <c r="D9" s="3">
        <v>14</v>
      </c>
      <c r="E9" s="24">
        <v>12</v>
      </c>
      <c r="F9" s="88">
        <f t="shared" si="0"/>
        <v>12.333333333333334</v>
      </c>
      <c r="G9" s="25">
        <v>34</v>
      </c>
      <c r="H9" s="3">
        <v>34</v>
      </c>
      <c r="I9" s="24">
        <v>29</v>
      </c>
      <c r="J9" s="54">
        <f t="shared" si="1"/>
        <v>32.333333333333336</v>
      </c>
      <c r="K9" s="55"/>
      <c r="L9" s="50" t="s">
        <v>38</v>
      </c>
      <c r="M9" s="42">
        <f>C20</f>
        <v>11.325600680283179</v>
      </c>
      <c r="N9" s="42">
        <f t="shared" ref="N9:P9" si="6">D20</f>
        <v>13.766831190424361</v>
      </c>
      <c r="O9" s="42">
        <f t="shared" si="6"/>
        <v>16.358562409410069</v>
      </c>
      <c r="P9" s="42">
        <f t="shared" si="6"/>
        <v>12.70594653857308</v>
      </c>
      <c r="Q9" s="42">
        <f t="shared" si="3"/>
        <v>23.661339234265128</v>
      </c>
      <c r="R9" s="42">
        <f t="shared" ref="R9:S9" si="7">H20</f>
        <v>24.350275099799127</v>
      </c>
      <c r="S9" s="42">
        <f t="shared" si="7"/>
        <v>21.531432003063895</v>
      </c>
      <c r="T9" s="96">
        <f t="shared" si="5"/>
        <v>19.736308811981193</v>
      </c>
    </row>
    <row r="10" spans="1:20">
      <c r="B10" s="19" t="s">
        <v>12</v>
      </c>
      <c r="C10" s="25">
        <v>15</v>
      </c>
      <c r="D10" s="3">
        <v>12</v>
      </c>
      <c r="E10" s="24">
        <v>11</v>
      </c>
      <c r="F10" s="88">
        <f t="shared" si="0"/>
        <v>12.666666666666666</v>
      </c>
      <c r="G10" s="25">
        <v>23</v>
      </c>
      <c r="H10" s="3">
        <v>29</v>
      </c>
      <c r="I10" s="24">
        <v>28</v>
      </c>
      <c r="J10" s="54">
        <f t="shared" si="1"/>
        <v>26.666666666666668</v>
      </c>
      <c r="K10" s="55"/>
      <c r="L10" s="50" t="s">
        <v>45</v>
      </c>
      <c r="M10" s="97"/>
      <c r="N10" s="41"/>
      <c r="O10" s="41"/>
      <c r="P10" s="41"/>
      <c r="Q10" s="41"/>
      <c r="R10" s="41"/>
      <c r="S10" s="41"/>
      <c r="T10" s="51"/>
    </row>
    <row r="11" spans="1:20">
      <c r="B11" s="19" t="s">
        <v>13</v>
      </c>
      <c r="C11" s="25">
        <v>20</v>
      </c>
      <c r="D11" s="3">
        <v>25</v>
      </c>
      <c r="E11" s="24">
        <v>21</v>
      </c>
      <c r="F11" s="88">
        <f t="shared" si="0"/>
        <v>22</v>
      </c>
      <c r="G11" s="25">
        <v>41</v>
      </c>
      <c r="H11" s="3">
        <v>46</v>
      </c>
      <c r="I11" s="24">
        <v>45</v>
      </c>
      <c r="J11" s="54">
        <f t="shared" si="1"/>
        <v>44</v>
      </c>
      <c r="K11" s="55"/>
      <c r="L11" s="50" t="s">
        <v>46</v>
      </c>
      <c r="M11" s="97">
        <f>C32</f>
        <v>15.375</v>
      </c>
      <c r="N11" s="97">
        <f t="shared" ref="N11:T11" si="8">D32</f>
        <v>14.555555555555555</v>
      </c>
      <c r="O11" s="97">
        <f t="shared" si="8"/>
        <v>13.666666666666666</v>
      </c>
      <c r="P11" s="97">
        <f t="shared" si="8"/>
        <v>14.532407407407407</v>
      </c>
      <c r="Q11" s="97">
        <f t="shared" si="8"/>
        <v>38.111111111111114</v>
      </c>
      <c r="R11" s="97">
        <f t="shared" si="8"/>
        <v>39.444444444444443</v>
      </c>
      <c r="S11" s="97">
        <f t="shared" si="8"/>
        <v>39.444444444444443</v>
      </c>
      <c r="T11" s="97">
        <f t="shared" si="8"/>
        <v>39</v>
      </c>
    </row>
    <row r="12" spans="1:20">
      <c r="B12" s="20" t="s">
        <v>14</v>
      </c>
      <c r="C12" s="33">
        <v>12</v>
      </c>
      <c r="D12" s="34">
        <v>24</v>
      </c>
      <c r="E12" s="35">
        <v>17</v>
      </c>
      <c r="F12" s="88">
        <f t="shared" si="0"/>
        <v>17.666666666666668</v>
      </c>
      <c r="G12" s="33">
        <v>40</v>
      </c>
      <c r="H12" s="57">
        <v>51</v>
      </c>
      <c r="I12" s="35">
        <v>48</v>
      </c>
      <c r="J12" s="54">
        <f t="shared" si="1"/>
        <v>46.333333333333336</v>
      </c>
      <c r="K12" s="55"/>
      <c r="L12" s="50" t="s">
        <v>38</v>
      </c>
      <c r="M12" s="97">
        <f>C33</f>
        <v>5.7554322166106688</v>
      </c>
      <c r="N12" s="97">
        <f t="shared" ref="N12:T12" si="9">D33</f>
        <v>4.7987266829626556</v>
      </c>
      <c r="O12" s="97">
        <f t="shared" si="9"/>
        <v>3.1622776601683795</v>
      </c>
      <c r="P12" s="97">
        <f t="shared" si="9"/>
        <v>3.7507200954707254</v>
      </c>
      <c r="Q12" s="97">
        <f t="shared" si="9"/>
        <v>11.773322008299573</v>
      </c>
      <c r="R12" s="97">
        <f t="shared" si="9"/>
        <v>11.630897548245271</v>
      </c>
      <c r="S12" s="97">
        <f t="shared" si="9"/>
        <v>11.522924011629073</v>
      </c>
      <c r="T12" s="97">
        <f t="shared" si="9"/>
        <v>10.718623460542394</v>
      </c>
    </row>
    <row r="13" spans="1:20" ht="16" thickBot="1">
      <c r="A13" t="s">
        <v>16</v>
      </c>
      <c r="B13" s="27" t="s">
        <v>15</v>
      </c>
      <c r="C13" s="28">
        <v>10</v>
      </c>
      <c r="D13" s="6">
        <v>5</v>
      </c>
      <c r="E13" s="29">
        <v>6</v>
      </c>
      <c r="F13" s="88">
        <f t="shared" si="0"/>
        <v>7</v>
      </c>
      <c r="G13" s="28">
        <v>26</v>
      </c>
      <c r="H13" s="6">
        <v>21</v>
      </c>
      <c r="I13" s="29">
        <v>20</v>
      </c>
      <c r="J13" s="54">
        <f t="shared" si="1"/>
        <v>22.333333333333332</v>
      </c>
      <c r="K13" s="55"/>
      <c r="L13" s="75" t="s">
        <v>47</v>
      </c>
      <c r="M13" s="52">
        <v>0.28000000000000003</v>
      </c>
      <c r="N13" s="52">
        <v>0.15</v>
      </c>
      <c r="O13" s="52">
        <v>0.22</v>
      </c>
      <c r="P13" s="52">
        <v>7.0000000000000007E-2</v>
      </c>
      <c r="Q13" s="52">
        <v>0.5</v>
      </c>
      <c r="R13" s="52">
        <v>0.45</v>
      </c>
      <c r="S13" s="52">
        <v>0.57999999999999996</v>
      </c>
      <c r="T13" s="53">
        <v>0.2</v>
      </c>
    </row>
    <row r="14" spans="1:20">
      <c r="B14" s="27" t="s">
        <v>17</v>
      </c>
      <c r="C14" s="28">
        <v>16</v>
      </c>
      <c r="D14" s="6">
        <v>13</v>
      </c>
      <c r="E14" s="29">
        <v>12</v>
      </c>
      <c r="F14" s="88">
        <f t="shared" si="0"/>
        <v>13.666666666666666</v>
      </c>
      <c r="G14" s="28">
        <v>26</v>
      </c>
      <c r="H14" s="6">
        <v>27</v>
      </c>
      <c r="I14" s="29">
        <v>29</v>
      </c>
      <c r="J14" s="54">
        <f t="shared" si="1"/>
        <v>27.333333333333332</v>
      </c>
      <c r="K14" s="55"/>
    </row>
    <row r="15" spans="1:20">
      <c r="B15" s="27" t="s">
        <v>18</v>
      </c>
      <c r="C15" s="28">
        <v>23</v>
      </c>
      <c r="D15" s="6">
        <v>16</v>
      </c>
      <c r="E15" s="29">
        <v>22</v>
      </c>
      <c r="F15" s="88">
        <f t="shared" si="0"/>
        <v>20.333333333333332</v>
      </c>
      <c r="G15" s="28">
        <v>31</v>
      </c>
      <c r="H15" s="6">
        <v>32</v>
      </c>
      <c r="I15" s="29">
        <v>39</v>
      </c>
      <c r="J15" s="54">
        <f t="shared" si="1"/>
        <v>34</v>
      </c>
      <c r="K15" s="55"/>
    </row>
    <row r="16" spans="1:20">
      <c r="B16" s="27" t="s">
        <v>19</v>
      </c>
      <c r="C16" s="28">
        <v>18</v>
      </c>
      <c r="D16" s="6">
        <v>16</v>
      </c>
      <c r="E16" s="29">
        <v>11</v>
      </c>
      <c r="F16" s="88">
        <f t="shared" si="0"/>
        <v>15</v>
      </c>
      <c r="G16" s="28">
        <v>70</v>
      </c>
      <c r="H16" s="6">
        <v>85</v>
      </c>
      <c r="I16" s="29">
        <v>60</v>
      </c>
      <c r="J16" s="54">
        <f t="shared" si="1"/>
        <v>71.666666666666671</v>
      </c>
      <c r="K16" s="55"/>
    </row>
    <row r="17" spans="1:15">
      <c r="B17" s="27" t="s">
        <v>21</v>
      </c>
      <c r="C17" s="100">
        <v>43</v>
      </c>
      <c r="D17" s="101">
        <v>55</v>
      </c>
      <c r="E17" s="102">
        <v>67</v>
      </c>
      <c r="F17" s="88">
        <f t="shared" si="0"/>
        <v>55</v>
      </c>
      <c r="G17" s="28">
        <v>71</v>
      </c>
      <c r="H17" s="6">
        <v>82</v>
      </c>
      <c r="I17" s="29">
        <v>80</v>
      </c>
      <c r="J17" s="54">
        <f t="shared" si="1"/>
        <v>77.666666666666671</v>
      </c>
      <c r="K17" s="55"/>
    </row>
    <row r="18" spans="1:15" ht="16" thickBot="1">
      <c r="B18" s="18" t="s">
        <v>22</v>
      </c>
      <c r="C18" s="11">
        <v>38</v>
      </c>
      <c r="D18" s="12">
        <v>29</v>
      </c>
      <c r="E18" s="13">
        <v>34</v>
      </c>
      <c r="F18" s="88">
        <f t="shared" si="0"/>
        <v>33.666666666666664</v>
      </c>
      <c r="G18" s="11">
        <v>72</v>
      </c>
      <c r="H18" s="12">
        <v>57</v>
      </c>
      <c r="I18" s="13">
        <v>64</v>
      </c>
      <c r="J18" s="54">
        <f t="shared" si="1"/>
        <v>64.333333333333329</v>
      </c>
      <c r="K18" s="55"/>
      <c r="M18" t="s">
        <v>49</v>
      </c>
      <c r="N18" t="s">
        <v>50</v>
      </c>
      <c r="O18" t="s">
        <v>51</v>
      </c>
    </row>
    <row r="19" spans="1:15" ht="16" thickBot="1">
      <c r="B19" s="83" t="s">
        <v>36</v>
      </c>
      <c r="C19" s="84">
        <f>AVERAGE(C6:C18)</f>
        <v>19.53846153846154</v>
      </c>
      <c r="D19" s="84">
        <f t="shared" ref="D19:I19" si="10">AVERAGE(D6:D18)</f>
        <v>20.76923076923077</v>
      </c>
      <c r="E19" s="84">
        <f t="shared" si="10"/>
        <v>19.53846153846154</v>
      </c>
      <c r="F19" s="84">
        <f>AVERAGE(F7:F18)</f>
        <v>21.444444444444446</v>
      </c>
      <c r="G19" s="84">
        <f t="shared" si="10"/>
        <v>43.230769230769234</v>
      </c>
      <c r="H19" s="84">
        <f t="shared" si="10"/>
        <v>45.46153846153846</v>
      </c>
      <c r="I19" s="85">
        <f t="shared" si="10"/>
        <v>43.46153846153846</v>
      </c>
      <c r="J19" s="65">
        <f>AVERAGE(J7:J18)</f>
        <v>47.55555555555555</v>
      </c>
      <c r="K19" s="65"/>
      <c r="L19" t="s">
        <v>10</v>
      </c>
    </row>
    <row r="20" spans="1:15" ht="16" thickBot="1">
      <c r="B20" s="86" t="s">
        <v>38</v>
      </c>
      <c r="C20" s="63">
        <f>STDEV(C6:C18)</f>
        <v>11.325600680283179</v>
      </c>
      <c r="D20" s="63">
        <f t="shared" ref="D20:J20" si="11">STDEV(D6:D18)</f>
        <v>13.766831190424361</v>
      </c>
      <c r="E20" s="63">
        <f t="shared" si="11"/>
        <v>16.358562409410069</v>
      </c>
      <c r="F20" s="63">
        <f t="shared" si="11"/>
        <v>12.70594653857308</v>
      </c>
      <c r="G20" s="63">
        <f t="shared" si="11"/>
        <v>23.661339234265128</v>
      </c>
      <c r="H20" s="63">
        <f t="shared" si="11"/>
        <v>24.350275099799127</v>
      </c>
      <c r="I20" s="63">
        <f t="shared" si="11"/>
        <v>21.531432003063895</v>
      </c>
      <c r="J20" s="63">
        <f t="shared" si="11"/>
        <v>19.736308811981193</v>
      </c>
      <c r="K20" s="7"/>
      <c r="L20" t="s">
        <v>23</v>
      </c>
    </row>
    <row r="21" spans="1:15">
      <c r="B21" s="58" t="s">
        <v>48</v>
      </c>
      <c r="C21" s="7">
        <f>C19+(2*C20)</f>
        <v>42.189662899027894</v>
      </c>
      <c r="D21" s="7">
        <f t="shared" ref="D21:I21" si="12">D19+(2*D20)</f>
        <v>48.302893150079491</v>
      </c>
      <c r="E21" s="7">
        <f t="shared" si="12"/>
        <v>52.255586357281679</v>
      </c>
      <c r="F21" s="7">
        <f t="shared" si="12"/>
        <v>46.856337521590604</v>
      </c>
      <c r="G21" s="7">
        <f t="shared" si="12"/>
        <v>90.553447699299483</v>
      </c>
      <c r="H21" s="7">
        <f t="shared" si="12"/>
        <v>94.162088661136721</v>
      </c>
      <c r="I21" s="7">
        <f t="shared" si="12"/>
        <v>86.524402467666249</v>
      </c>
      <c r="J21" s="7"/>
      <c r="K21" s="7"/>
    </row>
    <row r="22" spans="1:15" ht="16" thickBot="1"/>
    <row r="23" spans="1:15" ht="16" thickBot="1">
      <c r="A23" s="1" t="s">
        <v>23</v>
      </c>
      <c r="B23" s="44" t="s">
        <v>24</v>
      </c>
      <c r="C23" s="47">
        <v>11</v>
      </c>
      <c r="D23" s="48">
        <v>15</v>
      </c>
      <c r="E23" s="76">
        <v>10</v>
      </c>
      <c r="F23" s="34">
        <f>AVERAGE(C23:E23)</f>
        <v>12</v>
      </c>
      <c r="G23" s="91">
        <v>52</v>
      </c>
      <c r="H23" s="48">
        <v>60</v>
      </c>
      <c r="I23" s="49">
        <v>63</v>
      </c>
      <c r="J23" s="89">
        <f>AVERAGE(G23:I23)</f>
        <v>58.333333333333336</v>
      </c>
      <c r="K23" s="55"/>
    </row>
    <row r="24" spans="1:15" ht="16" thickBot="1">
      <c r="A24">
        <v>9</v>
      </c>
      <c r="B24" s="20" t="s">
        <v>25</v>
      </c>
      <c r="C24" s="50">
        <v>18</v>
      </c>
      <c r="D24" s="41">
        <v>21</v>
      </c>
      <c r="E24" s="77">
        <v>17</v>
      </c>
      <c r="F24" s="93">
        <f t="shared" ref="F24:F32" si="13">AVERAGE(C24:E24)</f>
        <v>18.666666666666668</v>
      </c>
      <c r="G24" s="43">
        <v>44</v>
      </c>
      <c r="H24" s="41">
        <v>39</v>
      </c>
      <c r="I24" s="51">
        <v>27</v>
      </c>
      <c r="J24" s="89">
        <f t="shared" ref="J24:J32" si="14">AVERAGE(G24:I24)</f>
        <v>36.666666666666664</v>
      </c>
      <c r="K24" s="55"/>
    </row>
    <row r="25" spans="1:15" ht="16" thickBot="1">
      <c r="B25" s="20" t="s">
        <v>26</v>
      </c>
      <c r="C25" s="50">
        <v>13</v>
      </c>
      <c r="D25" s="41">
        <v>18</v>
      </c>
      <c r="E25" s="77">
        <v>16</v>
      </c>
      <c r="F25" s="93">
        <f t="shared" si="13"/>
        <v>15.666666666666666</v>
      </c>
      <c r="G25" s="43">
        <v>25</v>
      </c>
      <c r="H25" s="41">
        <v>27</v>
      </c>
      <c r="I25" s="51">
        <v>31</v>
      </c>
      <c r="J25" s="89">
        <f t="shared" si="14"/>
        <v>27.666666666666668</v>
      </c>
      <c r="K25" s="55"/>
    </row>
    <row r="26" spans="1:15" ht="16" thickBot="1">
      <c r="B26" s="20" t="s">
        <v>27</v>
      </c>
      <c r="C26" s="50">
        <v>27</v>
      </c>
      <c r="D26" s="41">
        <v>15</v>
      </c>
      <c r="E26" s="77">
        <v>14</v>
      </c>
      <c r="F26" s="93">
        <f t="shared" si="13"/>
        <v>18.666666666666668</v>
      </c>
      <c r="G26" s="43">
        <v>40</v>
      </c>
      <c r="H26" s="41">
        <v>42</v>
      </c>
      <c r="I26" s="51">
        <v>48</v>
      </c>
      <c r="J26" s="89">
        <f t="shared" si="14"/>
        <v>43.333333333333336</v>
      </c>
      <c r="K26" s="55"/>
    </row>
    <row r="27" spans="1:15" ht="16" thickBot="1">
      <c r="B27" s="20" t="s">
        <v>29</v>
      </c>
      <c r="C27" s="50"/>
      <c r="D27" s="41">
        <v>12</v>
      </c>
      <c r="E27" s="77">
        <v>15</v>
      </c>
      <c r="F27" s="34">
        <f t="shared" si="13"/>
        <v>13.5</v>
      </c>
      <c r="G27" s="43">
        <v>27</v>
      </c>
      <c r="H27" s="41">
        <v>38</v>
      </c>
      <c r="I27" s="51">
        <v>40</v>
      </c>
      <c r="J27" s="78">
        <f t="shared" si="14"/>
        <v>35</v>
      </c>
      <c r="K27" s="5"/>
    </row>
    <row r="28" spans="1:15" ht="16" thickBot="1">
      <c r="B28" s="20" t="s">
        <v>30</v>
      </c>
      <c r="C28" s="50">
        <v>14</v>
      </c>
      <c r="D28" s="41">
        <v>14</v>
      </c>
      <c r="E28" s="77">
        <v>15</v>
      </c>
      <c r="F28" s="93">
        <f t="shared" si="13"/>
        <v>14.333333333333334</v>
      </c>
      <c r="G28" s="43">
        <v>51</v>
      </c>
      <c r="H28" s="41">
        <v>49</v>
      </c>
      <c r="I28" s="51">
        <v>44</v>
      </c>
      <c r="J28" s="78">
        <f t="shared" si="14"/>
        <v>48</v>
      </c>
      <c r="K28" s="5"/>
    </row>
    <row r="29" spans="1:15" ht="16" thickBot="1">
      <c r="B29" s="20" t="s">
        <v>31</v>
      </c>
      <c r="C29" s="50">
        <v>8</v>
      </c>
      <c r="D29" s="41">
        <v>6</v>
      </c>
      <c r="E29" s="77">
        <v>10</v>
      </c>
      <c r="F29" s="34">
        <f t="shared" si="13"/>
        <v>8</v>
      </c>
      <c r="G29" s="43">
        <v>19</v>
      </c>
      <c r="H29" s="41">
        <v>24</v>
      </c>
      <c r="I29" s="51">
        <v>27</v>
      </c>
      <c r="J29" s="89">
        <f t="shared" si="14"/>
        <v>23.333333333333332</v>
      </c>
      <c r="K29" s="55"/>
    </row>
    <row r="30" spans="1:15" ht="16" thickBot="1">
      <c r="B30" s="20" t="s">
        <v>32</v>
      </c>
      <c r="C30" s="50">
        <v>14</v>
      </c>
      <c r="D30" s="41">
        <v>10</v>
      </c>
      <c r="E30" s="77">
        <v>9</v>
      </c>
      <c r="F30" s="34">
        <f t="shared" si="13"/>
        <v>11</v>
      </c>
      <c r="G30" s="43">
        <v>45</v>
      </c>
      <c r="H30" s="41">
        <v>47</v>
      </c>
      <c r="I30" s="51">
        <v>41</v>
      </c>
      <c r="J30" s="89">
        <f t="shared" si="14"/>
        <v>44.333333333333336</v>
      </c>
      <c r="K30" s="55"/>
    </row>
    <row r="31" spans="1:15" ht="16" thickBot="1">
      <c r="B31" s="19" t="s">
        <v>33</v>
      </c>
      <c r="C31" s="79">
        <v>18</v>
      </c>
      <c r="D31" s="80">
        <v>20</v>
      </c>
      <c r="E31" s="90">
        <v>17</v>
      </c>
      <c r="F31" s="94">
        <f t="shared" si="13"/>
        <v>18.333333333333332</v>
      </c>
      <c r="G31" s="4">
        <v>40</v>
      </c>
      <c r="H31" s="80">
        <v>29</v>
      </c>
      <c r="I31" s="81">
        <v>34</v>
      </c>
      <c r="J31" s="89">
        <f t="shared" si="14"/>
        <v>34.333333333333336</v>
      </c>
      <c r="K31" s="55"/>
    </row>
    <row r="32" spans="1:15" ht="16" thickBot="1">
      <c r="B32" s="62" t="s">
        <v>36</v>
      </c>
      <c r="C32" s="82">
        <f>(C23+C24+C25+C26+C28+C29+C30+C31)/8</f>
        <v>15.375</v>
      </c>
      <c r="D32" s="82">
        <f>AVERAGE(D23:D31)</f>
        <v>14.555555555555555</v>
      </c>
      <c r="E32" s="82">
        <f t="shared" ref="E32:I32" si="15">AVERAGE(E23:E31)</f>
        <v>13.666666666666666</v>
      </c>
      <c r="F32" s="92">
        <f t="shared" si="13"/>
        <v>14.532407407407407</v>
      </c>
      <c r="G32" s="82">
        <f t="shared" si="15"/>
        <v>38.111111111111114</v>
      </c>
      <c r="H32" s="82">
        <f t="shared" si="15"/>
        <v>39.444444444444443</v>
      </c>
      <c r="I32" s="82">
        <f t="shared" si="15"/>
        <v>39.444444444444443</v>
      </c>
      <c r="J32" s="78">
        <f t="shared" si="14"/>
        <v>39</v>
      </c>
      <c r="K32" s="5"/>
    </row>
    <row r="33" spans="2:11" ht="16" thickBot="1">
      <c r="B33" s="87" t="s">
        <v>38</v>
      </c>
      <c r="C33" s="82">
        <f>STDEV(C23:C31)</f>
        <v>5.7554322166106688</v>
      </c>
      <c r="D33" s="82">
        <f t="shared" ref="D33:J33" si="16">STDEV(D23:D31)</f>
        <v>4.7987266829626556</v>
      </c>
      <c r="E33" s="82">
        <f t="shared" si="16"/>
        <v>3.1622776601683795</v>
      </c>
      <c r="F33" s="82">
        <f t="shared" si="16"/>
        <v>3.7507200954707254</v>
      </c>
      <c r="G33" s="82">
        <f t="shared" si="16"/>
        <v>11.773322008299573</v>
      </c>
      <c r="H33" s="82">
        <f t="shared" si="16"/>
        <v>11.630897548245271</v>
      </c>
      <c r="I33" s="82">
        <f t="shared" si="16"/>
        <v>11.522924011629073</v>
      </c>
      <c r="J33" s="82">
        <f t="shared" si="16"/>
        <v>10.718623460542394</v>
      </c>
      <c r="K33" s="5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topLeftCell="A10" workbookViewId="0">
      <selection activeCell="M22" sqref="M22"/>
    </sheetView>
  </sheetViews>
  <sheetFormatPr baseColWidth="10" defaultRowHeight="15" x14ac:dyDescent="0"/>
  <cols>
    <col min="4" max="4" width="14.83203125" customWidth="1"/>
    <col min="5" max="5" width="14.5" customWidth="1"/>
    <col min="6" max="6" width="15.1640625" customWidth="1"/>
    <col min="7" max="7" width="15.5" customWidth="1"/>
  </cols>
  <sheetData>
    <row r="3" spans="1:15" ht="16" thickBot="1">
      <c r="E3" s="20"/>
    </row>
    <row r="4" spans="1:15">
      <c r="C4" s="14" t="s">
        <v>0</v>
      </c>
      <c r="D4" s="14" t="s">
        <v>1</v>
      </c>
      <c r="E4" s="40" t="s">
        <v>3</v>
      </c>
      <c r="F4" s="14" t="s">
        <v>5</v>
      </c>
      <c r="G4" s="8" t="s">
        <v>6</v>
      </c>
      <c r="H4" s="71" t="s">
        <v>37</v>
      </c>
    </row>
    <row r="5" spans="1:15" ht="16" thickBot="1">
      <c r="A5">
        <v>13</v>
      </c>
      <c r="B5" s="1" t="s">
        <v>10</v>
      </c>
      <c r="C5" s="21" t="s">
        <v>7</v>
      </c>
      <c r="D5" s="22">
        <v>10.07</v>
      </c>
      <c r="E5" s="22">
        <v>19.84</v>
      </c>
      <c r="F5" s="26">
        <v>12.32</v>
      </c>
      <c r="G5" s="59">
        <v>9.7799999999999994</v>
      </c>
      <c r="H5" s="42">
        <f>AVERAGE(D5:G5)</f>
        <v>13.002500000000001</v>
      </c>
    </row>
    <row r="6" spans="1:15">
      <c r="C6" s="19" t="s">
        <v>8</v>
      </c>
      <c r="D6" s="19">
        <v>13.38</v>
      </c>
      <c r="E6" s="19">
        <v>11.14</v>
      </c>
      <c r="F6" s="21">
        <v>24.72</v>
      </c>
      <c r="G6" s="25">
        <v>16.61</v>
      </c>
      <c r="H6" s="42">
        <f t="shared" ref="H6:H17" si="0">AVERAGE(D6:G6)</f>
        <v>16.462499999999999</v>
      </c>
      <c r="J6" s="72"/>
      <c r="K6" s="73" t="s">
        <v>1</v>
      </c>
      <c r="L6" s="73" t="s">
        <v>3</v>
      </c>
      <c r="M6" s="73" t="s">
        <v>5</v>
      </c>
      <c r="N6" s="73" t="s">
        <v>6</v>
      </c>
      <c r="O6" s="74" t="s">
        <v>37</v>
      </c>
    </row>
    <row r="7" spans="1:15">
      <c r="C7" s="19" t="s">
        <v>9</v>
      </c>
      <c r="D7" s="19">
        <v>28.23</v>
      </c>
      <c r="E7" s="19">
        <v>29.01</v>
      </c>
      <c r="F7" s="21">
        <v>22.49</v>
      </c>
      <c r="G7" s="25">
        <v>27.75</v>
      </c>
      <c r="H7" s="42">
        <f t="shared" si="0"/>
        <v>26.87</v>
      </c>
      <c r="J7" s="50" t="s">
        <v>40</v>
      </c>
      <c r="K7" s="41">
        <v>20.81</v>
      </c>
      <c r="L7" s="41">
        <v>23.55</v>
      </c>
      <c r="M7" s="41">
        <v>22.02</v>
      </c>
      <c r="N7" s="41">
        <v>23.2</v>
      </c>
      <c r="O7" s="51">
        <v>22.4</v>
      </c>
    </row>
    <row r="8" spans="1:15">
      <c r="C8" s="19" t="s">
        <v>11</v>
      </c>
      <c r="D8" s="59">
        <v>39.17</v>
      </c>
      <c r="E8" s="42">
        <v>45.32</v>
      </c>
      <c r="F8" s="42">
        <v>38.1</v>
      </c>
      <c r="G8" s="61">
        <v>38</v>
      </c>
      <c r="H8" s="42">
        <f t="shared" si="0"/>
        <v>40.147500000000001</v>
      </c>
      <c r="J8" s="50" t="s">
        <v>38</v>
      </c>
      <c r="K8" s="41">
        <v>11.66</v>
      </c>
      <c r="L8" s="41">
        <v>16.43</v>
      </c>
      <c r="M8" s="41">
        <v>14.84</v>
      </c>
      <c r="N8" s="41">
        <v>17.989999999999998</v>
      </c>
      <c r="O8" s="51">
        <v>14.5</v>
      </c>
    </row>
    <row r="9" spans="1:15">
      <c r="C9" s="19" t="s">
        <v>12</v>
      </c>
      <c r="D9" s="59">
        <v>22.67</v>
      </c>
      <c r="E9" s="42">
        <v>28.52</v>
      </c>
      <c r="F9" s="42">
        <v>22.38</v>
      </c>
      <c r="G9" s="61">
        <v>34.97</v>
      </c>
      <c r="H9" s="42">
        <f t="shared" si="0"/>
        <v>27.134999999999998</v>
      </c>
      <c r="J9" s="50" t="s">
        <v>41</v>
      </c>
      <c r="K9" s="41">
        <v>25.94</v>
      </c>
      <c r="L9" s="41">
        <v>29.27</v>
      </c>
      <c r="M9" s="41">
        <v>25.67</v>
      </c>
      <c r="N9" s="41">
        <v>28.28</v>
      </c>
      <c r="O9" s="51">
        <v>27.28</v>
      </c>
    </row>
    <row r="10" spans="1:15">
      <c r="C10" s="19" t="s">
        <v>13</v>
      </c>
      <c r="D10" s="22">
        <v>28.53</v>
      </c>
      <c r="E10" s="22">
        <v>16.420000000000002</v>
      </c>
      <c r="F10" s="26">
        <v>17.59</v>
      </c>
      <c r="G10" s="59">
        <v>16.420000000000002</v>
      </c>
      <c r="H10" s="42">
        <f t="shared" si="0"/>
        <v>19.740000000000002</v>
      </c>
      <c r="J10" s="50" t="s">
        <v>38</v>
      </c>
      <c r="K10" s="41">
        <v>10.5</v>
      </c>
      <c r="L10" s="41">
        <v>9.5</v>
      </c>
      <c r="M10" s="41">
        <v>12.6</v>
      </c>
      <c r="N10" s="41">
        <v>8.6</v>
      </c>
      <c r="O10" s="51">
        <v>9.3000000000000007</v>
      </c>
    </row>
    <row r="11" spans="1:15" ht="16" thickBot="1">
      <c r="C11" s="20" t="s">
        <v>14</v>
      </c>
      <c r="D11" s="32">
        <v>1.48</v>
      </c>
      <c r="E11" s="32">
        <v>2.75</v>
      </c>
      <c r="F11" s="37">
        <v>3.14</v>
      </c>
      <c r="G11" s="69">
        <v>2.4500000000000002</v>
      </c>
      <c r="H11" s="42">
        <f t="shared" si="0"/>
        <v>2.4550000000000001</v>
      </c>
      <c r="J11" s="75" t="s">
        <v>39</v>
      </c>
      <c r="K11" s="52">
        <v>0.26</v>
      </c>
      <c r="L11" s="52">
        <v>0.28000000000000003</v>
      </c>
      <c r="M11" s="52">
        <v>0.5</v>
      </c>
      <c r="N11" s="52">
        <v>0.36</v>
      </c>
      <c r="O11" s="53">
        <v>0.32</v>
      </c>
    </row>
    <row r="12" spans="1:15">
      <c r="B12" t="s">
        <v>16</v>
      </c>
      <c r="C12" s="27" t="s">
        <v>15</v>
      </c>
      <c r="D12" s="30">
        <v>26.18</v>
      </c>
      <c r="E12" s="30">
        <v>31.65</v>
      </c>
      <c r="F12" s="31">
        <v>41.52</v>
      </c>
      <c r="G12" s="60">
        <v>51.18</v>
      </c>
      <c r="H12" s="42">
        <f t="shared" si="0"/>
        <v>37.6325</v>
      </c>
    </row>
    <row r="13" spans="1:15">
      <c r="C13" s="27" t="s">
        <v>17</v>
      </c>
      <c r="D13" s="30">
        <v>20</v>
      </c>
      <c r="E13" s="30">
        <v>20</v>
      </c>
      <c r="F13" s="31">
        <v>16</v>
      </c>
      <c r="G13" s="60">
        <v>7</v>
      </c>
      <c r="H13" s="42">
        <f t="shared" si="0"/>
        <v>15.75</v>
      </c>
    </row>
    <row r="14" spans="1:15">
      <c r="C14" s="27" t="s">
        <v>18</v>
      </c>
      <c r="D14" s="30">
        <v>35.17</v>
      </c>
      <c r="E14" s="98">
        <v>58.89</v>
      </c>
      <c r="F14" s="99">
        <v>54.02</v>
      </c>
      <c r="G14" s="61">
        <v>55.68</v>
      </c>
      <c r="H14" s="42">
        <f t="shared" si="0"/>
        <v>50.940000000000005</v>
      </c>
    </row>
    <row r="15" spans="1:15">
      <c r="C15" s="27" t="s">
        <v>19</v>
      </c>
      <c r="D15" s="60">
        <v>9.2899999999999991</v>
      </c>
      <c r="E15" s="42">
        <v>6.75</v>
      </c>
      <c r="F15" s="42">
        <v>6.65</v>
      </c>
      <c r="G15" s="61">
        <v>6.64</v>
      </c>
      <c r="H15" s="42">
        <f t="shared" si="0"/>
        <v>7.3324999999999996</v>
      </c>
    </row>
    <row r="16" spans="1:15">
      <c r="C16" s="27" t="s">
        <v>20</v>
      </c>
      <c r="D16" s="30">
        <v>29.41</v>
      </c>
      <c r="E16" s="30">
        <v>31.85</v>
      </c>
      <c r="F16" s="31">
        <v>20.32</v>
      </c>
      <c r="G16" s="60">
        <v>31.16</v>
      </c>
      <c r="H16" s="42">
        <f t="shared" si="0"/>
        <v>28.185000000000002</v>
      </c>
    </row>
    <row r="17" spans="1:8" ht="16" thickBot="1">
      <c r="C17" s="20" t="s">
        <v>22</v>
      </c>
      <c r="D17" s="16">
        <v>7</v>
      </c>
      <c r="E17" s="18">
        <v>4</v>
      </c>
      <c r="F17" s="17">
        <v>7</v>
      </c>
      <c r="G17" s="11">
        <v>4</v>
      </c>
      <c r="H17" s="42">
        <f t="shared" si="0"/>
        <v>5.5</v>
      </c>
    </row>
    <row r="18" spans="1:8" ht="16" thickBot="1">
      <c r="C18" s="66" t="s">
        <v>36</v>
      </c>
      <c r="D18" s="67">
        <f>AVERAGE(D5:D17)</f>
        <v>20.813846153846153</v>
      </c>
      <c r="E18" s="67">
        <f t="shared" ref="E18:G18" si="1">AVERAGE(E5:E17)</f>
        <v>23.549230769230771</v>
      </c>
      <c r="F18" s="67">
        <f t="shared" si="1"/>
        <v>22.01923076923077</v>
      </c>
      <c r="G18" s="64">
        <f t="shared" si="1"/>
        <v>23.203076923076921</v>
      </c>
      <c r="H18" s="2">
        <f>AVERAGE(H5:H17)</f>
        <v>22.396346153846157</v>
      </c>
    </row>
    <row r="19" spans="1:8">
      <c r="C19" s="58" t="s">
        <v>38</v>
      </c>
      <c r="D19" s="7">
        <f>STDEV(D5:D17)</f>
        <v>11.663669761601293</v>
      </c>
      <c r="E19" s="7">
        <f t="shared" ref="E19:G19" si="2">STDEV(E5:E17)</f>
        <v>16.432069996168295</v>
      </c>
      <c r="F19" s="7">
        <f t="shared" si="2"/>
        <v>14.836873806802245</v>
      </c>
      <c r="G19" s="7">
        <f t="shared" si="2"/>
        <v>17.992676002851542</v>
      </c>
      <c r="H19" s="7">
        <f>STDEV(H5:H17)</f>
        <v>14.49916429399843</v>
      </c>
    </row>
    <row r="20" spans="1:8">
      <c r="C20" s="58" t="s">
        <v>48</v>
      </c>
      <c r="D20" s="7">
        <f>D18+(2*D19)</f>
        <v>44.141185677048739</v>
      </c>
      <c r="E20" s="7">
        <f t="shared" ref="E20:H20" si="3">E18+(2*E19)</f>
        <v>56.413370761567364</v>
      </c>
      <c r="F20" s="7">
        <f t="shared" si="3"/>
        <v>51.692978382835264</v>
      </c>
      <c r="G20" s="7">
        <f t="shared" si="3"/>
        <v>59.188428928780006</v>
      </c>
      <c r="H20" s="7">
        <f t="shared" si="3"/>
        <v>51.394674741843019</v>
      </c>
    </row>
    <row r="21" spans="1:8" ht="16" thickBot="1"/>
    <row r="22" spans="1:8">
      <c r="A22">
        <v>11</v>
      </c>
      <c r="B22" s="1" t="s">
        <v>23</v>
      </c>
      <c r="C22" s="44" t="s">
        <v>24</v>
      </c>
      <c r="D22" s="46">
        <v>31.75</v>
      </c>
      <c r="E22" s="46">
        <v>34.39</v>
      </c>
      <c r="F22" s="46">
        <v>28.33</v>
      </c>
      <c r="G22" s="68">
        <v>33.770000000000003</v>
      </c>
      <c r="H22" s="42">
        <f>AVERAGE(D22:G22)</f>
        <v>32.06</v>
      </c>
    </row>
    <row r="23" spans="1:8">
      <c r="C23" s="20" t="s">
        <v>25</v>
      </c>
      <c r="D23" s="20">
        <v>32</v>
      </c>
      <c r="E23" s="20">
        <v>32</v>
      </c>
      <c r="F23" s="20">
        <v>28</v>
      </c>
      <c r="G23" s="33">
        <v>33</v>
      </c>
      <c r="H23" s="42">
        <f t="shared" ref="H23:H32" si="4">AVERAGE(D23:G23)</f>
        <v>31.25</v>
      </c>
    </row>
    <row r="24" spans="1:8">
      <c r="C24" s="20" t="s">
        <v>26</v>
      </c>
      <c r="D24" s="20">
        <v>23</v>
      </c>
      <c r="E24" s="20">
        <v>32</v>
      </c>
      <c r="F24" s="20">
        <v>32</v>
      </c>
      <c r="G24" s="33">
        <v>35</v>
      </c>
      <c r="H24" s="42">
        <f t="shared" si="4"/>
        <v>30.5</v>
      </c>
    </row>
    <row r="25" spans="1:8">
      <c r="C25" s="20" t="s">
        <v>27</v>
      </c>
      <c r="D25" s="20">
        <v>16</v>
      </c>
      <c r="E25" s="20">
        <v>24</v>
      </c>
      <c r="F25" s="20">
        <v>28</v>
      </c>
      <c r="G25" s="33">
        <v>32</v>
      </c>
      <c r="H25" s="42">
        <f t="shared" si="4"/>
        <v>25</v>
      </c>
    </row>
    <row r="26" spans="1:8">
      <c r="C26" s="20" t="s">
        <v>28</v>
      </c>
      <c r="D26" s="32">
        <v>20.420000000000002</v>
      </c>
      <c r="E26" s="32">
        <v>22.28</v>
      </c>
      <c r="F26" s="32">
        <v>3.33</v>
      </c>
      <c r="G26" s="69">
        <v>29.2</v>
      </c>
      <c r="H26" s="42">
        <f t="shared" si="4"/>
        <v>18.807500000000001</v>
      </c>
    </row>
    <row r="27" spans="1:8">
      <c r="C27" s="20" t="s">
        <v>29</v>
      </c>
      <c r="D27" s="32">
        <v>41.13</v>
      </c>
      <c r="E27" s="32">
        <v>42.3</v>
      </c>
      <c r="F27" s="32">
        <v>41.42</v>
      </c>
      <c r="G27" s="69">
        <v>32.14</v>
      </c>
      <c r="H27" s="42">
        <f t="shared" si="4"/>
        <v>39.247500000000002</v>
      </c>
    </row>
    <row r="28" spans="1:8">
      <c r="C28" s="20" t="s">
        <v>30</v>
      </c>
      <c r="D28" s="20">
        <v>17</v>
      </c>
      <c r="E28" s="20">
        <v>22</v>
      </c>
      <c r="F28" s="20">
        <v>32</v>
      </c>
      <c r="G28" s="33">
        <v>28</v>
      </c>
      <c r="H28" s="42">
        <f t="shared" si="4"/>
        <v>24.75</v>
      </c>
    </row>
    <row r="29" spans="1:8">
      <c r="C29" s="20" t="s">
        <v>31</v>
      </c>
      <c r="D29" s="20">
        <v>27</v>
      </c>
      <c r="E29" s="20">
        <v>24</v>
      </c>
      <c r="F29" s="20">
        <v>20</v>
      </c>
      <c r="G29" s="33">
        <v>21</v>
      </c>
      <c r="H29" s="42">
        <f t="shared" si="4"/>
        <v>23</v>
      </c>
    </row>
    <row r="30" spans="1:8">
      <c r="C30" s="20" t="s">
        <v>32</v>
      </c>
      <c r="D30" s="20">
        <v>27</v>
      </c>
      <c r="E30" s="20">
        <v>24</v>
      </c>
      <c r="F30" s="20">
        <v>20</v>
      </c>
      <c r="G30" s="33">
        <v>21</v>
      </c>
      <c r="H30" s="42">
        <f t="shared" si="4"/>
        <v>23</v>
      </c>
    </row>
    <row r="31" spans="1:8">
      <c r="C31" s="20" t="s">
        <v>34</v>
      </c>
      <c r="D31" s="20">
        <v>42</v>
      </c>
      <c r="E31" s="20">
        <v>48</v>
      </c>
      <c r="F31" s="20">
        <v>43</v>
      </c>
      <c r="G31" s="33">
        <v>38</v>
      </c>
      <c r="H31" s="42">
        <f t="shared" si="4"/>
        <v>42.75</v>
      </c>
    </row>
    <row r="32" spans="1:8" ht="16" thickBot="1">
      <c r="C32" s="45" t="s">
        <v>35</v>
      </c>
      <c r="D32" s="45">
        <v>8</v>
      </c>
      <c r="E32" s="45">
        <v>17</v>
      </c>
      <c r="F32" s="45">
        <v>6</v>
      </c>
      <c r="G32" s="70">
        <v>8</v>
      </c>
      <c r="H32" s="42">
        <f t="shared" si="4"/>
        <v>9.75</v>
      </c>
    </row>
    <row r="33" spans="3:8" ht="16" thickBot="1">
      <c r="C33" s="62" t="s">
        <v>36</v>
      </c>
      <c r="D33" s="63">
        <f>AVERAGE(D22:D32)</f>
        <v>25.936363636363637</v>
      </c>
      <c r="E33" s="63">
        <f t="shared" ref="E33:G33" si="5">AVERAGE(E22:E32)</f>
        <v>29.270000000000003</v>
      </c>
      <c r="F33" s="63">
        <f t="shared" si="5"/>
        <v>25.643636363636361</v>
      </c>
      <c r="G33" s="64">
        <f t="shared" si="5"/>
        <v>28.282727272727275</v>
      </c>
      <c r="H33" s="2">
        <f>AVERAGE(H22:H32)</f>
        <v>27.28318181818182</v>
      </c>
    </row>
    <row r="34" spans="3:8">
      <c r="C34" s="56" t="s">
        <v>38</v>
      </c>
      <c r="D34" s="65">
        <f>STDEV(D22:D32)</f>
        <v>10.493194244582789</v>
      </c>
      <c r="E34" s="65">
        <f t="shared" ref="E34:G34" si="6">STDEV(E22:E32)</f>
        <v>9.4725846525644553</v>
      </c>
      <c r="F34" s="65">
        <f t="shared" si="6"/>
        <v>12.636206925123755</v>
      </c>
      <c r="G34" s="65">
        <f t="shared" si="6"/>
        <v>8.5964714748658277</v>
      </c>
      <c r="H34" s="65">
        <f>STDEV(H22:H32)</f>
        <v>9.267361011293147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abSelected="1" topLeftCell="M11" workbookViewId="0">
      <selection activeCell="AE22" sqref="AE22"/>
    </sheetView>
  </sheetViews>
  <sheetFormatPr baseColWidth="10" defaultRowHeight="15" x14ac:dyDescent="0"/>
  <cols>
    <col min="3" max="3" width="23.1640625" customWidth="1"/>
    <col min="4" max="4" width="21.1640625" customWidth="1"/>
    <col min="7" max="7" width="19.6640625" customWidth="1"/>
    <col min="8" max="8" width="20" customWidth="1"/>
    <col min="13" max="13" width="17" customWidth="1"/>
  </cols>
  <sheetData>
    <row r="2" spans="1:15">
      <c r="C2" t="s">
        <v>52</v>
      </c>
      <c r="D2" t="s">
        <v>4</v>
      </c>
    </row>
    <row r="3" spans="1:15">
      <c r="A3">
        <v>12</v>
      </c>
      <c r="B3" t="s">
        <v>0</v>
      </c>
    </row>
    <row r="4" spans="1:15">
      <c r="A4" s="1" t="s">
        <v>10</v>
      </c>
      <c r="B4" t="s">
        <v>7</v>
      </c>
      <c r="C4" s="2">
        <v>23.333333333333332</v>
      </c>
      <c r="D4" s="2">
        <v>52.333333333333336</v>
      </c>
    </row>
    <row r="5" spans="1:15">
      <c r="A5" t="s">
        <v>53</v>
      </c>
      <c r="B5" t="s">
        <v>8</v>
      </c>
      <c r="C5" s="2">
        <v>24.666666666666668</v>
      </c>
      <c r="D5" s="2">
        <v>71.666666666666671</v>
      </c>
    </row>
    <row r="6" spans="1:15">
      <c r="B6" t="s">
        <v>11</v>
      </c>
      <c r="C6" s="2">
        <v>12.333333333333334</v>
      </c>
      <c r="D6" s="2">
        <v>32.333333333333336</v>
      </c>
      <c r="G6" t="s">
        <v>2</v>
      </c>
      <c r="H6" t="s">
        <v>50</v>
      </c>
    </row>
    <row r="7" spans="1:15">
      <c r="B7" t="s">
        <v>12</v>
      </c>
      <c r="C7" s="2">
        <v>12.666666666666666</v>
      </c>
      <c r="D7" s="2">
        <v>26.666666666666668</v>
      </c>
      <c r="F7" t="s">
        <v>57</v>
      </c>
      <c r="G7">
        <v>21.44</v>
      </c>
      <c r="H7">
        <v>47.56</v>
      </c>
    </row>
    <row r="8" spans="1:15">
      <c r="B8" t="s">
        <v>13</v>
      </c>
      <c r="C8" s="2">
        <v>22</v>
      </c>
      <c r="D8" s="2">
        <v>44</v>
      </c>
      <c r="F8" t="s">
        <v>23</v>
      </c>
      <c r="G8">
        <v>14.53</v>
      </c>
      <c r="H8">
        <v>39</v>
      </c>
    </row>
    <row r="9" spans="1:15">
      <c r="B9" t="s">
        <v>14</v>
      </c>
      <c r="C9" s="2">
        <v>17.666666666666668</v>
      </c>
      <c r="D9" s="2">
        <v>46.333333333333336</v>
      </c>
    </row>
    <row r="10" spans="1:15">
      <c r="B10" t="s">
        <v>15</v>
      </c>
      <c r="C10" s="2">
        <v>7</v>
      </c>
      <c r="D10" s="2">
        <v>22.333333333333332</v>
      </c>
    </row>
    <row r="11" spans="1:15">
      <c r="B11" t="s">
        <v>17</v>
      </c>
      <c r="C11" s="2">
        <v>13.666666666666666</v>
      </c>
      <c r="D11" s="2">
        <v>27.333333333333332</v>
      </c>
    </row>
    <row r="12" spans="1:15">
      <c r="B12" t="s">
        <v>18</v>
      </c>
      <c r="C12" s="2">
        <v>20.333333333333332</v>
      </c>
      <c r="D12" s="2">
        <v>34</v>
      </c>
    </row>
    <row r="13" spans="1:15">
      <c r="B13" t="s">
        <v>19</v>
      </c>
      <c r="C13" s="2">
        <v>15</v>
      </c>
      <c r="D13" s="2">
        <v>71.666666666666671</v>
      </c>
    </row>
    <row r="14" spans="1:15">
      <c r="B14" t="s">
        <v>21</v>
      </c>
      <c r="C14" s="2">
        <v>55</v>
      </c>
      <c r="D14" s="2">
        <v>77.666666666666671</v>
      </c>
      <c r="O14" t="s">
        <v>66</v>
      </c>
    </row>
    <row r="15" spans="1:15">
      <c r="B15" t="s">
        <v>22</v>
      </c>
      <c r="C15" s="2">
        <v>33.666666666666664</v>
      </c>
      <c r="D15" s="2">
        <v>64.333333333333329</v>
      </c>
      <c r="M15" s="1" t="s">
        <v>69</v>
      </c>
      <c r="N15">
        <v>21.44</v>
      </c>
      <c r="O15">
        <v>8.07</v>
      </c>
    </row>
    <row r="16" spans="1:15">
      <c r="B16" s="1" t="s">
        <v>36</v>
      </c>
      <c r="C16" s="2">
        <v>21.444444444444446</v>
      </c>
      <c r="D16" s="2">
        <v>47.55555555555555</v>
      </c>
      <c r="M16" s="1" t="s">
        <v>68</v>
      </c>
      <c r="N16">
        <v>14.53</v>
      </c>
      <c r="O16">
        <v>3.06</v>
      </c>
    </row>
    <row r="17" spans="1:15">
      <c r="B17" s="1" t="s">
        <v>38</v>
      </c>
      <c r="C17" s="2">
        <v>12.70594653857308</v>
      </c>
      <c r="D17" s="2">
        <v>19.736308811981193</v>
      </c>
      <c r="M17" s="1" t="s">
        <v>70</v>
      </c>
      <c r="N17">
        <v>47.56</v>
      </c>
      <c r="O17">
        <v>12.53</v>
      </c>
    </row>
    <row r="18" spans="1:15">
      <c r="B18" s="1" t="s">
        <v>51</v>
      </c>
      <c r="C18" s="2">
        <f>C17/(12^0.5)</f>
        <v>3.6678908271770809</v>
      </c>
      <c r="D18" s="2">
        <f>D17/(12^0.5)</f>
        <v>5.6973816027034623</v>
      </c>
      <c r="M18" s="1" t="s">
        <v>71</v>
      </c>
      <c r="N18">
        <v>39</v>
      </c>
      <c r="O18">
        <v>8.75</v>
      </c>
    </row>
    <row r="19" spans="1:15">
      <c r="B19" s="1" t="s">
        <v>56</v>
      </c>
      <c r="C19" s="2">
        <f>C16-2.2*C18</f>
        <v>13.375084624654868</v>
      </c>
      <c r="D19" s="2">
        <f>D16-2.2*D18</f>
        <v>35.021316029607931</v>
      </c>
    </row>
    <row r="20" spans="1:15">
      <c r="B20" s="1" t="s">
        <v>55</v>
      </c>
      <c r="C20" s="2">
        <f>C16+2.2*C18</f>
        <v>29.513804264234025</v>
      </c>
      <c r="D20" s="2">
        <f>D16+2.2*D18</f>
        <v>60.089795081503169</v>
      </c>
    </row>
    <row r="22" spans="1:15">
      <c r="A22" s="1" t="s">
        <v>23</v>
      </c>
      <c r="B22" t="s">
        <v>24</v>
      </c>
      <c r="C22" s="2">
        <v>12</v>
      </c>
      <c r="D22" s="2">
        <v>58.333333333333336</v>
      </c>
    </row>
    <row r="23" spans="1:15">
      <c r="A23" t="s">
        <v>54</v>
      </c>
      <c r="B23" t="s">
        <v>25</v>
      </c>
      <c r="C23" s="2">
        <v>18.666666666666668</v>
      </c>
      <c r="D23" s="2">
        <v>36.666666666666664</v>
      </c>
    </row>
    <row r="24" spans="1:15">
      <c r="B24" t="s">
        <v>26</v>
      </c>
      <c r="C24" s="2">
        <v>15.666666666666666</v>
      </c>
      <c r="D24" s="2">
        <v>27.666666666666668</v>
      </c>
    </row>
    <row r="25" spans="1:15">
      <c r="B25" t="s">
        <v>27</v>
      </c>
      <c r="C25" s="2">
        <v>18.666666666666668</v>
      </c>
      <c r="D25" s="2">
        <v>43.333333333333336</v>
      </c>
    </row>
    <row r="26" spans="1:15">
      <c r="B26" t="s">
        <v>29</v>
      </c>
      <c r="C26" s="2">
        <v>13.5</v>
      </c>
      <c r="D26" s="2">
        <v>35</v>
      </c>
    </row>
    <row r="27" spans="1:15">
      <c r="B27" t="s">
        <v>30</v>
      </c>
      <c r="C27" s="2">
        <v>14.333333333333334</v>
      </c>
      <c r="D27" s="2">
        <v>48</v>
      </c>
    </row>
    <row r="28" spans="1:15">
      <c r="B28" t="s">
        <v>31</v>
      </c>
      <c r="C28" s="2">
        <v>8</v>
      </c>
      <c r="D28" s="2">
        <v>23.333333333333332</v>
      </c>
    </row>
    <row r="29" spans="1:15">
      <c r="B29" t="s">
        <v>32</v>
      </c>
      <c r="C29" s="2">
        <v>11</v>
      </c>
      <c r="D29" s="2">
        <v>44.333333333333336</v>
      </c>
    </row>
    <row r="30" spans="1:15">
      <c r="B30" t="s">
        <v>33</v>
      </c>
      <c r="C30" s="2">
        <v>18.333333333333332</v>
      </c>
      <c r="D30" s="2">
        <v>34.333333333333336</v>
      </c>
    </row>
    <row r="31" spans="1:15">
      <c r="B31" s="1" t="s">
        <v>36</v>
      </c>
      <c r="C31" s="2">
        <v>14.532407407407407</v>
      </c>
      <c r="D31" s="2">
        <v>39</v>
      </c>
    </row>
    <row r="32" spans="1:15">
      <c r="B32" s="1" t="s">
        <v>38</v>
      </c>
      <c r="C32" s="2">
        <v>3.7507200954707254</v>
      </c>
      <c r="D32" s="2">
        <v>10.718623460542394</v>
      </c>
    </row>
    <row r="33" spans="2:10">
      <c r="B33" s="1" t="s">
        <v>51</v>
      </c>
      <c r="C33" s="2">
        <f>C32/(8^0.5)</f>
        <v>1.3260798069200024</v>
      </c>
      <c r="D33" s="2">
        <f>D32/(8^0.5)</f>
        <v>3.7896056669673728</v>
      </c>
    </row>
    <row r="34" spans="2:10">
      <c r="B34" s="1" t="s">
        <v>56</v>
      </c>
      <c r="C34" s="2">
        <f>C31-2.31*C33</f>
        <v>11.4691630534222</v>
      </c>
      <c r="D34" s="2">
        <f>D31-2.31*D33</f>
        <v>30.246010909305369</v>
      </c>
    </row>
    <row r="35" spans="2:10">
      <c r="B35" s="1" t="s">
        <v>55</v>
      </c>
      <c r="C35" s="2">
        <f>C31+2.31*C33</f>
        <v>17.595651761392613</v>
      </c>
      <c r="D35" s="2">
        <f>D31+2.31*D33</f>
        <v>47.753989090694631</v>
      </c>
    </row>
    <row r="37" spans="2:10">
      <c r="B37" s="1" t="s">
        <v>67</v>
      </c>
      <c r="C37">
        <f>TTEST(C4:C15,C22:C30,2,3)</f>
        <v>9.4047830795386686E-2</v>
      </c>
      <c r="D37">
        <f>TTEST(D4:D15,D22:D30,2,3)</f>
        <v>0.21984590388433006</v>
      </c>
      <c r="G37" t="s">
        <v>58</v>
      </c>
      <c r="H37" t="s">
        <v>59</v>
      </c>
      <c r="I37" t="s">
        <v>64</v>
      </c>
      <c r="J37" t="s">
        <v>65</v>
      </c>
    </row>
    <row r="38" spans="2:10">
      <c r="F38" t="s">
        <v>10</v>
      </c>
      <c r="G38" t="s">
        <v>60</v>
      </c>
      <c r="H38" t="s">
        <v>63</v>
      </c>
      <c r="I38" s="2">
        <f>C18*2.2</f>
        <v>8.0693598197895788</v>
      </c>
      <c r="J38" s="2">
        <f>D18*2.2</f>
        <v>12.534239525947617</v>
      </c>
    </row>
    <row r="39" spans="2:10">
      <c r="F39" t="s">
        <v>23</v>
      </c>
      <c r="G39" t="s">
        <v>61</v>
      </c>
      <c r="H39" t="s">
        <v>62</v>
      </c>
      <c r="I39" s="2">
        <f>C33*2.31</f>
        <v>3.0632443539852057</v>
      </c>
      <c r="J39" s="2">
        <f>D33*2.31</f>
        <v>8.7539890906946312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Number of cycles</vt:lpstr>
    </vt:vector>
  </TitlesOfParts>
  <Company>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Agnete Donskov</dc:creator>
  <cp:lastModifiedBy>Agnete Donskov</cp:lastModifiedBy>
  <dcterms:created xsi:type="dcterms:W3CDTF">2017-01-20T13:09:22Z</dcterms:created>
  <dcterms:modified xsi:type="dcterms:W3CDTF">2020-01-06T11:44:19Z</dcterms:modified>
</cp:coreProperties>
</file>