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4"/>
  </bookViews>
  <sheets>
    <sheet name="Table 1" sheetId="1" r:id="rId1"/>
    <sheet name="Table 2" sheetId="2" r:id="rId2"/>
    <sheet name="Table 3" sheetId="3" r:id="rId3"/>
    <sheet name="Table 4" sheetId="4" r:id="rId4"/>
    <sheet name="Figure 2" sheetId="5" r:id="rId5"/>
  </sheets>
  <externalReferences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<sst xmlns="http://schemas.openxmlformats.org/spreadsheetml/2006/main" count="164" uniqueCount="62">
  <si>
    <t>Total phenolic content</t>
  </si>
  <si>
    <t>ABS</t>
  </si>
  <si>
    <r>
      <rPr>
        <sz val="11"/>
        <color theme="1"/>
        <rFont val="Times New Roman"/>
        <charset val="134"/>
      </rPr>
      <t>concentration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ug/mL</t>
    </r>
    <r>
      <rPr>
        <sz val="11"/>
        <color theme="1"/>
        <rFont val="宋体"/>
        <charset val="134"/>
      </rPr>
      <t>）</t>
    </r>
  </si>
  <si>
    <t>ug/g</t>
  </si>
  <si>
    <t>mg/100 g</t>
  </si>
  <si>
    <r>
      <rPr>
        <sz val="11"/>
        <color theme="1"/>
        <rFont val="Times New Roman"/>
        <charset val="134"/>
      </rPr>
      <t>Average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mg/100 g</t>
    </r>
    <r>
      <rPr>
        <sz val="11"/>
        <color theme="1"/>
        <rFont val="宋体"/>
        <charset val="134"/>
      </rPr>
      <t>）</t>
    </r>
  </si>
  <si>
    <t>N2</t>
  </si>
  <si>
    <t>SD</t>
  </si>
  <si>
    <t>N1</t>
  </si>
  <si>
    <t>N0</t>
  </si>
  <si>
    <t>Concentration (ug/mL)</t>
  </si>
  <si>
    <t>Peak area</t>
  </si>
  <si>
    <t>Quercetin</t>
  </si>
  <si>
    <t>Kaempferol</t>
  </si>
  <si>
    <t>Quercetin-3-β-D-glucoside</t>
  </si>
  <si>
    <t>g/g dry weight</t>
  </si>
  <si>
    <t>mg/100 g dry weight</t>
  </si>
  <si>
    <r>
      <rPr>
        <sz val="11"/>
        <color theme="1"/>
        <rFont val="Times New Roman"/>
        <charset val="134"/>
      </rPr>
      <t>Average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mg/100 g</t>
    </r>
    <r>
      <rPr>
        <sz val="11"/>
        <color theme="1"/>
        <rFont val="等线"/>
        <charset val="134"/>
      </rPr>
      <t>）</t>
    </r>
  </si>
  <si>
    <t>trial1</t>
  </si>
  <si>
    <t>trial2</t>
  </si>
  <si>
    <t>trial3</t>
  </si>
  <si>
    <t>ABTS</t>
  </si>
  <si>
    <r>
      <rPr>
        <sz val="11"/>
        <color theme="1"/>
        <rFont val="Times New Roman"/>
        <charset val="134"/>
      </rPr>
      <t xml:space="preserve">Scavenging ability 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等线"/>
        <charset val="134"/>
      </rPr>
      <t>）</t>
    </r>
  </si>
  <si>
    <r>
      <rPr>
        <sz val="11"/>
        <color theme="1"/>
        <rFont val="Times New Roman"/>
        <charset val="134"/>
      </rPr>
      <t>Concentration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mg/mL</t>
    </r>
    <r>
      <rPr>
        <sz val="11"/>
        <color theme="1"/>
        <rFont val="等线"/>
        <charset val="134"/>
      </rPr>
      <t>）</t>
    </r>
  </si>
  <si>
    <t>trial 1</t>
  </si>
  <si>
    <t>trial 2</t>
  </si>
  <si>
    <t>trial 3</t>
  </si>
  <si>
    <t>trial 4</t>
  </si>
  <si>
    <t>trial 5</t>
  </si>
  <si>
    <t>trial 6</t>
  </si>
  <si>
    <t>Ascorbic acid</t>
  </si>
  <si>
    <t xml:space="preserve"> trial (1-3) IC50</t>
  </si>
  <si>
    <t xml:space="preserve"> trial (4-6) IC50</t>
  </si>
  <si>
    <t>IC50</t>
  </si>
  <si>
    <t>Average IC50</t>
  </si>
  <si>
    <t>y = 8.0575x + 0.0852</t>
  </si>
  <si>
    <t>y = 8.2025x + 0.085</t>
  </si>
  <si>
    <t>Avearage</t>
  </si>
  <si>
    <t xml:space="preserve">  trial (1-3) IC50</t>
  </si>
  <si>
    <t>y = 7.325x + 0.0568</t>
  </si>
  <si>
    <t>y = 7.89x + 0.0498</t>
  </si>
  <si>
    <t>y = 6.855x + 0.0447</t>
  </si>
  <si>
    <t>y = 7.22x - 0.0213</t>
  </si>
  <si>
    <t>y = 6.61x - 0.0365</t>
  </si>
  <si>
    <t>y = 6.925x - 0.0219</t>
  </si>
  <si>
    <t>DPPH:</t>
  </si>
  <si>
    <t>Gallic acid</t>
  </si>
  <si>
    <t>y = 11.508x - 0.0591</t>
  </si>
  <si>
    <t>y = 9.5252x + 0.0918</t>
  </si>
  <si>
    <t>y = 8.82x + 0.0478</t>
  </si>
  <si>
    <t>y = 9.7568x + 0.0101</t>
  </si>
  <si>
    <t>trial (4-6) IC50</t>
  </si>
  <si>
    <t>y = 5.5425x + 0.1198</t>
  </si>
  <si>
    <t>y = 8.5633x - 0.0619</t>
  </si>
  <si>
    <t>y = 9.875x - 0.3954</t>
  </si>
  <si>
    <t>y = 8.387x - 0.2419</t>
  </si>
  <si>
    <t>Hela cells</t>
  </si>
  <si>
    <r>
      <rPr>
        <sz val="11"/>
        <color indexed="8"/>
        <rFont val="Times New Roman"/>
        <family val="1"/>
        <charset val="0"/>
      </rPr>
      <t xml:space="preserve">Concentration
</t>
    </r>
    <r>
      <rPr>
        <sz val="11"/>
        <color indexed="8"/>
        <rFont val="等线"/>
        <charset val="134"/>
      </rPr>
      <t>（</t>
    </r>
    <r>
      <rPr>
        <sz val="11"/>
        <color indexed="8"/>
        <rFont val="Times New Roman"/>
        <family val="1"/>
        <charset val="0"/>
      </rPr>
      <t>ug/mL</t>
    </r>
    <r>
      <rPr>
        <sz val="11"/>
        <color indexed="8"/>
        <rFont val="等线"/>
        <charset val="134"/>
      </rPr>
      <t>）</t>
    </r>
  </si>
  <si>
    <r>
      <rPr>
        <sz val="11"/>
        <color indexed="8"/>
        <rFont val="Times New Roman"/>
        <family val="1"/>
        <charset val="0"/>
      </rPr>
      <t>Cell viability</t>
    </r>
    <r>
      <rPr>
        <sz val="11"/>
        <color indexed="8"/>
        <rFont val="等线"/>
        <charset val="134"/>
      </rPr>
      <t>（</t>
    </r>
    <r>
      <rPr>
        <sz val="11"/>
        <color indexed="8"/>
        <rFont val="Times New Roman"/>
        <family val="1"/>
        <charset val="0"/>
      </rPr>
      <t>%</t>
    </r>
    <r>
      <rPr>
        <sz val="11"/>
        <color indexed="8"/>
        <rFont val="等线"/>
        <charset val="134"/>
      </rPr>
      <t>）</t>
    </r>
  </si>
  <si>
    <t>Average</t>
  </si>
  <si>
    <t>5-Fu</t>
  </si>
  <si>
    <t>HepG2 cells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</si>
</sst>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0000_);[Red]\(0.00000000\)"/>
    <numFmt numFmtId="177" formatCode="0.000_ "/>
  </numFmts>
  <fonts count="37">
    <font>
      <sz val="11"/>
      <color theme="1"/>
      <name val="等线"/>
      <charset val="134"/>
      <scheme val="minor"/>
    </font>
    <font>
      <sz val="11"/>
      <color theme="1"/>
      <name val="Times New Roman"/>
      <family val="1"/>
      <charset val="0"/>
    </font>
    <font>
      <sz val="11"/>
      <name val="Times New Roman"/>
      <family val="1"/>
      <charset val="0"/>
    </font>
    <font>
      <sz val="12"/>
      <name val="宋体"/>
      <charset val="134"/>
    </font>
    <font>
      <b/>
      <sz val="11"/>
      <color theme="1"/>
      <name val="Times New Roman"/>
      <family val="1"/>
      <charset val="0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0070C0"/>
      <name val="Times New Roman"/>
      <charset val="134"/>
    </font>
    <font>
      <sz val="11"/>
      <color theme="3"/>
      <name val="Times New Roman"/>
      <charset val="134"/>
    </font>
    <font>
      <sz val="11"/>
      <color rgb="FFFF0000"/>
      <name val="Times New Roman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Times New Roman"/>
      <family val="1"/>
      <charset val="0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2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9" borderId="2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8" fillId="28" borderId="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76" fontId="10" fillId="2" borderId="0" xfId="0" applyNumberFormat="1" applyFont="1" applyFill="1"/>
    <xf numFmtId="0" fontId="6" fillId="0" borderId="0" xfId="0" applyFont="1"/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10" fontId="5" fillId="0" borderId="0" xfId="0" applyNumberFormat="1" applyFont="1"/>
    <xf numFmtId="0" fontId="7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10" fontId="7" fillId="0" borderId="0" xfId="0" applyNumberFormat="1" applyFont="1"/>
    <xf numFmtId="0" fontId="5" fillId="0" borderId="0" xfId="0" applyFont="1" applyAlignment="1">
      <alignment vertical="center" wrapText="1"/>
    </xf>
    <xf numFmtId="176" fontId="5" fillId="0" borderId="0" xfId="0" applyNumberFormat="1" applyFont="1"/>
    <xf numFmtId="10" fontId="9" fillId="0" borderId="0" xfId="0" applyNumberFormat="1" applyFont="1" applyAlignment="1">
      <alignment horizontal="center"/>
    </xf>
    <xf numFmtId="10" fontId="8" fillId="0" borderId="0" xfId="0" applyNumberFormat="1" applyFont="1" applyAlignment="1">
      <alignment vertical="center"/>
    </xf>
    <xf numFmtId="0" fontId="11" fillId="0" borderId="0" xfId="0" applyFont="1"/>
    <xf numFmtId="176" fontId="9" fillId="0" borderId="0" xfId="0" applyNumberFormat="1" applyFont="1"/>
    <xf numFmtId="49" fontId="5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Gallic acid</a:t>
            </a:r>
            <a:endParaRPr lang="zh-CN" altLang="en-US"/>
          </a:p>
        </c:rich>
      </c:tx>
      <c:layout>
        <c:manualLayout>
          <c:xMode val="edge"/>
          <c:yMode val="edge"/>
          <c:x val="0.276495031616983"/>
          <c:y val="0.0311284046692607"/>
        </c:manualLayout>
      </c:layout>
      <c:overlay val="0"/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28575" cap="rnd" cmpd="sng" algn="ctr">
              <a:noFill/>
              <a:prstDash val="solid"/>
              <a:round/>
            </a:ln>
          </c:spPr>
          <c:dLbls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0.195627253910334"/>
                  <c:y val="-0.181984742179601"/>
                </c:manualLayout>
              </c:layout>
              <c:numFmt formatCode="General" sourceLinked="0"/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[1]Sheet1!$H$6:$H$10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[1]Sheet1!$I$6:$I$10</c:f>
              <c:numCache>
                <c:formatCode>General</c:formatCode>
                <c:ptCount val="5"/>
                <c:pt idx="0">
                  <c:v>0.069</c:v>
                </c:pt>
                <c:pt idx="1">
                  <c:v>0.143</c:v>
                </c:pt>
                <c:pt idx="2">
                  <c:v>0.209</c:v>
                </c:pt>
                <c:pt idx="3">
                  <c:v>0.255</c:v>
                </c:pt>
                <c:pt idx="4">
                  <c:v>0.317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04512"/>
        <c:axId val="163471360"/>
      </c:scatterChart>
      <c:valAx>
        <c:axId val="1929045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concentration</a:t>
                </a:r>
                <a:r>
                  <a:rPr lang="zh-CN" altLang="en-US"/>
                  <a:t>（</a:t>
                </a:r>
                <a:r>
                  <a:rPr lang="en-US" altLang="zh-CN"/>
                  <a:t>ug/mL</a:t>
                </a:r>
                <a:r>
                  <a:rPr lang="zh-CN" altLang="en-US"/>
                  <a:t>）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3471360"/>
        <c:crosses val="autoZero"/>
        <c:crossBetween val="midCat"/>
      </c:valAx>
      <c:valAx>
        <c:axId val="16347136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Absorbance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929045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Quercetin</a:t>
            </a:r>
            <a:endParaRPr lang="zh-CN" altLang="en-US"/>
          </a:p>
        </c:rich>
      </c:tx>
      <c:layout>
        <c:manualLayout>
          <c:xMode val="edge"/>
          <c:yMode val="edge"/>
          <c:x val="0.417995444191344"/>
          <c:y val="0.068493150684931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0292181586641"/>
          <c:y val="0.0621518714270305"/>
          <c:w val="0.820530183727034"/>
          <c:h val="0.744709211143268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8419815974028"/>
                  <c:y val="0.3556563477510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[2]Sheet1!$A$4:$A$7</c:f>
              <c:numCache>
                <c:formatCode>General</c:formatCode>
                <c:ptCount val="4"/>
                <c:pt idx="0">
                  <c:v>200</c:v>
                </c:pt>
                <c:pt idx="1">
                  <c:v>100</c:v>
                </c:pt>
                <c:pt idx="2">
                  <c:v>50</c:v>
                </c:pt>
                <c:pt idx="3">
                  <c:v>10</c:v>
                </c:pt>
              </c:numCache>
            </c:numRef>
          </c:xVal>
          <c:yVal>
            <c:numRef>
              <c:f>[2]Sheet1!$B$4:$B$7</c:f>
              <c:numCache>
                <c:formatCode>General</c:formatCode>
                <c:ptCount val="4"/>
                <c:pt idx="0">
                  <c:v>4489955</c:v>
                </c:pt>
                <c:pt idx="1">
                  <c:v>2259323</c:v>
                </c:pt>
                <c:pt idx="2">
                  <c:v>1152703</c:v>
                </c:pt>
                <c:pt idx="3">
                  <c:v>231068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85608"/>
        <c:axId val="357588888"/>
      </c:scatterChart>
      <c:valAx>
        <c:axId val="35758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7588888"/>
        <c:crosses val="autoZero"/>
        <c:crossBetween val="midCat"/>
      </c:valAx>
      <c:valAx>
        <c:axId val="35758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7585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Kaempferol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025371828521"/>
          <c:y val="0.20354184893555"/>
          <c:w val="0.820530183727034"/>
          <c:h val="0.712206911636046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4366141732283"/>
                  <c:y val="0.03256926217556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[2]Sheet1!$A$10:$A$13</c:f>
              <c:numCache>
                <c:formatCode>General</c:formatCode>
                <c:ptCount val="4"/>
                <c:pt idx="0">
                  <c:v>200</c:v>
                </c:pt>
                <c:pt idx="1">
                  <c:v>100</c:v>
                </c:pt>
                <c:pt idx="2">
                  <c:v>50</c:v>
                </c:pt>
                <c:pt idx="3">
                  <c:v>10</c:v>
                </c:pt>
              </c:numCache>
            </c:numRef>
          </c:xVal>
          <c:yVal>
            <c:numRef>
              <c:f>[2]Sheet1!$B$10:$B$13</c:f>
              <c:numCache>
                <c:formatCode>General</c:formatCode>
                <c:ptCount val="4"/>
                <c:pt idx="0">
                  <c:v>8505428</c:v>
                </c:pt>
                <c:pt idx="1">
                  <c:v>3992240</c:v>
                </c:pt>
                <c:pt idx="2">
                  <c:v>1955541</c:v>
                </c:pt>
                <c:pt idx="3">
                  <c:v>391502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573472"/>
        <c:axId val="357584952"/>
      </c:scatterChart>
      <c:valAx>
        <c:axId val="35757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7584952"/>
        <c:crosses val="autoZero"/>
        <c:crossBetween val="midCat"/>
      </c:valAx>
      <c:valAx>
        <c:axId val="35758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7573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Quercetin-3-</a:t>
            </a:r>
            <a:r>
              <a:rPr lang="el-GR" altLang="zh-CN"/>
              <a:t>β-</a:t>
            </a:r>
            <a:r>
              <a:rPr lang="en-US" altLang="zh-CN"/>
              <a:t>D-glucoside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803149606299"/>
          <c:y val="0.20354184893555"/>
          <c:w val="0.820530183727034"/>
          <c:h val="0.712206911636046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1477252843395"/>
                  <c:y val="0.01405074365704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[2]Sheet1!$A$16:$A$19</c:f>
              <c:numCache>
                <c:formatCode>General</c:formatCode>
                <c:ptCount val="4"/>
                <c:pt idx="0">
                  <c:v>200</c:v>
                </c:pt>
                <c:pt idx="1">
                  <c:v>100</c:v>
                </c:pt>
                <c:pt idx="2">
                  <c:v>50</c:v>
                </c:pt>
                <c:pt idx="3">
                  <c:v>10</c:v>
                </c:pt>
              </c:numCache>
            </c:numRef>
          </c:xVal>
          <c:yVal>
            <c:numRef>
              <c:f>[2]Sheet1!$B$16:$B$19</c:f>
              <c:numCache>
                <c:formatCode>General</c:formatCode>
                <c:ptCount val="4"/>
                <c:pt idx="0">
                  <c:v>5579777</c:v>
                </c:pt>
                <c:pt idx="1">
                  <c:v>2794098</c:v>
                </c:pt>
                <c:pt idx="2">
                  <c:v>1306260</c:v>
                </c:pt>
                <c:pt idx="3">
                  <c:v>294957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307384"/>
        <c:axId val="756298200"/>
      </c:scatterChart>
      <c:valAx>
        <c:axId val="75630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56298200"/>
        <c:crosses val="autoZero"/>
        <c:crossBetween val="midCat"/>
      </c:valAx>
      <c:valAx>
        <c:axId val="75629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56307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1</xdr:row>
      <xdr:rowOff>85724</xdr:rowOff>
    </xdr:from>
    <xdr:to>
      <xdr:col>13</xdr:col>
      <xdr:colOff>114300</xdr:colOff>
      <xdr:row>15</xdr:row>
      <xdr:rowOff>133349</xdr:rowOff>
    </xdr:to>
    <xdr:graphicFrame>
      <xdr:nvGraphicFramePr>
        <xdr:cNvPr id="2" name="图表 1"/>
        <xdr:cNvGraphicFramePr/>
      </xdr:nvGraphicFramePr>
      <xdr:xfrm>
        <a:off x="7124700" y="266065"/>
        <a:ext cx="3514725" cy="28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</xdr:colOff>
      <xdr:row>1</xdr:row>
      <xdr:rowOff>9525</xdr:rowOff>
    </xdr:from>
    <xdr:to>
      <xdr:col>8</xdr:col>
      <xdr:colOff>155575</xdr:colOff>
      <xdr:row>11</xdr:row>
      <xdr:rowOff>82550</xdr:rowOff>
    </xdr:to>
    <xdr:graphicFrame>
      <xdr:nvGraphicFramePr>
        <xdr:cNvPr id="2" name="图表 1"/>
        <xdr:cNvGraphicFramePr/>
      </xdr:nvGraphicFramePr>
      <xdr:xfrm>
        <a:off x="5495925" y="200025"/>
        <a:ext cx="4451350" cy="1978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1</xdr:row>
      <xdr:rowOff>19050</xdr:rowOff>
    </xdr:from>
    <xdr:to>
      <xdr:col>12</xdr:col>
      <xdr:colOff>647700</xdr:colOff>
      <xdr:row>11</xdr:row>
      <xdr:rowOff>73025</xdr:rowOff>
    </xdr:to>
    <xdr:graphicFrame>
      <xdr:nvGraphicFramePr>
        <xdr:cNvPr id="3" name="图表 2"/>
        <xdr:cNvGraphicFramePr/>
      </xdr:nvGraphicFramePr>
      <xdr:xfrm>
        <a:off x="10287000" y="209550"/>
        <a:ext cx="2895600" cy="1958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219075</xdr:colOff>
      <xdr:row>1</xdr:row>
      <xdr:rowOff>47625</xdr:rowOff>
    </xdr:from>
    <xdr:to>
      <xdr:col>17</xdr:col>
      <xdr:colOff>561975</xdr:colOff>
      <xdr:row>11</xdr:row>
      <xdr:rowOff>85725</xdr:rowOff>
    </xdr:to>
    <xdr:graphicFrame>
      <xdr:nvGraphicFramePr>
        <xdr:cNvPr id="4" name="图表 3"/>
        <xdr:cNvGraphicFramePr/>
      </xdr:nvGraphicFramePr>
      <xdr:xfrm>
        <a:off x="13439775" y="238125"/>
        <a:ext cx="3086100" cy="1943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23;&#33905;&#25968;&#25454;&#22270;\&#22823;&#33905;&#24635;&#22810;&#372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2823;&#33905;\&#22823;&#33905;&#25239;&#27687;&#21270;&#25991;&#31456;-2020.2\&#22823;&#33905;\&#40644;&#37230;&#22270;\&#27122;&#30382;&#32032;%20&#23665;&#33816;&#37210;&#26631;&#263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H6">
            <v>1</v>
          </cell>
          <cell r="I6">
            <v>0.069</v>
          </cell>
        </row>
        <row r="7">
          <cell r="H7">
            <v>2</v>
          </cell>
          <cell r="I7">
            <v>0.143</v>
          </cell>
        </row>
        <row r="8">
          <cell r="H8">
            <v>3</v>
          </cell>
          <cell r="I8">
            <v>0.209</v>
          </cell>
        </row>
        <row r="9">
          <cell r="H9">
            <v>4</v>
          </cell>
          <cell r="I9">
            <v>0.255</v>
          </cell>
        </row>
        <row r="10">
          <cell r="H10">
            <v>5</v>
          </cell>
          <cell r="I10">
            <v>0.317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200</v>
          </cell>
          <cell r="B4">
            <v>4489955</v>
          </cell>
        </row>
        <row r="5">
          <cell r="A5">
            <v>100</v>
          </cell>
          <cell r="B5">
            <v>2259323</v>
          </cell>
        </row>
        <row r="6">
          <cell r="A6">
            <v>50</v>
          </cell>
          <cell r="B6">
            <v>1152703</v>
          </cell>
        </row>
        <row r="7">
          <cell r="A7">
            <v>10</v>
          </cell>
          <cell r="B7">
            <v>231068</v>
          </cell>
        </row>
        <row r="10">
          <cell r="A10">
            <v>200</v>
          </cell>
          <cell r="B10">
            <v>8505428</v>
          </cell>
        </row>
        <row r="11">
          <cell r="A11">
            <v>100</v>
          </cell>
          <cell r="B11">
            <v>3992240</v>
          </cell>
        </row>
        <row r="12">
          <cell r="A12">
            <v>50</v>
          </cell>
          <cell r="B12">
            <v>1955541</v>
          </cell>
        </row>
        <row r="13">
          <cell r="A13">
            <v>10</v>
          </cell>
          <cell r="B13">
            <v>391502</v>
          </cell>
        </row>
        <row r="16">
          <cell r="A16">
            <v>200</v>
          </cell>
          <cell r="B16">
            <v>5579777</v>
          </cell>
        </row>
        <row r="17">
          <cell r="A17">
            <v>100</v>
          </cell>
          <cell r="B17">
            <v>2794098</v>
          </cell>
        </row>
        <row r="18">
          <cell r="A18">
            <v>50</v>
          </cell>
          <cell r="B18">
            <v>1306260</v>
          </cell>
        </row>
        <row r="19">
          <cell r="A19">
            <v>10</v>
          </cell>
          <cell r="B19">
            <v>294957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G3" sqref="G3"/>
    </sheetView>
  </sheetViews>
  <sheetFormatPr defaultColWidth="9" defaultRowHeight="14.25"/>
  <cols>
    <col min="4" max="4" width="16.125" customWidth="1"/>
    <col min="6" max="6" width="13.25" customWidth="1"/>
    <col min="7" max="7" width="18.75" customWidth="1"/>
  </cols>
  <sheetData>
    <row r="1" spans="8:8">
      <c r="H1" s="48"/>
    </row>
    <row r="2" spans="2:8">
      <c r="B2" s="49" t="s">
        <v>0</v>
      </c>
      <c r="H2" s="48"/>
    </row>
    <row r="3" ht="30" spans="1:14">
      <c r="A3" s="17"/>
      <c r="B3" s="17"/>
      <c r="C3" s="23" t="s">
        <v>1</v>
      </c>
      <c r="D3" s="22" t="s">
        <v>2</v>
      </c>
      <c r="E3" s="23" t="s">
        <v>3</v>
      </c>
      <c r="F3" s="23" t="s">
        <v>4</v>
      </c>
      <c r="G3" s="23" t="s">
        <v>5</v>
      </c>
      <c r="H3" s="19"/>
      <c r="I3" s="17"/>
      <c r="J3" s="17"/>
      <c r="K3" s="17"/>
      <c r="L3" s="17"/>
      <c r="M3" s="17"/>
      <c r="N3" s="17"/>
    </row>
    <row r="4" ht="15" spans="1:14">
      <c r="A4" s="17"/>
      <c r="B4" s="22" t="s">
        <v>6</v>
      </c>
      <c r="C4" s="23">
        <v>0.165</v>
      </c>
      <c r="D4" s="23">
        <f>(C4-0.0162)*10/0.0608</f>
        <v>24.4736842105263</v>
      </c>
      <c r="E4" s="23">
        <f t="shared" ref="E4:E21" si="0">D4*10</f>
        <v>244.736842105263</v>
      </c>
      <c r="F4" s="41">
        <f>E4/10</f>
        <v>24.4736842105263</v>
      </c>
      <c r="G4" s="22">
        <f>(F4+F5+F6+F7+F8+F9)/6</f>
        <v>22.6644736842105</v>
      </c>
      <c r="H4" s="22"/>
      <c r="I4" s="17"/>
      <c r="J4" s="17"/>
      <c r="K4" s="19"/>
      <c r="L4" s="19"/>
      <c r="M4" s="17"/>
      <c r="N4" s="17"/>
    </row>
    <row r="5" ht="15" spans="1:14">
      <c r="A5" s="17"/>
      <c r="B5" s="22"/>
      <c r="C5" s="23">
        <v>0.155</v>
      </c>
      <c r="D5" s="23">
        <f t="shared" ref="D5:D21" si="1">(C5-0.0162)*10/0.0608</f>
        <v>22.8289473684211</v>
      </c>
      <c r="E5" s="23">
        <f t="shared" si="0"/>
        <v>228.289473684211</v>
      </c>
      <c r="F5" s="41">
        <f t="shared" ref="F5:F21" si="2">E5/10</f>
        <v>22.8289473684211</v>
      </c>
      <c r="G5" s="22"/>
      <c r="H5" s="22"/>
      <c r="I5" s="17"/>
      <c r="J5" s="17"/>
      <c r="K5" s="19"/>
      <c r="L5" s="19"/>
      <c r="M5" s="17"/>
      <c r="N5" s="17"/>
    </row>
    <row r="6" ht="15" spans="1:14">
      <c r="A6" s="17"/>
      <c r="B6" s="22"/>
      <c r="C6" s="23">
        <v>0.149</v>
      </c>
      <c r="D6" s="23">
        <f t="shared" si="1"/>
        <v>21.8421052631579</v>
      </c>
      <c r="E6" s="23">
        <f t="shared" si="0"/>
        <v>218.421052631579</v>
      </c>
      <c r="F6" s="41">
        <f t="shared" si="2"/>
        <v>21.8421052631579</v>
      </c>
      <c r="G6" s="22"/>
      <c r="H6" s="22"/>
      <c r="I6" s="17"/>
      <c r="J6" s="17"/>
      <c r="K6" s="19"/>
      <c r="L6" s="19"/>
      <c r="M6" s="17"/>
      <c r="N6" s="17"/>
    </row>
    <row r="7" ht="15" spans="1:14">
      <c r="A7" s="17"/>
      <c r="B7" s="22"/>
      <c r="C7" s="23">
        <v>0.151</v>
      </c>
      <c r="D7" s="23">
        <f t="shared" si="1"/>
        <v>22.1710526315789</v>
      </c>
      <c r="E7" s="23">
        <f t="shared" si="0"/>
        <v>221.710526315789</v>
      </c>
      <c r="F7" s="41">
        <f t="shared" si="2"/>
        <v>22.1710526315789</v>
      </c>
      <c r="G7" s="22"/>
      <c r="H7" s="22"/>
      <c r="I7" s="17"/>
      <c r="J7" s="17"/>
      <c r="K7" s="19"/>
      <c r="L7" s="19"/>
      <c r="M7" s="17"/>
      <c r="N7" s="17"/>
    </row>
    <row r="8" ht="15" spans="1:14">
      <c r="A8" s="17"/>
      <c r="B8" s="22"/>
      <c r="C8" s="23">
        <v>0.152</v>
      </c>
      <c r="D8" s="23">
        <f t="shared" si="1"/>
        <v>22.3355263157895</v>
      </c>
      <c r="E8" s="23">
        <f t="shared" si="0"/>
        <v>223.355263157895</v>
      </c>
      <c r="F8" s="41">
        <f t="shared" si="2"/>
        <v>22.3355263157895</v>
      </c>
      <c r="G8" s="22"/>
      <c r="H8" s="30" t="s">
        <v>7</v>
      </c>
      <c r="I8" s="17"/>
      <c r="J8" s="17"/>
      <c r="K8" s="19"/>
      <c r="L8" s="19"/>
      <c r="M8" s="17"/>
      <c r="N8" s="17"/>
    </row>
    <row r="9" ht="15" spans="1:14">
      <c r="A9" s="17"/>
      <c r="B9" s="22"/>
      <c r="C9" s="23">
        <v>0.152</v>
      </c>
      <c r="D9" s="23">
        <f t="shared" si="1"/>
        <v>22.3355263157895</v>
      </c>
      <c r="E9" s="23">
        <f t="shared" si="0"/>
        <v>223.355263157895</v>
      </c>
      <c r="F9" s="41">
        <f t="shared" si="2"/>
        <v>22.3355263157895</v>
      </c>
      <c r="G9" s="22"/>
      <c r="H9" s="50">
        <v>0.5013</v>
      </c>
      <c r="I9" s="17"/>
      <c r="J9" s="17"/>
      <c r="K9" s="19"/>
      <c r="L9" s="19"/>
      <c r="M9" s="17"/>
      <c r="N9" s="17"/>
    </row>
    <row r="10" ht="15" spans="1:14">
      <c r="A10" s="17"/>
      <c r="B10" s="22" t="s">
        <v>8</v>
      </c>
      <c r="C10" s="23">
        <v>0.133</v>
      </c>
      <c r="D10" s="23">
        <f t="shared" si="1"/>
        <v>19.2105263157895</v>
      </c>
      <c r="E10" s="23">
        <f t="shared" si="0"/>
        <v>192.105263157895</v>
      </c>
      <c r="F10" s="41">
        <f t="shared" si="2"/>
        <v>19.2105263157895</v>
      </c>
      <c r="G10" s="22">
        <f t="shared" ref="G10" si="3">(F10+F11+F12+F13+F14+F15)/6</f>
        <v>19.4298245614035</v>
      </c>
      <c r="H10" s="22"/>
      <c r="I10" s="17"/>
      <c r="J10" s="17"/>
      <c r="K10" s="17"/>
      <c r="L10" s="17"/>
      <c r="M10" s="17"/>
      <c r="N10" s="17"/>
    </row>
    <row r="11" ht="15" spans="1:14">
      <c r="A11" s="17"/>
      <c r="B11" s="22"/>
      <c r="C11" s="19">
        <v>0.129</v>
      </c>
      <c r="D11" s="23">
        <f t="shared" si="1"/>
        <v>18.5526315789474</v>
      </c>
      <c r="E11" s="23">
        <f t="shared" si="0"/>
        <v>185.526315789474</v>
      </c>
      <c r="F11" s="41">
        <f t="shared" si="2"/>
        <v>18.5526315789474</v>
      </c>
      <c r="G11" s="22"/>
      <c r="H11" s="22"/>
      <c r="I11" s="17"/>
      <c r="J11" s="17"/>
      <c r="K11" s="17"/>
      <c r="L11" s="17"/>
      <c r="M11" s="17"/>
      <c r="N11" s="17"/>
    </row>
    <row r="12" ht="15" spans="1:14">
      <c r="A12" s="17"/>
      <c r="B12" s="22"/>
      <c r="C12" s="23">
        <v>0.141</v>
      </c>
      <c r="D12" s="23">
        <f t="shared" si="1"/>
        <v>20.5263157894737</v>
      </c>
      <c r="E12" s="23">
        <f t="shared" si="0"/>
        <v>205.263157894737</v>
      </c>
      <c r="F12" s="41">
        <f t="shared" si="2"/>
        <v>20.5263157894737</v>
      </c>
      <c r="G12" s="22"/>
      <c r="H12" s="22"/>
      <c r="I12" s="17"/>
      <c r="J12" s="17"/>
      <c r="K12" s="17"/>
      <c r="L12" s="17"/>
      <c r="M12" s="17"/>
      <c r="N12" s="17"/>
    </row>
    <row r="13" ht="15" spans="1:14">
      <c r="A13" s="17"/>
      <c r="B13" s="22"/>
      <c r="C13" s="23">
        <v>0.139</v>
      </c>
      <c r="D13" s="23">
        <f t="shared" si="1"/>
        <v>20.1973684210526</v>
      </c>
      <c r="E13" s="23">
        <f t="shared" si="0"/>
        <v>201.973684210526</v>
      </c>
      <c r="F13" s="41">
        <f t="shared" si="2"/>
        <v>20.1973684210526</v>
      </c>
      <c r="G13" s="22"/>
      <c r="H13" s="22"/>
      <c r="I13" s="17"/>
      <c r="J13" s="17"/>
      <c r="K13" s="17"/>
      <c r="L13" s="17"/>
      <c r="M13" s="17"/>
      <c r="N13" s="17"/>
    </row>
    <row r="14" ht="15" spans="1:14">
      <c r="A14" s="17"/>
      <c r="B14" s="22"/>
      <c r="C14" s="23">
        <v>0.129</v>
      </c>
      <c r="D14" s="23">
        <f t="shared" si="1"/>
        <v>18.5526315789474</v>
      </c>
      <c r="E14" s="23">
        <f t="shared" si="0"/>
        <v>185.526315789474</v>
      </c>
      <c r="F14" s="41">
        <f t="shared" si="2"/>
        <v>18.5526315789474</v>
      </c>
      <c r="G14" s="22"/>
      <c r="H14" s="30" t="s">
        <v>7</v>
      </c>
      <c r="I14" s="17"/>
      <c r="J14" s="17"/>
      <c r="K14" s="17"/>
      <c r="L14" s="17"/>
      <c r="M14" s="17"/>
      <c r="N14" s="17"/>
    </row>
    <row r="15" ht="15" spans="1:14">
      <c r="A15" s="17"/>
      <c r="B15" s="22"/>
      <c r="C15" s="23">
        <v>0.135</v>
      </c>
      <c r="D15" s="23">
        <f t="shared" si="1"/>
        <v>19.5394736842105</v>
      </c>
      <c r="E15" s="23">
        <f t="shared" si="0"/>
        <v>195.394736842105</v>
      </c>
      <c r="F15" s="41">
        <f t="shared" si="2"/>
        <v>19.5394736842105</v>
      </c>
      <c r="G15" s="22"/>
      <c r="H15" s="50">
        <v>0.46843</v>
      </c>
      <c r="I15" s="17"/>
      <c r="J15" s="17"/>
      <c r="K15" s="17"/>
      <c r="L15" s="17"/>
      <c r="M15" s="17"/>
      <c r="N15" s="17"/>
    </row>
    <row r="16" ht="15" spans="1:14">
      <c r="A16" s="17"/>
      <c r="B16" s="22" t="s">
        <v>9</v>
      </c>
      <c r="C16" s="23">
        <v>0.116</v>
      </c>
      <c r="D16" s="23">
        <f t="shared" si="1"/>
        <v>16.4144736842105</v>
      </c>
      <c r="E16" s="23">
        <f t="shared" si="0"/>
        <v>164.144736842105</v>
      </c>
      <c r="F16" s="41">
        <f t="shared" si="2"/>
        <v>16.4144736842105</v>
      </c>
      <c r="G16" s="22">
        <f t="shared" ref="G16" si="4">(F16+F17+F18+F19+F20+F21)/6</f>
        <v>17.9769736842105</v>
      </c>
      <c r="H16" s="22"/>
      <c r="I16" s="17"/>
      <c r="J16" s="17"/>
      <c r="K16" s="17"/>
      <c r="L16" s="17"/>
      <c r="M16" s="17"/>
      <c r="N16" s="17"/>
    </row>
    <row r="17" ht="15" spans="1:14">
      <c r="A17" s="17"/>
      <c r="B17" s="22"/>
      <c r="C17" s="23">
        <v>0.118</v>
      </c>
      <c r="D17" s="23">
        <f t="shared" si="1"/>
        <v>16.7434210526316</v>
      </c>
      <c r="E17" s="23">
        <f t="shared" si="0"/>
        <v>167.434210526316</v>
      </c>
      <c r="F17" s="41">
        <f t="shared" si="2"/>
        <v>16.7434210526316</v>
      </c>
      <c r="G17" s="22"/>
      <c r="H17" s="22"/>
      <c r="I17" s="17"/>
      <c r="J17" s="17"/>
      <c r="K17" s="17"/>
      <c r="L17" s="17"/>
      <c r="M17" s="17"/>
      <c r="N17" s="17"/>
    </row>
    <row r="18" ht="15" spans="1:14">
      <c r="A18" s="17"/>
      <c r="B18" s="22"/>
      <c r="C18" s="23">
        <v>0.121</v>
      </c>
      <c r="D18" s="23">
        <f t="shared" si="1"/>
        <v>17.2368421052632</v>
      </c>
      <c r="E18" s="23">
        <f t="shared" si="0"/>
        <v>172.368421052632</v>
      </c>
      <c r="F18" s="41">
        <f t="shared" si="2"/>
        <v>17.2368421052632</v>
      </c>
      <c r="G18" s="22"/>
      <c r="H18" s="22"/>
      <c r="I18" s="17"/>
      <c r="J18" s="17"/>
      <c r="K18" s="17"/>
      <c r="L18" s="17"/>
      <c r="M18" s="17"/>
      <c r="N18" s="17"/>
    </row>
    <row r="19" ht="15" spans="1:14">
      <c r="A19" s="17"/>
      <c r="B19" s="22"/>
      <c r="C19" s="23">
        <v>0.124</v>
      </c>
      <c r="D19" s="23">
        <f t="shared" si="1"/>
        <v>17.7302631578947</v>
      </c>
      <c r="E19" s="23">
        <f t="shared" si="0"/>
        <v>177.302631578947</v>
      </c>
      <c r="F19" s="41">
        <f t="shared" si="2"/>
        <v>17.7302631578947</v>
      </c>
      <c r="G19" s="22"/>
      <c r="H19" s="22"/>
      <c r="I19" s="17"/>
      <c r="J19" s="17"/>
      <c r="K19" s="17"/>
      <c r="L19" s="17"/>
      <c r="M19" s="17"/>
      <c r="N19" s="17"/>
    </row>
    <row r="20" ht="15" spans="1:14">
      <c r="A20" s="17"/>
      <c r="B20" s="22"/>
      <c r="C20" s="23">
        <v>0.135</v>
      </c>
      <c r="D20" s="23">
        <f t="shared" si="1"/>
        <v>19.5394736842105</v>
      </c>
      <c r="E20" s="23">
        <f t="shared" si="0"/>
        <v>195.394736842105</v>
      </c>
      <c r="F20" s="41">
        <f t="shared" si="2"/>
        <v>19.5394736842105</v>
      </c>
      <c r="G20" s="22"/>
      <c r="H20" s="30" t="s">
        <v>7</v>
      </c>
      <c r="I20" s="17"/>
      <c r="J20" s="17"/>
      <c r="K20" s="17"/>
      <c r="L20" s="17"/>
      <c r="M20" s="17"/>
      <c r="N20" s="17"/>
    </row>
    <row r="21" ht="15" spans="1:14">
      <c r="A21" s="17"/>
      <c r="B21" s="22"/>
      <c r="C21" s="23">
        <v>0.139</v>
      </c>
      <c r="D21" s="23">
        <f t="shared" si="1"/>
        <v>20.1973684210526</v>
      </c>
      <c r="E21" s="23">
        <f t="shared" si="0"/>
        <v>201.973684210526</v>
      </c>
      <c r="F21" s="41">
        <f t="shared" si="2"/>
        <v>20.1973684210526</v>
      </c>
      <c r="G21" s="22"/>
      <c r="H21" s="50">
        <v>0.9812</v>
      </c>
      <c r="I21" s="17"/>
      <c r="J21" s="17"/>
      <c r="K21" s="17"/>
      <c r="L21" s="17"/>
      <c r="M21" s="17"/>
      <c r="N21" s="17"/>
    </row>
    <row r="22" ht="15" spans="1:14">
      <c r="A22" s="17"/>
      <c r="B22" s="17"/>
      <c r="C22" s="17"/>
      <c r="D22" s="17"/>
      <c r="E22" s="17"/>
      <c r="F22" s="17"/>
      <c r="G22" s="17"/>
      <c r="H22" s="19"/>
      <c r="I22" s="17"/>
      <c r="J22" s="17"/>
      <c r="K22" s="17"/>
      <c r="L22" s="17"/>
      <c r="M22" s="17"/>
      <c r="N22" s="17"/>
    </row>
    <row r="23" spans="8:8">
      <c r="H23" s="48"/>
    </row>
    <row r="24" spans="6:8">
      <c r="F24" s="51"/>
      <c r="H24" s="48"/>
    </row>
    <row r="25" spans="6:8">
      <c r="F25" s="52"/>
      <c r="G25" s="52"/>
      <c r="H25" s="48"/>
    </row>
    <row r="26" spans="6:8">
      <c r="F26" s="52"/>
      <c r="G26" s="52"/>
      <c r="H26" s="48"/>
    </row>
    <row r="27" spans="6:8">
      <c r="F27" s="52"/>
      <c r="G27" s="52"/>
      <c r="H27" s="48"/>
    </row>
    <row r="28" spans="6:8">
      <c r="F28" s="52"/>
      <c r="G28" s="52"/>
      <c r="H28" s="48"/>
    </row>
    <row r="29" spans="6:8">
      <c r="F29" s="52"/>
      <c r="G29" s="52"/>
      <c r="H29" s="48"/>
    </row>
    <row r="30" spans="6:8">
      <c r="F30" s="52"/>
      <c r="G30" s="52"/>
      <c r="H30" s="48"/>
    </row>
    <row r="31" spans="6:8">
      <c r="F31" s="52"/>
      <c r="G31" s="52"/>
      <c r="H31" s="48"/>
    </row>
    <row r="32" spans="6:8">
      <c r="F32" s="52"/>
      <c r="G32" s="52"/>
      <c r="H32" s="48"/>
    </row>
    <row r="33" spans="6:8">
      <c r="F33" s="52"/>
      <c r="G33" s="52"/>
      <c r="H33" s="48"/>
    </row>
  </sheetData>
  <mergeCells count="6">
    <mergeCell ref="B4:B9"/>
    <mergeCell ref="B10:B15"/>
    <mergeCell ref="B16:B21"/>
    <mergeCell ref="G4:G9"/>
    <mergeCell ref="G10:G15"/>
    <mergeCell ref="G16:G21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L15" sqref="L15"/>
    </sheetView>
  </sheetViews>
  <sheetFormatPr defaultColWidth="9" defaultRowHeight="14.25"/>
  <cols>
    <col min="1" max="1" width="23.75" customWidth="1"/>
    <col min="2" max="2" width="20.25" customWidth="1"/>
    <col min="4" max="4" width="19" customWidth="1"/>
    <col min="5" max="5" width="13" customWidth="1"/>
    <col min="6" max="6" width="14.25" customWidth="1"/>
    <col min="8" max="8" width="20.25" customWidth="1"/>
  </cols>
  <sheetData>
    <row r="1" s="17" customFormat="1" ht="15" spans="2:3">
      <c r="B1" s="17" t="s">
        <v>10</v>
      </c>
      <c r="C1" s="17" t="s">
        <v>11</v>
      </c>
    </row>
    <row r="2" s="17" customFormat="1" ht="15" spans="1:3">
      <c r="A2" s="35" t="s">
        <v>12</v>
      </c>
      <c r="B2" s="35">
        <v>200</v>
      </c>
      <c r="C2" s="35">
        <v>4489955</v>
      </c>
    </row>
    <row r="3" s="17" customFormat="1" ht="15" spans="1:3">
      <c r="A3" s="35"/>
      <c r="B3" s="35">
        <v>100</v>
      </c>
      <c r="C3" s="35">
        <v>2259323</v>
      </c>
    </row>
    <row r="4" s="17" customFormat="1" ht="15" spans="1:3">
      <c r="A4" s="35"/>
      <c r="B4" s="35">
        <v>50</v>
      </c>
      <c r="C4" s="35">
        <v>1152703</v>
      </c>
    </row>
    <row r="5" s="17" customFormat="1" ht="15" spans="1:3">
      <c r="A5" s="35"/>
      <c r="B5" s="35">
        <v>10</v>
      </c>
      <c r="C5" s="35">
        <v>231068</v>
      </c>
    </row>
    <row r="6" s="17" customFormat="1" ht="15" spans="2:3">
      <c r="B6" s="17" t="s">
        <v>10</v>
      </c>
      <c r="C6" s="17" t="s">
        <v>11</v>
      </c>
    </row>
    <row r="7" s="17" customFormat="1" ht="15" spans="1:3">
      <c r="A7" s="35" t="s">
        <v>13</v>
      </c>
      <c r="B7" s="35">
        <v>200</v>
      </c>
      <c r="C7" s="35">
        <v>8505428</v>
      </c>
    </row>
    <row r="8" s="17" customFormat="1" ht="15" spans="1:3">
      <c r="A8" s="35"/>
      <c r="B8" s="35">
        <v>100</v>
      </c>
      <c r="C8" s="35">
        <v>3992240</v>
      </c>
    </row>
    <row r="9" s="17" customFormat="1" ht="15" spans="1:3">
      <c r="A9" s="35"/>
      <c r="B9" s="35">
        <v>50</v>
      </c>
      <c r="C9" s="35">
        <v>1955541</v>
      </c>
    </row>
    <row r="10" s="17" customFormat="1" ht="15" spans="1:3">
      <c r="A10" s="35"/>
      <c r="B10" s="35">
        <v>10</v>
      </c>
      <c r="C10" s="35">
        <v>391502</v>
      </c>
    </row>
    <row r="11" s="17" customFormat="1" ht="15" spans="2:3">
      <c r="B11" s="17" t="s">
        <v>10</v>
      </c>
      <c r="C11" s="17" t="s">
        <v>11</v>
      </c>
    </row>
    <row r="12" s="17" customFormat="1" ht="15" spans="1:3">
      <c r="A12" s="35" t="s">
        <v>14</v>
      </c>
      <c r="B12" s="35">
        <v>200</v>
      </c>
      <c r="C12" s="35">
        <v>5579777</v>
      </c>
    </row>
    <row r="13" s="17" customFormat="1" ht="15" spans="1:3">
      <c r="A13" s="35"/>
      <c r="B13" s="35">
        <v>100</v>
      </c>
      <c r="C13" s="35">
        <v>2794098</v>
      </c>
    </row>
    <row r="14" s="17" customFormat="1" ht="15" spans="1:3">
      <c r="A14" s="35"/>
      <c r="B14" s="35">
        <v>50</v>
      </c>
      <c r="C14" s="35">
        <v>1306260</v>
      </c>
    </row>
    <row r="15" s="17" customFormat="1" ht="15" spans="1:3">
      <c r="A15" s="35"/>
      <c r="B15" s="35">
        <v>10</v>
      </c>
      <c r="C15" s="35">
        <v>294957</v>
      </c>
    </row>
    <row r="16" s="17" customFormat="1" ht="15" spans="1:7">
      <c r="A16" s="35"/>
      <c r="B16" s="35"/>
      <c r="C16" s="23" t="s">
        <v>14</v>
      </c>
      <c r="D16" s="23"/>
      <c r="E16" s="23"/>
      <c r="F16" s="23"/>
      <c r="G16" s="23"/>
    </row>
    <row r="17" s="17" customFormat="1" ht="15" spans="3:9">
      <c r="C17" s="17" t="s">
        <v>11</v>
      </c>
      <c r="D17" s="17" t="s">
        <v>10</v>
      </c>
      <c r="E17" s="17" t="s">
        <v>15</v>
      </c>
      <c r="F17" s="17" t="s">
        <v>16</v>
      </c>
      <c r="H17" s="17" t="s">
        <v>17</v>
      </c>
      <c r="I17" s="17" t="s">
        <v>7</v>
      </c>
    </row>
    <row r="18" s="17" customFormat="1" ht="15" spans="1:9">
      <c r="A18" s="35" t="s">
        <v>9</v>
      </c>
      <c r="B18" s="17" t="s">
        <v>18</v>
      </c>
      <c r="C18" s="35">
        <v>108935</v>
      </c>
      <c r="D18" s="47">
        <f t="shared" ref="D18:D21" si="0">(C18+27428)/28013</f>
        <v>4.86784707100275</v>
      </c>
      <c r="E18" s="17">
        <v>0.00131431870917074</v>
      </c>
      <c r="F18" s="35">
        <v>131.431870917074</v>
      </c>
      <c r="G18" s="35"/>
      <c r="H18" s="23">
        <v>159.7</v>
      </c>
      <c r="I18" s="23">
        <v>16.38</v>
      </c>
    </row>
    <row r="19" s="17" customFormat="1" ht="15" spans="1:9">
      <c r="A19" s="35"/>
      <c r="B19" s="17" t="s">
        <v>19</v>
      </c>
      <c r="C19" s="35">
        <v>138045</v>
      </c>
      <c r="D19" s="47">
        <f t="shared" si="0"/>
        <v>5.90700746082176</v>
      </c>
      <c r="E19" s="35">
        <v>0.00159489201442188</v>
      </c>
      <c r="F19" s="35">
        <v>159.489201442188</v>
      </c>
      <c r="G19" s="35"/>
      <c r="H19" s="23"/>
      <c r="I19" s="23"/>
    </row>
    <row r="20" s="17" customFormat="1" ht="15" spans="1:9">
      <c r="A20" s="35"/>
      <c r="B20" s="17" t="s">
        <v>20</v>
      </c>
      <c r="C20" s="35">
        <v>167811</v>
      </c>
      <c r="D20" s="47">
        <f t="shared" si="0"/>
        <v>6.96958554956627</v>
      </c>
      <c r="E20" s="17">
        <v>0.00188178809838289</v>
      </c>
      <c r="F20" s="17">
        <v>188.178809838289</v>
      </c>
      <c r="H20" s="23"/>
      <c r="I20" s="23"/>
    </row>
    <row r="21" s="17" customFormat="1" ht="15" spans="1:9">
      <c r="A21" s="35" t="s">
        <v>8</v>
      </c>
      <c r="B21" s="17" t="s">
        <v>18</v>
      </c>
      <c r="C21" s="35">
        <v>837204</v>
      </c>
      <c r="D21" s="47">
        <f t="shared" si="0"/>
        <v>30.8653839288902</v>
      </c>
      <c r="E21" s="17">
        <v>0.0092596187</v>
      </c>
      <c r="F21" s="17">
        <v>925.96187</v>
      </c>
      <c r="H21" s="23">
        <v>760.01</v>
      </c>
      <c r="I21" s="23">
        <v>86.52</v>
      </c>
    </row>
    <row r="22" s="17" customFormat="1" ht="15" spans="1:9">
      <c r="A22" s="35"/>
      <c r="B22" s="17" t="s">
        <v>19</v>
      </c>
      <c r="C22" s="35">
        <v>644379</v>
      </c>
      <c r="D22" s="47">
        <f t="shared" ref="D22:D26" si="1">(C22+27428)/28013</f>
        <v>23.9819726555528</v>
      </c>
      <c r="E22" s="17">
        <v>0.00719459179666583</v>
      </c>
      <c r="F22" s="17">
        <v>719.459179666583</v>
      </c>
      <c r="H22" s="23"/>
      <c r="I22" s="23"/>
    </row>
    <row r="23" s="17" customFormat="1" ht="15" spans="1:9">
      <c r="A23" s="35"/>
      <c r="B23" s="17" t="s">
        <v>20</v>
      </c>
      <c r="C23" s="35">
        <v>565145</v>
      </c>
      <c r="D23" s="47">
        <f t="shared" si="1"/>
        <v>21.1535001606397</v>
      </c>
      <c r="E23" s="17">
        <v>0.00634605004819191</v>
      </c>
      <c r="F23" s="17">
        <v>634.605004819191</v>
      </c>
      <c r="H23" s="23"/>
      <c r="I23" s="23"/>
    </row>
    <row r="24" s="17" customFormat="1" ht="15" spans="1:9">
      <c r="A24" s="35" t="s">
        <v>6</v>
      </c>
      <c r="B24" s="17" t="s">
        <v>18</v>
      </c>
      <c r="C24" s="35">
        <v>308511</v>
      </c>
      <c r="D24" s="47">
        <f t="shared" si="1"/>
        <v>11.9922535965445</v>
      </c>
      <c r="E24" s="17">
        <v>0.00395744368685967</v>
      </c>
      <c r="F24" s="17">
        <v>395.744368685967</v>
      </c>
      <c r="H24" s="23">
        <v>468.97</v>
      </c>
      <c r="I24" s="23">
        <v>64.43</v>
      </c>
    </row>
    <row r="25" s="17" customFormat="1" ht="15" spans="1:9">
      <c r="A25" s="35"/>
      <c r="B25" s="17" t="s">
        <v>19</v>
      </c>
      <c r="C25" s="35">
        <v>323803</v>
      </c>
      <c r="D25" s="47">
        <f t="shared" si="1"/>
        <v>12.5381430050334</v>
      </c>
      <c r="E25" s="17">
        <v>0.00413758719166102</v>
      </c>
      <c r="F25" s="17">
        <v>413.758719166102</v>
      </c>
      <c r="H25" s="23"/>
      <c r="I25" s="23"/>
    </row>
    <row r="26" s="17" customFormat="1" ht="15" spans="1:9">
      <c r="A26" s="35"/>
      <c r="B26" s="17" t="s">
        <v>20</v>
      </c>
      <c r="C26" s="35">
        <v>479702</v>
      </c>
      <c r="D26" s="47">
        <f t="shared" si="1"/>
        <v>18.1033805733053</v>
      </c>
      <c r="E26" s="17">
        <v>0.00597411558919073</v>
      </c>
      <c r="F26" s="17">
        <v>597.411558919073</v>
      </c>
      <c r="H26" s="23"/>
      <c r="I26" s="23"/>
    </row>
  </sheetData>
  <mergeCells count="13">
    <mergeCell ref="C16:G16"/>
    <mergeCell ref="A2:A5"/>
    <mergeCell ref="A7:A10"/>
    <mergeCell ref="A12:A15"/>
    <mergeCell ref="A18:A20"/>
    <mergeCell ref="A21:A23"/>
    <mergeCell ref="A24:A26"/>
    <mergeCell ref="H18:H20"/>
    <mergeCell ref="H21:H23"/>
    <mergeCell ref="H24:H26"/>
    <mergeCell ref="I18:I20"/>
    <mergeCell ref="I21:I23"/>
    <mergeCell ref="I24:I26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workbookViewId="0">
      <selection activeCell="L12" sqref="L12"/>
    </sheetView>
  </sheetViews>
  <sheetFormatPr defaultColWidth="9" defaultRowHeight="14.25"/>
  <cols>
    <col min="3" max="3" width="17.25" customWidth="1"/>
    <col min="18" max="18" width="15" customWidth="1"/>
  </cols>
  <sheetData>
    <row r="1" ht="15" spans="1:21">
      <c r="A1" s="34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46"/>
      <c r="S1" s="17"/>
      <c r="T1" s="17"/>
      <c r="U1" s="17"/>
    </row>
    <row r="2" ht="15" spans="1:21">
      <c r="A2" s="17"/>
      <c r="B2" s="19"/>
      <c r="C2" s="17"/>
      <c r="D2" s="17"/>
      <c r="E2" s="19" t="s">
        <v>22</v>
      </c>
      <c r="F2" s="19"/>
      <c r="G2" s="19"/>
      <c r="H2" s="19"/>
      <c r="I2" s="19"/>
      <c r="J2" s="19"/>
      <c r="K2" s="17"/>
      <c r="L2" s="17"/>
      <c r="M2" s="17"/>
      <c r="N2" s="17"/>
      <c r="O2" s="17"/>
      <c r="P2" s="17"/>
      <c r="Q2" s="17"/>
      <c r="R2" s="46"/>
      <c r="S2" s="17"/>
      <c r="T2" s="17"/>
      <c r="U2" s="17"/>
    </row>
    <row r="3" ht="15" spans="1:21">
      <c r="A3" s="17"/>
      <c r="B3" s="17"/>
      <c r="C3" s="19" t="s">
        <v>23</v>
      </c>
      <c r="D3" s="19" t="s">
        <v>24</v>
      </c>
      <c r="E3" s="17" t="s">
        <v>25</v>
      </c>
      <c r="F3" s="17" t="s">
        <v>26</v>
      </c>
      <c r="G3" s="17" t="s">
        <v>27</v>
      </c>
      <c r="H3" s="17" t="s">
        <v>28</v>
      </c>
      <c r="I3" s="17" t="s">
        <v>29</v>
      </c>
      <c r="J3" s="17"/>
      <c r="K3" s="19"/>
      <c r="L3" s="19"/>
      <c r="M3" s="17"/>
      <c r="N3" s="17"/>
      <c r="O3" s="17"/>
      <c r="P3" s="17"/>
      <c r="Q3" s="17"/>
      <c r="R3" s="46"/>
      <c r="S3" s="17"/>
      <c r="T3" s="17"/>
      <c r="U3" s="17"/>
    </row>
    <row r="4" ht="15" spans="1:21">
      <c r="A4" s="17"/>
      <c r="B4" s="22" t="s">
        <v>30</v>
      </c>
      <c r="C4" s="35">
        <v>0.01</v>
      </c>
      <c r="D4" s="36">
        <v>0.1425</v>
      </c>
      <c r="E4" s="37">
        <v>0.1432</v>
      </c>
      <c r="F4" s="37">
        <v>0.1439</v>
      </c>
      <c r="G4" s="37">
        <v>0.1821</v>
      </c>
      <c r="H4" s="37">
        <v>0.1794</v>
      </c>
      <c r="I4" s="37">
        <v>0.1767</v>
      </c>
      <c r="J4" s="37"/>
      <c r="K4" s="17"/>
      <c r="L4" s="24" t="s">
        <v>31</v>
      </c>
      <c r="M4" s="24"/>
      <c r="N4" s="24"/>
      <c r="O4" s="24" t="s">
        <v>32</v>
      </c>
      <c r="P4" s="24"/>
      <c r="Q4" s="24"/>
      <c r="R4" s="46"/>
      <c r="S4" s="17"/>
      <c r="T4" s="17"/>
      <c r="U4" s="17"/>
    </row>
    <row r="5" ht="15" spans="1:21">
      <c r="A5" s="17"/>
      <c r="B5" s="22"/>
      <c r="C5" s="35">
        <v>0.02</v>
      </c>
      <c r="D5" s="36">
        <v>0.2976</v>
      </c>
      <c r="E5" s="37">
        <v>0.3029</v>
      </c>
      <c r="F5" s="37">
        <v>0.3082</v>
      </c>
      <c r="G5" s="37">
        <v>0.3189</v>
      </c>
      <c r="H5" s="37">
        <v>0.3213</v>
      </c>
      <c r="I5" s="37">
        <v>0.3237</v>
      </c>
      <c r="J5" s="37"/>
      <c r="K5" s="17"/>
      <c r="L5" s="19">
        <v>0.04</v>
      </c>
      <c r="M5" s="19">
        <v>0.08</v>
      </c>
      <c r="N5" s="19"/>
      <c r="O5" s="19">
        <v>0.04</v>
      </c>
      <c r="P5" s="19">
        <v>0.08</v>
      </c>
      <c r="Q5" s="19"/>
      <c r="R5" s="46"/>
      <c r="S5" s="19"/>
      <c r="T5" s="17"/>
      <c r="U5" s="17"/>
    </row>
    <row r="6" ht="15" spans="1:21">
      <c r="A6" s="17"/>
      <c r="B6" s="22"/>
      <c r="C6" s="38">
        <v>0.04</v>
      </c>
      <c r="D6" s="39">
        <v>0.3934</v>
      </c>
      <c r="E6" s="40">
        <v>0.4075</v>
      </c>
      <c r="F6" s="40">
        <v>0.4216</v>
      </c>
      <c r="G6" s="40">
        <v>0.4152</v>
      </c>
      <c r="H6" s="40">
        <v>0.4131</v>
      </c>
      <c r="I6" s="40">
        <v>0.411</v>
      </c>
      <c r="J6" s="40"/>
      <c r="K6" s="17"/>
      <c r="L6" s="19">
        <v>0.4075</v>
      </c>
      <c r="M6" s="19">
        <v>0.7298</v>
      </c>
      <c r="N6" s="29" t="s">
        <v>33</v>
      </c>
      <c r="O6" s="19">
        <v>0.4131</v>
      </c>
      <c r="P6" s="19">
        <v>0.7412</v>
      </c>
      <c r="Q6" s="29" t="s">
        <v>33</v>
      </c>
      <c r="R6" s="33" t="s">
        <v>34</v>
      </c>
      <c r="S6" s="30" t="s">
        <v>7</v>
      </c>
      <c r="T6" s="17"/>
      <c r="U6" s="17"/>
    </row>
    <row r="7" ht="15" spans="1:21">
      <c r="A7" s="17"/>
      <c r="B7" s="22"/>
      <c r="C7" s="38">
        <v>0.08</v>
      </c>
      <c r="D7" s="39">
        <v>0.7247</v>
      </c>
      <c r="E7" s="40">
        <v>0.7298</v>
      </c>
      <c r="F7" s="40">
        <v>0.7349</v>
      </c>
      <c r="G7" s="40">
        <v>0.7367</v>
      </c>
      <c r="H7" s="40">
        <v>0.7412</v>
      </c>
      <c r="I7" s="40">
        <v>0.7457</v>
      </c>
      <c r="J7" s="40"/>
      <c r="K7" s="42"/>
      <c r="L7" s="19" t="s">
        <v>35</v>
      </c>
      <c r="M7" s="19"/>
      <c r="N7" s="29">
        <f>(0.5-0.0852)*1000/8.0575</f>
        <v>51.4799875892026</v>
      </c>
      <c r="O7" s="19" t="s">
        <v>36</v>
      </c>
      <c r="P7" s="19"/>
      <c r="Q7" s="29">
        <f>(0.5-0.085)*1000/8.2025</f>
        <v>50.5943309966474</v>
      </c>
      <c r="R7" s="30">
        <v>51.04</v>
      </c>
      <c r="S7" s="30">
        <v>0.45</v>
      </c>
      <c r="T7" s="17"/>
      <c r="U7" s="17"/>
    </row>
    <row r="8" ht="15" spans="1:21">
      <c r="A8" s="17"/>
      <c r="B8" s="22"/>
      <c r="C8" s="35">
        <v>0.1</v>
      </c>
      <c r="D8" s="36">
        <v>0.814</v>
      </c>
      <c r="E8" s="37">
        <v>0.819</v>
      </c>
      <c r="F8" s="37">
        <v>0.8299</v>
      </c>
      <c r="G8" s="37">
        <v>0.8371</v>
      </c>
      <c r="H8" s="37">
        <v>0.846</v>
      </c>
      <c r="I8" s="37">
        <v>0.8398</v>
      </c>
      <c r="J8" s="30" t="s">
        <v>37</v>
      </c>
      <c r="K8" s="30" t="s">
        <v>7</v>
      </c>
      <c r="L8" s="17"/>
      <c r="M8" s="17"/>
      <c r="N8" s="17"/>
      <c r="O8" s="17"/>
      <c r="P8" s="17"/>
      <c r="Q8" s="17"/>
      <c r="R8" s="46"/>
      <c r="S8" s="17"/>
      <c r="T8" s="17"/>
      <c r="U8" s="17"/>
    </row>
    <row r="9" ht="15" spans="1:21">
      <c r="A9" s="17"/>
      <c r="B9" s="41"/>
      <c r="C9" s="35"/>
      <c r="D9" s="20">
        <f>AVERAGE(D8:F8)</f>
        <v>0.820966666666667</v>
      </c>
      <c r="E9" s="20"/>
      <c r="F9" s="20"/>
      <c r="G9" s="20">
        <f>AVERAGE(G8:I8)</f>
        <v>0.840966666666667</v>
      </c>
      <c r="H9" s="20"/>
      <c r="I9" s="20"/>
      <c r="J9" s="43">
        <f>(D9+G9)/2</f>
        <v>0.830966666666667</v>
      </c>
      <c r="K9" s="30">
        <f>STDEVP(D9:G9)*100</f>
        <v>1</v>
      </c>
      <c r="L9" s="17"/>
      <c r="M9" s="17"/>
      <c r="N9" s="17"/>
      <c r="O9" s="17"/>
      <c r="P9" s="17"/>
      <c r="Q9" s="17"/>
      <c r="R9" s="46"/>
      <c r="S9" s="17"/>
      <c r="T9" s="17"/>
      <c r="U9" s="17"/>
    </row>
    <row r="10" ht="15" spans="1:21">
      <c r="A10" s="17"/>
      <c r="B10" s="22" t="s">
        <v>6</v>
      </c>
      <c r="C10" s="35">
        <v>0.01</v>
      </c>
      <c r="D10" s="36">
        <v>0.1178</v>
      </c>
      <c r="E10" s="37">
        <v>0.1199</v>
      </c>
      <c r="F10" s="37">
        <v>0.122</v>
      </c>
      <c r="G10" s="37">
        <v>0.1278</v>
      </c>
      <c r="H10" s="37">
        <v>0.1311</v>
      </c>
      <c r="I10" s="37">
        <v>0.1344</v>
      </c>
      <c r="J10" s="43"/>
      <c r="K10" s="30"/>
      <c r="L10" s="17"/>
      <c r="M10" s="17"/>
      <c r="N10" s="17"/>
      <c r="O10" s="17"/>
      <c r="P10" s="17"/>
      <c r="Q10" s="17"/>
      <c r="R10" s="46"/>
      <c r="S10" s="17"/>
      <c r="T10" s="17"/>
      <c r="U10" s="17"/>
    </row>
    <row r="11" ht="15" spans="1:21">
      <c r="A11" s="17"/>
      <c r="B11" s="22"/>
      <c r="C11" s="35">
        <v>0.02</v>
      </c>
      <c r="D11" s="36">
        <v>0.2356</v>
      </c>
      <c r="E11" s="37">
        <v>0.2376</v>
      </c>
      <c r="F11" s="37">
        <v>0.2396</v>
      </c>
      <c r="G11" s="37">
        <v>0.2423</v>
      </c>
      <c r="H11" s="37">
        <v>0.2452</v>
      </c>
      <c r="I11" s="37">
        <v>0.2481</v>
      </c>
      <c r="J11" s="43"/>
      <c r="K11" s="30"/>
      <c r="L11" s="24" t="s">
        <v>38</v>
      </c>
      <c r="M11" s="24"/>
      <c r="N11" s="24"/>
      <c r="O11" s="24" t="s">
        <v>32</v>
      </c>
      <c r="P11" s="24"/>
      <c r="Q11" s="24"/>
      <c r="R11" s="46"/>
      <c r="S11" s="17"/>
      <c r="T11" s="17"/>
      <c r="U11" s="17"/>
    </row>
    <row r="12" customHeight="1" spans="1:21">
      <c r="A12" s="17"/>
      <c r="B12" s="22"/>
      <c r="C12" s="38">
        <v>0.04</v>
      </c>
      <c r="D12" s="39">
        <v>0.3478</v>
      </c>
      <c r="E12" s="40">
        <v>0.3498</v>
      </c>
      <c r="F12" s="40">
        <v>0.3518</v>
      </c>
      <c r="G12" s="40">
        <v>0.3634</v>
      </c>
      <c r="H12" s="40">
        <v>0.3654</v>
      </c>
      <c r="I12" s="40">
        <v>0.3674</v>
      </c>
      <c r="J12" s="43"/>
      <c r="K12" s="30"/>
      <c r="L12" s="19">
        <v>0.04</v>
      </c>
      <c r="M12" s="19">
        <v>0.08</v>
      </c>
      <c r="N12" s="19"/>
      <c r="O12" s="19">
        <v>0.04</v>
      </c>
      <c r="P12" s="19">
        <v>0.08</v>
      </c>
      <c r="Q12" s="19"/>
      <c r="R12" s="33" t="s">
        <v>34</v>
      </c>
      <c r="S12" s="30" t="s">
        <v>7</v>
      </c>
      <c r="T12" s="17"/>
      <c r="U12" s="17"/>
    </row>
    <row r="13" ht="15" spans="1:21">
      <c r="A13" s="17"/>
      <c r="B13" s="22"/>
      <c r="C13" s="38">
        <v>0.08</v>
      </c>
      <c r="D13" s="39">
        <v>0.6456</v>
      </c>
      <c r="E13" s="40">
        <v>0.6428</v>
      </c>
      <c r="F13" s="40">
        <v>0.64</v>
      </c>
      <c r="G13" s="40">
        <v>0.687</v>
      </c>
      <c r="H13" s="40">
        <v>0.681</v>
      </c>
      <c r="I13" s="40">
        <v>0.675</v>
      </c>
      <c r="J13" s="43"/>
      <c r="K13" s="30"/>
      <c r="L13" s="19">
        <v>0.3498</v>
      </c>
      <c r="M13" s="19">
        <v>0.6428</v>
      </c>
      <c r="N13" s="29">
        <f>(0.5-0.0567)*1000/7.325</f>
        <v>60.518771331058</v>
      </c>
      <c r="O13" s="19">
        <v>0.3654</v>
      </c>
      <c r="P13" s="19">
        <v>0.681</v>
      </c>
      <c r="Q13" s="29">
        <f>(0.5-0.0498)*1000/7.89</f>
        <v>57.0595690747782</v>
      </c>
      <c r="R13" s="30">
        <v>58.79</v>
      </c>
      <c r="S13" s="30">
        <v>1.73</v>
      </c>
      <c r="T13" s="17"/>
      <c r="U13" s="17"/>
    </row>
    <row r="14" ht="15" spans="1:21">
      <c r="A14" s="17"/>
      <c r="B14" s="22"/>
      <c r="C14" s="35">
        <v>0.1</v>
      </c>
      <c r="D14" s="36">
        <v>0.7989</v>
      </c>
      <c r="E14" s="37">
        <v>0.7956</v>
      </c>
      <c r="F14" s="37">
        <v>0.7953</v>
      </c>
      <c r="G14" s="37">
        <v>0.8292</v>
      </c>
      <c r="H14" s="37">
        <v>0.8242</v>
      </c>
      <c r="I14" s="37">
        <v>0.8162</v>
      </c>
      <c r="J14" s="30" t="s">
        <v>37</v>
      </c>
      <c r="K14" s="30" t="s">
        <v>7</v>
      </c>
      <c r="L14" s="19" t="s">
        <v>39</v>
      </c>
      <c r="M14" s="19"/>
      <c r="N14" s="19"/>
      <c r="O14" s="19" t="s">
        <v>40</v>
      </c>
      <c r="P14" s="19"/>
      <c r="Q14" s="19"/>
      <c r="R14" s="46"/>
      <c r="S14" s="19"/>
      <c r="T14" s="17"/>
      <c r="U14" s="17"/>
    </row>
    <row r="15" ht="15" spans="1:21">
      <c r="A15" s="17"/>
      <c r="B15" s="17"/>
      <c r="C15" s="35"/>
      <c r="D15" s="20">
        <f>AVERAGE(D14:F14)</f>
        <v>0.7966</v>
      </c>
      <c r="E15" s="20"/>
      <c r="F15" s="20"/>
      <c r="G15" s="20">
        <f>AVERAGE(G14:I14)</f>
        <v>0.8232</v>
      </c>
      <c r="H15" s="20"/>
      <c r="I15" s="20"/>
      <c r="J15" s="43">
        <f t="shared" ref="J15:J27" si="0">(D15+G15)/2</f>
        <v>0.8099</v>
      </c>
      <c r="K15" s="30">
        <f>STDEVP(D15:G15)*100</f>
        <v>1.32999999999999</v>
      </c>
      <c r="L15" s="17"/>
      <c r="M15" s="17"/>
      <c r="N15" s="17"/>
      <c r="O15" s="17"/>
      <c r="P15" s="17"/>
      <c r="Q15" s="17"/>
      <c r="R15" s="46"/>
      <c r="S15" s="17"/>
      <c r="T15" s="17"/>
      <c r="U15" s="17"/>
    </row>
    <row r="16" ht="15" spans="1:21">
      <c r="A16" s="17"/>
      <c r="B16" s="22" t="s">
        <v>8</v>
      </c>
      <c r="C16" s="35">
        <v>0.01</v>
      </c>
      <c r="D16" s="36">
        <v>0.0789</v>
      </c>
      <c r="E16" s="37">
        <v>0.0878999999999999</v>
      </c>
      <c r="F16" s="37">
        <v>0.0969</v>
      </c>
      <c r="G16" s="37">
        <v>0.1076</v>
      </c>
      <c r="H16" s="37">
        <v>0.1097</v>
      </c>
      <c r="I16" s="37">
        <v>0.1118</v>
      </c>
      <c r="J16" s="43"/>
      <c r="K16" s="30"/>
      <c r="L16" s="17"/>
      <c r="M16" s="17"/>
      <c r="N16" s="17"/>
      <c r="O16" s="17"/>
      <c r="P16" s="17"/>
      <c r="Q16" s="17"/>
      <c r="R16" s="46"/>
      <c r="S16" s="17"/>
      <c r="T16" s="17"/>
      <c r="U16" s="17"/>
    </row>
    <row r="17" ht="15" spans="1:21">
      <c r="A17" s="17"/>
      <c r="B17" s="22"/>
      <c r="C17" s="35">
        <v>0.02</v>
      </c>
      <c r="D17" s="36">
        <v>0.1678</v>
      </c>
      <c r="E17" s="37">
        <v>0.1688</v>
      </c>
      <c r="F17" s="37">
        <v>0.1698</v>
      </c>
      <c r="G17" s="37">
        <v>0.1737</v>
      </c>
      <c r="H17" s="37">
        <v>0.1756</v>
      </c>
      <c r="I17" s="37">
        <v>0.1775</v>
      </c>
      <c r="J17" s="43"/>
      <c r="K17" s="30"/>
      <c r="L17" s="24" t="s">
        <v>38</v>
      </c>
      <c r="M17" s="24"/>
      <c r="N17" s="24"/>
      <c r="O17" s="24" t="s">
        <v>32</v>
      </c>
      <c r="P17" s="24"/>
      <c r="Q17" s="24"/>
      <c r="R17" s="46"/>
      <c r="S17" s="17"/>
      <c r="T17" s="17"/>
      <c r="U17" s="17"/>
    </row>
    <row r="18" ht="15" spans="1:21">
      <c r="A18" s="17"/>
      <c r="B18" s="22"/>
      <c r="C18" s="38">
        <v>0.04</v>
      </c>
      <c r="D18" s="39">
        <v>0.3145</v>
      </c>
      <c r="E18" s="40">
        <v>0.3189</v>
      </c>
      <c r="F18" s="40">
        <v>0.3233</v>
      </c>
      <c r="G18" s="40">
        <v>0.2612</v>
      </c>
      <c r="H18" s="40">
        <v>0.2675</v>
      </c>
      <c r="I18" s="40">
        <v>0.2738</v>
      </c>
      <c r="J18" s="43"/>
      <c r="K18" s="30"/>
      <c r="L18" s="19">
        <v>0.04</v>
      </c>
      <c r="M18" s="19">
        <v>0.08</v>
      </c>
      <c r="N18" s="19"/>
      <c r="O18" s="19">
        <v>0.04</v>
      </c>
      <c r="P18" s="19">
        <v>0.08</v>
      </c>
      <c r="Q18" s="19"/>
      <c r="R18" s="46"/>
      <c r="S18" s="19"/>
      <c r="T18" s="17"/>
      <c r="U18" s="17"/>
    </row>
    <row r="19" ht="15" spans="1:21">
      <c r="A19" s="17"/>
      <c r="B19" s="22"/>
      <c r="C19" s="38">
        <v>0.08</v>
      </c>
      <c r="D19" s="39">
        <v>0.5887</v>
      </c>
      <c r="E19" s="40">
        <v>0.5931</v>
      </c>
      <c r="F19" s="40">
        <v>0.5975</v>
      </c>
      <c r="G19" s="40">
        <v>0.5595</v>
      </c>
      <c r="H19" s="40">
        <v>0.5563</v>
      </c>
      <c r="I19" s="40">
        <v>0.5631</v>
      </c>
      <c r="J19" s="43"/>
      <c r="K19" s="30"/>
      <c r="L19" s="19">
        <v>0.3189</v>
      </c>
      <c r="M19" s="19">
        <v>0.5931</v>
      </c>
      <c r="N19" s="19"/>
      <c r="O19" s="19">
        <v>0.2675</v>
      </c>
      <c r="P19" s="19">
        <v>0.5563</v>
      </c>
      <c r="Q19" s="19"/>
      <c r="R19" s="33" t="s">
        <v>34</v>
      </c>
      <c r="S19" s="30" t="s">
        <v>7</v>
      </c>
      <c r="T19" s="17"/>
      <c r="U19" s="17"/>
    </row>
    <row r="20" ht="15" spans="1:21">
      <c r="A20" s="17"/>
      <c r="B20" s="22"/>
      <c r="C20" s="35">
        <v>0.1</v>
      </c>
      <c r="D20" s="36">
        <v>0.6167</v>
      </c>
      <c r="E20" s="37">
        <v>0.6196</v>
      </c>
      <c r="F20" s="37">
        <v>0.6225</v>
      </c>
      <c r="G20" s="37">
        <v>0.6134</v>
      </c>
      <c r="H20" s="37">
        <v>0.6242</v>
      </c>
      <c r="I20" s="37">
        <v>0.635</v>
      </c>
      <c r="J20" s="30" t="s">
        <v>37</v>
      </c>
      <c r="K20" s="30" t="s">
        <v>7</v>
      </c>
      <c r="L20" s="19" t="s">
        <v>41</v>
      </c>
      <c r="M20" s="19"/>
      <c r="N20" s="29">
        <f>(0.5-0.0447)*1000/6.855</f>
        <v>66.4186725018235</v>
      </c>
      <c r="O20" s="19" t="s">
        <v>42</v>
      </c>
      <c r="P20" s="19"/>
      <c r="Q20" s="29">
        <f>(0.5+0.0213)*1000/7.22</f>
        <v>72.202216066482</v>
      </c>
      <c r="R20" s="30">
        <v>69.31</v>
      </c>
      <c r="S20" s="30">
        <v>2.89</v>
      </c>
      <c r="T20" s="17"/>
      <c r="U20" s="17"/>
    </row>
    <row r="21" ht="15" spans="1:21">
      <c r="A21" s="17"/>
      <c r="B21" s="41"/>
      <c r="C21" s="35"/>
      <c r="D21" s="20">
        <f>AVERAGE(D20:F20)</f>
        <v>0.6196</v>
      </c>
      <c r="E21" s="20"/>
      <c r="F21" s="20"/>
      <c r="G21" s="20">
        <f>AVERAGE(G20:I20)</f>
        <v>0.6242</v>
      </c>
      <c r="H21" s="20"/>
      <c r="I21" s="20"/>
      <c r="J21" s="43">
        <f t="shared" si="0"/>
        <v>0.6219</v>
      </c>
      <c r="K21" s="30">
        <f>STDEVP(D21:G21)*100</f>
        <v>0.229999999999997</v>
      </c>
      <c r="L21" s="44"/>
      <c r="M21" s="19"/>
      <c r="N21" s="19"/>
      <c r="O21" s="19"/>
      <c r="P21" s="45"/>
      <c r="Q21" s="17"/>
      <c r="R21" s="46"/>
      <c r="S21" s="17"/>
      <c r="T21" s="17"/>
      <c r="U21" s="17"/>
    </row>
    <row r="22" ht="15" spans="1:21">
      <c r="A22" s="17"/>
      <c r="B22" s="22" t="s">
        <v>9</v>
      </c>
      <c r="C22" s="35">
        <v>0.01</v>
      </c>
      <c r="D22" s="36">
        <v>0.1456</v>
      </c>
      <c r="E22" s="37">
        <v>0.1482</v>
      </c>
      <c r="F22" s="37">
        <v>0.1508</v>
      </c>
      <c r="G22" s="37">
        <v>0.1045</v>
      </c>
      <c r="H22" s="37">
        <v>0.114</v>
      </c>
      <c r="I22" s="37">
        <v>0.1235</v>
      </c>
      <c r="J22" s="43"/>
      <c r="K22" s="30"/>
      <c r="L22" s="24" t="s">
        <v>31</v>
      </c>
      <c r="M22" s="24"/>
      <c r="N22" s="24"/>
      <c r="O22" s="24" t="s">
        <v>32</v>
      </c>
      <c r="P22" s="24"/>
      <c r="Q22" s="24"/>
      <c r="R22" s="46"/>
      <c r="S22" s="17"/>
      <c r="T22" s="17"/>
      <c r="U22" s="17"/>
    </row>
    <row r="23" ht="15" spans="1:21">
      <c r="A23" s="17"/>
      <c r="B23" s="22"/>
      <c r="C23" s="35">
        <v>0.02</v>
      </c>
      <c r="D23" s="36">
        <v>0.1587</v>
      </c>
      <c r="E23" s="37">
        <v>0.1632</v>
      </c>
      <c r="F23" s="37">
        <v>0.1677</v>
      </c>
      <c r="G23" s="37">
        <v>0.1513</v>
      </c>
      <c r="H23" s="37">
        <v>0.1524</v>
      </c>
      <c r="I23" s="37">
        <v>0.1535</v>
      </c>
      <c r="J23" s="43"/>
      <c r="K23" s="30"/>
      <c r="L23" s="19">
        <v>0.04</v>
      </c>
      <c r="M23" s="19">
        <v>0.08</v>
      </c>
      <c r="N23" s="19"/>
      <c r="O23" s="19">
        <v>0.04</v>
      </c>
      <c r="P23" s="19">
        <v>0.08</v>
      </c>
      <c r="Q23" s="19"/>
      <c r="R23" s="46"/>
      <c r="S23" s="19"/>
      <c r="T23" s="17"/>
      <c r="U23" s="17"/>
    </row>
    <row r="24" ht="15" spans="1:21">
      <c r="A24" s="17"/>
      <c r="B24" s="22"/>
      <c r="C24" s="38">
        <v>0.04</v>
      </c>
      <c r="D24" s="39">
        <v>0.2254</v>
      </c>
      <c r="E24" s="40">
        <v>0.2279</v>
      </c>
      <c r="F24" s="40">
        <v>0.2304</v>
      </c>
      <c r="G24" s="40">
        <v>0.2532</v>
      </c>
      <c r="H24" s="40">
        <v>0.2551</v>
      </c>
      <c r="I24" s="40">
        <v>0.257</v>
      </c>
      <c r="J24" s="43"/>
      <c r="K24" s="30"/>
      <c r="L24" s="19">
        <v>0.2279</v>
      </c>
      <c r="M24" s="19">
        <v>0.4923</v>
      </c>
      <c r="N24" s="19"/>
      <c r="O24" s="19">
        <v>0.2551</v>
      </c>
      <c r="P24" s="19">
        <v>0.5321</v>
      </c>
      <c r="Q24" s="19"/>
      <c r="R24" s="33" t="s">
        <v>34</v>
      </c>
      <c r="S24" s="30" t="s">
        <v>7</v>
      </c>
      <c r="T24" s="17"/>
      <c r="U24" s="17"/>
    </row>
    <row r="25" ht="15" spans="1:21">
      <c r="A25" s="17"/>
      <c r="B25" s="22"/>
      <c r="C25" s="38">
        <v>0.08</v>
      </c>
      <c r="D25" s="39">
        <v>0.4889</v>
      </c>
      <c r="E25" s="40">
        <v>0.4923</v>
      </c>
      <c r="F25" s="40">
        <v>0.4957</v>
      </c>
      <c r="G25" s="40">
        <v>0.5309</v>
      </c>
      <c r="H25" s="40">
        <v>0.5321</v>
      </c>
      <c r="I25" s="40">
        <v>0.5333</v>
      </c>
      <c r="J25" s="43"/>
      <c r="K25" s="30"/>
      <c r="L25" s="19" t="s">
        <v>43</v>
      </c>
      <c r="M25" s="19"/>
      <c r="N25" s="29">
        <f>(0.5+0.0366)*1000/6.61</f>
        <v>81.1800302571861</v>
      </c>
      <c r="O25" s="19" t="s">
        <v>44</v>
      </c>
      <c r="P25" s="19"/>
      <c r="Q25" s="29">
        <f>(0.5+0.0219)*1000/6.925</f>
        <v>75.3646209386282</v>
      </c>
      <c r="R25" s="30">
        <v>78.27</v>
      </c>
      <c r="S25" s="30">
        <v>2.9</v>
      </c>
      <c r="T25" s="17"/>
      <c r="U25" s="17"/>
    </row>
    <row r="26" ht="15" spans="1:21">
      <c r="A26" s="17"/>
      <c r="B26" s="22"/>
      <c r="C26" s="35">
        <v>0.1</v>
      </c>
      <c r="D26" s="36">
        <v>0.5653</v>
      </c>
      <c r="E26" s="37">
        <v>0.5699</v>
      </c>
      <c r="F26" s="37">
        <v>0.5745</v>
      </c>
      <c r="G26" s="37">
        <v>0.5765</v>
      </c>
      <c r="H26" s="37">
        <v>0.5789</v>
      </c>
      <c r="I26" s="37">
        <v>0.5813</v>
      </c>
      <c r="J26" s="30" t="s">
        <v>37</v>
      </c>
      <c r="K26" s="30" t="s">
        <v>7</v>
      </c>
      <c r="L26" s="36"/>
      <c r="M26" s="19"/>
      <c r="N26" s="19"/>
      <c r="O26" s="19"/>
      <c r="P26" s="45"/>
      <c r="Q26" s="17"/>
      <c r="R26" s="46"/>
      <c r="S26" s="17"/>
      <c r="T26" s="17"/>
      <c r="U26" s="17"/>
    </row>
    <row r="27" ht="15" spans="1:21">
      <c r="A27" s="17"/>
      <c r="B27" s="17"/>
      <c r="C27" s="35"/>
      <c r="D27" s="20">
        <f>AVERAGE(D26:F26)</f>
        <v>0.5699</v>
      </c>
      <c r="E27" s="20"/>
      <c r="F27" s="20"/>
      <c r="G27" s="20">
        <f>AVERAGE(G26:I26)</f>
        <v>0.5789</v>
      </c>
      <c r="H27" s="20"/>
      <c r="I27" s="20"/>
      <c r="J27" s="43">
        <f t="shared" si="0"/>
        <v>0.5744</v>
      </c>
      <c r="K27" s="30">
        <f>STDEVP(D27:G27)*100</f>
        <v>0.450000000000006</v>
      </c>
      <c r="L27" s="36"/>
      <c r="M27" s="19"/>
      <c r="N27" s="19"/>
      <c r="O27" s="19"/>
      <c r="P27" s="45"/>
      <c r="Q27" s="17"/>
      <c r="R27" s="46"/>
      <c r="S27" s="17"/>
      <c r="T27" s="17"/>
      <c r="U27" s="17"/>
    </row>
    <row r="28" ht="15" spans="1:2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</sheetData>
  <mergeCells count="29">
    <mergeCell ref="E2:I2"/>
    <mergeCell ref="L4:N4"/>
    <mergeCell ref="O4:Q4"/>
    <mergeCell ref="L7:M7"/>
    <mergeCell ref="O7:P7"/>
    <mergeCell ref="D9:F9"/>
    <mergeCell ref="G9:I9"/>
    <mergeCell ref="L11:N11"/>
    <mergeCell ref="O11:Q11"/>
    <mergeCell ref="L14:M14"/>
    <mergeCell ref="O14:P14"/>
    <mergeCell ref="D15:F15"/>
    <mergeCell ref="G15:I15"/>
    <mergeCell ref="L17:N17"/>
    <mergeCell ref="O17:Q17"/>
    <mergeCell ref="L20:M20"/>
    <mergeCell ref="O20:P20"/>
    <mergeCell ref="D21:F21"/>
    <mergeCell ref="G21:I21"/>
    <mergeCell ref="L22:N22"/>
    <mergeCell ref="O22:Q22"/>
    <mergeCell ref="L25:M25"/>
    <mergeCell ref="O25:P25"/>
    <mergeCell ref="D27:F27"/>
    <mergeCell ref="G27:I27"/>
    <mergeCell ref="B4:B8"/>
    <mergeCell ref="B10:B14"/>
    <mergeCell ref="B16:B20"/>
    <mergeCell ref="B22:B2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H11" sqref="H11"/>
    </sheetView>
  </sheetViews>
  <sheetFormatPr defaultColWidth="9" defaultRowHeight="14.25"/>
  <sheetData>
    <row r="1" s="17" customFormat="1" ht="15" spans="1:19">
      <c r="A1" s="18" t="s">
        <v>45</v>
      </c>
      <c r="B1" s="19"/>
      <c r="C1" s="19"/>
      <c r="D1" s="19"/>
      <c r="E1" s="19"/>
      <c r="F1" s="20"/>
      <c r="G1" s="20"/>
      <c r="H1" s="20"/>
      <c r="I1" s="20"/>
      <c r="J1" s="20"/>
      <c r="K1" s="19"/>
      <c r="L1" s="19"/>
      <c r="M1" s="19"/>
      <c r="N1" s="19"/>
      <c r="O1" s="19"/>
      <c r="P1" s="19"/>
      <c r="Q1" s="19"/>
      <c r="R1" s="19"/>
      <c r="S1" s="30"/>
    </row>
    <row r="2" s="17" customFormat="1" ht="15" spans="1:19">
      <c r="A2" s="19"/>
      <c r="B2" s="19"/>
      <c r="C2" s="21"/>
      <c r="D2" s="19" t="s">
        <v>22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0"/>
    </row>
    <row r="3" s="17" customFormat="1" ht="15" spans="1:19">
      <c r="A3" s="19"/>
      <c r="B3" s="19"/>
      <c r="C3" s="19" t="s">
        <v>23</v>
      </c>
      <c r="D3" s="20" t="s">
        <v>24</v>
      </c>
      <c r="E3" s="20" t="s">
        <v>25</v>
      </c>
      <c r="F3" s="20" t="s">
        <v>20</v>
      </c>
      <c r="G3" s="20" t="s">
        <v>27</v>
      </c>
      <c r="H3" s="20" t="s">
        <v>28</v>
      </c>
      <c r="I3" s="20" t="s">
        <v>29</v>
      </c>
      <c r="J3" s="20"/>
      <c r="K3" s="19"/>
      <c r="L3" s="24" t="s">
        <v>38</v>
      </c>
      <c r="M3" s="24"/>
      <c r="N3" s="24"/>
      <c r="O3" s="24" t="s">
        <v>32</v>
      </c>
      <c r="P3" s="24"/>
      <c r="Q3" s="24"/>
      <c r="R3" s="19"/>
      <c r="S3" s="30"/>
    </row>
    <row r="4" s="17" customFormat="1" ht="15" spans="1:19">
      <c r="A4" s="19"/>
      <c r="B4" s="22" t="s">
        <v>46</v>
      </c>
      <c r="C4" s="23">
        <v>0.01</v>
      </c>
      <c r="D4" s="24">
        <v>0.1441</v>
      </c>
      <c r="E4" s="20">
        <v>0.1444</v>
      </c>
      <c r="F4" s="20">
        <v>0.1447</v>
      </c>
      <c r="G4" s="20">
        <v>0.1594</v>
      </c>
      <c r="H4" s="20">
        <v>0.160385894206549</v>
      </c>
      <c r="I4" s="20">
        <v>0.1675</v>
      </c>
      <c r="J4" s="20"/>
      <c r="K4" s="19"/>
      <c r="L4" s="19">
        <v>0.04</v>
      </c>
      <c r="M4" s="19">
        <v>0.08</v>
      </c>
      <c r="N4" s="29" t="s">
        <v>33</v>
      </c>
      <c r="O4" s="19">
        <v>0.04</v>
      </c>
      <c r="P4" s="19">
        <v>0.08</v>
      </c>
      <c r="Q4" s="29" t="s">
        <v>33</v>
      </c>
      <c r="R4" s="19"/>
      <c r="S4" s="30"/>
    </row>
    <row r="5" s="17" customFormat="1" ht="15" spans="1:19">
      <c r="A5" s="19"/>
      <c r="B5" s="22"/>
      <c r="C5" s="23">
        <v>0.02</v>
      </c>
      <c r="D5" s="24">
        <v>0.3817</v>
      </c>
      <c r="E5" s="20">
        <v>0.3822</v>
      </c>
      <c r="F5" s="20">
        <v>0.3847</v>
      </c>
      <c r="G5" s="20">
        <v>0.3849</v>
      </c>
      <c r="H5" s="20">
        <v>0.406213098236776</v>
      </c>
      <c r="I5" s="20">
        <v>0.4112</v>
      </c>
      <c r="J5" s="20"/>
      <c r="K5" s="19"/>
      <c r="L5" s="19">
        <v>0.4012</v>
      </c>
      <c r="M5" s="19">
        <v>0.8615</v>
      </c>
      <c r="N5" s="19"/>
      <c r="O5" s="19">
        <v>0.472855415617129</v>
      </c>
      <c r="P5" s="19">
        <v>0.85386523929471</v>
      </c>
      <c r="R5" s="33" t="s">
        <v>34</v>
      </c>
      <c r="S5" s="30" t="s">
        <v>7</v>
      </c>
    </row>
    <row r="6" s="17" customFormat="1" ht="15" spans="1:19">
      <c r="A6" s="19"/>
      <c r="B6" s="22"/>
      <c r="C6" s="25">
        <v>0.04</v>
      </c>
      <c r="D6" s="26">
        <v>0.4005</v>
      </c>
      <c r="E6" s="27">
        <v>0.4012</v>
      </c>
      <c r="F6" s="27">
        <v>0.4019</v>
      </c>
      <c r="G6" s="27">
        <v>0.4719</v>
      </c>
      <c r="H6" s="27">
        <v>0.472855415617129</v>
      </c>
      <c r="I6" s="27">
        <v>0.4739</v>
      </c>
      <c r="J6" s="27"/>
      <c r="K6" s="19"/>
      <c r="L6" s="19" t="s">
        <v>47</v>
      </c>
      <c r="M6" s="19"/>
      <c r="N6" s="29">
        <f>(0.5+0.0591)*1000/11.508</f>
        <v>48.5835940215502</v>
      </c>
      <c r="O6" s="19" t="s">
        <v>48</v>
      </c>
      <c r="P6" s="19"/>
      <c r="Q6" s="29">
        <f>(0.5-0.0918)*1000/9.5252</f>
        <v>42.8547432074917</v>
      </c>
      <c r="R6" s="30">
        <v>45.72</v>
      </c>
      <c r="S6" s="30">
        <v>2.86</v>
      </c>
    </row>
    <row r="7" s="17" customFormat="1" ht="15" spans="1:19">
      <c r="A7" s="19"/>
      <c r="B7" s="22"/>
      <c r="C7" s="25">
        <v>0.08</v>
      </c>
      <c r="D7" s="26">
        <v>0.8603</v>
      </c>
      <c r="E7" s="27">
        <v>0.8615</v>
      </c>
      <c r="F7" s="27">
        <v>0.8627</v>
      </c>
      <c r="G7" s="27">
        <v>0.8529</v>
      </c>
      <c r="H7" s="27">
        <v>0.85386523929471</v>
      </c>
      <c r="I7" s="27">
        <v>0.8549</v>
      </c>
      <c r="J7" s="27"/>
      <c r="K7" s="19"/>
      <c r="L7" s="19"/>
      <c r="N7" s="19"/>
      <c r="O7" s="19"/>
      <c r="R7" s="30"/>
      <c r="S7" s="30"/>
    </row>
    <row r="8" s="17" customFormat="1" ht="15" spans="1:19">
      <c r="A8" s="19"/>
      <c r="B8" s="22"/>
      <c r="C8" s="23">
        <v>0.1</v>
      </c>
      <c r="D8" s="24">
        <v>0.8634</v>
      </c>
      <c r="E8" s="20">
        <v>0.8694</v>
      </c>
      <c r="F8" s="20">
        <v>0.8724</v>
      </c>
      <c r="G8" s="20">
        <v>0.8796</v>
      </c>
      <c r="H8" s="20">
        <v>0.879710831234257</v>
      </c>
      <c r="I8" s="20">
        <v>0.8798</v>
      </c>
      <c r="J8" s="30" t="s">
        <v>37</v>
      </c>
      <c r="K8" s="30" t="s">
        <v>7</v>
      </c>
      <c r="L8" s="19"/>
      <c r="M8" s="19"/>
      <c r="N8" s="19"/>
      <c r="O8" s="19"/>
      <c r="P8" s="19"/>
      <c r="Q8" s="19"/>
      <c r="R8" s="30"/>
      <c r="S8" s="30"/>
    </row>
    <row r="9" s="17" customFormat="1" ht="15" spans="1:19">
      <c r="A9" s="19"/>
      <c r="B9" s="22"/>
      <c r="C9" s="19"/>
      <c r="D9" s="24">
        <f>(D8+E8+F8)/3</f>
        <v>0.8684</v>
      </c>
      <c r="E9" s="23"/>
      <c r="F9" s="23"/>
      <c r="G9" s="24">
        <f>(G8+H8+I8)/3</f>
        <v>0.879703610411419</v>
      </c>
      <c r="H9" s="23"/>
      <c r="I9" s="23"/>
      <c r="J9" s="31">
        <f>(D9+G9)/2</f>
        <v>0.874051805205709</v>
      </c>
      <c r="K9" s="30">
        <v>0.57</v>
      </c>
      <c r="L9" s="19"/>
      <c r="M9" s="19"/>
      <c r="N9" s="19"/>
      <c r="O9" s="19"/>
      <c r="P9" s="19"/>
      <c r="Q9" s="19"/>
      <c r="R9" s="30"/>
      <c r="S9" s="30"/>
    </row>
    <row r="10" s="17" customFormat="1" ht="15" spans="1:19">
      <c r="A10" s="19"/>
      <c r="B10" s="22" t="s">
        <v>6</v>
      </c>
      <c r="C10" s="23">
        <v>0.01</v>
      </c>
      <c r="D10" s="24">
        <v>0.1116</v>
      </c>
      <c r="E10" s="20">
        <v>0.1119</v>
      </c>
      <c r="F10" s="20">
        <v>0.1121</v>
      </c>
      <c r="G10" s="20">
        <v>0.1154</v>
      </c>
      <c r="H10" s="20">
        <v>0.129913602015114</v>
      </c>
      <c r="I10" s="20">
        <v>0.1301</v>
      </c>
      <c r="J10" s="31"/>
      <c r="K10" s="30"/>
      <c r="L10" s="19"/>
      <c r="M10" s="19"/>
      <c r="N10" s="19"/>
      <c r="O10" s="19"/>
      <c r="P10" s="19"/>
      <c r="Q10" s="19"/>
      <c r="R10" s="30"/>
      <c r="S10" s="30"/>
    </row>
    <row r="11" s="17" customFormat="1" ht="15" spans="1:19">
      <c r="A11" s="19"/>
      <c r="B11" s="22"/>
      <c r="C11" s="23">
        <v>0.02</v>
      </c>
      <c r="D11" s="24">
        <v>0.3312</v>
      </c>
      <c r="E11" s="20">
        <v>0.3256</v>
      </c>
      <c r="F11" s="20">
        <v>0.3301</v>
      </c>
      <c r="G11" s="20">
        <v>0.2945</v>
      </c>
      <c r="H11" s="20">
        <v>0.296566246851385</v>
      </c>
      <c r="I11" s="20">
        <v>0.3101</v>
      </c>
      <c r="J11" s="31"/>
      <c r="K11" s="30"/>
      <c r="L11" s="24" t="s">
        <v>38</v>
      </c>
      <c r="M11" s="24"/>
      <c r="N11" s="24"/>
      <c r="O11" s="24" t="s">
        <v>32</v>
      </c>
      <c r="P11" s="24"/>
      <c r="Q11" s="24"/>
      <c r="R11" s="30"/>
      <c r="S11" s="30"/>
    </row>
    <row r="12" s="17" customFormat="1" ht="15" spans="1:19">
      <c r="A12" s="19"/>
      <c r="B12" s="22"/>
      <c r="C12" s="25">
        <v>0.04</v>
      </c>
      <c r="D12" s="26">
        <v>0.401</v>
      </c>
      <c r="E12" s="27">
        <v>0.4006</v>
      </c>
      <c r="F12" s="27">
        <v>0.4002</v>
      </c>
      <c r="G12" s="27">
        <v>0.4002</v>
      </c>
      <c r="H12" s="27">
        <v>0.400407556675063</v>
      </c>
      <c r="I12" s="27">
        <v>0.4006</v>
      </c>
      <c r="J12" s="31"/>
      <c r="K12" s="30"/>
      <c r="L12" s="19">
        <v>0.04</v>
      </c>
      <c r="M12" s="19">
        <v>0.08</v>
      </c>
      <c r="N12" s="19"/>
      <c r="O12" s="19">
        <v>0.04</v>
      </c>
      <c r="P12" s="19">
        <v>0.08</v>
      </c>
      <c r="R12" s="30"/>
      <c r="S12" s="30"/>
    </row>
    <row r="13" s="17" customFormat="1" ht="15" spans="1:19">
      <c r="A13" s="19"/>
      <c r="B13" s="22"/>
      <c r="C13" s="25">
        <v>0.08</v>
      </c>
      <c r="D13" s="26">
        <v>0.7529</v>
      </c>
      <c r="E13" s="27">
        <v>0.7534</v>
      </c>
      <c r="F13" s="27">
        <v>0.7539</v>
      </c>
      <c r="G13" s="27">
        <v>0.79</v>
      </c>
      <c r="H13" s="27">
        <v>0.790680604534005</v>
      </c>
      <c r="I13" s="27">
        <v>0.7914</v>
      </c>
      <c r="J13" s="31"/>
      <c r="K13" s="30"/>
      <c r="L13" s="19">
        <v>0.4006</v>
      </c>
      <c r="M13" s="19">
        <v>0.7534</v>
      </c>
      <c r="N13" s="19"/>
      <c r="O13" s="19">
        <v>0.400407556675063</v>
      </c>
      <c r="P13" s="19">
        <v>0.790680604534005</v>
      </c>
      <c r="R13" s="33" t="s">
        <v>34</v>
      </c>
      <c r="S13" s="30" t="s">
        <v>7</v>
      </c>
    </row>
    <row r="14" s="17" customFormat="1" ht="15" spans="1:19">
      <c r="A14" s="19"/>
      <c r="B14" s="22"/>
      <c r="C14" s="23">
        <v>0.1</v>
      </c>
      <c r="D14" s="24">
        <v>0.7943</v>
      </c>
      <c r="E14" s="20">
        <v>0.7942</v>
      </c>
      <c r="F14" s="20">
        <v>0.7949</v>
      </c>
      <c r="G14" s="20">
        <v>0.8477</v>
      </c>
      <c r="H14" s="20">
        <v>0.847817380352645</v>
      </c>
      <c r="I14" s="20">
        <v>0.8484</v>
      </c>
      <c r="J14" s="30" t="s">
        <v>37</v>
      </c>
      <c r="K14" s="30" t="s">
        <v>7</v>
      </c>
      <c r="L14" s="19" t="s">
        <v>49</v>
      </c>
      <c r="M14" s="19"/>
      <c r="N14" s="29">
        <f>(0.5-0.0478)*1000/8.82</f>
        <v>51.2698412698413</v>
      </c>
      <c r="O14" s="19" t="s">
        <v>50</v>
      </c>
      <c r="P14" s="19"/>
      <c r="Q14" s="29">
        <f>(0.5-0.0101)*1000/9.7568</f>
        <v>50.2111347982945</v>
      </c>
      <c r="R14" s="30">
        <v>50.74</v>
      </c>
      <c r="S14" s="30">
        <v>0.53</v>
      </c>
    </row>
    <row r="15" s="17" customFormat="1" ht="15" spans="1:19">
      <c r="A15" s="19"/>
      <c r="B15" s="19"/>
      <c r="C15" s="19"/>
      <c r="D15" s="24">
        <f>(D14+E14+F14)/3</f>
        <v>0.794466666666667</v>
      </c>
      <c r="E15" s="23"/>
      <c r="F15" s="23"/>
      <c r="G15" s="24">
        <f>(G14+H14+I14)/3</f>
        <v>0.847972460117548</v>
      </c>
      <c r="H15" s="23"/>
      <c r="I15" s="23"/>
      <c r="J15" s="31">
        <f t="shared" ref="J15:J27" si="0">(D15+G15)/2</f>
        <v>0.821219563392108</v>
      </c>
      <c r="K15" s="30">
        <v>2.68</v>
      </c>
      <c r="L15" s="19"/>
      <c r="N15" s="19"/>
      <c r="O15" s="19"/>
      <c r="R15" s="30"/>
      <c r="S15" s="30"/>
    </row>
    <row r="16" s="17" customFormat="1" ht="15" spans="1:19">
      <c r="A16" s="19"/>
      <c r="B16" s="22" t="s">
        <v>8</v>
      </c>
      <c r="C16" s="23">
        <v>0.01</v>
      </c>
      <c r="D16" s="24">
        <v>0.0791</v>
      </c>
      <c r="E16" s="20">
        <v>0.0805</v>
      </c>
      <c r="F16" s="20">
        <v>0.0798</v>
      </c>
      <c r="G16" s="20">
        <v>0.0989</v>
      </c>
      <c r="H16" s="20">
        <v>0.0990413098236775</v>
      </c>
      <c r="I16" s="20">
        <v>0.1001</v>
      </c>
      <c r="J16" s="31"/>
      <c r="K16" s="30"/>
      <c r="L16" s="19"/>
      <c r="M16" s="19"/>
      <c r="N16" s="19"/>
      <c r="O16" s="19"/>
      <c r="P16" s="19"/>
      <c r="R16" s="30"/>
      <c r="S16" s="30"/>
    </row>
    <row r="17" s="17" customFormat="1" ht="15" spans="1:19">
      <c r="A17" s="19"/>
      <c r="B17" s="22"/>
      <c r="C17" s="23">
        <v>0.02</v>
      </c>
      <c r="D17" s="24">
        <v>0.1488</v>
      </c>
      <c r="E17" s="20">
        <v>0.1499</v>
      </c>
      <c r="F17" s="20">
        <v>0.1496</v>
      </c>
      <c r="G17" s="20">
        <v>0.1649</v>
      </c>
      <c r="H17" s="20">
        <v>0.165261460957179</v>
      </c>
      <c r="I17" s="20">
        <v>0.1678</v>
      </c>
      <c r="J17" s="31"/>
      <c r="K17" s="30"/>
      <c r="L17" s="24" t="s">
        <v>38</v>
      </c>
      <c r="M17" s="24"/>
      <c r="N17" s="24"/>
      <c r="O17" s="24" t="s">
        <v>51</v>
      </c>
      <c r="P17" s="24"/>
      <c r="Q17" s="24"/>
      <c r="R17" s="30"/>
      <c r="S17" s="30"/>
    </row>
    <row r="18" s="17" customFormat="1" ht="15" spans="1:19">
      <c r="A18" s="19"/>
      <c r="B18" s="22"/>
      <c r="C18" s="25">
        <v>0.04</v>
      </c>
      <c r="D18" s="26">
        <v>0.3411</v>
      </c>
      <c r="E18" s="27">
        <v>0.3419</v>
      </c>
      <c r="F18" s="27">
        <v>0.3415</v>
      </c>
      <c r="G18" s="27">
        <v>0.2801</v>
      </c>
      <c r="H18" s="27">
        <v>0.280666246851385</v>
      </c>
      <c r="I18" s="27">
        <v>0.2813</v>
      </c>
      <c r="J18" s="31"/>
      <c r="K18" s="30"/>
      <c r="L18" s="19">
        <v>0.04</v>
      </c>
      <c r="M18" s="19">
        <v>0.08</v>
      </c>
      <c r="N18" s="19"/>
      <c r="O18" s="19">
        <v>0.04</v>
      </c>
      <c r="P18" s="19">
        <v>0.08</v>
      </c>
      <c r="R18" s="30"/>
      <c r="S18" s="30"/>
    </row>
    <row r="19" s="17" customFormat="1" ht="15" spans="1:19">
      <c r="A19" s="19"/>
      <c r="B19" s="22"/>
      <c r="C19" s="25">
        <v>0.08</v>
      </c>
      <c r="D19" s="26">
        <v>0.563</v>
      </c>
      <c r="E19" s="27">
        <v>0.5634</v>
      </c>
      <c r="F19" s="27">
        <v>0.5632</v>
      </c>
      <c r="G19" s="27">
        <v>0.6229</v>
      </c>
      <c r="H19" s="27">
        <v>0.6232</v>
      </c>
      <c r="I19" s="27">
        <v>0.6235</v>
      </c>
      <c r="J19" s="31"/>
      <c r="K19" s="30"/>
      <c r="L19" s="19">
        <v>0.3415</v>
      </c>
      <c r="M19" s="19">
        <v>0.5632</v>
      </c>
      <c r="N19" s="19"/>
      <c r="O19" s="19">
        <v>0.280666246851385</v>
      </c>
      <c r="P19" s="19">
        <v>0.6232</v>
      </c>
      <c r="R19" s="33" t="s">
        <v>34</v>
      </c>
      <c r="S19" s="30" t="s">
        <v>7</v>
      </c>
    </row>
    <row r="20" s="17" customFormat="1" ht="15" spans="1:19">
      <c r="A20" s="19"/>
      <c r="B20" s="22"/>
      <c r="C20" s="23">
        <v>0.1</v>
      </c>
      <c r="D20" s="24">
        <v>0.6721</v>
      </c>
      <c r="E20" s="20">
        <v>0.6701</v>
      </c>
      <c r="F20" s="20">
        <v>0.6711</v>
      </c>
      <c r="G20" s="20">
        <v>0.6934</v>
      </c>
      <c r="H20" s="20">
        <v>0.693939294710328</v>
      </c>
      <c r="I20" s="20">
        <v>0.6951</v>
      </c>
      <c r="J20" s="30" t="s">
        <v>37</v>
      </c>
      <c r="K20" s="30" t="s">
        <v>7</v>
      </c>
      <c r="L20" s="19" t="s">
        <v>52</v>
      </c>
      <c r="M20" s="19"/>
      <c r="N20" s="29">
        <f>(0.5-0.1198)*1000/5.5425</f>
        <v>68.5972034280559</v>
      </c>
      <c r="O20" s="19" t="s">
        <v>53</v>
      </c>
      <c r="P20" s="19"/>
      <c r="Q20" s="29">
        <f>(0.5+0.0619)*1000/8.5633</f>
        <v>65.6172270036084</v>
      </c>
      <c r="R20" s="30">
        <v>67.11</v>
      </c>
      <c r="S20" s="30">
        <v>1.49</v>
      </c>
    </row>
    <row r="21" s="17" customFormat="1" ht="15" spans="1:19">
      <c r="A21" s="19"/>
      <c r="B21" s="22"/>
      <c r="C21" s="19"/>
      <c r="D21" s="24">
        <f>(D20+F20+E20)/3</f>
        <v>0.6711</v>
      </c>
      <c r="E21" s="23"/>
      <c r="F21" s="23"/>
      <c r="G21" s="24">
        <f>(G20+H20+I20)/3</f>
        <v>0.694146431570109</v>
      </c>
      <c r="H21" s="23"/>
      <c r="I21" s="23"/>
      <c r="J21" s="31">
        <f t="shared" si="0"/>
        <v>0.682623215785055</v>
      </c>
      <c r="K21" s="30">
        <v>1.15</v>
      </c>
      <c r="L21" s="31"/>
      <c r="M21" s="19"/>
      <c r="N21" s="19"/>
      <c r="O21" s="19"/>
      <c r="P21" s="23"/>
      <c r="Q21" s="23"/>
      <c r="R21" s="30"/>
      <c r="S21" s="30"/>
    </row>
    <row r="22" s="17" customFormat="1" ht="15" spans="1:19">
      <c r="A22" s="19"/>
      <c r="B22" s="22" t="s">
        <v>9</v>
      </c>
      <c r="C22" s="23">
        <v>0.01</v>
      </c>
      <c r="D22" s="24">
        <v>0.0761</v>
      </c>
      <c r="E22" s="20">
        <v>0.0766999999999999</v>
      </c>
      <c r="F22" s="20">
        <v>0.0781</v>
      </c>
      <c r="G22" s="20">
        <v>0.0801</v>
      </c>
      <c r="H22" s="20">
        <v>0.0794712846347609</v>
      </c>
      <c r="I22" s="20">
        <v>0.0783</v>
      </c>
      <c r="J22" s="31"/>
      <c r="K22" s="30"/>
      <c r="L22" s="24" t="s">
        <v>38</v>
      </c>
      <c r="M22" s="24"/>
      <c r="N22" s="24"/>
      <c r="O22" s="24" t="s">
        <v>51</v>
      </c>
      <c r="P22" s="24"/>
      <c r="Q22" s="24"/>
      <c r="R22" s="30"/>
      <c r="S22" s="30"/>
    </row>
    <row r="23" s="17" customFormat="1" ht="15" spans="1:19">
      <c r="A23" s="19"/>
      <c r="B23" s="22"/>
      <c r="C23" s="23">
        <v>0.02</v>
      </c>
      <c r="D23" s="24">
        <v>0.1211</v>
      </c>
      <c r="E23" s="20">
        <v>0.1242</v>
      </c>
      <c r="F23" s="20">
        <v>0.1301</v>
      </c>
      <c r="G23" s="20">
        <v>0.1346</v>
      </c>
      <c r="H23" s="20">
        <v>0.137764735516373</v>
      </c>
      <c r="I23" s="20">
        <v>0.1356</v>
      </c>
      <c r="J23" s="31"/>
      <c r="K23" s="30"/>
      <c r="L23" s="19">
        <v>0.08</v>
      </c>
      <c r="M23" s="19">
        <v>0.1</v>
      </c>
      <c r="N23" s="19"/>
      <c r="O23" s="19">
        <v>0.08</v>
      </c>
      <c r="P23" s="19">
        <v>0.1</v>
      </c>
      <c r="R23" s="30"/>
      <c r="S23" s="30"/>
    </row>
    <row r="24" s="17" customFormat="1" ht="15" spans="1:19">
      <c r="A24" s="19"/>
      <c r="B24" s="22"/>
      <c r="C24" s="23">
        <v>0.04</v>
      </c>
      <c r="D24" s="24">
        <v>0.2373</v>
      </c>
      <c r="E24" s="20">
        <v>0.2378</v>
      </c>
      <c r="F24" s="20">
        <v>0.2383</v>
      </c>
      <c r="G24" s="20">
        <v>0.185</v>
      </c>
      <c r="H24" s="20">
        <v>0.185373803526448</v>
      </c>
      <c r="I24" s="20">
        <v>0.1858</v>
      </c>
      <c r="J24" s="31"/>
      <c r="K24" s="30"/>
      <c r="L24" s="19">
        <v>0.3946</v>
      </c>
      <c r="M24" s="19">
        <v>0.5921</v>
      </c>
      <c r="N24" s="19"/>
      <c r="O24" s="19">
        <v>0.42907758186398</v>
      </c>
      <c r="P24" s="19">
        <v>0.596816876574307</v>
      </c>
      <c r="R24" s="33" t="s">
        <v>34</v>
      </c>
      <c r="S24" s="30" t="s">
        <v>7</v>
      </c>
    </row>
    <row r="25" s="17" customFormat="1" ht="15" spans="1:19">
      <c r="A25" s="19"/>
      <c r="B25" s="22"/>
      <c r="C25" s="25">
        <v>0.08</v>
      </c>
      <c r="D25" s="26">
        <v>0.3944</v>
      </c>
      <c r="E25" s="27">
        <v>0.3946</v>
      </c>
      <c r="F25" s="27">
        <v>0.3948</v>
      </c>
      <c r="G25" s="27">
        <v>0.4288</v>
      </c>
      <c r="H25" s="27">
        <v>0.42907758186398</v>
      </c>
      <c r="I25" s="27">
        <v>0.4294</v>
      </c>
      <c r="J25" s="31"/>
      <c r="K25" s="30"/>
      <c r="L25" s="19" t="s">
        <v>54</v>
      </c>
      <c r="M25" s="19"/>
      <c r="N25" s="29">
        <f>(0.5+0.3954)*1000/9.875</f>
        <v>90.673417721519</v>
      </c>
      <c r="O25" s="19" t="s">
        <v>55</v>
      </c>
      <c r="P25" s="19"/>
      <c r="Q25" s="29">
        <f>(0.5+0.2419)*1000/8.387</f>
        <v>88.4583283653273</v>
      </c>
      <c r="R25" s="30">
        <v>89.57</v>
      </c>
      <c r="S25" s="30">
        <v>1.11</v>
      </c>
    </row>
    <row r="26" s="17" customFormat="1" ht="15" spans="1:19">
      <c r="A26" s="19"/>
      <c r="B26" s="22"/>
      <c r="C26" s="25">
        <v>0.1</v>
      </c>
      <c r="D26" s="26">
        <v>0.5915</v>
      </c>
      <c r="E26" s="27">
        <v>0.592</v>
      </c>
      <c r="F26" s="27">
        <v>0.5929</v>
      </c>
      <c r="G26" s="27">
        <v>0.5963</v>
      </c>
      <c r="H26" s="27">
        <v>0.596616876574307</v>
      </c>
      <c r="I26" s="27">
        <v>0.5978</v>
      </c>
      <c r="J26" s="30" t="s">
        <v>37</v>
      </c>
      <c r="K26" s="30" t="s">
        <v>7</v>
      </c>
      <c r="L26" s="24"/>
      <c r="M26" s="19"/>
      <c r="N26" s="19"/>
      <c r="O26" s="19"/>
      <c r="P26" s="19"/>
      <c r="Q26" s="19"/>
      <c r="R26" s="19"/>
      <c r="S26" s="30"/>
    </row>
    <row r="27" s="17" customFormat="1" ht="15" spans="1:19">
      <c r="A27" s="19"/>
      <c r="B27" s="28"/>
      <c r="C27" s="19"/>
      <c r="D27" s="24">
        <f>(D26+E26+F26)/3</f>
        <v>0.592133333333333</v>
      </c>
      <c r="E27" s="23"/>
      <c r="F27" s="23"/>
      <c r="G27" s="24">
        <f>(G26+H26+I26)/3</f>
        <v>0.596905625524769</v>
      </c>
      <c r="H27" s="23"/>
      <c r="I27" s="23"/>
      <c r="J27" s="31">
        <f t="shared" si="0"/>
        <v>0.594519479429051</v>
      </c>
      <c r="K27" s="30">
        <v>0.24</v>
      </c>
      <c r="L27" s="32"/>
      <c r="M27" s="19"/>
      <c r="N27" s="19"/>
      <c r="O27" s="19"/>
      <c r="P27" s="19"/>
      <c r="Q27" s="19"/>
      <c r="R27" s="19"/>
      <c r="S27" s="30"/>
    </row>
  </sheetData>
  <mergeCells count="29">
    <mergeCell ref="D2:I2"/>
    <mergeCell ref="L3:N3"/>
    <mergeCell ref="O3:Q3"/>
    <mergeCell ref="L6:M6"/>
    <mergeCell ref="O6:P6"/>
    <mergeCell ref="D9:F9"/>
    <mergeCell ref="G9:I9"/>
    <mergeCell ref="L11:N11"/>
    <mergeCell ref="O11:Q11"/>
    <mergeCell ref="L14:M14"/>
    <mergeCell ref="O14:P14"/>
    <mergeCell ref="D15:F15"/>
    <mergeCell ref="G15:I15"/>
    <mergeCell ref="L17:N17"/>
    <mergeCell ref="O17:Q17"/>
    <mergeCell ref="L20:M20"/>
    <mergeCell ref="O20:P20"/>
    <mergeCell ref="D21:F21"/>
    <mergeCell ref="G21:I21"/>
    <mergeCell ref="L22:N22"/>
    <mergeCell ref="O22:Q22"/>
    <mergeCell ref="L25:M25"/>
    <mergeCell ref="O25:P25"/>
    <mergeCell ref="D27:F27"/>
    <mergeCell ref="G27:I27"/>
    <mergeCell ref="B4:B8"/>
    <mergeCell ref="B10:B14"/>
    <mergeCell ref="B16:B20"/>
    <mergeCell ref="B22:B2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39"/>
  <sheetViews>
    <sheetView tabSelected="1" workbookViewId="0">
      <selection activeCell="L23" sqref="L23"/>
    </sheetView>
  </sheetViews>
  <sheetFormatPr defaultColWidth="9" defaultRowHeight="14.25"/>
  <cols>
    <col min="3" max="3" width="5.5" customWidth="1"/>
    <col min="4" max="4" width="12.25" customWidth="1"/>
  </cols>
  <sheetData>
    <row r="1" s="1" customFormat="1" ht="15" spans="2:11">
      <c r="B1" s="4" t="s">
        <v>56</v>
      </c>
      <c r="C1" s="5"/>
      <c r="D1" s="5"/>
      <c r="E1" s="5"/>
      <c r="F1" s="5"/>
      <c r="G1" s="5"/>
      <c r="H1" s="5"/>
      <c r="I1" s="5"/>
      <c r="J1" s="5"/>
      <c r="K1" s="5"/>
    </row>
    <row r="2" s="1" customFormat="1" ht="15" spans="2:11">
      <c r="B2" s="5"/>
      <c r="C2" s="5"/>
      <c r="D2" s="6" t="s">
        <v>57</v>
      </c>
      <c r="E2" s="5" t="s">
        <v>58</v>
      </c>
      <c r="F2" s="5"/>
      <c r="G2" s="5"/>
      <c r="H2" s="5"/>
      <c r="I2" s="8" t="s">
        <v>59</v>
      </c>
      <c r="J2" s="8" t="s">
        <v>7</v>
      </c>
      <c r="K2" s="5"/>
    </row>
    <row r="3" s="1" customFormat="1" ht="15" customHeight="1" spans="2:11">
      <c r="B3" s="5"/>
      <c r="C3" s="5"/>
      <c r="D3" s="5"/>
      <c r="E3" s="7" t="s">
        <v>24</v>
      </c>
      <c r="F3" s="7" t="s">
        <v>25</v>
      </c>
      <c r="G3" s="7" t="s">
        <v>20</v>
      </c>
      <c r="H3" s="7" t="s">
        <v>27</v>
      </c>
      <c r="I3" s="8"/>
      <c r="J3" s="8"/>
      <c r="K3" s="5"/>
    </row>
    <row r="4" s="1" customFormat="1" ht="15" spans="2:11">
      <c r="B4" s="5"/>
      <c r="C4" s="8" t="s">
        <v>9</v>
      </c>
      <c r="D4" s="5" t="s">
        <v>60</v>
      </c>
      <c r="E4" s="5">
        <v>63.0035335689046</v>
      </c>
      <c r="F4" s="5">
        <v>58.9903181189488</v>
      </c>
      <c r="G4" s="5">
        <v>59.5359535953595</v>
      </c>
      <c r="H4" s="5">
        <v>54.2168674698795</v>
      </c>
      <c r="I4" s="5">
        <f t="shared" ref="I4:I7" si="0">(E4+F4+G4+H4)/4</f>
        <v>58.9366681882731</v>
      </c>
      <c r="J4" s="12">
        <f t="shared" ref="J4:J7" si="1">STDEVP(E4:H4)</f>
        <v>3.12961396020883</v>
      </c>
      <c r="K4" s="5"/>
    </row>
    <row r="5" s="1" customFormat="1" ht="15" spans="2:11">
      <c r="B5" s="5"/>
      <c r="C5" s="8"/>
      <c r="D5" s="5">
        <v>100</v>
      </c>
      <c r="E5" s="5">
        <v>98.0607707509881</v>
      </c>
      <c r="F5" s="5">
        <v>93.7809187279152</v>
      </c>
      <c r="G5" s="5">
        <v>93.7313788583006</v>
      </c>
      <c r="H5" s="5">
        <v>92.1738128169663</v>
      </c>
      <c r="I5" s="5">
        <f t="shared" si="0"/>
        <v>94.4367202885425</v>
      </c>
      <c r="J5" s="12">
        <f t="shared" si="1"/>
        <v>2.18986724480072</v>
      </c>
      <c r="K5" s="5"/>
    </row>
    <row r="6" s="1" customFormat="1" ht="15" spans="2:11">
      <c r="B6" s="5"/>
      <c r="C6" s="8"/>
      <c r="D6" s="5">
        <v>200</v>
      </c>
      <c r="E6" s="5">
        <v>94.237895256917</v>
      </c>
      <c r="F6" s="5">
        <v>98.4946996466431</v>
      </c>
      <c r="G6" s="5">
        <v>97.091645810988</v>
      </c>
      <c r="H6" s="5">
        <v>97.3905025357307</v>
      </c>
      <c r="I6" s="5">
        <f t="shared" si="0"/>
        <v>96.8036858125697</v>
      </c>
      <c r="J6" s="12">
        <f t="shared" si="1"/>
        <v>1.57083447487113</v>
      </c>
      <c r="K6" s="5"/>
    </row>
    <row r="7" s="1" customFormat="1" ht="15" spans="2:11">
      <c r="B7" s="5"/>
      <c r="C7" s="8"/>
      <c r="D7" s="5">
        <v>400</v>
      </c>
      <c r="E7" s="5">
        <v>77.5115615467874</v>
      </c>
      <c r="F7" s="5">
        <v>80.724112961622</v>
      </c>
      <c r="G7" s="5">
        <v>83.9433943394339</v>
      </c>
      <c r="H7" s="5">
        <v>73.8018741633199</v>
      </c>
      <c r="I7" s="5">
        <f t="shared" si="0"/>
        <v>78.9952357527908</v>
      </c>
      <c r="J7" s="12">
        <f t="shared" si="1"/>
        <v>3.76316301634468</v>
      </c>
      <c r="K7" s="5"/>
    </row>
    <row r="8" s="1" customFormat="1" ht="15" spans="2:11">
      <c r="B8" s="5"/>
      <c r="C8" s="8"/>
      <c r="D8" s="5"/>
      <c r="E8" s="5"/>
      <c r="F8" s="5"/>
      <c r="G8" s="5"/>
      <c r="H8" s="5"/>
      <c r="I8" s="5"/>
      <c r="J8" s="12"/>
      <c r="K8" s="5"/>
    </row>
    <row r="9" s="1" customFormat="1" ht="15" spans="2:11">
      <c r="B9" s="5"/>
      <c r="C9" s="8" t="s">
        <v>8</v>
      </c>
      <c r="D9" s="5" t="s">
        <v>60</v>
      </c>
      <c r="E9" s="5">
        <v>63.0035335689046</v>
      </c>
      <c r="F9" s="5">
        <v>58.9903181189488</v>
      </c>
      <c r="G9" s="5">
        <v>59.5359535953595</v>
      </c>
      <c r="H9" s="5">
        <v>54.2168674698795</v>
      </c>
      <c r="I9" s="5">
        <f t="shared" ref="I9:I12" si="2">(E9+F9+G9+H9)/4</f>
        <v>58.9366681882731</v>
      </c>
      <c r="J9" s="12">
        <f t="shared" ref="J9:J12" si="3">STDEVP(E9:H9)</f>
        <v>3.12961396020883</v>
      </c>
      <c r="K9" s="5"/>
    </row>
    <row r="10" s="1" customFormat="1" ht="15" spans="2:11">
      <c r="B10" s="5"/>
      <c r="C10" s="8"/>
      <c r="D10" s="5">
        <v>100</v>
      </c>
      <c r="E10" s="5">
        <v>70.6848371543836</v>
      </c>
      <c r="F10" s="5">
        <v>72.1771663046102</v>
      </c>
      <c r="G10" s="5">
        <v>79.1679167916792</v>
      </c>
      <c r="H10" s="5">
        <v>75.252119589469</v>
      </c>
      <c r="I10" s="5">
        <f t="shared" si="2"/>
        <v>74.3205099600355</v>
      </c>
      <c r="J10" s="12">
        <f t="shared" si="3"/>
        <v>3.24720219066074</v>
      </c>
      <c r="K10" s="12"/>
    </row>
    <row r="11" s="1" customFormat="1" ht="15" spans="2:11">
      <c r="B11" s="5"/>
      <c r="C11" s="8"/>
      <c r="D11" s="5">
        <v>200</v>
      </c>
      <c r="E11" s="5">
        <v>72.8574239889796</v>
      </c>
      <c r="F11" s="5">
        <v>71.8513154718803</v>
      </c>
      <c r="G11" s="5">
        <v>76.2426242624262</v>
      </c>
      <c r="H11" s="5">
        <v>68.9201249442213</v>
      </c>
      <c r="I11" s="5">
        <f t="shared" si="2"/>
        <v>72.4678721668769</v>
      </c>
      <c r="J11" s="12">
        <f t="shared" si="3"/>
        <v>2.6156813891873</v>
      </c>
      <c r="K11" s="5"/>
    </row>
    <row r="12" s="1" customFormat="1" ht="15" spans="2:11">
      <c r="B12" s="5"/>
      <c r="C12" s="8"/>
      <c r="D12" s="5">
        <v>400</v>
      </c>
      <c r="E12" s="5">
        <v>78.6923152612418</v>
      </c>
      <c r="F12" s="5">
        <v>73.9367608013517</v>
      </c>
      <c r="G12" s="5">
        <v>76.027602760276</v>
      </c>
      <c r="H12" s="5">
        <v>70.2989736724676</v>
      </c>
      <c r="I12" s="5">
        <f t="shared" si="2"/>
        <v>74.7389131238343</v>
      </c>
      <c r="J12" s="12">
        <f t="shared" si="3"/>
        <v>3.06784208033092</v>
      </c>
      <c r="K12" s="5"/>
    </row>
    <row r="13" s="1" customFormat="1" ht="15" spans="2:11">
      <c r="B13" s="5"/>
      <c r="C13" s="8"/>
      <c r="D13" s="5"/>
      <c r="E13" s="5"/>
      <c r="F13" s="5"/>
      <c r="G13" s="5"/>
      <c r="H13" s="5"/>
      <c r="I13" s="5"/>
      <c r="J13" s="12"/>
      <c r="K13" s="5"/>
    </row>
    <row r="14" s="1" customFormat="1" ht="15" spans="2:11">
      <c r="B14" s="5"/>
      <c r="C14" s="8" t="s">
        <v>6</v>
      </c>
      <c r="D14" s="5" t="s">
        <v>60</v>
      </c>
      <c r="E14" s="5">
        <v>63.0035335689046</v>
      </c>
      <c r="F14" s="5">
        <v>58.9903181189488</v>
      </c>
      <c r="G14" s="5">
        <v>59.5359535953595</v>
      </c>
      <c r="H14" s="5">
        <v>54.2168674698795</v>
      </c>
      <c r="I14" s="5">
        <f t="shared" ref="I14:I17" si="4">(E14+F14+G14+H14)/4</f>
        <v>58.9366681882731</v>
      </c>
      <c r="J14" s="12">
        <f t="shared" ref="J14:J17" si="5">STDEVP(E14:H14)</f>
        <v>3.12961396020883</v>
      </c>
      <c r="K14" s="5"/>
    </row>
    <row r="15" s="1" customFormat="1" ht="15" spans="2:21">
      <c r="B15" s="5"/>
      <c r="C15" s="8"/>
      <c r="D15" s="5">
        <v>100</v>
      </c>
      <c r="E15" s="5">
        <v>72.0013775460002</v>
      </c>
      <c r="F15" s="5">
        <v>74.6608737629737</v>
      </c>
      <c r="G15" s="5">
        <v>78.8228822882288</v>
      </c>
      <c r="H15" s="5">
        <v>67.8357875948237</v>
      </c>
      <c r="I15" s="5">
        <f t="shared" si="4"/>
        <v>73.3302302980066</v>
      </c>
      <c r="J15" s="12">
        <f t="shared" si="5"/>
        <v>3.9967045228421</v>
      </c>
      <c r="K15" s="5"/>
      <c r="M15" s="3"/>
      <c r="N15" s="3"/>
      <c r="O15" s="3"/>
      <c r="P15" s="3"/>
      <c r="Q15" s="3"/>
      <c r="R15" s="3"/>
      <c r="S15" s="3"/>
      <c r="T15" s="3"/>
      <c r="U15" s="3"/>
    </row>
    <row r="16" s="1" customFormat="1" ht="15" spans="2:21">
      <c r="B16" s="5"/>
      <c r="C16" s="8"/>
      <c r="D16" s="5">
        <v>200</v>
      </c>
      <c r="E16" s="5">
        <v>69.1380497884483</v>
      </c>
      <c r="F16" s="5">
        <v>70.3837798696597</v>
      </c>
      <c r="G16" s="5">
        <v>73.8323832383238</v>
      </c>
      <c r="H16" s="5">
        <v>65.975011155734</v>
      </c>
      <c r="I16" s="5">
        <f t="shared" si="4"/>
        <v>69.8323060130414</v>
      </c>
      <c r="J16" s="12">
        <f t="shared" si="5"/>
        <v>2.81360340774747</v>
      </c>
      <c r="K16" s="5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="1" customFormat="1" ht="15" spans="2:21">
      <c r="B17" s="5"/>
      <c r="C17" s="8"/>
      <c r="D17" s="5">
        <v>400</v>
      </c>
      <c r="E17" s="5">
        <v>74.0824559677261</v>
      </c>
      <c r="F17" s="5">
        <v>73.2464397779387</v>
      </c>
      <c r="G17" s="5">
        <v>76.2776277627763</v>
      </c>
      <c r="H17" s="5">
        <v>67.6929941990183</v>
      </c>
      <c r="I17" s="5">
        <f t="shared" si="4"/>
        <v>72.8248794268648</v>
      </c>
      <c r="J17" s="12">
        <f t="shared" si="5"/>
        <v>3.16294676483223</v>
      </c>
      <c r="K17" s="5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="1" customFormat="1" ht="15" spans="2:11">
      <c r="B18" s="5"/>
      <c r="C18" s="8"/>
      <c r="D18" s="5"/>
      <c r="E18" s="5"/>
      <c r="F18" s="5"/>
      <c r="G18" s="5"/>
      <c r="H18" s="5"/>
      <c r="I18" s="5"/>
      <c r="J18" s="5"/>
      <c r="K18" s="5"/>
    </row>
    <row r="19" s="1" customFormat="1" ht="15" spans="2:11">
      <c r="B19" s="5"/>
      <c r="C19" s="8"/>
      <c r="D19" s="5"/>
      <c r="E19" s="5"/>
      <c r="F19" s="5"/>
      <c r="G19" s="5"/>
      <c r="H19" s="5"/>
      <c r="I19" s="5"/>
      <c r="J19" s="5"/>
      <c r="K19" s="5"/>
    </row>
    <row r="20" s="1" customFormat="1" ht="15" spans="2:11">
      <c r="B20" s="4" t="s">
        <v>61</v>
      </c>
      <c r="C20" s="5"/>
      <c r="D20" s="5"/>
      <c r="E20" s="5"/>
      <c r="F20" s="5"/>
      <c r="G20" s="5"/>
      <c r="H20" s="5"/>
      <c r="I20" s="5"/>
      <c r="J20" s="5"/>
      <c r="K20" s="5"/>
    </row>
    <row r="21" s="1" customFormat="1" ht="15" customHeight="1" spans="2:11">
      <c r="B21" s="4"/>
      <c r="C21" s="5"/>
      <c r="D21" s="6" t="s">
        <v>57</v>
      </c>
      <c r="E21" s="5" t="s">
        <v>58</v>
      </c>
      <c r="F21" s="5"/>
      <c r="G21" s="5"/>
      <c r="H21" s="5"/>
      <c r="I21" s="8" t="s">
        <v>59</v>
      </c>
      <c r="J21" s="8" t="s">
        <v>7</v>
      </c>
      <c r="K21" s="5"/>
    </row>
    <row r="22" s="1" customFormat="1" ht="15" spans="2:18">
      <c r="B22" s="5"/>
      <c r="C22" s="5"/>
      <c r="D22" s="5"/>
      <c r="E22" s="7" t="s">
        <v>24</v>
      </c>
      <c r="F22" s="7" t="s">
        <v>25</v>
      </c>
      <c r="G22" s="7" t="s">
        <v>20</v>
      </c>
      <c r="H22" s="7" t="s">
        <v>27</v>
      </c>
      <c r="I22" s="8"/>
      <c r="J22" s="8"/>
      <c r="K22" s="5"/>
      <c r="L22" s="13"/>
      <c r="Q22" s="14"/>
      <c r="R22" s="14"/>
    </row>
    <row r="23" s="1" customFormat="1" ht="15" spans="2:21">
      <c r="B23" s="5"/>
      <c r="C23" s="8" t="s">
        <v>9</v>
      </c>
      <c r="D23" s="5" t="s">
        <v>60</v>
      </c>
      <c r="E23" s="5">
        <v>73.6414105872234</v>
      </c>
      <c r="F23" s="5">
        <v>74.2663656884876</v>
      </c>
      <c r="G23" s="5">
        <v>73.0261088392576</v>
      </c>
      <c r="H23" s="5">
        <v>71.8483816013629</v>
      </c>
      <c r="I23" s="5">
        <f t="shared" ref="I23:I26" si="6">(E23+F23+G23+H23)/4</f>
        <v>73.1955666790829</v>
      </c>
      <c r="J23" s="5">
        <f t="shared" ref="J23:J26" si="7">STDEVP(E23:H23)</f>
        <v>0.892890097111322</v>
      </c>
      <c r="K23" s="5"/>
      <c r="L23" s="14"/>
      <c r="M23" s="7"/>
      <c r="N23" s="7"/>
      <c r="O23" s="7"/>
      <c r="P23" s="7"/>
      <c r="Q23" s="14"/>
      <c r="R23" s="14"/>
      <c r="U23" s="15"/>
    </row>
    <row r="24" s="1" customFormat="1" ht="15" spans="2:21">
      <c r="B24" s="5"/>
      <c r="C24" s="8"/>
      <c r="D24" s="5">
        <v>100</v>
      </c>
      <c r="E24" s="5">
        <v>92.865204772654</v>
      </c>
      <c r="F24" s="5">
        <v>106.429645352437</v>
      </c>
      <c r="G24" s="5">
        <v>91.304347826087</v>
      </c>
      <c r="H24" s="5">
        <v>92.8478090425995</v>
      </c>
      <c r="I24" s="5">
        <f t="shared" si="6"/>
        <v>95.8617517484442</v>
      </c>
      <c r="J24" s="5">
        <f t="shared" si="7"/>
        <v>6.13419616064427</v>
      </c>
      <c r="K24" s="8"/>
      <c r="L24" s="5"/>
      <c r="U24" s="16"/>
    </row>
    <row r="25" s="1" customFormat="1" ht="15" spans="2:21">
      <c r="B25" s="5"/>
      <c r="C25" s="8"/>
      <c r="D25" s="5">
        <v>200</v>
      </c>
      <c r="E25" s="5">
        <v>85.794904869397</v>
      </c>
      <c r="F25" s="5">
        <v>96.9841690987884</v>
      </c>
      <c r="G25" s="5">
        <v>98.7936458005662</v>
      </c>
      <c r="H25" s="5">
        <v>89.0844150187299</v>
      </c>
      <c r="I25" s="5">
        <f t="shared" si="6"/>
        <v>92.6642836968703</v>
      </c>
      <c r="J25" s="5">
        <f t="shared" si="7"/>
        <v>5.39060096167389</v>
      </c>
      <c r="K25" s="8"/>
      <c r="L25" s="5"/>
      <c r="S25" s="3"/>
      <c r="T25" s="3"/>
      <c r="U25" s="16"/>
    </row>
    <row r="26" s="1" customFormat="1" ht="15" spans="2:21">
      <c r="B26" s="5"/>
      <c r="C26" s="8"/>
      <c r="D26" s="5">
        <v>400</v>
      </c>
      <c r="E26" s="5">
        <v>93.4753303620299</v>
      </c>
      <c r="F26" s="5">
        <v>91.5752982908739</v>
      </c>
      <c r="G26" s="5">
        <v>94.6363636363636</v>
      </c>
      <c r="H26" s="5">
        <v>87.4787052810903</v>
      </c>
      <c r="I26" s="5">
        <f t="shared" si="6"/>
        <v>91.7914243925894</v>
      </c>
      <c r="J26" s="5">
        <f t="shared" si="7"/>
        <v>2.71916693314406</v>
      </c>
      <c r="K26" s="8"/>
      <c r="L26" s="5"/>
      <c r="S26" s="3"/>
      <c r="T26" s="3"/>
      <c r="U26" s="16"/>
    </row>
    <row r="27" s="1" customFormat="1" ht="15" spans="2:21">
      <c r="B27" s="5"/>
      <c r="C27" s="8"/>
      <c r="D27" s="5"/>
      <c r="E27" s="5"/>
      <c r="F27" s="5"/>
      <c r="G27" s="5"/>
      <c r="H27" s="5"/>
      <c r="I27" s="5"/>
      <c r="J27" s="5"/>
      <c r="K27" s="5"/>
      <c r="S27" s="3"/>
      <c r="T27" s="3"/>
      <c r="U27" s="16"/>
    </row>
    <row r="28" s="1" customFormat="1" ht="15" spans="2:21">
      <c r="B28" s="5"/>
      <c r="C28" s="8" t="s">
        <v>8</v>
      </c>
      <c r="D28" s="5" t="s">
        <v>60</v>
      </c>
      <c r="E28" s="5">
        <v>73.6414105872234</v>
      </c>
      <c r="F28" s="5">
        <v>74.2663656884876</v>
      </c>
      <c r="G28" s="5">
        <v>73.0261088392576</v>
      </c>
      <c r="H28" s="5">
        <v>71.8483816013629</v>
      </c>
      <c r="I28" s="5">
        <f t="shared" ref="I28:I31" si="8">(E28+F28+G28+H28)/4</f>
        <v>73.1955666790829</v>
      </c>
      <c r="J28" s="5">
        <f t="shared" ref="J28:J31" si="9">STDEVP(E28:H28)</f>
        <v>0.892890097111322</v>
      </c>
      <c r="K28" s="8"/>
      <c r="L28" s="5"/>
      <c r="U28" s="16"/>
    </row>
    <row r="29" s="1" customFormat="1" ht="15" spans="2:21">
      <c r="B29" s="5"/>
      <c r="C29" s="8"/>
      <c r="D29" s="5">
        <v>100</v>
      </c>
      <c r="E29" s="5">
        <v>83.897129958078</v>
      </c>
      <c r="F29" s="5">
        <v>82.442165709598</v>
      </c>
      <c r="G29" s="5">
        <v>88.3301681331126</v>
      </c>
      <c r="H29" s="5">
        <v>82.0528109028961</v>
      </c>
      <c r="I29" s="5">
        <f t="shared" si="8"/>
        <v>84.1805686759212</v>
      </c>
      <c r="J29" s="5">
        <f t="shared" si="9"/>
        <v>2.49243411025677</v>
      </c>
      <c r="K29" s="8"/>
      <c r="L29" s="5"/>
      <c r="U29" s="16"/>
    </row>
    <row r="30" s="2" customFormat="1" ht="15" spans="2:21">
      <c r="B30" s="9"/>
      <c r="C30" s="10"/>
      <c r="D30" s="9">
        <v>200</v>
      </c>
      <c r="E30" s="9">
        <v>91.7986788298207</v>
      </c>
      <c r="F30" s="9">
        <v>98.9860541427399</v>
      </c>
      <c r="G30" s="9">
        <v>95.3219761499148</v>
      </c>
      <c r="H30" s="9">
        <v>97.4103353867214</v>
      </c>
      <c r="I30" s="9">
        <f t="shared" si="8"/>
        <v>95.8792611272992</v>
      </c>
      <c r="J30" s="9">
        <f t="shared" si="9"/>
        <v>2.6906351323233</v>
      </c>
      <c r="K30" s="10"/>
      <c r="L30" s="9"/>
      <c r="U30" s="16"/>
    </row>
    <row r="31" s="1" customFormat="1" ht="15" spans="2:21">
      <c r="B31" s="5"/>
      <c r="C31" s="8"/>
      <c r="D31" s="5">
        <v>400</v>
      </c>
      <c r="E31" s="5">
        <v>86.633344082554</v>
      </c>
      <c r="F31" s="5">
        <v>87.315193457062</v>
      </c>
      <c r="G31" s="5">
        <v>86.3658736669401</v>
      </c>
      <c r="H31" s="5">
        <v>83.6712095400341</v>
      </c>
      <c r="I31" s="5">
        <f t="shared" si="8"/>
        <v>85.9964051866475</v>
      </c>
      <c r="J31" s="5">
        <f t="shared" si="9"/>
        <v>1.38635632254673</v>
      </c>
      <c r="K31" s="5"/>
      <c r="S31" s="3"/>
      <c r="T31" s="3"/>
      <c r="U31" s="16"/>
    </row>
    <row r="32" s="1" customFormat="1" ht="15" spans="2:20">
      <c r="B32" s="5"/>
      <c r="C32" s="8"/>
      <c r="D32" s="5"/>
      <c r="E32" s="5"/>
      <c r="F32" s="5"/>
      <c r="G32" s="5"/>
      <c r="H32" s="5"/>
      <c r="I32" s="5"/>
      <c r="J32" s="5"/>
      <c r="K32" s="8"/>
      <c r="L32" s="5"/>
      <c r="S32" s="3"/>
      <c r="T32" s="3"/>
    </row>
    <row r="33" s="1" customFormat="1" ht="15" spans="2:20">
      <c r="B33" s="5"/>
      <c r="C33" s="8" t="s">
        <v>6</v>
      </c>
      <c r="D33" s="5" t="s">
        <v>60</v>
      </c>
      <c r="E33" s="5">
        <v>73.6414105872234</v>
      </c>
      <c r="F33" s="5">
        <v>74.2663656884876</v>
      </c>
      <c r="G33" s="5">
        <v>73.0261088392576</v>
      </c>
      <c r="H33" s="5">
        <v>71.8483816013629</v>
      </c>
      <c r="I33" s="5">
        <f t="shared" ref="I33:I36" si="10">(E33+F33+G33+H33)/4</f>
        <v>73.1955666790829</v>
      </c>
      <c r="J33" s="5">
        <f t="shared" ref="J33:J36" si="11">STDEVP(E33:H33)</f>
        <v>0.892890097111322</v>
      </c>
      <c r="K33" s="8"/>
      <c r="L33" s="5"/>
      <c r="S33" s="3"/>
      <c r="T33" s="3"/>
    </row>
    <row r="34" s="3" customFormat="1" ht="15" spans="2:20">
      <c r="B34" s="11"/>
      <c r="C34" s="8"/>
      <c r="D34" s="5">
        <v>100</v>
      </c>
      <c r="E34" s="5">
        <v>81.7959183673469</v>
      </c>
      <c r="F34" s="5">
        <v>82.526661197703</v>
      </c>
      <c r="G34" s="5">
        <v>76.8098266399512</v>
      </c>
      <c r="H34" s="5">
        <v>80.3407155025554</v>
      </c>
      <c r="I34" s="5">
        <f t="shared" si="10"/>
        <v>80.3682804268891</v>
      </c>
      <c r="J34" s="5">
        <f t="shared" si="11"/>
        <v>2.20000629656371</v>
      </c>
      <c r="K34" s="8"/>
      <c r="L34" s="5"/>
      <c r="M34" s="1"/>
      <c r="N34" s="1"/>
      <c r="O34" s="1"/>
      <c r="P34" s="1"/>
      <c r="Q34" s="1"/>
      <c r="R34" s="1"/>
      <c r="S34" s="1"/>
      <c r="T34" s="1"/>
    </row>
    <row r="35" s="3" customFormat="1" ht="15" spans="2:20">
      <c r="B35" s="11"/>
      <c r="C35" s="8"/>
      <c r="D35" s="5">
        <v>200</v>
      </c>
      <c r="E35" s="5">
        <v>78.0786842953886</v>
      </c>
      <c r="F35" s="5">
        <v>76.1771944216571</v>
      </c>
      <c r="G35" s="5">
        <v>78.4040421639516</v>
      </c>
      <c r="H35" s="5">
        <v>77.0831622176591</v>
      </c>
      <c r="I35" s="5">
        <f t="shared" si="10"/>
        <v>77.4357707746641</v>
      </c>
      <c r="J35" s="5">
        <f t="shared" si="11"/>
        <v>0.874533376902306</v>
      </c>
      <c r="K35" s="11"/>
      <c r="L35" s="1"/>
      <c r="M35" s="1"/>
      <c r="N35" s="1"/>
      <c r="O35" s="1"/>
      <c r="P35" s="1"/>
      <c r="Q35" s="1"/>
      <c r="R35" s="1"/>
      <c r="S35" s="1"/>
      <c r="T35" s="1"/>
    </row>
    <row r="36" s="3" customFormat="1" ht="15" spans="2:20">
      <c r="B36" s="11"/>
      <c r="C36" s="8"/>
      <c r="D36" s="5">
        <v>400</v>
      </c>
      <c r="E36" s="5">
        <v>82.2507077697389</v>
      </c>
      <c r="F36" s="5">
        <v>81.7391304347826</v>
      </c>
      <c r="G36" s="5">
        <v>82.0187393526405</v>
      </c>
      <c r="H36" s="5">
        <v>82.1013004791239</v>
      </c>
      <c r="I36" s="5">
        <f t="shared" si="10"/>
        <v>82.0274695090715</v>
      </c>
      <c r="J36" s="5">
        <f t="shared" si="11"/>
        <v>0.186079264399453</v>
      </c>
      <c r="K36" s="11"/>
      <c r="L36" s="1"/>
      <c r="M36" s="1"/>
      <c r="N36" s="1"/>
      <c r="O36" s="1"/>
      <c r="P36" s="1"/>
      <c r="Q36" s="1"/>
      <c r="R36" s="1"/>
      <c r="S36" s="1"/>
      <c r="T36" s="1"/>
    </row>
    <row r="37" s="3" customFormat="1" ht="15" spans="2:1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3"/>
      <c r="M37" s="1"/>
    </row>
    <row r="38" s="3" customFormat="1" ht="15" spans="2:1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"/>
      <c r="M38" s="1"/>
    </row>
    <row r="39" s="3" customFormat="1" ht="15" spans="4:13">
      <c r="D39" s="11"/>
      <c r="E39" s="3"/>
      <c r="F39" s="3"/>
      <c r="G39" s="3"/>
      <c r="H39" s="3"/>
      <c r="I39" s="3"/>
      <c r="J39" s="3"/>
      <c r="K39" s="3"/>
      <c r="L39" s="3"/>
      <c r="M39" s="1"/>
    </row>
  </sheetData>
  <mergeCells count="14">
    <mergeCell ref="E2:H2"/>
    <mergeCell ref="E21:H21"/>
    <mergeCell ref="C4:C7"/>
    <mergeCell ref="C9:C12"/>
    <mergeCell ref="C14:C17"/>
    <mergeCell ref="C23:C26"/>
    <mergeCell ref="C28:C31"/>
    <mergeCell ref="C33:C36"/>
    <mergeCell ref="D2:D3"/>
    <mergeCell ref="D21:D22"/>
    <mergeCell ref="I2:I3"/>
    <mergeCell ref="I21:I22"/>
    <mergeCell ref="J2:J3"/>
    <mergeCell ref="J21:J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Figure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YQL</cp:lastModifiedBy>
  <dcterms:created xsi:type="dcterms:W3CDTF">2015-06-05T18:19:00Z</dcterms:created>
  <dcterms:modified xsi:type="dcterms:W3CDTF">2021-03-15T16:16:39Z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