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4015" windowHeight="12465" tabRatio="868" firstSheet="3" activeTab="7"/>
  </bookViews>
  <sheets>
    <sheet name="Water infiltration test" sheetId="2" r:id="rId1"/>
    <sheet name="dynamic distribution-1" sheetId="7" r:id="rId2"/>
    <sheet name="water evaporation test" sheetId="1" r:id="rId3"/>
    <sheet name="dynamic distribution-2" sheetId="14" r:id="rId4"/>
    <sheet name="soil water content" sheetId="11" r:id="rId5"/>
    <sheet name="soil salt content" sheetId="16" r:id="rId6"/>
    <sheet name="Distribution of Na+ and Cl–" sheetId="15" r:id="rId7"/>
    <sheet name="Conductivity of interlayer" sheetId="17" r:id="rId8"/>
  </sheets>
  <calcPr calcId="162913"/>
</workbook>
</file>

<file path=xl/calcChain.xml><?xml version="1.0" encoding="utf-8"?>
<calcChain xmlns="http://schemas.openxmlformats.org/spreadsheetml/2006/main">
  <c r="AX30" i="1" l="1"/>
  <c r="AV30" i="1"/>
  <c r="AU30" i="1"/>
  <c r="AT30" i="1"/>
  <c r="AW30" i="1" s="1"/>
  <c r="AL30" i="1"/>
  <c r="AO30" i="1" s="1"/>
  <c r="AK30" i="1"/>
  <c r="AN30" i="1" s="1"/>
  <c r="AE30" i="1"/>
  <c r="AB30" i="1"/>
  <c r="AA30" i="1"/>
  <c r="AD30" i="1" s="1"/>
  <c r="T30" i="1"/>
  <c r="R30" i="1"/>
  <c r="Q30" i="1"/>
  <c r="H30" i="1"/>
  <c r="K30" i="1" s="1"/>
  <c r="G30" i="1"/>
  <c r="J30" i="1" s="1"/>
  <c r="AV29" i="1"/>
  <c r="AY29" i="1" s="1"/>
  <c r="AU29" i="1"/>
  <c r="AX29" i="1" s="1"/>
  <c r="AT29" i="1"/>
  <c r="AW29" i="1" s="1"/>
  <c r="AN29" i="1"/>
  <c r="AL29" i="1"/>
  <c r="AK29" i="1"/>
  <c r="AB29" i="1"/>
  <c r="AE29" i="1" s="1"/>
  <c r="AA29" i="1"/>
  <c r="R29" i="1"/>
  <c r="U29" i="1" s="1"/>
  <c r="Q29" i="1"/>
  <c r="T29" i="1" s="1"/>
  <c r="K29" i="1"/>
  <c r="H29" i="1"/>
  <c r="G29" i="1"/>
  <c r="J29" i="1" s="1"/>
  <c r="AX28" i="1"/>
  <c r="AV28" i="1"/>
  <c r="AU28" i="1"/>
  <c r="AT28" i="1"/>
  <c r="AW28" i="1" s="1"/>
  <c r="AL28" i="1"/>
  <c r="AO28" i="1" s="1"/>
  <c r="AK28" i="1"/>
  <c r="AN28" i="1" s="1"/>
  <c r="AE28" i="1"/>
  <c r="AB28" i="1"/>
  <c r="AA28" i="1"/>
  <c r="AD28" i="1" s="1"/>
  <c r="T28" i="1"/>
  <c r="R28" i="1"/>
  <c r="U28" i="1" s="1"/>
  <c r="Q28" i="1"/>
  <c r="H28" i="1"/>
  <c r="K28" i="1" s="1"/>
  <c r="G28" i="1"/>
  <c r="AV27" i="1"/>
  <c r="AY27" i="1" s="1"/>
  <c r="AU27" i="1"/>
  <c r="AX27" i="1" s="1"/>
  <c r="AT27" i="1"/>
  <c r="AN27" i="1"/>
  <c r="AL27" i="1"/>
  <c r="AK27" i="1"/>
  <c r="AB27" i="1"/>
  <c r="AE27" i="1" s="1"/>
  <c r="AA27" i="1"/>
  <c r="AD27" i="1" s="1"/>
  <c r="R27" i="1"/>
  <c r="U27" i="1" s="1"/>
  <c r="Q27" i="1"/>
  <c r="T27" i="1" s="1"/>
  <c r="K27" i="1"/>
  <c r="H27" i="1"/>
  <c r="G27" i="1"/>
  <c r="J27" i="1" s="1"/>
  <c r="AX26" i="1"/>
  <c r="AV26" i="1"/>
  <c r="AU26" i="1"/>
  <c r="AT26" i="1"/>
  <c r="AW26" i="1" s="1"/>
  <c r="AL26" i="1"/>
  <c r="AO26" i="1" s="1"/>
  <c r="AK26" i="1"/>
  <c r="AN26" i="1" s="1"/>
  <c r="AE26" i="1"/>
  <c r="AB26" i="1"/>
  <c r="AA26" i="1"/>
  <c r="AD26" i="1" s="1"/>
  <c r="T26" i="1"/>
  <c r="R26" i="1"/>
  <c r="U26" i="1" s="1"/>
  <c r="Q26" i="1"/>
  <c r="H26" i="1"/>
  <c r="K26" i="1" s="1"/>
  <c r="G26" i="1"/>
  <c r="AV25" i="1"/>
  <c r="AY25" i="1" s="1"/>
  <c r="AU25" i="1"/>
  <c r="AX25" i="1" s="1"/>
  <c r="AT25" i="1"/>
  <c r="AN25" i="1"/>
  <c r="AL25" i="1"/>
  <c r="AO25" i="1" s="1"/>
  <c r="AK25" i="1"/>
  <c r="AB25" i="1"/>
  <c r="AE25" i="1" s="1"/>
  <c r="AA25" i="1"/>
  <c r="R25" i="1"/>
  <c r="U25" i="1" s="1"/>
  <c r="Q25" i="1"/>
  <c r="T25" i="1" s="1"/>
  <c r="K25" i="1"/>
  <c r="H25" i="1"/>
  <c r="G25" i="1"/>
  <c r="J25" i="1" s="1"/>
  <c r="AX24" i="1"/>
  <c r="AV24" i="1"/>
  <c r="AY24" i="1" s="1"/>
  <c r="AU24" i="1"/>
  <c r="AT24" i="1"/>
  <c r="AW24" i="1" s="1"/>
  <c r="AL24" i="1"/>
  <c r="AO24" i="1" s="1"/>
  <c r="AK24" i="1"/>
  <c r="AN24" i="1" s="1"/>
  <c r="AE24" i="1"/>
  <c r="AB24" i="1"/>
  <c r="AA24" i="1"/>
  <c r="AD24" i="1" s="1"/>
  <c r="T24" i="1"/>
  <c r="R24" i="1"/>
  <c r="U24" i="1" s="1"/>
  <c r="Q24" i="1"/>
  <c r="H24" i="1"/>
  <c r="G24" i="1"/>
  <c r="J24" i="1" s="1"/>
  <c r="AW23" i="1"/>
  <c r="AV23" i="1"/>
  <c r="AU23" i="1"/>
  <c r="AT23" i="1"/>
  <c r="AO23" i="1"/>
  <c r="AL23" i="1"/>
  <c r="AK23" i="1"/>
  <c r="AN23" i="1" s="1"/>
  <c r="AD23" i="1"/>
  <c r="AB23" i="1"/>
  <c r="AE23" i="1" s="1"/>
  <c r="AA23" i="1"/>
  <c r="R23" i="1"/>
  <c r="U23" i="1" s="1"/>
  <c r="Q23" i="1"/>
  <c r="H23" i="1"/>
  <c r="K23" i="1" s="1"/>
  <c r="G23" i="1"/>
  <c r="J23" i="1" s="1"/>
  <c r="AV22" i="1"/>
  <c r="AY22" i="1" s="1"/>
  <c r="AU22" i="1"/>
  <c r="AT22" i="1"/>
  <c r="AN22" i="1"/>
  <c r="AL22" i="1"/>
  <c r="AO22" i="1" s="1"/>
  <c r="AK22" i="1"/>
  <c r="AB22" i="1"/>
  <c r="AA22" i="1"/>
  <c r="U22" i="1"/>
  <c r="R22" i="1"/>
  <c r="Q22" i="1"/>
  <c r="K22" i="1"/>
  <c r="J22" i="1"/>
  <c r="H22" i="1"/>
  <c r="G22" i="1"/>
  <c r="AY21" i="1"/>
  <c r="AV21" i="1"/>
  <c r="AU21" i="1"/>
  <c r="AX21" i="1" s="1"/>
  <c r="AT21" i="1"/>
  <c r="AL21" i="1"/>
  <c r="AK21" i="1"/>
  <c r="AN21" i="1" s="1"/>
  <c r="AB21" i="1"/>
  <c r="AE21" i="1" s="1"/>
  <c r="AA21" i="1"/>
  <c r="AD21" i="1" s="1"/>
  <c r="U21" i="1"/>
  <c r="R21" i="1"/>
  <c r="Q21" i="1"/>
  <c r="T21" i="1" s="1"/>
  <c r="J21" i="1"/>
  <c r="H21" i="1"/>
  <c r="G21" i="1"/>
  <c r="AX20" i="1"/>
  <c r="AV20" i="1"/>
  <c r="AU20" i="1"/>
  <c r="AT20" i="1"/>
  <c r="AW20" i="1" s="1"/>
  <c r="AO20" i="1"/>
  <c r="AL20" i="1"/>
  <c r="AK20" i="1"/>
  <c r="AE20" i="1"/>
  <c r="AD20" i="1"/>
  <c r="AB20" i="1"/>
  <c r="AA20" i="1"/>
  <c r="T20" i="1"/>
  <c r="R20" i="1"/>
  <c r="Q20" i="1"/>
  <c r="H20" i="1"/>
  <c r="K20" i="1" s="1"/>
  <c r="G20" i="1"/>
  <c r="AW19" i="1"/>
  <c r="AV19" i="1"/>
  <c r="AU19" i="1"/>
  <c r="AT19" i="1"/>
  <c r="AO19" i="1"/>
  <c r="AN19" i="1"/>
  <c r="AL19" i="1"/>
  <c r="AK19" i="1"/>
  <c r="AD19" i="1"/>
  <c r="AB19" i="1"/>
  <c r="AA19" i="1"/>
  <c r="S19" i="1"/>
  <c r="R19" i="1"/>
  <c r="U19" i="1" s="1"/>
  <c r="Q19" i="1"/>
  <c r="T19" i="1" s="1"/>
  <c r="M19" i="1"/>
  <c r="P19" i="1" s="1"/>
  <c r="H19" i="1"/>
  <c r="K19" i="1" s="1"/>
  <c r="G19" i="1"/>
  <c r="J19" i="1" s="1"/>
  <c r="AV18" i="1"/>
  <c r="AY18" i="1" s="1"/>
  <c r="AU18" i="1"/>
  <c r="AX18" i="1" s="1"/>
  <c r="AT18" i="1"/>
  <c r="AL18" i="1"/>
  <c r="AK18" i="1"/>
  <c r="AB18" i="1"/>
  <c r="AE18" i="1" s="1"/>
  <c r="AA18" i="1"/>
  <c r="W18" i="1"/>
  <c r="U18" i="1"/>
  <c r="R18" i="1"/>
  <c r="Q18" i="1"/>
  <c r="T18" i="1" s="1"/>
  <c r="P18" i="1"/>
  <c r="S18" i="1" s="1"/>
  <c r="H18" i="1"/>
  <c r="G18" i="1"/>
  <c r="AW17" i="1"/>
  <c r="AV17" i="1"/>
  <c r="AY17" i="1" s="1"/>
  <c r="AU17" i="1"/>
  <c r="AT17" i="1"/>
  <c r="AL17" i="1"/>
  <c r="AK17" i="1"/>
  <c r="AN18" i="1" s="1"/>
  <c r="AB17" i="1"/>
  <c r="AA17" i="1"/>
  <c r="Z17" i="1"/>
  <c r="W17" i="1"/>
  <c r="T17" i="1"/>
  <c r="R17" i="1"/>
  <c r="Q17" i="1"/>
  <c r="P17" i="1"/>
  <c r="S17" i="1" s="1"/>
  <c r="H17" i="1"/>
  <c r="K17" i="1" s="1"/>
  <c r="G17" i="1"/>
  <c r="J18" i="1" s="1"/>
  <c r="A17" i="1"/>
  <c r="A18" i="1" s="1"/>
  <c r="A19" i="1" s="1"/>
  <c r="A20" i="1" s="1"/>
  <c r="A21" i="1" s="1"/>
  <c r="A22" i="1" s="1"/>
  <c r="A23" i="1" s="1"/>
  <c r="A24" i="1" s="1"/>
  <c r="AY16" i="1"/>
  <c r="AX16" i="1"/>
  <c r="AV16" i="1"/>
  <c r="AU16" i="1"/>
  <c r="AX17" i="1" s="1"/>
  <c r="AT16" i="1"/>
  <c r="AL16" i="1"/>
  <c r="AO16" i="1" s="1"/>
  <c r="AK16" i="1"/>
  <c r="AN16" i="1" s="1"/>
  <c r="AE16" i="1"/>
  <c r="AB16" i="1"/>
  <c r="AE17" i="1" s="1"/>
  <c r="AA16" i="1"/>
  <c r="Z16" i="1"/>
  <c r="AC16" i="1" s="1"/>
  <c r="S16" i="1"/>
  <c r="R16" i="1"/>
  <c r="U16" i="1" s="1"/>
  <c r="Q16" i="1"/>
  <c r="P16" i="1"/>
  <c r="K16" i="1"/>
  <c r="H16" i="1"/>
  <c r="G16" i="1"/>
  <c r="J16" i="1" s="1"/>
  <c r="AV15" i="1"/>
  <c r="AU15" i="1"/>
  <c r="AT15" i="1"/>
  <c r="AW15" i="1" s="1"/>
  <c r="AL15" i="1"/>
  <c r="AO15" i="1" s="1"/>
  <c r="AK15" i="1"/>
  <c r="AN15" i="1" s="1"/>
  <c r="AB15" i="1"/>
  <c r="AA15" i="1"/>
  <c r="AD15" i="1" s="1"/>
  <c r="Z15" i="1"/>
  <c r="AC15" i="1" s="1"/>
  <c r="R15" i="1"/>
  <c r="U15" i="1" s="1"/>
  <c r="Q15" i="1"/>
  <c r="T16" i="1" s="1"/>
  <c r="P15" i="1"/>
  <c r="H15" i="1"/>
  <c r="G15" i="1"/>
  <c r="J15" i="1" s="1"/>
  <c r="AV14" i="1"/>
  <c r="AY15" i="1" s="1"/>
  <c r="AU14" i="1"/>
  <c r="AT14" i="1"/>
  <c r="AW14" i="1" s="1"/>
  <c r="AL14" i="1"/>
  <c r="AO14" i="1" s="1"/>
  <c r="AK14" i="1"/>
  <c r="AB14" i="1"/>
  <c r="AE14" i="1" s="1"/>
  <c r="AA14" i="1"/>
  <c r="AD14" i="1" s="1"/>
  <c r="Z14" i="1"/>
  <c r="R14" i="1"/>
  <c r="Q14" i="1"/>
  <c r="T15" i="1" s="1"/>
  <c r="P14" i="1"/>
  <c r="H14" i="1"/>
  <c r="K14" i="1" s="1"/>
  <c r="G14" i="1"/>
  <c r="J14" i="1" s="1"/>
  <c r="AV13" i="1"/>
  <c r="AU13" i="1"/>
  <c r="AX13" i="1" s="1"/>
  <c r="AT13" i="1"/>
  <c r="AL13" i="1"/>
  <c r="AK13" i="1"/>
  <c r="AN14" i="1" s="1"/>
  <c r="AB13" i="1"/>
  <c r="AE13" i="1" s="1"/>
  <c r="AA13" i="1"/>
  <c r="Z13" i="1"/>
  <c r="AC14" i="1" s="1"/>
  <c r="R13" i="1"/>
  <c r="U14" i="1" s="1"/>
  <c r="Q13" i="1"/>
  <c r="T13" i="1" s="1"/>
  <c r="P13" i="1"/>
  <c r="S13" i="1" s="1"/>
  <c r="H13" i="1"/>
  <c r="K13" i="1" s="1"/>
  <c r="G13" i="1"/>
  <c r="C13" i="1"/>
  <c r="AV12" i="1"/>
  <c r="AY12" i="1" s="1"/>
  <c r="AU12" i="1"/>
  <c r="AT12" i="1"/>
  <c r="AW13" i="1" s="1"/>
  <c r="AL12" i="1"/>
  <c r="AO13" i="1" s="1"/>
  <c r="AK12" i="1"/>
  <c r="AN12" i="1" s="1"/>
  <c r="AB12" i="1"/>
  <c r="AA12" i="1"/>
  <c r="AD13" i="1" s="1"/>
  <c r="Z12" i="1"/>
  <c r="AC12" i="1" s="1"/>
  <c r="R12" i="1"/>
  <c r="U12" i="1" s="1"/>
  <c r="Q12" i="1"/>
  <c r="T12" i="1" s="1"/>
  <c r="P12" i="1"/>
  <c r="H12" i="1"/>
  <c r="G12" i="1"/>
  <c r="J13" i="1" s="1"/>
  <c r="F12" i="1"/>
  <c r="I12" i="1" s="1"/>
  <c r="C12" i="1"/>
  <c r="AX11" i="1"/>
  <c r="AV11" i="1"/>
  <c r="AU11" i="1"/>
  <c r="AX12" i="1" s="1"/>
  <c r="AT11" i="1"/>
  <c r="AW11" i="1" s="1"/>
  <c r="AL11" i="1"/>
  <c r="AO11" i="1" s="1"/>
  <c r="AK11" i="1"/>
  <c r="AN11" i="1" s="1"/>
  <c r="AE11" i="1"/>
  <c r="AB11" i="1"/>
  <c r="AE12" i="1" s="1"/>
  <c r="AA11" i="1"/>
  <c r="AD11" i="1" s="1"/>
  <c r="Z11" i="1"/>
  <c r="AC11" i="1" s="1"/>
  <c r="S11" i="1"/>
  <c r="R11" i="1"/>
  <c r="U11" i="1" s="1"/>
  <c r="Q11" i="1"/>
  <c r="P11" i="1"/>
  <c r="S12" i="1" s="1"/>
  <c r="K11" i="1"/>
  <c r="H11" i="1"/>
  <c r="K12" i="1" s="1"/>
  <c r="G11" i="1"/>
  <c r="J11" i="1" s="1"/>
  <c r="F11" i="1"/>
  <c r="I11" i="1" s="1"/>
  <c r="C11" i="1"/>
  <c r="AY10" i="1"/>
  <c r="AV10" i="1"/>
  <c r="AY11" i="1" s="1"/>
  <c r="AU10" i="1"/>
  <c r="AT10" i="1"/>
  <c r="AW10" i="1" s="1"/>
  <c r="AL10" i="1"/>
  <c r="AO10" i="1" s="1"/>
  <c r="AK10" i="1"/>
  <c r="AG10" i="1"/>
  <c r="AB10" i="1"/>
  <c r="AE10" i="1" s="1"/>
  <c r="AA10" i="1"/>
  <c r="Z10" i="1"/>
  <c r="T10" i="1"/>
  <c r="R10" i="1"/>
  <c r="Q10" i="1"/>
  <c r="T11" i="1" s="1"/>
  <c r="P10" i="1"/>
  <c r="S10" i="1" s="1"/>
  <c r="H10" i="1"/>
  <c r="K10" i="1" s="1"/>
  <c r="G10" i="1"/>
  <c r="F10" i="1"/>
  <c r="AY9" i="1"/>
  <c r="AV9" i="1"/>
  <c r="AU9" i="1"/>
  <c r="AX9" i="1" s="1"/>
  <c r="AT9" i="1"/>
  <c r="AW9" i="1" s="1"/>
  <c r="AM9" i="1"/>
  <c r="AL9" i="1"/>
  <c r="AK9" i="1"/>
  <c r="AN10" i="1" s="1"/>
  <c r="AJ9" i="1"/>
  <c r="AE9" i="1"/>
  <c r="AB9" i="1"/>
  <c r="AA9" i="1"/>
  <c r="AD9" i="1" s="1"/>
  <c r="Z9" i="1"/>
  <c r="S9" i="1"/>
  <c r="R9" i="1"/>
  <c r="U9" i="1" s="1"/>
  <c r="Q9" i="1"/>
  <c r="P9" i="1"/>
  <c r="K9" i="1"/>
  <c r="H9" i="1"/>
  <c r="G9" i="1"/>
  <c r="J9" i="1" s="1"/>
  <c r="F9" i="1"/>
  <c r="A9" i="1"/>
  <c r="A10" i="1" s="1"/>
  <c r="A11" i="1" s="1"/>
  <c r="A12" i="1" s="1"/>
  <c r="A13" i="1" s="1"/>
  <c r="A14" i="1" s="1"/>
  <c r="A15" i="1" s="1"/>
  <c r="AX8" i="1"/>
  <c r="AV8" i="1"/>
  <c r="AU8" i="1"/>
  <c r="AT8" i="1"/>
  <c r="AW8" i="1" s="1"/>
  <c r="AL8" i="1"/>
  <c r="AO8" i="1" s="1"/>
  <c r="AK8" i="1"/>
  <c r="AN8" i="1" s="1"/>
  <c r="AJ8" i="1"/>
  <c r="AD8" i="1"/>
  <c r="AB8" i="1"/>
  <c r="AA8" i="1"/>
  <c r="Z8" i="1"/>
  <c r="AC8" i="1" s="1"/>
  <c r="R8" i="1"/>
  <c r="U8" i="1" s="1"/>
  <c r="Q8" i="1"/>
  <c r="T8" i="1" s="1"/>
  <c r="P8" i="1"/>
  <c r="J8" i="1"/>
  <c r="H8" i="1"/>
  <c r="G8" i="1"/>
  <c r="F8" i="1"/>
  <c r="I8" i="1" s="1"/>
  <c r="AV7" i="1"/>
  <c r="AU7" i="1"/>
  <c r="AX7" i="1" s="1"/>
  <c r="AT7" i="1"/>
  <c r="AN7" i="1"/>
  <c r="AL7" i="1"/>
  <c r="AK7" i="1"/>
  <c r="AJ7" i="1"/>
  <c r="AB7" i="1"/>
  <c r="AA7" i="1"/>
  <c r="AD7" i="1" s="1"/>
  <c r="Z7" i="1"/>
  <c r="T7" i="1"/>
  <c r="R7" i="1"/>
  <c r="Q7" i="1"/>
  <c r="P7" i="1"/>
  <c r="H7" i="1"/>
  <c r="G7" i="1"/>
  <c r="J7" i="1" s="1"/>
  <c r="F7" i="1"/>
  <c r="AY6" i="1"/>
  <c r="AX6" i="1"/>
  <c r="AV6" i="1"/>
  <c r="AU6" i="1"/>
  <c r="AT6" i="1"/>
  <c r="AM6" i="1"/>
  <c r="AL6" i="1"/>
  <c r="AK6" i="1"/>
  <c r="AN6" i="1" s="1"/>
  <c r="AJ6" i="1"/>
  <c r="AE6" i="1"/>
  <c r="AD6" i="1"/>
  <c r="AB6" i="1"/>
  <c r="AA6" i="1"/>
  <c r="Z6" i="1"/>
  <c r="S6" i="1"/>
  <c r="R6" i="1"/>
  <c r="Q6" i="1"/>
  <c r="T6" i="1" s="1"/>
  <c r="P6" i="1"/>
  <c r="K6" i="1"/>
  <c r="J6" i="1"/>
  <c r="H6" i="1"/>
  <c r="G6" i="1"/>
  <c r="F6" i="1"/>
  <c r="BB119" i="2"/>
  <c r="BB118" i="2"/>
  <c r="AZ118" i="2"/>
  <c r="BB117" i="2"/>
  <c r="BA117" i="2"/>
  <c r="AZ117" i="2"/>
  <c r="BB116" i="2"/>
  <c r="BA116" i="2"/>
  <c r="AZ116" i="2"/>
  <c r="BB115" i="2"/>
  <c r="BA115" i="2"/>
  <c r="AZ115" i="2"/>
  <c r="BB114" i="2"/>
  <c r="BA114" i="2"/>
  <c r="AZ114" i="2"/>
  <c r="BB113" i="2"/>
  <c r="BA113" i="2"/>
  <c r="AZ113" i="2"/>
  <c r="BB112" i="2"/>
  <c r="BA112" i="2"/>
  <c r="AZ112" i="2"/>
  <c r="BB111" i="2"/>
  <c r="BA111" i="2"/>
  <c r="AZ111" i="2"/>
  <c r="BB110" i="2"/>
  <c r="BA110" i="2"/>
  <c r="AZ110" i="2"/>
  <c r="BB109" i="2"/>
  <c r="BA109" i="2"/>
  <c r="AZ109" i="2"/>
  <c r="BB108" i="2"/>
  <c r="BA108" i="2"/>
  <c r="AZ108" i="2"/>
  <c r="U108" i="2"/>
  <c r="BB107" i="2"/>
  <c r="BA107" i="2"/>
  <c r="AZ107" i="2"/>
  <c r="AF107" i="2"/>
  <c r="U107" i="2"/>
  <c r="S107" i="2"/>
  <c r="BB106" i="2"/>
  <c r="BA106" i="2"/>
  <c r="AZ106" i="2"/>
  <c r="AQ106" i="2"/>
  <c r="AF106" i="2"/>
  <c r="AD106" i="2"/>
  <c r="U106" i="2"/>
  <c r="T106" i="2"/>
  <c r="S106" i="2"/>
  <c r="BB105" i="2"/>
  <c r="BA105" i="2"/>
  <c r="AZ105" i="2"/>
  <c r="AQ105" i="2"/>
  <c r="AO105" i="2"/>
  <c r="AF105" i="2"/>
  <c r="AE105" i="2"/>
  <c r="AD105" i="2"/>
  <c r="U105" i="2"/>
  <c r="T105" i="2"/>
  <c r="S105" i="2"/>
  <c r="BB104" i="2"/>
  <c r="BA104" i="2"/>
  <c r="AZ104" i="2"/>
  <c r="AQ104" i="2"/>
  <c r="AP104" i="2"/>
  <c r="AO104" i="2"/>
  <c r="AF104" i="2"/>
  <c r="AE104" i="2"/>
  <c r="AD104" i="2"/>
  <c r="U104" i="2"/>
  <c r="T104" i="2"/>
  <c r="S104" i="2"/>
  <c r="BB103" i="2"/>
  <c r="BA103" i="2"/>
  <c r="AZ103" i="2"/>
  <c r="AQ103" i="2"/>
  <c r="AP103" i="2"/>
  <c r="AO103" i="2"/>
  <c r="AF103" i="2"/>
  <c r="AE103" i="2"/>
  <c r="AD103" i="2"/>
  <c r="U103" i="2"/>
  <c r="T103" i="2"/>
  <c r="S103" i="2"/>
  <c r="BB102" i="2"/>
  <c r="BA102" i="2"/>
  <c r="AZ102" i="2"/>
  <c r="AQ102" i="2"/>
  <c r="AP102" i="2"/>
  <c r="AO102" i="2"/>
  <c r="AF102" i="2"/>
  <c r="AE102" i="2"/>
  <c r="AD102" i="2"/>
  <c r="U102" i="2"/>
  <c r="T102" i="2"/>
  <c r="S102" i="2"/>
  <c r="BB101" i="2"/>
  <c r="BA101" i="2"/>
  <c r="AZ101" i="2"/>
  <c r="AQ101" i="2"/>
  <c r="AP101" i="2"/>
  <c r="AO101" i="2"/>
  <c r="AF101" i="2"/>
  <c r="AE101" i="2"/>
  <c r="AD101" i="2"/>
  <c r="U101" i="2"/>
  <c r="T101" i="2"/>
  <c r="S101" i="2"/>
  <c r="BB100" i="2"/>
  <c r="BA100" i="2"/>
  <c r="AZ100" i="2"/>
  <c r="AQ100" i="2"/>
  <c r="AP100" i="2"/>
  <c r="AO100" i="2"/>
  <c r="AF100" i="2"/>
  <c r="AE100" i="2"/>
  <c r="AD100" i="2"/>
  <c r="U100" i="2"/>
  <c r="T100" i="2"/>
  <c r="S100" i="2"/>
  <c r="BB99" i="2"/>
  <c r="BA99" i="2"/>
  <c r="AZ99" i="2"/>
  <c r="AQ99" i="2"/>
  <c r="AP99" i="2"/>
  <c r="AO99" i="2"/>
  <c r="AF99" i="2"/>
  <c r="AE99" i="2"/>
  <c r="AD99" i="2"/>
  <c r="U99" i="2"/>
  <c r="T99" i="2"/>
  <c r="S99" i="2"/>
  <c r="BB98" i="2"/>
  <c r="BA98" i="2"/>
  <c r="AZ98" i="2"/>
  <c r="AQ98" i="2"/>
  <c r="AP98" i="2"/>
  <c r="AO98" i="2"/>
  <c r="AF98" i="2"/>
  <c r="AE98" i="2"/>
  <c r="AD98" i="2"/>
  <c r="U98" i="2"/>
  <c r="T98" i="2"/>
  <c r="S98" i="2"/>
  <c r="BB97" i="2"/>
  <c r="BA97" i="2"/>
  <c r="AZ97" i="2"/>
  <c r="AQ97" i="2"/>
  <c r="AP97" i="2"/>
  <c r="AO97" i="2"/>
  <c r="AF97" i="2"/>
  <c r="AE97" i="2"/>
  <c r="AD97" i="2"/>
  <c r="U97" i="2"/>
  <c r="T97" i="2"/>
  <c r="S97" i="2"/>
  <c r="BB96" i="2"/>
  <c r="BA96" i="2"/>
  <c r="AZ96" i="2"/>
  <c r="AQ96" i="2"/>
  <c r="AP96" i="2"/>
  <c r="AO96" i="2"/>
  <c r="AF96" i="2"/>
  <c r="AE96" i="2"/>
  <c r="AD96" i="2"/>
  <c r="U96" i="2"/>
  <c r="T96" i="2"/>
  <c r="S96" i="2"/>
  <c r="BB95" i="2"/>
  <c r="BA95" i="2"/>
  <c r="AZ95" i="2"/>
  <c r="AQ95" i="2"/>
  <c r="AP95" i="2"/>
  <c r="AO95" i="2"/>
  <c r="AF95" i="2"/>
  <c r="AE95" i="2"/>
  <c r="AD95" i="2"/>
  <c r="U95" i="2"/>
  <c r="T95" i="2"/>
  <c r="S95" i="2"/>
  <c r="BB94" i="2"/>
  <c r="BA94" i="2"/>
  <c r="AZ94" i="2"/>
  <c r="AQ94" i="2"/>
  <c r="AP94" i="2"/>
  <c r="AO94" i="2"/>
  <c r="AF94" i="2"/>
  <c r="AE94" i="2"/>
  <c r="AD94" i="2"/>
  <c r="U94" i="2"/>
  <c r="T94" i="2"/>
  <c r="S94" i="2"/>
  <c r="BB93" i="2"/>
  <c r="BA93" i="2"/>
  <c r="AZ93" i="2"/>
  <c r="AQ93" i="2"/>
  <c r="AP93" i="2"/>
  <c r="AO93" i="2"/>
  <c r="AF93" i="2"/>
  <c r="AE93" i="2"/>
  <c r="AD93" i="2"/>
  <c r="U93" i="2"/>
  <c r="T93" i="2"/>
  <c r="S93" i="2"/>
  <c r="BB92" i="2"/>
  <c r="BA92" i="2"/>
  <c r="AZ92" i="2"/>
  <c r="AQ92" i="2"/>
  <c r="AP92" i="2"/>
  <c r="AO92" i="2"/>
  <c r="AF92" i="2"/>
  <c r="AE92" i="2"/>
  <c r="AD92" i="2"/>
  <c r="U92" i="2"/>
  <c r="T92" i="2"/>
  <c r="S92" i="2"/>
  <c r="BB91" i="2"/>
  <c r="BA91" i="2"/>
  <c r="AZ91" i="2"/>
  <c r="AQ91" i="2"/>
  <c r="AP91" i="2"/>
  <c r="AO91" i="2"/>
  <c r="AF91" i="2"/>
  <c r="AE91" i="2"/>
  <c r="AD91" i="2"/>
  <c r="U91" i="2"/>
  <c r="T91" i="2"/>
  <c r="S91" i="2"/>
  <c r="J91" i="2"/>
  <c r="BB90" i="2"/>
  <c r="BA90" i="2"/>
  <c r="AZ90" i="2"/>
  <c r="AQ90" i="2"/>
  <c r="AP90" i="2"/>
  <c r="AO90" i="2"/>
  <c r="AF90" i="2"/>
  <c r="AE90" i="2"/>
  <c r="AD90" i="2"/>
  <c r="U90" i="2"/>
  <c r="T90" i="2"/>
  <c r="S90" i="2"/>
  <c r="J90" i="2"/>
  <c r="H90" i="2"/>
  <c r="BB89" i="2"/>
  <c r="BA89" i="2"/>
  <c r="AZ89" i="2"/>
  <c r="AQ89" i="2"/>
  <c r="AP89" i="2"/>
  <c r="AO89" i="2"/>
  <c r="AF89" i="2"/>
  <c r="AE89" i="2"/>
  <c r="AD89" i="2"/>
  <c r="U89" i="2"/>
  <c r="T89" i="2"/>
  <c r="S89" i="2"/>
  <c r="J89" i="2"/>
  <c r="I89" i="2"/>
  <c r="H89" i="2"/>
  <c r="BB88" i="2"/>
  <c r="BA88" i="2"/>
  <c r="AZ88" i="2"/>
  <c r="AQ88" i="2"/>
  <c r="AP88" i="2"/>
  <c r="AO88" i="2"/>
  <c r="AF88" i="2"/>
  <c r="AE88" i="2"/>
  <c r="AD88" i="2"/>
  <c r="U88" i="2"/>
  <c r="T88" i="2"/>
  <c r="S88" i="2"/>
  <c r="J88" i="2"/>
  <c r="I88" i="2"/>
  <c r="H88" i="2"/>
  <c r="BB87" i="2"/>
  <c r="BA87" i="2"/>
  <c r="AZ87" i="2"/>
  <c r="AQ87" i="2"/>
  <c r="AP87" i="2"/>
  <c r="AO87" i="2"/>
  <c r="AF87" i="2"/>
  <c r="AE87" i="2"/>
  <c r="AD87" i="2"/>
  <c r="U87" i="2"/>
  <c r="T87" i="2"/>
  <c r="S87" i="2"/>
  <c r="J87" i="2"/>
  <c r="I87" i="2"/>
  <c r="H87" i="2"/>
  <c r="BB86" i="2"/>
  <c r="BA86" i="2"/>
  <c r="AZ86" i="2"/>
  <c r="AQ86" i="2"/>
  <c r="AP86" i="2"/>
  <c r="AO86" i="2"/>
  <c r="AF86" i="2"/>
  <c r="AE86" i="2"/>
  <c r="AD86" i="2"/>
  <c r="U86" i="2"/>
  <c r="T86" i="2"/>
  <c r="S86" i="2"/>
  <c r="J86" i="2"/>
  <c r="I86" i="2"/>
  <c r="H86" i="2"/>
  <c r="BB85" i="2"/>
  <c r="BA85" i="2"/>
  <c r="AZ85" i="2"/>
  <c r="AQ85" i="2"/>
  <c r="AP85" i="2"/>
  <c r="AO85" i="2"/>
  <c r="AF85" i="2"/>
  <c r="AE85" i="2"/>
  <c r="AD85" i="2"/>
  <c r="U85" i="2"/>
  <c r="T85" i="2"/>
  <c r="S85" i="2"/>
  <c r="J85" i="2"/>
  <c r="I85" i="2"/>
  <c r="H85" i="2"/>
  <c r="BB84" i="2"/>
  <c r="BA84" i="2"/>
  <c r="AZ84" i="2"/>
  <c r="AQ84" i="2"/>
  <c r="AP84" i="2"/>
  <c r="AO84" i="2"/>
  <c r="AF84" i="2"/>
  <c r="AE84" i="2"/>
  <c r="AD84" i="2"/>
  <c r="U84" i="2"/>
  <c r="T84" i="2"/>
  <c r="S84" i="2"/>
  <c r="J84" i="2"/>
  <c r="I84" i="2"/>
  <c r="H84" i="2"/>
  <c r="BB83" i="2"/>
  <c r="BA83" i="2"/>
  <c r="AZ83" i="2"/>
  <c r="AQ83" i="2"/>
  <c r="AP83" i="2"/>
  <c r="AO83" i="2"/>
  <c r="AF83" i="2"/>
  <c r="AE83" i="2"/>
  <c r="AD83" i="2"/>
  <c r="U83" i="2"/>
  <c r="T83" i="2"/>
  <c r="S83" i="2"/>
  <c r="J83" i="2"/>
  <c r="I83" i="2"/>
  <c r="H83" i="2"/>
  <c r="BB82" i="2"/>
  <c r="BA82" i="2"/>
  <c r="AZ82" i="2"/>
  <c r="AQ82" i="2"/>
  <c r="AP82" i="2"/>
  <c r="AO82" i="2"/>
  <c r="AF82" i="2"/>
  <c r="AE82" i="2"/>
  <c r="AD82" i="2"/>
  <c r="U82" i="2"/>
  <c r="T82" i="2"/>
  <c r="S82" i="2"/>
  <c r="J82" i="2"/>
  <c r="I82" i="2"/>
  <c r="H82" i="2"/>
  <c r="BB81" i="2"/>
  <c r="BA81" i="2"/>
  <c r="AZ81" i="2"/>
  <c r="AQ81" i="2"/>
  <c r="AP81" i="2"/>
  <c r="AO81" i="2"/>
  <c r="AF81" i="2"/>
  <c r="AE81" i="2"/>
  <c r="AD81" i="2"/>
  <c r="U81" i="2"/>
  <c r="T81" i="2"/>
  <c r="S81" i="2"/>
  <c r="J81" i="2"/>
  <c r="I81" i="2"/>
  <c r="H81" i="2"/>
  <c r="BB80" i="2"/>
  <c r="BA80" i="2"/>
  <c r="AZ80" i="2"/>
  <c r="AQ80" i="2"/>
  <c r="AP80" i="2"/>
  <c r="AO80" i="2"/>
  <c r="AF80" i="2"/>
  <c r="AE80" i="2"/>
  <c r="AD80" i="2"/>
  <c r="U80" i="2"/>
  <c r="T80" i="2"/>
  <c r="S80" i="2"/>
  <c r="J80" i="2"/>
  <c r="I80" i="2"/>
  <c r="H80" i="2"/>
  <c r="BB79" i="2"/>
  <c r="BA79" i="2"/>
  <c r="AZ79" i="2"/>
  <c r="AQ79" i="2"/>
  <c r="AP79" i="2"/>
  <c r="AO79" i="2"/>
  <c r="AF79" i="2"/>
  <c r="AE79" i="2"/>
  <c r="AD79" i="2"/>
  <c r="U79" i="2"/>
  <c r="T79" i="2"/>
  <c r="S79" i="2"/>
  <c r="J79" i="2"/>
  <c r="I79" i="2"/>
  <c r="H79" i="2"/>
  <c r="BB78" i="2"/>
  <c r="BA78" i="2"/>
  <c r="AZ78" i="2"/>
  <c r="AQ78" i="2"/>
  <c r="AP78" i="2"/>
  <c r="AO78" i="2"/>
  <c r="AF78" i="2"/>
  <c r="AE78" i="2"/>
  <c r="AD78" i="2"/>
  <c r="U78" i="2"/>
  <c r="T78" i="2"/>
  <c r="S78" i="2"/>
  <c r="J78" i="2"/>
  <c r="I78" i="2"/>
  <c r="H78" i="2"/>
  <c r="BB77" i="2"/>
  <c r="BA77" i="2"/>
  <c r="AZ77" i="2"/>
  <c r="AQ77" i="2"/>
  <c r="AP77" i="2"/>
  <c r="AO77" i="2"/>
  <c r="AF77" i="2"/>
  <c r="AE77" i="2"/>
  <c r="AD77" i="2"/>
  <c r="U77" i="2"/>
  <c r="T77" i="2"/>
  <c r="S77" i="2"/>
  <c r="J77" i="2"/>
  <c r="I77" i="2"/>
  <c r="H77" i="2"/>
  <c r="BB76" i="2"/>
  <c r="BA76" i="2"/>
  <c r="AZ76" i="2"/>
  <c r="AQ76" i="2"/>
  <c r="AP76" i="2"/>
  <c r="AO76" i="2"/>
  <c r="AF76" i="2"/>
  <c r="AE76" i="2"/>
  <c r="AD76" i="2"/>
  <c r="U76" i="2"/>
  <c r="T76" i="2"/>
  <c r="S76" i="2"/>
  <c r="J76" i="2"/>
  <c r="I76" i="2"/>
  <c r="H76" i="2"/>
  <c r="BB75" i="2"/>
  <c r="BA75" i="2"/>
  <c r="AZ75" i="2"/>
  <c r="AQ75" i="2"/>
  <c r="AP75" i="2"/>
  <c r="AO75" i="2"/>
  <c r="AF75" i="2"/>
  <c r="AE75" i="2"/>
  <c r="AD75" i="2"/>
  <c r="U75" i="2"/>
  <c r="T75" i="2"/>
  <c r="S75" i="2"/>
  <c r="J75" i="2"/>
  <c r="I75" i="2"/>
  <c r="H75" i="2"/>
  <c r="BB74" i="2"/>
  <c r="BA74" i="2"/>
  <c r="AZ74" i="2"/>
  <c r="AQ74" i="2"/>
  <c r="AP74" i="2"/>
  <c r="AO74" i="2"/>
  <c r="AF74" i="2"/>
  <c r="AE74" i="2"/>
  <c r="AD74" i="2"/>
  <c r="U74" i="2"/>
  <c r="T74" i="2"/>
  <c r="S74" i="2"/>
  <c r="J74" i="2"/>
  <c r="I74" i="2"/>
  <c r="H74" i="2"/>
  <c r="BB73" i="2"/>
  <c r="BA73" i="2"/>
  <c r="AZ73" i="2"/>
  <c r="AQ73" i="2"/>
  <c r="AP73" i="2"/>
  <c r="AO73" i="2"/>
  <c r="AF73" i="2"/>
  <c r="AE73" i="2"/>
  <c r="AD73" i="2"/>
  <c r="U73" i="2"/>
  <c r="T73" i="2"/>
  <c r="S73" i="2"/>
  <c r="J73" i="2"/>
  <c r="I73" i="2"/>
  <c r="H73" i="2"/>
  <c r="BB72" i="2"/>
  <c r="BA72" i="2"/>
  <c r="AZ72" i="2"/>
  <c r="AQ72" i="2"/>
  <c r="AP72" i="2"/>
  <c r="AO72" i="2"/>
  <c r="AF72" i="2"/>
  <c r="AE72" i="2"/>
  <c r="AD72" i="2"/>
  <c r="U72" i="2"/>
  <c r="T72" i="2"/>
  <c r="S72" i="2"/>
  <c r="J72" i="2"/>
  <c r="I72" i="2"/>
  <c r="H72" i="2"/>
  <c r="BB71" i="2"/>
  <c r="BA71" i="2"/>
  <c r="AZ71" i="2"/>
  <c r="AQ71" i="2"/>
  <c r="AP71" i="2"/>
  <c r="AO71" i="2"/>
  <c r="AF71" i="2"/>
  <c r="AE71" i="2"/>
  <c r="AD71" i="2"/>
  <c r="U71" i="2"/>
  <c r="T71" i="2"/>
  <c r="S71" i="2"/>
  <c r="J71" i="2"/>
  <c r="I71" i="2"/>
  <c r="H71" i="2"/>
  <c r="BB70" i="2"/>
  <c r="BA70" i="2"/>
  <c r="AZ70" i="2"/>
  <c r="AQ70" i="2"/>
  <c r="AP70" i="2"/>
  <c r="AO70" i="2"/>
  <c r="AF70" i="2"/>
  <c r="AE70" i="2"/>
  <c r="AD70" i="2"/>
  <c r="U70" i="2"/>
  <c r="T70" i="2"/>
  <c r="S70" i="2"/>
  <c r="J70" i="2"/>
  <c r="I70" i="2"/>
  <c r="H70" i="2"/>
  <c r="BB69" i="2"/>
  <c r="BA69" i="2"/>
  <c r="AZ69" i="2"/>
  <c r="AQ69" i="2"/>
  <c r="AP69" i="2"/>
  <c r="AO69" i="2"/>
  <c r="AF69" i="2"/>
  <c r="AE69" i="2"/>
  <c r="AD69" i="2"/>
  <c r="U69" i="2"/>
  <c r="T69" i="2"/>
  <c r="S69" i="2"/>
  <c r="J69" i="2"/>
  <c r="I69" i="2"/>
  <c r="H69" i="2"/>
  <c r="BB68" i="2"/>
  <c r="BA68" i="2"/>
  <c r="AZ68" i="2"/>
  <c r="AQ68" i="2"/>
  <c r="AP68" i="2"/>
  <c r="AO68" i="2"/>
  <c r="AF68" i="2"/>
  <c r="AE68" i="2"/>
  <c r="AD68" i="2"/>
  <c r="U68" i="2"/>
  <c r="T68" i="2"/>
  <c r="S68" i="2"/>
  <c r="J68" i="2"/>
  <c r="I68" i="2"/>
  <c r="H68" i="2"/>
  <c r="BB67" i="2"/>
  <c r="BA67" i="2"/>
  <c r="AZ67" i="2"/>
  <c r="AQ67" i="2"/>
  <c r="AP67" i="2"/>
  <c r="AO67" i="2"/>
  <c r="AF67" i="2"/>
  <c r="AE67" i="2"/>
  <c r="AD67" i="2"/>
  <c r="U67" i="2"/>
  <c r="T67" i="2"/>
  <c r="S67" i="2"/>
  <c r="J67" i="2"/>
  <c r="I67" i="2"/>
  <c r="H67" i="2"/>
  <c r="BB66" i="2"/>
  <c r="BA66" i="2"/>
  <c r="AZ66" i="2"/>
  <c r="AQ66" i="2"/>
  <c r="AP66" i="2"/>
  <c r="AO66" i="2"/>
  <c r="AF66" i="2"/>
  <c r="AE66" i="2"/>
  <c r="AD66" i="2"/>
  <c r="U66" i="2"/>
  <c r="T66" i="2"/>
  <c r="S66" i="2"/>
  <c r="J66" i="2"/>
  <c r="I66" i="2"/>
  <c r="H66" i="2"/>
  <c r="BB65" i="2"/>
  <c r="BA65" i="2"/>
  <c r="AZ65" i="2"/>
  <c r="AQ65" i="2"/>
  <c r="AP65" i="2"/>
  <c r="AO65" i="2"/>
  <c r="AF65" i="2"/>
  <c r="AE65" i="2"/>
  <c r="AD65" i="2"/>
  <c r="U65" i="2"/>
  <c r="T65" i="2"/>
  <c r="S65" i="2"/>
  <c r="J65" i="2"/>
  <c r="I65" i="2"/>
  <c r="H65" i="2"/>
  <c r="BB64" i="2"/>
  <c r="BA64" i="2"/>
  <c r="AZ64" i="2"/>
  <c r="AQ64" i="2"/>
  <c r="AP64" i="2"/>
  <c r="AO64" i="2"/>
  <c r="AF64" i="2"/>
  <c r="AE64" i="2"/>
  <c r="AD64" i="2"/>
  <c r="U64" i="2"/>
  <c r="T64" i="2"/>
  <c r="S64" i="2"/>
  <c r="J64" i="2"/>
  <c r="I64" i="2"/>
  <c r="H64" i="2"/>
  <c r="BB63" i="2"/>
  <c r="BA63" i="2"/>
  <c r="AZ63" i="2"/>
  <c r="AQ63" i="2"/>
  <c r="AP63" i="2"/>
  <c r="AO63" i="2"/>
  <c r="AF63" i="2"/>
  <c r="AE63" i="2"/>
  <c r="AD63" i="2"/>
  <c r="U63" i="2"/>
  <c r="T63" i="2"/>
  <c r="S63" i="2"/>
  <c r="J63" i="2"/>
  <c r="I63" i="2"/>
  <c r="H63" i="2"/>
  <c r="BB62" i="2"/>
  <c r="BA62" i="2"/>
  <c r="AZ62" i="2"/>
  <c r="AS62" i="2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S84" i="2" s="1"/>
  <c r="AS85" i="2" s="1"/>
  <c r="AS86" i="2" s="1"/>
  <c r="AS87" i="2" s="1"/>
  <c r="AS88" i="2" s="1"/>
  <c r="AQ62" i="2"/>
  <c r="AP62" i="2"/>
  <c r="AO62" i="2"/>
  <c r="AH62" i="2"/>
  <c r="AH63" i="2" s="1"/>
  <c r="AH64" i="2" s="1"/>
  <c r="AH65" i="2" s="1"/>
  <c r="AH66" i="2" s="1"/>
  <c r="AH67" i="2" s="1"/>
  <c r="AH68" i="2" s="1"/>
  <c r="AH69" i="2" s="1"/>
  <c r="AH70" i="2" s="1"/>
  <c r="AH71" i="2" s="1"/>
  <c r="AH72" i="2" s="1"/>
  <c r="AH73" i="2" s="1"/>
  <c r="AH74" i="2" s="1"/>
  <c r="AH75" i="2" s="1"/>
  <c r="AH76" i="2" s="1"/>
  <c r="AH77" i="2" s="1"/>
  <c r="AH78" i="2" s="1"/>
  <c r="AH79" i="2" s="1"/>
  <c r="AH80" i="2" s="1"/>
  <c r="AH81" i="2" s="1"/>
  <c r="AH82" i="2" s="1"/>
  <c r="AH83" i="2" s="1"/>
  <c r="AH84" i="2" s="1"/>
  <c r="AH85" i="2" s="1"/>
  <c r="AH86" i="2" s="1"/>
  <c r="AH87" i="2" s="1"/>
  <c r="AH88" i="2" s="1"/>
  <c r="AF62" i="2"/>
  <c r="AE62" i="2"/>
  <c r="AD62" i="2"/>
  <c r="W62" i="2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U62" i="2"/>
  <c r="T62" i="2"/>
  <c r="S62" i="2"/>
  <c r="L62" i="2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J62" i="2"/>
  <c r="I62" i="2"/>
  <c r="H62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BB61" i="2"/>
  <c r="BA61" i="2"/>
  <c r="AZ61" i="2"/>
  <c r="AQ61" i="2"/>
  <c r="AP61" i="2"/>
  <c r="AO61" i="2"/>
  <c r="AF61" i="2"/>
  <c r="AE61" i="2"/>
  <c r="AD61" i="2"/>
  <c r="U61" i="2"/>
  <c r="T61" i="2"/>
  <c r="S61" i="2"/>
  <c r="J61" i="2"/>
  <c r="I61" i="2"/>
  <c r="H61" i="2"/>
  <c r="BB60" i="2"/>
  <c r="BA60" i="2"/>
  <c r="AZ60" i="2"/>
  <c r="AQ60" i="2"/>
  <c r="AP60" i="2"/>
  <c r="AO60" i="2"/>
  <c r="AF60" i="2"/>
  <c r="AE60" i="2"/>
  <c r="AD60" i="2"/>
  <c r="U60" i="2"/>
  <c r="T60" i="2"/>
  <c r="S60" i="2"/>
  <c r="J60" i="2"/>
  <c r="I60" i="2"/>
  <c r="H60" i="2"/>
  <c r="BB59" i="2"/>
  <c r="BA59" i="2"/>
  <c r="AZ59" i="2"/>
  <c r="AQ59" i="2"/>
  <c r="AP59" i="2"/>
  <c r="AO59" i="2"/>
  <c r="AF59" i="2"/>
  <c r="AE59" i="2"/>
  <c r="AD59" i="2"/>
  <c r="U59" i="2"/>
  <c r="T59" i="2"/>
  <c r="S59" i="2"/>
  <c r="J59" i="2"/>
  <c r="I59" i="2"/>
  <c r="H59" i="2"/>
  <c r="BB58" i="2"/>
  <c r="BA58" i="2"/>
  <c r="AZ58" i="2"/>
  <c r="AQ58" i="2"/>
  <c r="AP58" i="2"/>
  <c r="AO58" i="2"/>
  <c r="AF58" i="2"/>
  <c r="AE58" i="2"/>
  <c r="AD58" i="2"/>
  <c r="U58" i="2"/>
  <c r="T58" i="2"/>
  <c r="S58" i="2"/>
  <c r="J58" i="2"/>
  <c r="I58" i="2"/>
  <c r="H58" i="2"/>
  <c r="BB57" i="2"/>
  <c r="BA57" i="2"/>
  <c r="AZ57" i="2"/>
  <c r="AQ57" i="2"/>
  <c r="AP57" i="2"/>
  <c r="AO57" i="2"/>
  <c r="AF57" i="2"/>
  <c r="AE57" i="2"/>
  <c r="AD57" i="2"/>
  <c r="U57" i="2"/>
  <c r="T57" i="2"/>
  <c r="S57" i="2"/>
  <c r="J57" i="2"/>
  <c r="I57" i="2"/>
  <c r="H57" i="2"/>
  <c r="BB56" i="2"/>
  <c r="BA56" i="2"/>
  <c r="AZ56" i="2"/>
  <c r="AQ56" i="2"/>
  <c r="AP56" i="2"/>
  <c r="AO56" i="2"/>
  <c r="AF56" i="2"/>
  <c r="AE56" i="2"/>
  <c r="AD56" i="2"/>
  <c r="U56" i="2"/>
  <c r="T56" i="2"/>
  <c r="S56" i="2"/>
  <c r="J56" i="2"/>
  <c r="I56" i="2"/>
  <c r="H56" i="2"/>
  <c r="BB55" i="2"/>
  <c r="BA55" i="2"/>
  <c r="AZ55" i="2"/>
  <c r="AQ55" i="2"/>
  <c r="AP55" i="2"/>
  <c r="AO55" i="2"/>
  <c r="AF55" i="2"/>
  <c r="AE55" i="2"/>
  <c r="AD55" i="2"/>
  <c r="U55" i="2"/>
  <c r="T55" i="2"/>
  <c r="S55" i="2"/>
  <c r="J55" i="2"/>
  <c r="I55" i="2"/>
  <c r="H55" i="2"/>
  <c r="BB54" i="2"/>
  <c r="BA54" i="2"/>
  <c r="AZ54" i="2"/>
  <c r="AQ54" i="2"/>
  <c r="AP54" i="2"/>
  <c r="AO54" i="2"/>
  <c r="AF54" i="2"/>
  <c r="AE54" i="2"/>
  <c r="AD54" i="2"/>
  <c r="U54" i="2"/>
  <c r="T54" i="2"/>
  <c r="S54" i="2"/>
  <c r="J54" i="2"/>
  <c r="I54" i="2"/>
  <c r="H54" i="2"/>
  <c r="BB53" i="2"/>
  <c r="BA53" i="2"/>
  <c r="AZ53" i="2"/>
  <c r="AQ53" i="2"/>
  <c r="AP53" i="2"/>
  <c r="AO53" i="2"/>
  <c r="AF53" i="2"/>
  <c r="AE53" i="2"/>
  <c r="AD53" i="2"/>
  <c r="U53" i="2"/>
  <c r="T53" i="2"/>
  <c r="S53" i="2"/>
  <c r="J53" i="2"/>
  <c r="I53" i="2"/>
  <c r="H53" i="2"/>
  <c r="BB52" i="2"/>
  <c r="BA52" i="2"/>
  <c r="AZ52" i="2"/>
  <c r="AQ52" i="2"/>
  <c r="AP52" i="2"/>
  <c r="AO52" i="2"/>
  <c r="AF52" i="2"/>
  <c r="AE52" i="2"/>
  <c r="AD52" i="2"/>
  <c r="U52" i="2"/>
  <c r="T52" i="2"/>
  <c r="S52" i="2"/>
  <c r="J52" i="2"/>
  <c r="I52" i="2"/>
  <c r="H52" i="2"/>
  <c r="BB51" i="2"/>
  <c r="BA51" i="2"/>
  <c r="AZ51" i="2"/>
  <c r="AQ51" i="2"/>
  <c r="AP51" i="2"/>
  <c r="AO51" i="2"/>
  <c r="AF51" i="2"/>
  <c r="AE51" i="2"/>
  <c r="AD51" i="2"/>
  <c r="U51" i="2"/>
  <c r="T51" i="2"/>
  <c r="S51" i="2"/>
  <c r="J51" i="2"/>
  <c r="I51" i="2"/>
  <c r="H51" i="2"/>
  <c r="BB50" i="2"/>
  <c r="BA50" i="2"/>
  <c r="AZ50" i="2"/>
  <c r="AQ50" i="2"/>
  <c r="AP50" i="2"/>
  <c r="AO50" i="2"/>
  <c r="AF50" i="2"/>
  <c r="AE50" i="2"/>
  <c r="AD50" i="2"/>
  <c r="U50" i="2"/>
  <c r="T50" i="2"/>
  <c r="S50" i="2"/>
  <c r="J50" i="2"/>
  <c r="I50" i="2"/>
  <c r="H50" i="2"/>
  <c r="BB49" i="2"/>
  <c r="BA49" i="2"/>
  <c r="AZ49" i="2"/>
  <c r="AQ49" i="2"/>
  <c r="AP49" i="2"/>
  <c r="AO49" i="2"/>
  <c r="AF49" i="2"/>
  <c r="AE49" i="2"/>
  <c r="AD49" i="2"/>
  <c r="U49" i="2"/>
  <c r="T49" i="2"/>
  <c r="S49" i="2"/>
  <c r="J49" i="2"/>
  <c r="I49" i="2"/>
  <c r="H49" i="2"/>
  <c r="BB48" i="2"/>
  <c r="BA48" i="2"/>
  <c r="AZ48" i="2"/>
  <c r="AQ48" i="2"/>
  <c r="AP48" i="2"/>
  <c r="AO48" i="2"/>
  <c r="AF48" i="2"/>
  <c r="AE48" i="2"/>
  <c r="AD48" i="2"/>
  <c r="U48" i="2"/>
  <c r="T48" i="2"/>
  <c r="S48" i="2"/>
  <c r="J48" i="2"/>
  <c r="I48" i="2"/>
  <c r="H48" i="2"/>
  <c r="BB47" i="2"/>
  <c r="BA47" i="2"/>
  <c r="AZ47" i="2"/>
  <c r="AQ47" i="2"/>
  <c r="AP47" i="2"/>
  <c r="AO47" i="2"/>
  <c r="AF47" i="2"/>
  <c r="AE47" i="2"/>
  <c r="AD47" i="2"/>
  <c r="U47" i="2"/>
  <c r="T47" i="2"/>
  <c r="S47" i="2"/>
  <c r="J47" i="2"/>
  <c r="I47" i="2"/>
  <c r="H47" i="2"/>
  <c r="BB46" i="2"/>
  <c r="BA46" i="2"/>
  <c r="AZ46" i="2"/>
  <c r="AQ46" i="2"/>
  <c r="AP46" i="2"/>
  <c r="AO46" i="2"/>
  <c r="AF46" i="2"/>
  <c r="AE46" i="2"/>
  <c r="AD46" i="2"/>
  <c r="U46" i="2"/>
  <c r="T46" i="2"/>
  <c r="S46" i="2"/>
  <c r="J46" i="2"/>
  <c r="I46" i="2"/>
  <c r="H46" i="2"/>
  <c r="BB45" i="2"/>
  <c r="BA45" i="2"/>
  <c r="AZ45" i="2"/>
  <c r="AQ45" i="2"/>
  <c r="AP45" i="2"/>
  <c r="AO45" i="2"/>
  <c r="AF45" i="2"/>
  <c r="AE45" i="2"/>
  <c r="AD45" i="2"/>
  <c r="U45" i="2"/>
  <c r="T45" i="2"/>
  <c r="S45" i="2"/>
  <c r="J45" i="2"/>
  <c r="I45" i="2"/>
  <c r="H45" i="2"/>
  <c r="BB44" i="2"/>
  <c r="BA44" i="2"/>
  <c r="AZ44" i="2"/>
  <c r="AQ44" i="2"/>
  <c r="AP44" i="2"/>
  <c r="AO44" i="2"/>
  <c r="AF44" i="2"/>
  <c r="AE44" i="2"/>
  <c r="AD44" i="2"/>
  <c r="U44" i="2"/>
  <c r="T44" i="2"/>
  <c r="S44" i="2"/>
  <c r="J44" i="2"/>
  <c r="I44" i="2"/>
  <c r="H44" i="2"/>
  <c r="BB43" i="2"/>
  <c r="BA43" i="2"/>
  <c r="AZ43" i="2"/>
  <c r="AQ43" i="2"/>
  <c r="AP43" i="2"/>
  <c r="AO43" i="2"/>
  <c r="AF43" i="2"/>
  <c r="AE43" i="2"/>
  <c r="AD43" i="2"/>
  <c r="U43" i="2"/>
  <c r="T43" i="2"/>
  <c r="S43" i="2"/>
  <c r="J43" i="2"/>
  <c r="I43" i="2"/>
  <c r="H43" i="2"/>
  <c r="BB42" i="2"/>
  <c r="BA42" i="2"/>
  <c r="AZ42" i="2"/>
  <c r="AQ42" i="2"/>
  <c r="AP42" i="2"/>
  <c r="AO42" i="2"/>
  <c r="AF42" i="2"/>
  <c r="AE42" i="2"/>
  <c r="AD42" i="2"/>
  <c r="U42" i="2"/>
  <c r="T42" i="2"/>
  <c r="S42" i="2"/>
  <c r="J42" i="2"/>
  <c r="I42" i="2"/>
  <c r="H42" i="2"/>
  <c r="BB41" i="2"/>
  <c r="BA41" i="2"/>
  <c r="AZ41" i="2"/>
  <c r="AQ41" i="2"/>
  <c r="AP41" i="2"/>
  <c r="AO41" i="2"/>
  <c r="AF41" i="2"/>
  <c r="AE41" i="2"/>
  <c r="AD41" i="2"/>
  <c r="U41" i="2"/>
  <c r="T41" i="2"/>
  <c r="S41" i="2"/>
  <c r="J41" i="2"/>
  <c r="I41" i="2"/>
  <c r="H41" i="2"/>
  <c r="BB40" i="2"/>
  <c r="BA40" i="2"/>
  <c r="AZ40" i="2"/>
  <c r="AQ40" i="2"/>
  <c r="AP40" i="2"/>
  <c r="AO40" i="2"/>
  <c r="AF40" i="2"/>
  <c r="AE40" i="2"/>
  <c r="AD40" i="2"/>
  <c r="U40" i="2"/>
  <c r="T40" i="2"/>
  <c r="S40" i="2"/>
  <c r="J40" i="2"/>
  <c r="I40" i="2"/>
  <c r="H40" i="2"/>
  <c r="BB39" i="2"/>
  <c r="BA39" i="2"/>
  <c r="AZ39" i="2"/>
  <c r="AQ39" i="2"/>
  <c r="AP39" i="2"/>
  <c r="AO39" i="2"/>
  <c r="AF39" i="2"/>
  <c r="AE39" i="2"/>
  <c r="AD39" i="2"/>
  <c r="U39" i="2"/>
  <c r="T39" i="2"/>
  <c r="S39" i="2"/>
  <c r="J39" i="2"/>
  <c r="I39" i="2"/>
  <c r="H39" i="2"/>
  <c r="BB38" i="2"/>
  <c r="BA38" i="2"/>
  <c r="AZ38" i="2"/>
  <c r="AQ38" i="2"/>
  <c r="AP38" i="2"/>
  <c r="AO38" i="2"/>
  <c r="AF38" i="2"/>
  <c r="AE38" i="2"/>
  <c r="AD38" i="2"/>
  <c r="U38" i="2"/>
  <c r="T38" i="2"/>
  <c r="S38" i="2"/>
  <c r="J38" i="2"/>
  <c r="I38" i="2"/>
  <c r="H38" i="2"/>
  <c r="BB37" i="2"/>
  <c r="BA37" i="2"/>
  <c r="AZ37" i="2"/>
  <c r="AQ37" i="2"/>
  <c r="AP37" i="2"/>
  <c r="AO37" i="2"/>
  <c r="AF37" i="2"/>
  <c r="AE37" i="2"/>
  <c r="AD37" i="2"/>
  <c r="U37" i="2"/>
  <c r="T37" i="2"/>
  <c r="S37" i="2"/>
  <c r="J37" i="2"/>
  <c r="I37" i="2"/>
  <c r="H37" i="2"/>
  <c r="BB36" i="2"/>
  <c r="BA36" i="2"/>
  <c r="AZ36" i="2"/>
  <c r="AQ36" i="2"/>
  <c r="AP36" i="2"/>
  <c r="AO36" i="2"/>
  <c r="AF36" i="2"/>
  <c r="AE36" i="2"/>
  <c r="AD36" i="2"/>
  <c r="U36" i="2"/>
  <c r="T36" i="2"/>
  <c r="S36" i="2"/>
  <c r="J36" i="2"/>
  <c r="I36" i="2"/>
  <c r="H36" i="2"/>
  <c r="BB35" i="2"/>
  <c r="BA35" i="2"/>
  <c r="AZ35" i="2"/>
  <c r="AQ35" i="2"/>
  <c r="AP35" i="2"/>
  <c r="AO35" i="2"/>
  <c r="AF35" i="2"/>
  <c r="AE35" i="2"/>
  <c r="AD35" i="2"/>
  <c r="U35" i="2"/>
  <c r="T35" i="2"/>
  <c r="S35" i="2"/>
  <c r="J35" i="2"/>
  <c r="I35" i="2"/>
  <c r="H35" i="2"/>
  <c r="BB34" i="2"/>
  <c r="BA34" i="2"/>
  <c r="AZ34" i="2"/>
  <c r="AS34" i="2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S57" i="2" s="1"/>
  <c r="AS58" i="2" s="1"/>
  <c r="AS59" i="2" s="1"/>
  <c r="AS60" i="2" s="1"/>
  <c r="AQ34" i="2"/>
  <c r="AP34" i="2"/>
  <c r="AO34" i="2"/>
  <c r="AH34" i="2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F34" i="2"/>
  <c r="AE34" i="2"/>
  <c r="AD34" i="2"/>
  <c r="W34" i="2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U34" i="2"/>
  <c r="T34" i="2"/>
  <c r="S34" i="2"/>
  <c r="L34" i="2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J34" i="2"/>
  <c r="I34" i="2"/>
  <c r="H34" i="2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BB33" i="2"/>
  <c r="BA33" i="2"/>
  <c r="AZ33" i="2"/>
  <c r="AQ33" i="2"/>
  <c r="AP33" i="2"/>
  <c r="AO33" i="2"/>
  <c r="AF33" i="2"/>
  <c r="AE33" i="2"/>
  <c r="AD33" i="2"/>
  <c r="U33" i="2"/>
  <c r="T33" i="2"/>
  <c r="S33" i="2"/>
  <c r="J33" i="2"/>
  <c r="I33" i="2"/>
  <c r="H33" i="2"/>
  <c r="BB32" i="2"/>
  <c r="BA32" i="2"/>
  <c r="AZ32" i="2"/>
  <c r="AQ32" i="2"/>
  <c r="AP32" i="2"/>
  <c r="AO32" i="2"/>
  <c r="AF32" i="2"/>
  <c r="AE32" i="2"/>
  <c r="AD32" i="2"/>
  <c r="U32" i="2"/>
  <c r="T32" i="2"/>
  <c r="S32" i="2"/>
  <c r="J32" i="2"/>
  <c r="I32" i="2"/>
  <c r="H32" i="2"/>
  <c r="BB31" i="2"/>
  <c r="BA31" i="2"/>
  <c r="AZ31" i="2"/>
  <c r="AQ31" i="2"/>
  <c r="AP31" i="2"/>
  <c r="AO31" i="2"/>
  <c r="AF31" i="2"/>
  <c r="AE31" i="2"/>
  <c r="AD31" i="2"/>
  <c r="U31" i="2"/>
  <c r="T31" i="2"/>
  <c r="S31" i="2"/>
  <c r="J31" i="2"/>
  <c r="I31" i="2"/>
  <c r="H31" i="2"/>
  <c r="BB30" i="2"/>
  <c r="BA30" i="2"/>
  <c r="AZ30" i="2"/>
  <c r="AQ30" i="2"/>
  <c r="AP30" i="2"/>
  <c r="AO30" i="2"/>
  <c r="AF30" i="2"/>
  <c r="AE30" i="2"/>
  <c r="AD30" i="2"/>
  <c r="U30" i="2"/>
  <c r="T30" i="2"/>
  <c r="S30" i="2"/>
  <c r="J30" i="2"/>
  <c r="I30" i="2"/>
  <c r="H30" i="2"/>
  <c r="BB29" i="2"/>
  <c r="BA29" i="2"/>
  <c r="AZ29" i="2"/>
  <c r="AQ29" i="2"/>
  <c r="AP29" i="2"/>
  <c r="AO29" i="2"/>
  <c r="AF29" i="2"/>
  <c r="AE29" i="2"/>
  <c r="AD29" i="2"/>
  <c r="U29" i="2"/>
  <c r="T29" i="2"/>
  <c r="S29" i="2"/>
  <c r="J29" i="2"/>
  <c r="I29" i="2"/>
  <c r="H29" i="2"/>
  <c r="BB28" i="2"/>
  <c r="BA28" i="2"/>
  <c r="AZ28" i="2"/>
  <c r="AQ28" i="2"/>
  <c r="AP28" i="2"/>
  <c r="AO28" i="2"/>
  <c r="AF28" i="2"/>
  <c r="AE28" i="2"/>
  <c r="AD28" i="2"/>
  <c r="U28" i="2"/>
  <c r="T28" i="2"/>
  <c r="S28" i="2"/>
  <c r="J28" i="2"/>
  <c r="I28" i="2"/>
  <c r="H28" i="2"/>
  <c r="BB27" i="2"/>
  <c r="BA27" i="2"/>
  <c r="AZ27" i="2"/>
  <c r="AQ27" i="2"/>
  <c r="AP27" i="2"/>
  <c r="AO27" i="2"/>
  <c r="AF27" i="2"/>
  <c r="AE27" i="2"/>
  <c r="AD27" i="2"/>
  <c r="U27" i="2"/>
  <c r="T27" i="2"/>
  <c r="S27" i="2"/>
  <c r="J27" i="2"/>
  <c r="I27" i="2"/>
  <c r="H27" i="2"/>
  <c r="BB26" i="2"/>
  <c r="BA26" i="2"/>
  <c r="AZ26" i="2"/>
  <c r="AQ26" i="2"/>
  <c r="AP26" i="2"/>
  <c r="AO26" i="2"/>
  <c r="AF26" i="2"/>
  <c r="AE26" i="2"/>
  <c r="AD26" i="2"/>
  <c r="U26" i="2"/>
  <c r="T26" i="2"/>
  <c r="S26" i="2"/>
  <c r="J26" i="2"/>
  <c r="I26" i="2"/>
  <c r="H26" i="2"/>
  <c r="BB25" i="2"/>
  <c r="BA25" i="2"/>
  <c r="AZ25" i="2"/>
  <c r="AQ25" i="2"/>
  <c r="AP25" i="2"/>
  <c r="AO25" i="2"/>
  <c r="AF25" i="2"/>
  <c r="AE25" i="2"/>
  <c r="AD25" i="2"/>
  <c r="U25" i="2"/>
  <c r="T25" i="2"/>
  <c r="S25" i="2"/>
  <c r="J25" i="2"/>
  <c r="I25" i="2"/>
  <c r="H25" i="2"/>
  <c r="BB24" i="2"/>
  <c r="BA24" i="2"/>
  <c r="AZ24" i="2"/>
  <c r="AQ24" i="2"/>
  <c r="AP24" i="2"/>
  <c r="AO24" i="2"/>
  <c r="AF24" i="2"/>
  <c r="AE24" i="2"/>
  <c r="AD24" i="2"/>
  <c r="U24" i="2"/>
  <c r="T24" i="2"/>
  <c r="S24" i="2"/>
  <c r="J24" i="2"/>
  <c r="I24" i="2"/>
  <c r="H24" i="2"/>
  <c r="BB23" i="2"/>
  <c r="BA23" i="2"/>
  <c r="AZ23" i="2"/>
  <c r="AQ23" i="2"/>
  <c r="AP23" i="2"/>
  <c r="AO23" i="2"/>
  <c r="AF23" i="2"/>
  <c r="AE23" i="2"/>
  <c r="AD23" i="2"/>
  <c r="U23" i="2"/>
  <c r="T23" i="2"/>
  <c r="S23" i="2"/>
  <c r="J23" i="2"/>
  <c r="I23" i="2"/>
  <c r="H23" i="2"/>
  <c r="BB22" i="2"/>
  <c r="BA22" i="2"/>
  <c r="AZ22" i="2"/>
  <c r="AQ22" i="2"/>
  <c r="AP22" i="2"/>
  <c r="AO22" i="2"/>
  <c r="AF22" i="2"/>
  <c r="AE22" i="2"/>
  <c r="AD22" i="2"/>
  <c r="U22" i="2"/>
  <c r="T22" i="2"/>
  <c r="S22" i="2"/>
  <c r="J22" i="2"/>
  <c r="I22" i="2"/>
  <c r="H22" i="2"/>
  <c r="BB21" i="2"/>
  <c r="BA21" i="2"/>
  <c r="AZ21" i="2"/>
  <c r="AQ21" i="2"/>
  <c r="AP21" i="2"/>
  <c r="AO21" i="2"/>
  <c r="AF21" i="2"/>
  <c r="AE21" i="2"/>
  <c r="AD21" i="2"/>
  <c r="U21" i="2"/>
  <c r="T21" i="2"/>
  <c r="S21" i="2"/>
  <c r="J21" i="2"/>
  <c r="I21" i="2"/>
  <c r="H21" i="2"/>
  <c r="BB20" i="2"/>
  <c r="BA20" i="2"/>
  <c r="AZ20" i="2"/>
  <c r="AQ20" i="2"/>
  <c r="AP20" i="2"/>
  <c r="AO20" i="2"/>
  <c r="AF20" i="2"/>
  <c r="AE20" i="2"/>
  <c r="AD20" i="2"/>
  <c r="U20" i="2"/>
  <c r="T20" i="2"/>
  <c r="S20" i="2"/>
  <c r="J20" i="2"/>
  <c r="I20" i="2"/>
  <c r="H20" i="2"/>
  <c r="BB19" i="2"/>
  <c r="BA19" i="2"/>
  <c r="AZ19" i="2"/>
  <c r="AQ19" i="2"/>
  <c r="AP19" i="2"/>
  <c r="AO19" i="2"/>
  <c r="AF19" i="2"/>
  <c r="AE19" i="2"/>
  <c r="AD19" i="2"/>
  <c r="U19" i="2"/>
  <c r="T19" i="2"/>
  <c r="S19" i="2"/>
  <c r="J19" i="2"/>
  <c r="I19" i="2"/>
  <c r="H19" i="2"/>
  <c r="BB18" i="2"/>
  <c r="BA18" i="2"/>
  <c r="AZ18" i="2"/>
  <c r="AQ18" i="2"/>
  <c r="AP18" i="2"/>
  <c r="AO18" i="2"/>
  <c r="AF18" i="2"/>
  <c r="AE18" i="2"/>
  <c r="AD18" i="2"/>
  <c r="U18" i="2"/>
  <c r="T18" i="2"/>
  <c r="S18" i="2"/>
  <c r="J18" i="2"/>
  <c r="I18" i="2"/>
  <c r="H18" i="2"/>
  <c r="BB17" i="2"/>
  <c r="BA17" i="2"/>
  <c r="AZ17" i="2"/>
  <c r="AQ17" i="2"/>
  <c r="AP17" i="2"/>
  <c r="AO17" i="2"/>
  <c r="AF17" i="2"/>
  <c r="AE17" i="2"/>
  <c r="AD17" i="2"/>
  <c r="U17" i="2"/>
  <c r="T17" i="2"/>
  <c r="S17" i="2"/>
  <c r="J17" i="2"/>
  <c r="I17" i="2"/>
  <c r="H17" i="2"/>
  <c r="BB16" i="2"/>
  <c r="BA16" i="2"/>
  <c r="AZ16" i="2"/>
  <c r="AQ16" i="2"/>
  <c r="AP16" i="2"/>
  <c r="AO16" i="2"/>
  <c r="AF16" i="2"/>
  <c r="AE16" i="2"/>
  <c r="AD16" i="2"/>
  <c r="U16" i="2"/>
  <c r="T16" i="2"/>
  <c r="S16" i="2"/>
  <c r="J16" i="2"/>
  <c r="I16" i="2"/>
  <c r="H16" i="2"/>
  <c r="BB15" i="2"/>
  <c r="BA15" i="2"/>
  <c r="AZ15" i="2"/>
  <c r="AQ15" i="2"/>
  <c r="AP15" i="2"/>
  <c r="AO15" i="2"/>
  <c r="AF15" i="2"/>
  <c r="AE15" i="2"/>
  <c r="AD15" i="2"/>
  <c r="U15" i="2"/>
  <c r="T15" i="2"/>
  <c r="S15" i="2"/>
  <c r="J15" i="2"/>
  <c r="I15" i="2"/>
  <c r="H15" i="2"/>
  <c r="BB14" i="2"/>
  <c r="BA14" i="2"/>
  <c r="AZ14" i="2"/>
  <c r="AQ14" i="2"/>
  <c r="AP14" i="2"/>
  <c r="AO14" i="2"/>
  <c r="AF14" i="2"/>
  <c r="AE14" i="2"/>
  <c r="AD14" i="2"/>
  <c r="U14" i="2"/>
  <c r="T14" i="2"/>
  <c r="S14" i="2"/>
  <c r="J14" i="2"/>
  <c r="I14" i="2"/>
  <c r="H14" i="2"/>
  <c r="BB13" i="2"/>
  <c r="BA13" i="2"/>
  <c r="AZ13" i="2"/>
  <c r="AQ13" i="2"/>
  <c r="AP13" i="2"/>
  <c r="AO13" i="2"/>
  <c r="AF13" i="2"/>
  <c r="AE13" i="2"/>
  <c r="AD13" i="2"/>
  <c r="U13" i="2"/>
  <c r="T13" i="2"/>
  <c r="S13" i="2"/>
  <c r="J13" i="2"/>
  <c r="I13" i="2"/>
  <c r="H13" i="2"/>
  <c r="BB12" i="2"/>
  <c r="BA12" i="2"/>
  <c r="AZ12" i="2"/>
  <c r="AQ12" i="2"/>
  <c r="AP12" i="2"/>
  <c r="AO12" i="2"/>
  <c r="AF12" i="2"/>
  <c r="AE12" i="2"/>
  <c r="AD12" i="2"/>
  <c r="U12" i="2"/>
  <c r="T12" i="2"/>
  <c r="S12" i="2"/>
  <c r="J12" i="2"/>
  <c r="I12" i="2"/>
  <c r="H12" i="2"/>
  <c r="BB11" i="2"/>
  <c r="BA11" i="2"/>
  <c r="AZ11" i="2"/>
  <c r="AQ11" i="2"/>
  <c r="AP11" i="2"/>
  <c r="AO11" i="2"/>
  <c r="AF11" i="2"/>
  <c r="AE11" i="2"/>
  <c r="AD11" i="2"/>
  <c r="U11" i="2"/>
  <c r="T11" i="2"/>
  <c r="S11" i="2"/>
  <c r="J11" i="2"/>
  <c r="I11" i="2"/>
  <c r="H11" i="2"/>
  <c r="BB10" i="2"/>
  <c r="BA10" i="2"/>
  <c r="AZ10" i="2"/>
  <c r="AQ10" i="2"/>
  <c r="AP10" i="2"/>
  <c r="AO10" i="2"/>
  <c r="AF10" i="2"/>
  <c r="AE10" i="2"/>
  <c r="AD10" i="2"/>
  <c r="U10" i="2"/>
  <c r="T10" i="2"/>
  <c r="S10" i="2"/>
  <c r="J10" i="2"/>
  <c r="I10" i="2"/>
  <c r="H10" i="2"/>
  <c r="BB9" i="2"/>
  <c r="BA9" i="2"/>
  <c r="AZ9" i="2"/>
  <c r="AQ9" i="2"/>
  <c r="AP9" i="2"/>
  <c r="AO9" i="2"/>
  <c r="AF9" i="2"/>
  <c r="AE9" i="2"/>
  <c r="AD9" i="2"/>
  <c r="U9" i="2"/>
  <c r="T9" i="2"/>
  <c r="S9" i="2"/>
  <c r="J9" i="2"/>
  <c r="I9" i="2"/>
  <c r="H9" i="2"/>
  <c r="BB8" i="2"/>
  <c r="BA8" i="2"/>
  <c r="AZ8" i="2"/>
  <c r="AS8" i="2"/>
  <c r="AS9" i="2" s="1"/>
  <c r="AS10" i="2" s="1"/>
  <c r="AS11" i="2" s="1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Q8" i="2"/>
  <c r="AP8" i="2"/>
  <c r="AO8" i="2"/>
  <c r="AH8" i="2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F8" i="2"/>
  <c r="AE8" i="2"/>
  <c r="AD8" i="2"/>
  <c r="W8" i="2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U8" i="2"/>
  <c r="T8" i="2"/>
  <c r="S8" i="2"/>
  <c r="L8" i="2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J8" i="2"/>
  <c r="I8" i="2"/>
  <c r="H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BB7" i="2"/>
  <c r="BA7" i="2"/>
  <c r="AZ7" i="2"/>
  <c r="AQ7" i="2"/>
  <c r="AP7" i="2"/>
  <c r="AO7" i="2"/>
  <c r="AF7" i="2"/>
  <c r="AE7" i="2"/>
  <c r="AD7" i="2"/>
  <c r="U7" i="2"/>
  <c r="T7" i="2"/>
  <c r="S7" i="2"/>
  <c r="J7" i="2"/>
  <c r="I7" i="2"/>
  <c r="H7" i="2"/>
  <c r="BB6" i="2"/>
  <c r="BA6" i="2"/>
  <c r="AZ6" i="2"/>
  <c r="AQ6" i="2"/>
  <c r="AP6" i="2"/>
  <c r="AO6" i="2"/>
  <c r="AF6" i="2"/>
  <c r="AE6" i="2"/>
  <c r="AD6" i="2"/>
  <c r="U6" i="2"/>
  <c r="T6" i="2"/>
  <c r="S6" i="2"/>
  <c r="J6" i="2"/>
  <c r="I6" i="2"/>
  <c r="H6" i="2"/>
  <c r="BB5" i="2"/>
  <c r="BA5" i="2"/>
  <c r="AZ5" i="2"/>
  <c r="AQ5" i="2"/>
  <c r="AP5" i="2"/>
  <c r="AO5" i="2"/>
  <c r="AF5" i="2"/>
  <c r="AE5" i="2"/>
  <c r="AD5" i="2"/>
  <c r="U5" i="2"/>
  <c r="T5" i="2"/>
  <c r="S5" i="2"/>
  <c r="J5" i="2"/>
  <c r="I5" i="2"/>
  <c r="H5" i="2"/>
  <c r="AY13" i="1" l="1"/>
  <c r="AY14" i="1"/>
  <c r="AX14" i="1"/>
  <c r="AX15" i="1"/>
  <c r="AC6" i="1"/>
  <c r="AC7" i="1"/>
  <c r="K7" i="1"/>
  <c r="K8" i="1"/>
  <c r="AM7" i="1"/>
  <c r="AM8" i="1"/>
  <c r="AO9" i="1"/>
  <c r="AG11" i="1"/>
  <c r="AJ10" i="1"/>
  <c r="AM10" i="1" s="1"/>
  <c r="AO17" i="1"/>
  <c r="S14" i="1"/>
  <c r="S15" i="1"/>
  <c r="AD16" i="1"/>
  <c r="AD17" i="1"/>
  <c r="AW6" i="1"/>
  <c r="AW7" i="1"/>
  <c r="S7" i="1"/>
  <c r="S8" i="1"/>
  <c r="AX10" i="1"/>
  <c r="AO12" i="1"/>
  <c r="AW12" i="1"/>
  <c r="U13" i="1"/>
  <c r="AC13" i="1"/>
  <c r="AN13" i="1"/>
  <c r="K15" i="1"/>
  <c r="AE15" i="1"/>
  <c r="AW16" i="1"/>
  <c r="K21" i="1"/>
  <c r="U6" i="1"/>
  <c r="U7" i="1"/>
  <c r="AY7" i="1"/>
  <c r="AY8" i="1"/>
  <c r="I9" i="1"/>
  <c r="AC9" i="1"/>
  <c r="AD10" i="1"/>
  <c r="AD12" i="1"/>
  <c r="C14" i="1"/>
  <c r="F13" i="1"/>
  <c r="I13" i="1" s="1"/>
  <c r="AY26" i="1"/>
  <c r="I6" i="1"/>
  <c r="I7" i="1"/>
  <c r="AO6" i="1"/>
  <c r="AO7" i="1"/>
  <c r="AE7" i="1"/>
  <c r="AE8" i="1"/>
  <c r="J10" i="1"/>
  <c r="J12" i="1"/>
  <c r="T14" i="1"/>
  <c r="Z18" i="1"/>
  <c r="AC18" i="1" s="1"/>
  <c r="W19" i="1"/>
  <c r="T9" i="1"/>
  <c r="AN9" i="1"/>
  <c r="I10" i="1"/>
  <c r="U10" i="1"/>
  <c r="AC10" i="1"/>
  <c r="J17" i="1"/>
  <c r="U17" i="1"/>
  <c r="AC17" i="1"/>
  <c r="K18" i="1"/>
  <c r="AD18" i="1"/>
  <c r="AE19" i="1"/>
  <c r="U20" i="1"/>
  <c r="AN20" i="1"/>
  <c r="AO21" i="1"/>
  <c r="T22" i="1"/>
  <c r="AD22" i="1"/>
  <c r="AX23" i="1"/>
  <c r="AO27" i="1"/>
  <c r="AY28" i="1"/>
  <c r="AD29" i="1"/>
  <c r="U30" i="1"/>
  <c r="AN17" i="1"/>
  <c r="AW18" i="1"/>
  <c r="AX19" i="1"/>
  <c r="M20" i="1"/>
  <c r="AY20" i="1"/>
  <c r="AE22" i="1"/>
  <c r="AW22" i="1"/>
  <c r="T23" i="1"/>
  <c r="AY23" i="1"/>
  <c r="K24" i="1"/>
  <c r="AW25" i="1"/>
  <c r="J26" i="1"/>
  <c r="AO29" i="1"/>
  <c r="AY30" i="1"/>
  <c r="AO18" i="1"/>
  <c r="AY19" i="1"/>
  <c r="J20" i="1"/>
  <c r="AW21" i="1"/>
  <c r="AX22" i="1"/>
  <c r="AD25" i="1"/>
  <c r="AW27" i="1"/>
  <c r="J28" i="1"/>
  <c r="AG12" i="1" l="1"/>
  <c r="AJ11" i="1"/>
  <c r="AM11" i="1" s="1"/>
  <c r="M21" i="1"/>
  <c r="P20" i="1"/>
  <c r="S20" i="1" s="1"/>
  <c r="W20" i="1"/>
  <c r="Z19" i="1"/>
  <c r="AC19" i="1" s="1"/>
  <c r="C15" i="1"/>
  <c r="F14" i="1"/>
  <c r="I14" i="1" s="1"/>
  <c r="W21" i="1" l="1"/>
  <c r="Z20" i="1"/>
  <c r="AC20" i="1" s="1"/>
  <c r="AG13" i="1"/>
  <c r="AJ12" i="1"/>
  <c r="AM12" i="1" s="1"/>
  <c r="F15" i="1"/>
  <c r="I15" i="1" s="1"/>
  <c r="C16" i="1"/>
  <c r="M22" i="1"/>
  <c r="P21" i="1"/>
  <c r="S21" i="1" s="1"/>
  <c r="AG14" i="1" l="1"/>
  <c r="AJ13" i="1"/>
  <c r="AM13" i="1" s="1"/>
  <c r="P22" i="1"/>
  <c r="S22" i="1" s="1"/>
  <c r="M23" i="1"/>
  <c r="C17" i="1"/>
  <c r="F16" i="1"/>
  <c r="I16" i="1" s="1"/>
  <c r="Z21" i="1"/>
  <c r="AC21" i="1" s="1"/>
  <c r="W22" i="1"/>
  <c r="C18" i="1" l="1"/>
  <c r="F17" i="1"/>
  <c r="I17" i="1" s="1"/>
  <c r="AG15" i="1"/>
  <c r="AJ14" i="1"/>
  <c r="AM14" i="1" s="1"/>
  <c r="Z22" i="1"/>
  <c r="AC22" i="1" s="1"/>
  <c r="W23" i="1"/>
  <c r="P23" i="1"/>
  <c r="S23" i="1" s="1"/>
  <c r="M24" i="1"/>
  <c r="C19" i="1" l="1"/>
  <c r="F18" i="1"/>
  <c r="I18" i="1" s="1"/>
  <c r="M25" i="1"/>
  <c r="P24" i="1"/>
  <c r="S24" i="1" s="1"/>
  <c r="AJ15" i="1"/>
  <c r="AM15" i="1" s="1"/>
  <c r="AG16" i="1"/>
  <c r="W24" i="1"/>
  <c r="Z23" i="1"/>
  <c r="AC23" i="1" s="1"/>
  <c r="F19" i="1" l="1"/>
  <c r="I19" i="1" s="1"/>
  <c r="C20" i="1"/>
  <c r="Z24" i="1"/>
  <c r="AC24" i="1" s="1"/>
  <c r="W25" i="1"/>
  <c r="M26" i="1"/>
  <c r="P25" i="1"/>
  <c r="S25" i="1" s="1"/>
  <c r="AG17" i="1"/>
  <c r="AJ16" i="1"/>
  <c r="AM16" i="1" s="1"/>
  <c r="M27" i="1" l="1"/>
  <c r="P26" i="1"/>
  <c r="S26" i="1" s="1"/>
  <c r="Z25" i="1"/>
  <c r="AC25" i="1" s="1"/>
  <c r="W26" i="1"/>
  <c r="AJ17" i="1"/>
  <c r="AM17" i="1" s="1"/>
  <c r="AG18" i="1"/>
  <c r="F20" i="1"/>
  <c r="I20" i="1" s="1"/>
  <c r="C21" i="1"/>
  <c r="M28" i="1" l="1"/>
  <c r="P27" i="1"/>
  <c r="S27" i="1" s="1"/>
  <c r="C22" i="1"/>
  <c r="F21" i="1"/>
  <c r="I21" i="1" s="1"/>
  <c r="Z26" i="1"/>
  <c r="AC26" i="1" s="1"/>
  <c r="W27" i="1"/>
  <c r="AG19" i="1"/>
  <c r="AJ18" i="1"/>
  <c r="AM18" i="1" s="1"/>
  <c r="M29" i="1" l="1"/>
  <c r="P28" i="1"/>
  <c r="S28" i="1" s="1"/>
  <c r="AG20" i="1"/>
  <c r="AJ19" i="1"/>
  <c r="AM19" i="1" s="1"/>
  <c r="C23" i="1"/>
  <c r="F22" i="1"/>
  <c r="I22" i="1" s="1"/>
  <c r="Z27" i="1"/>
  <c r="AC27" i="1" s="1"/>
  <c r="W28" i="1"/>
  <c r="F23" i="1" l="1"/>
  <c r="I23" i="1" s="1"/>
  <c r="C24" i="1"/>
  <c r="M30" i="1"/>
  <c r="P30" i="1" s="1"/>
  <c r="S30" i="1" s="1"/>
  <c r="P29" i="1"/>
  <c r="S29" i="1" s="1"/>
  <c r="Z28" i="1"/>
  <c r="AC28" i="1" s="1"/>
  <c r="W29" i="1"/>
  <c r="AJ20" i="1"/>
  <c r="AM20" i="1" s="1"/>
  <c r="AG21" i="1"/>
  <c r="AJ21" i="1" l="1"/>
  <c r="AM21" i="1" s="1"/>
  <c r="AG22" i="1"/>
  <c r="Z29" i="1"/>
  <c r="AC29" i="1" s="1"/>
  <c r="W30" i="1"/>
  <c r="Z30" i="1" s="1"/>
  <c r="F24" i="1"/>
  <c r="I24" i="1" s="1"/>
  <c r="C25" i="1"/>
  <c r="AC30" i="1" l="1"/>
  <c r="F25" i="1"/>
  <c r="I25" i="1" s="1"/>
  <c r="C26" i="1"/>
  <c r="AG23" i="1"/>
  <c r="AJ22" i="1"/>
  <c r="AM22" i="1" s="1"/>
  <c r="AG24" i="1" l="1"/>
  <c r="AJ23" i="1"/>
  <c r="AM23" i="1" s="1"/>
  <c r="F26" i="1"/>
  <c r="I26" i="1" s="1"/>
  <c r="C27" i="1"/>
  <c r="AG25" i="1" l="1"/>
  <c r="AJ24" i="1"/>
  <c r="AM24" i="1" s="1"/>
  <c r="F27" i="1"/>
  <c r="I27" i="1" s="1"/>
  <c r="C28" i="1"/>
  <c r="F28" i="1" l="1"/>
  <c r="I28" i="1" s="1"/>
  <c r="C29" i="1"/>
  <c r="AG26" i="1"/>
  <c r="AJ25" i="1"/>
  <c r="AM25" i="1" s="1"/>
  <c r="F29" i="1" l="1"/>
  <c r="I29" i="1" s="1"/>
  <c r="C30" i="1"/>
  <c r="F30" i="1" s="1"/>
  <c r="AG27" i="1"/>
  <c r="AJ26" i="1"/>
  <c r="AM26" i="1" s="1"/>
  <c r="AG28" i="1" l="1"/>
  <c r="AJ27" i="1"/>
  <c r="AM27" i="1" s="1"/>
  <c r="I30" i="1"/>
  <c r="AG29" i="1" l="1"/>
  <c r="AJ28" i="1"/>
  <c r="AM28" i="1" s="1"/>
  <c r="AG30" i="1" l="1"/>
  <c r="AJ30" i="1" s="1"/>
  <c r="AM30" i="1" s="1"/>
  <c r="AJ29" i="1"/>
  <c r="AM29" i="1" s="1"/>
</calcChain>
</file>

<file path=xl/sharedStrings.xml><?xml version="1.0" encoding="utf-8"?>
<sst xmlns="http://schemas.openxmlformats.org/spreadsheetml/2006/main" count="429" uniqueCount="75">
  <si>
    <t>CK</t>
  </si>
  <si>
    <t>P6</t>
  </si>
  <si>
    <t>P3</t>
  </si>
  <si>
    <t>B3</t>
  </si>
  <si>
    <t>Time (min)</t>
  </si>
  <si>
    <t>Marriotte’s bottle (cm)</t>
  </si>
  <si>
    <t>Wetting front migration (cm)</t>
  </si>
  <si>
    <t>Cumulative infiltration (cm)</t>
  </si>
  <si>
    <t>Sample 1</t>
  </si>
  <si>
    <t>Sample 2</t>
  </si>
  <si>
    <t>Sample 3</t>
  </si>
  <si>
    <t>Dynamic distribution of water and salt during infiltration</t>
  </si>
  <si>
    <t>Treaments</t>
  </si>
  <si>
    <t>CK-10cm</t>
  </si>
  <si>
    <t>P6-10cm</t>
  </si>
  <si>
    <t>P3-10cm</t>
  </si>
  <si>
    <t>B3-10cm</t>
  </si>
  <si>
    <t>S3-10cm</t>
  </si>
  <si>
    <t>Time（min）</t>
  </si>
  <si>
    <t>soil water content(%)</t>
  </si>
  <si>
    <t>EC (mS/cm)</t>
  </si>
  <si>
    <t>water evaporation test</t>
  </si>
  <si>
    <t>S3</t>
  </si>
  <si>
    <t>Date</t>
  </si>
  <si>
    <t>Day</t>
  </si>
  <si>
    <t>Cumulative evaporation (mL)</t>
  </si>
  <si>
    <t>Daily evaporation (mL)</t>
  </si>
  <si>
    <t>Dynamic distribution of water content during evaporation</t>
  </si>
  <si>
    <t>Dynamic distribution of salt concentation during evaporation</t>
  </si>
  <si>
    <t>soil water content (%)</t>
  </si>
  <si>
    <t>Soil water concentration after phreatic evaporation</t>
  </si>
  <si>
    <t>soil depth (cm)</t>
  </si>
  <si>
    <t>CK-1</t>
  </si>
  <si>
    <t>5cm</t>
  </si>
  <si>
    <t>CK-2</t>
  </si>
  <si>
    <t>15cm</t>
  </si>
  <si>
    <t>CK-3</t>
  </si>
  <si>
    <t>25cm</t>
  </si>
  <si>
    <t>CK-4</t>
  </si>
  <si>
    <t>35cm</t>
  </si>
  <si>
    <t>CK-5</t>
  </si>
  <si>
    <t>45cm</t>
  </si>
  <si>
    <t>P6-1</t>
  </si>
  <si>
    <t>P6-2</t>
  </si>
  <si>
    <t>P6-3</t>
  </si>
  <si>
    <t>P6-4</t>
  </si>
  <si>
    <t>P6-5</t>
  </si>
  <si>
    <t>P3-1</t>
  </si>
  <si>
    <t>P3-2</t>
  </si>
  <si>
    <t>P3-3</t>
  </si>
  <si>
    <t>P3-4</t>
  </si>
  <si>
    <t>P3-5</t>
  </si>
  <si>
    <t>B3-1</t>
  </si>
  <si>
    <t>B3-2</t>
  </si>
  <si>
    <t>B3-3</t>
  </si>
  <si>
    <t>B3-4</t>
  </si>
  <si>
    <t>B3-5</t>
  </si>
  <si>
    <t>S3-1</t>
  </si>
  <si>
    <t>S3-2</t>
  </si>
  <si>
    <t>S3-3</t>
  </si>
  <si>
    <t>S3-4</t>
  </si>
  <si>
    <t>S3-5</t>
  </si>
  <si>
    <t>Soil salt concentration after phreatic evaporation</t>
  </si>
  <si>
    <t>soil salt content (g/kg)</t>
  </si>
  <si>
    <r>
      <t>Distribution of  Na</t>
    </r>
    <r>
      <rPr>
        <vertAlign val="superscript"/>
        <sz val="12"/>
        <rFont val="Times New Roman"/>
        <family val="1"/>
      </rPr>
      <t>+</t>
    </r>
    <r>
      <rPr>
        <sz val="12"/>
        <rFont val="Times New Roman"/>
        <family val="1"/>
      </rPr>
      <t xml:space="preserve"> and Cl</t>
    </r>
    <r>
      <rPr>
        <vertAlign val="superscript"/>
        <sz val="12"/>
        <rFont val="Times New Roman"/>
        <family val="1"/>
      </rPr>
      <t>–</t>
    </r>
    <r>
      <rPr>
        <sz val="12"/>
        <rFont val="Times New Roman"/>
        <family val="1"/>
      </rPr>
      <t xml:space="preserve"> in the soil profile of different treatments</t>
    </r>
  </si>
  <si>
    <r>
      <t>Na</t>
    </r>
    <r>
      <rPr>
        <vertAlign val="superscript"/>
        <sz val="12"/>
        <rFont val="Times New Roman"/>
        <family val="1"/>
      </rPr>
      <t>+</t>
    </r>
    <r>
      <rPr>
        <sz val="12"/>
        <rFont val="Times New Roman"/>
        <family val="1"/>
      </rPr>
      <t xml:space="preserve"> (g/kg)</t>
    </r>
  </si>
  <si>
    <r>
      <t>Cl</t>
    </r>
    <r>
      <rPr>
        <vertAlign val="superscript"/>
        <sz val="12"/>
        <rFont val="Times New Roman"/>
        <family val="1"/>
      </rPr>
      <t>-</t>
    </r>
    <r>
      <rPr>
        <sz val="12"/>
        <rFont val="Times New Roman"/>
        <family val="1"/>
      </rPr>
      <t xml:space="preserve"> (g/kg)</t>
    </r>
  </si>
  <si>
    <t>Conductivity of  interlayer material before and after evaporation (uS/cm)</t>
  </si>
  <si>
    <t>before evaporation</t>
  </si>
  <si>
    <t>materials</t>
  </si>
  <si>
    <t>straw</t>
  </si>
  <si>
    <t>peat</t>
  </si>
  <si>
    <t>biochar</t>
  </si>
  <si>
    <t>after evaporation</t>
  </si>
  <si>
    <t>Water infiltration test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</si>
</sst>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8" formatCode="0.000_ "/>
    <numFmt numFmtId="179" formatCode="0.00_);[Red]\(0.00\)"/>
    <numFmt numFmtId="180" formatCode="0_);[Red]\(0\)"/>
    <numFmt numFmtId="181" formatCode="0.0_);[Red]\(0.0\)"/>
    <numFmt numFmtId="182" formatCode="0.00_ "/>
    <numFmt numFmtId="183" formatCode="0_ "/>
    <numFmt numFmtId="184" formatCode="0.0_ "/>
  </numFmts>
  <fonts count="2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charset val="134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宋体"/>
      <charset val="134"/>
    </font>
    <font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vertAlign val="superscript"/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18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182" fontId="4" fillId="0" borderId="0" xfId="0" applyNumberFormat="1" applyFont="1">
      <alignment vertical="center"/>
    </xf>
    <xf numFmtId="180" fontId="5" fillId="0" borderId="5" xfId="4" applyNumberFormat="1" applyFont="1" applyFill="1" applyBorder="1" applyAlignment="1">
      <alignment horizontal="center" vertical="center" wrapText="1"/>
    </xf>
    <xf numFmtId="180" fontId="5" fillId="0" borderId="1" xfId="4" applyNumberFormat="1" applyFont="1" applyFill="1" applyBorder="1" applyAlignment="1">
      <alignment horizontal="center" vertical="center"/>
    </xf>
    <xf numFmtId="179" fontId="5" fillId="0" borderId="1" xfId="4" applyNumberFormat="1" applyFont="1" applyFill="1" applyBorder="1" applyAlignment="1">
      <alignment horizontal="center" vertical="center"/>
    </xf>
    <xf numFmtId="180" fontId="6" fillId="0" borderId="1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180" fontId="8" fillId="0" borderId="0" xfId="4" applyNumberFormat="1" applyFont="1" applyFill="1" applyBorder="1" applyAlignment="1">
      <alignment vertical="center"/>
    </xf>
    <xf numFmtId="180" fontId="8" fillId="0" borderId="0" xfId="4" applyNumberFormat="1" applyFont="1" applyFill="1" applyBorder="1" applyAlignment="1">
      <alignment horizontal="center" vertical="center"/>
    </xf>
    <xf numFmtId="179" fontId="8" fillId="0" borderId="0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178" fontId="9" fillId="0" borderId="0" xfId="4" applyNumberFormat="1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/>
    </xf>
    <xf numFmtId="180" fontId="7" fillId="0" borderId="0" xfId="4" applyNumberFormat="1" applyFont="1" applyFill="1" applyBorder="1" applyAlignment="1">
      <alignment vertical="center"/>
    </xf>
    <xf numFmtId="180" fontId="7" fillId="0" borderId="0" xfId="4" applyNumberFormat="1" applyFont="1" applyFill="1" applyBorder="1" applyAlignment="1">
      <alignment horizontal="center" vertical="center"/>
    </xf>
    <xf numFmtId="179" fontId="7" fillId="0" borderId="0" xfId="4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82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2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180" fontId="0" fillId="0" borderId="0" xfId="0" applyNumberFormat="1">
      <alignment vertical="center"/>
    </xf>
    <xf numFmtId="183" fontId="0" fillId="0" borderId="0" xfId="0" applyNumberFormat="1">
      <alignment vertical="center"/>
    </xf>
    <xf numFmtId="182" fontId="0" fillId="0" borderId="0" xfId="0" applyNumberFormat="1" applyAlignment="1">
      <alignment vertical="center"/>
    </xf>
    <xf numFmtId="180" fontId="12" fillId="0" borderId="6" xfId="0" applyNumberFormat="1" applyFont="1" applyBorder="1" applyAlignment="1">
      <alignment horizontal="center" vertical="center"/>
    </xf>
    <xf numFmtId="180" fontId="12" fillId="0" borderId="8" xfId="0" applyNumberFormat="1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4" fontId="3" fillId="0" borderId="0" xfId="0" applyNumberFormat="1" applyFont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84" fontId="5" fillId="0" borderId="10" xfId="0" applyNumberFormat="1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84" fontId="3" fillId="0" borderId="13" xfId="0" applyNumberFormat="1" applyFont="1" applyBorder="1" applyAlignment="1">
      <alignment horizontal="center" vertical="center" wrapText="1"/>
    </xf>
    <xf numFmtId="180" fontId="5" fillId="0" borderId="13" xfId="0" applyNumberFormat="1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center" vertical="center"/>
    </xf>
    <xf numFmtId="181" fontId="5" fillId="0" borderId="13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183" fontId="5" fillId="0" borderId="13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80" fontId="5" fillId="0" borderId="13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1" fontId="5" fillId="0" borderId="13" xfId="0" applyNumberFormat="1" applyFont="1" applyFill="1" applyBorder="1" applyAlignment="1">
      <alignment horizontal="center" vertical="center"/>
    </xf>
    <xf numFmtId="181" fontId="5" fillId="0" borderId="10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83" fontId="15" fillId="0" borderId="0" xfId="0" applyNumberFormat="1" applyFont="1">
      <alignment vertical="center"/>
    </xf>
    <xf numFmtId="179" fontId="0" fillId="0" borderId="0" xfId="0" applyNumberFormat="1">
      <alignment vertical="center"/>
    </xf>
    <xf numFmtId="180" fontId="5" fillId="0" borderId="1" xfId="4" applyNumberFormat="1" applyFont="1" applyFill="1" applyBorder="1" applyAlignment="1">
      <alignment horizontal="center" vertical="center" wrapText="1"/>
    </xf>
    <xf numFmtId="183" fontId="17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83" fontId="15" fillId="0" borderId="14" xfId="0" applyNumberFormat="1" applyFont="1" applyFill="1" applyBorder="1" applyAlignment="1" applyProtection="1">
      <alignment horizontal="center" vertical="center" wrapText="1"/>
    </xf>
    <xf numFmtId="179" fontId="15" fillId="0" borderId="14" xfId="0" applyNumberFormat="1" applyFont="1" applyFill="1" applyBorder="1" applyAlignment="1" applyProtection="1">
      <alignment horizontal="center" vertical="center" wrapText="1"/>
    </xf>
    <xf numFmtId="184" fontId="0" fillId="0" borderId="0" xfId="0" applyNumberFormat="1">
      <alignment vertical="center"/>
    </xf>
    <xf numFmtId="18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84" fontId="13" fillId="0" borderId="0" xfId="0" applyNumberFormat="1" applyFont="1" applyAlignment="1">
      <alignment vertical="center"/>
    </xf>
    <xf numFmtId="184" fontId="5" fillId="0" borderId="0" xfId="0" applyNumberFormat="1" applyFont="1" applyFill="1" applyAlignment="1">
      <alignment horizontal="center" vertical="center"/>
    </xf>
    <xf numFmtId="184" fontId="18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2" fontId="12" fillId="0" borderId="0" xfId="0" applyNumberFormat="1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182" fontId="5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184" fontId="19" fillId="0" borderId="0" xfId="0" applyNumberFormat="1" applyFont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184" fontId="5" fillId="0" borderId="0" xfId="0" applyNumberFormat="1" applyFont="1" applyFill="1" applyAlignment="1">
      <alignment horizontal="center" vertical="center"/>
    </xf>
    <xf numFmtId="18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3" fontId="16" fillId="0" borderId="0" xfId="0" applyNumberFormat="1" applyFont="1" applyAlignment="1">
      <alignment vertical="center"/>
    </xf>
    <xf numFmtId="179" fontId="14" fillId="0" borderId="2" xfId="0" applyNumberFormat="1" applyFont="1" applyBorder="1" applyAlignment="1">
      <alignment horizontal="center" vertical="center"/>
    </xf>
    <xf numFmtId="179" fontId="14" fillId="0" borderId="3" xfId="0" applyNumberFormat="1" applyFont="1" applyBorder="1" applyAlignment="1">
      <alignment horizontal="center" vertical="center"/>
    </xf>
    <xf numFmtId="179" fontId="14" fillId="0" borderId="4" xfId="0" applyNumberFormat="1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180" fontId="12" fillId="0" borderId="6" xfId="0" applyNumberFormat="1" applyFont="1" applyBorder="1" applyAlignment="1">
      <alignment horizontal="center" vertical="center"/>
    </xf>
    <xf numFmtId="180" fontId="12" fillId="0" borderId="7" xfId="0" applyNumberFormat="1" applyFont="1" applyBorder="1" applyAlignment="1">
      <alignment horizontal="center" vertical="center"/>
    </xf>
    <xf numFmtId="180" fontId="12" fillId="0" borderId="8" xfId="0" applyNumberFormat="1" applyFont="1" applyBorder="1" applyAlignment="1">
      <alignment horizontal="center" vertical="center"/>
    </xf>
    <xf numFmtId="183" fontId="12" fillId="0" borderId="6" xfId="0" applyNumberFormat="1" applyFont="1" applyBorder="1" applyAlignment="1">
      <alignment horizontal="center" vertical="center" wrapText="1"/>
    </xf>
    <xf numFmtId="183" fontId="12" fillId="0" borderId="7" xfId="0" applyNumberFormat="1" applyFont="1" applyBorder="1" applyAlignment="1">
      <alignment horizontal="center" vertical="center" wrapText="1"/>
    </xf>
    <xf numFmtId="183" fontId="12" fillId="0" borderId="8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82" fontId="12" fillId="0" borderId="6" xfId="0" applyNumberFormat="1" applyFont="1" applyBorder="1" applyAlignment="1">
      <alignment horizontal="center" vertical="center"/>
    </xf>
    <xf numFmtId="182" fontId="12" fillId="0" borderId="7" xfId="0" applyNumberFormat="1" applyFont="1" applyBorder="1" applyAlignment="1">
      <alignment horizontal="center" vertical="center"/>
    </xf>
    <xf numFmtId="182" fontId="12" fillId="0" borderId="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180" fontId="3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/>
    </xf>
    <xf numFmtId="182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0" fontId="5" fillId="0" borderId="2" xfId="4" applyNumberFormat="1" applyFont="1" applyFill="1" applyBorder="1" applyAlignment="1">
      <alignment horizontal="center" vertical="center"/>
    </xf>
    <xf numFmtId="180" fontId="5" fillId="0" borderId="3" xfId="4" applyNumberFormat="1" applyFont="1" applyFill="1" applyBorder="1" applyAlignment="1">
      <alignment horizontal="center" vertical="center"/>
    </xf>
    <xf numFmtId="180" fontId="5" fillId="0" borderId="4" xfId="4" applyNumberFormat="1" applyFont="1" applyFill="1" applyBorder="1" applyAlignment="1">
      <alignment horizontal="center" vertical="center"/>
    </xf>
    <xf numFmtId="179" fontId="5" fillId="0" borderId="6" xfId="4" applyNumberFormat="1" applyFont="1" applyFill="1" applyBorder="1" applyAlignment="1">
      <alignment horizontal="center" vertical="center" wrapText="1"/>
    </xf>
    <xf numFmtId="179" fontId="5" fillId="0" borderId="7" xfId="4" applyNumberFormat="1" applyFont="1" applyFill="1" applyBorder="1" applyAlignment="1">
      <alignment horizontal="center" vertical="center" wrapText="1"/>
    </xf>
    <xf numFmtId="179" fontId="5" fillId="0" borderId="8" xfId="4" applyNumberFormat="1" applyFont="1" applyFill="1" applyBorder="1" applyAlignment="1">
      <alignment horizontal="center" vertical="center" wrapText="1"/>
    </xf>
    <xf numFmtId="179" fontId="5" fillId="0" borderId="9" xfId="4" applyNumberFormat="1" applyFont="1" applyFill="1" applyBorder="1" applyAlignment="1">
      <alignment horizontal="center" vertical="center" wrapText="1"/>
    </xf>
    <xf numFmtId="179" fontId="5" fillId="0" borderId="10" xfId="4" applyNumberFormat="1" applyFont="1" applyFill="1" applyBorder="1" applyAlignment="1">
      <alignment horizontal="center" vertical="center" wrapText="1"/>
    </xf>
    <xf numFmtId="179" fontId="5" fillId="0" borderId="11" xfId="4" applyNumberFormat="1" applyFont="1" applyFill="1" applyBorder="1" applyAlignment="1">
      <alignment horizontal="center" vertical="center" wrapText="1"/>
    </xf>
    <xf numFmtId="180" fontId="5" fillId="0" borderId="1" xfId="4" applyNumberFormat="1" applyFont="1" applyFill="1" applyBorder="1" applyAlignment="1">
      <alignment horizontal="center" vertical="center" wrapText="1"/>
    </xf>
    <xf numFmtId="179" fontId="5" fillId="0" borderId="1" xfId="4" applyNumberFormat="1" applyFont="1" applyFill="1" applyBorder="1" applyAlignment="1">
      <alignment horizontal="center" vertical="center" wrapText="1"/>
    </xf>
    <xf numFmtId="180" fontId="5" fillId="0" borderId="1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2" fontId="13" fillId="0" borderId="0" xfId="0" applyNumberFormat="1" applyFont="1" applyAlignment="1">
      <alignment horizontal="center" vertical="center"/>
    </xf>
    <xf numFmtId="182" fontId="0" fillId="0" borderId="0" xfId="0" applyNumberFormat="1" applyAlignment="1">
      <alignment horizontal="center" vertical="center"/>
    </xf>
  </cellXfs>
  <cellStyles count="6">
    <cellStyle name="常规" xfId="0" builtinId="0"/>
    <cellStyle name="常规 2" xfId="4"/>
    <cellStyle name="常规 2 2" xfId="2"/>
    <cellStyle name="常规 2 3" xfId="3"/>
    <cellStyle name="常规 3" xfId="5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0"/>
  <sheetViews>
    <sheetView workbookViewId="0">
      <selection sqref="A1:D1"/>
    </sheetView>
  </sheetViews>
  <sheetFormatPr defaultColWidth="9" defaultRowHeight="13.5" x14ac:dyDescent="0.15"/>
  <cols>
    <col min="1" max="1" width="10.75" customWidth="1"/>
    <col min="2" max="4" width="10.75" style="77" customWidth="1"/>
    <col min="5" max="7" width="12.75" customWidth="1"/>
    <col min="8" max="10" width="10.75" style="25" customWidth="1"/>
    <col min="11" max="11" width="3.625" customWidth="1"/>
    <col min="12" max="13" width="10.75" customWidth="1"/>
    <col min="14" max="15" width="10.75" style="77" customWidth="1"/>
    <col min="16" max="18" width="10.75" customWidth="1"/>
    <col min="19" max="21" width="10.75" style="25" customWidth="1"/>
    <col min="22" max="22" width="3.375" customWidth="1"/>
    <col min="23" max="24" width="10.75" customWidth="1"/>
    <col min="25" max="26" width="10.75" style="77" customWidth="1"/>
    <col min="27" max="29" width="10.75" customWidth="1"/>
    <col min="30" max="32" width="10.75" style="25" customWidth="1"/>
    <col min="33" max="33" width="3.75" customWidth="1"/>
    <col min="34" max="35" width="10.75" customWidth="1"/>
    <col min="36" max="36" width="10.75" style="78" customWidth="1"/>
    <col min="37" max="37" width="10.75" style="77" customWidth="1"/>
    <col min="38" max="40" width="10.75" customWidth="1"/>
    <col min="41" max="43" width="10.75" style="25" customWidth="1"/>
    <col min="44" max="44" width="3.75" customWidth="1"/>
    <col min="45" max="46" width="10.75" customWidth="1"/>
    <col min="47" max="47" width="10.75" style="77" customWidth="1"/>
    <col min="48" max="51" width="10.75" customWidth="1"/>
    <col min="52" max="54" width="10.75" style="25" customWidth="1"/>
  </cols>
  <sheetData>
    <row r="1" spans="1:54" ht="23.1" customHeight="1" x14ac:dyDescent="0.15">
      <c r="A1" s="136" t="s">
        <v>74</v>
      </c>
      <c r="B1" s="137"/>
      <c r="C1" s="137"/>
      <c r="D1" s="137"/>
      <c r="E1" s="79"/>
      <c r="F1" s="79"/>
      <c r="G1" s="79"/>
      <c r="H1" s="79"/>
      <c r="I1" s="79"/>
      <c r="J1" s="79"/>
      <c r="K1" s="79"/>
      <c r="L1" s="79"/>
      <c r="M1" s="79"/>
      <c r="N1" s="80"/>
      <c r="O1" s="80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0"/>
      <c r="AL1" s="79"/>
      <c r="AM1" s="79"/>
      <c r="AN1" s="79"/>
      <c r="AO1" s="79"/>
      <c r="AP1" s="79"/>
      <c r="AQ1" s="79"/>
      <c r="AR1" s="79"/>
      <c r="AS1" s="79"/>
      <c r="AT1" s="79"/>
      <c r="AU1" s="80"/>
      <c r="AV1" s="79"/>
      <c r="AW1" s="79"/>
      <c r="AX1" s="79"/>
      <c r="AY1" s="79"/>
      <c r="AZ1" s="79"/>
      <c r="BA1" s="79"/>
      <c r="BB1" s="79"/>
    </row>
    <row r="2" spans="1:54" ht="15.75" x14ac:dyDescent="0.15">
      <c r="A2" s="89" t="s">
        <v>0</v>
      </c>
      <c r="B2" s="90"/>
      <c r="C2" s="89"/>
      <c r="D2" s="89"/>
      <c r="E2" s="89"/>
      <c r="F2" s="89"/>
      <c r="G2" s="89"/>
      <c r="H2" s="89"/>
      <c r="I2" s="89"/>
      <c r="J2" s="89"/>
      <c r="L2" s="89" t="s">
        <v>1</v>
      </c>
      <c r="M2" s="89"/>
      <c r="N2" s="89"/>
      <c r="O2" s="90"/>
      <c r="P2" s="89"/>
      <c r="Q2" s="89"/>
      <c r="R2" s="89"/>
      <c r="S2" s="89"/>
      <c r="T2" s="89"/>
      <c r="U2" s="89"/>
      <c r="W2" s="89" t="s">
        <v>2</v>
      </c>
      <c r="X2" s="89"/>
      <c r="Y2" s="90"/>
      <c r="Z2" s="90"/>
      <c r="AA2" s="89"/>
      <c r="AB2" s="89"/>
      <c r="AC2" s="89"/>
      <c r="AD2" s="89"/>
      <c r="AE2" s="89"/>
      <c r="AF2" s="89"/>
      <c r="AH2" s="89" t="s">
        <v>3</v>
      </c>
      <c r="AI2" s="89"/>
      <c r="AJ2" s="90"/>
      <c r="AK2" s="90"/>
      <c r="AL2" s="89"/>
      <c r="AM2" s="89"/>
      <c r="AN2" s="89"/>
      <c r="AO2" s="89"/>
      <c r="AP2" s="89"/>
      <c r="AQ2" s="89"/>
      <c r="AR2" s="32"/>
      <c r="AS2" s="89" t="s">
        <v>3</v>
      </c>
      <c r="AT2" s="89"/>
      <c r="AU2" s="90"/>
      <c r="AV2" s="90"/>
      <c r="AW2" s="89"/>
      <c r="AX2" s="89"/>
      <c r="AY2" s="89"/>
      <c r="AZ2" s="89"/>
      <c r="BA2" s="89"/>
      <c r="BB2" s="89"/>
    </row>
    <row r="3" spans="1:54" s="24" customFormat="1" ht="35.1" customHeight="1" x14ac:dyDescent="0.15">
      <c r="A3" s="43" t="s">
        <v>4</v>
      </c>
      <c r="B3" s="91" t="s">
        <v>5</v>
      </c>
      <c r="C3" s="92"/>
      <c r="D3" s="92"/>
      <c r="E3" s="92" t="s">
        <v>6</v>
      </c>
      <c r="F3" s="92"/>
      <c r="G3" s="92"/>
      <c r="H3" s="92" t="s">
        <v>7</v>
      </c>
      <c r="I3" s="92"/>
      <c r="J3" s="92"/>
      <c r="L3" s="43" t="s">
        <v>4</v>
      </c>
      <c r="M3" s="92" t="s">
        <v>5</v>
      </c>
      <c r="N3" s="92"/>
      <c r="O3" s="91"/>
      <c r="P3" s="92" t="s">
        <v>6</v>
      </c>
      <c r="Q3" s="92"/>
      <c r="R3" s="92"/>
      <c r="S3" s="92" t="s">
        <v>7</v>
      </c>
      <c r="T3" s="92"/>
      <c r="U3" s="92"/>
      <c r="W3" s="43" t="s">
        <v>4</v>
      </c>
      <c r="X3" s="92" t="s">
        <v>5</v>
      </c>
      <c r="Y3" s="91"/>
      <c r="Z3" s="91"/>
      <c r="AA3" s="92" t="s">
        <v>6</v>
      </c>
      <c r="AB3" s="92"/>
      <c r="AC3" s="92"/>
      <c r="AD3" s="92" t="s">
        <v>7</v>
      </c>
      <c r="AE3" s="92"/>
      <c r="AF3" s="92"/>
      <c r="AH3" s="43" t="s">
        <v>4</v>
      </c>
      <c r="AI3" s="92" t="s">
        <v>5</v>
      </c>
      <c r="AJ3" s="91"/>
      <c r="AK3" s="91"/>
      <c r="AL3" s="92" t="s">
        <v>6</v>
      </c>
      <c r="AM3" s="92"/>
      <c r="AN3" s="92"/>
      <c r="AO3" s="92" t="s">
        <v>7</v>
      </c>
      <c r="AP3" s="92"/>
      <c r="AQ3" s="92"/>
      <c r="AR3" s="43"/>
      <c r="AS3" s="43" t="s">
        <v>4</v>
      </c>
      <c r="AT3" s="92" t="s">
        <v>5</v>
      </c>
      <c r="AU3" s="91"/>
      <c r="AV3" s="91"/>
      <c r="AW3" s="92" t="s">
        <v>6</v>
      </c>
      <c r="AX3" s="92"/>
      <c r="AY3" s="92"/>
      <c r="AZ3" s="92" t="s">
        <v>7</v>
      </c>
      <c r="BA3" s="92"/>
      <c r="BB3" s="92"/>
    </row>
    <row r="4" spans="1:54" s="24" customFormat="1" ht="15.75" x14ac:dyDescent="0.15">
      <c r="A4" s="43"/>
      <c r="B4" s="44" t="s">
        <v>8</v>
      </c>
      <c r="C4" s="44" t="s">
        <v>9</v>
      </c>
      <c r="D4" s="44" t="s">
        <v>10</v>
      </c>
      <c r="E4" s="43" t="s">
        <v>8</v>
      </c>
      <c r="F4" s="44" t="s">
        <v>9</v>
      </c>
      <c r="G4" s="44" t="s">
        <v>10</v>
      </c>
      <c r="H4" s="43" t="s">
        <v>8</v>
      </c>
      <c r="I4" s="44" t="s">
        <v>9</v>
      </c>
      <c r="J4" s="44" t="s">
        <v>10</v>
      </c>
      <c r="L4" s="43"/>
      <c r="M4" s="43" t="s">
        <v>8</v>
      </c>
      <c r="N4" s="44" t="s">
        <v>9</v>
      </c>
      <c r="O4" s="44" t="s">
        <v>10</v>
      </c>
      <c r="P4" s="43" t="s">
        <v>8</v>
      </c>
      <c r="Q4" s="44" t="s">
        <v>9</v>
      </c>
      <c r="R4" s="44" t="s">
        <v>10</v>
      </c>
      <c r="S4" s="43" t="s">
        <v>8</v>
      </c>
      <c r="T4" s="44" t="s">
        <v>9</v>
      </c>
      <c r="U4" s="44" t="s">
        <v>10</v>
      </c>
      <c r="W4" s="43"/>
      <c r="X4" s="43" t="s">
        <v>8</v>
      </c>
      <c r="Y4" s="44" t="s">
        <v>9</v>
      </c>
      <c r="Z4" s="44" t="s">
        <v>10</v>
      </c>
      <c r="AA4" s="43" t="s">
        <v>8</v>
      </c>
      <c r="AB4" s="44" t="s">
        <v>9</v>
      </c>
      <c r="AC4" s="44" t="s">
        <v>10</v>
      </c>
      <c r="AD4" s="43" t="s">
        <v>8</v>
      </c>
      <c r="AE4" s="44" t="s">
        <v>9</v>
      </c>
      <c r="AF4" s="44" t="s">
        <v>10</v>
      </c>
      <c r="AH4" s="43"/>
      <c r="AI4" s="43" t="s">
        <v>8</v>
      </c>
      <c r="AJ4" s="44" t="s">
        <v>9</v>
      </c>
      <c r="AK4" s="44" t="s">
        <v>10</v>
      </c>
      <c r="AL4" s="43" t="s">
        <v>8</v>
      </c>
      <c r="AM4" s="44" t="s">
        <v>9</v>
      </c>
      <c r="AN4" s="44" t="s">
        <v>10</v>
      </c>
      <c r="AO4" s="43" t="s">
        <v>8</v>
      </c>
      <c r="AP4" s="44" t="s">
        <v>9</v>
      </c>
      <c r="AQ4" s="44" t="s">
        <v>10</v>
      </c>
      <c r="AR4" s="43"/>
      <c r="AS4" s="85"/>
      <c r="AT4" s="43" t="s">
        <v>8</v>
      </c>
      <c r="AU4" s="44" t="s">
        <v>9</v>
      </c>
      <c r="AV4" s="44" t="s">
        <v>10</v>
      </c>
      <c r="AW4" s="43" t="s">
        <v>8</v>
      </c>
      <c r="AX4" s="44" t="s">
        <v>9</v>
      </c>
      <c r="AY4" s="44" t="s">
        <v>10</v>
      </c>
      <c r="AZ4" s="43" t="s">
        <v>8</v>
      </c>
      <c r="BA4" s="44" t="s">
        <v>9</v>
      </c>
      <c r="BB4" s="44" t="s">
        <v>10</v>
      </c>
    </row>
    <row r="5" spans="1:54" ht="15.75" x14ac:dyDescent="0.15">
      <c r="A5" s="29">
        <v>0</v>
      </c>
      <c r="B5" s="48">
        <v>36.1</v>
      </c>
      <c r="C5" s="48">
        <v>31</v>
      </c>
      <c r="D5" s="82">
        <v>40</v>
      </c>
      <c r="E5" s="29">
        <v>0</v>
      </c>
      <c r="F5" s="29">
        <v>0</v>
      </c>
      <c r="G5" s="29">
        <v>0</v>
      </c>
      <c r="H5" s="30">
        <f>(36.1-B5)*0.9604</f>
        <v>0</v>
      </c>
      <c r="I5" s="30">
        <f>(31-C5)*0.9604</f>
        <v>0</v>
      </c>
      <c r="J5" s="30">
        <f>(40-D5)*0.9604</f>
        <v>0</v>
      </c>
      <c r="K5" s="29"/>
      <c r="L5" s="29">
        <v>0</v>
      </c>
      <c r="M5" s="29">
        <v>31.5</v>
      </c>
      <c r="N5" s="82">
        <v>34</v>
      </c>
      <c r="O5" s="82">
        <v>36</v>
      </c>
      <c r="P5" s="29">
        <v>0</v>
      </c>
      <c r="Q5" s="83">
        <v>0</v>
      </c>
      <c r="R5" s="29">
        <v>0</v>
      </c>
      <c r="S5" s="30">
        <f>(31.5-M5)*0.9604</f>
        <v>0</v>
      </c>
      <c r="T5" s="30">
        <f>(34-N5)*0.9604</f>
        <v>0</v>
      </c>
      <c r="U5" s="30">
        <f>(36-O5)*0.9604</f>
        <v>0</v>
      </c>
      <c r="W5" s="29">
        <v>0</v>
      </c>
      <c r="X5" s="29">
        <v>33.1</v>
      </c>
      <c r="Y5" s="82">
        <v>35</v>
      </c>
      <c r="Z5" s="82">
        <v>35.799999999999997</v>
      </c>
      <c r="AA5" s="29">
        <v>0</v>
      </c>
      <c r="AB5" s="29">
        <v>0</v>
      </c>
      <c r="AC5" s="29">
        <v>0</v>
      </c>
      <c r="AD5" s="30">
        <f>(33.1-X5)*0.9604</f>
        <v>0</v>
      </c>
      <c r="AE5" s="84">
        <f>(35-Y5)*0.9604</f>
        <v>0</v>
      </c>
      <c r="AF5" s="30">
        <f>(35.8-Z5)*0.9604</f>
        <v>0</v>
      </c>
      <c r="AH5" s="29">
        <v>0</v>
      </c>
      <c r="AI5" s="29">
        <v>33.6</v>
      </c>
      <c r="AJ5" s="82">
        <v>35</v>
      </c>
      <c r="AK5" s="82">
        <v>36.5</v>
      </c>
      <c r="AL5" s="29">
        <v>0</v>
      </c>
      <c r="AM5" s="29">
        <v>0</v>
      </c>
      <c r="AN5" s="29">
        <v>0</v>
      </c>
      <c r="AO5" s="30">
        <f>(33.6-AI5)*0.9604</f>
        <v>0</v>
      </c>
      <c r="AP5" s="30">
        <f t="shared" ref="AP5:AP10" si="0">(35-AJ5)*0.9604</f>
        <v>0</v>
      </c>
      <c r="AQ5" s="30">
        <f>(36.5-AK5)*0.9604</f>
        <v>0</v>
      </c>
      <c r="AR5" s="29"/>
      <c r="AS5" s="29">
        <v>0</v>
      </c>
      <c r="AT5" s="29">
        <v>29.9</v>
      </c>
      <c r="AU5" s="82">
        <v>32</v>
      </c>
      <c r="AV5" s="48">
        <v>33</v>
      </c>
      <c r="AW5" s="29">
        <v>0</v>
      </c>
      <c r="AX5" s="29">
        <v>0</v>
      </c>
      <c r="AY5" s="29">
        <v>0</v>
      </c>
      <c r="AZ5" s="30">
        <f>(29.9-AT5)*0.9604</f>
        <v>0</v>
      </c>
      <c r="BA5" s="86">
        <f>(32-AU5)*0.9604</f>
        <v>0</v>
      </c>
      <c r="BB5" s="86">
        <f>(33-AV5)*0.9604</f>
        <v>0</v>
      </c>
    </row>
    <row r="6" spans="1:54" ht="15.75" x14ac:dyDescent="0.15">
      <c r="A6" s="29">
        <v>0.5</v>
      </c>
      <c r="B6" s="48">
        <v>35.4</v>
      </c>
      <c r="C6" s="48">
        <v>30</v>
      </c>
      <c r="D6" s="82">
        <v>39.6</v>
      </c>
      <c r="E6" s="29">
        <v>1.5</v>
      </c>
      <c r="F6" s="29">
        <v>1.7</v>
      </c>
      <c r="G6" s="29">
        <v>1.3</v>
      </c>
      <c r="H6" s="30">
        <f>(36.1-B6)*0.9604</f>
        <v>0.67228000000000276</v>
      </c>
      <c r="I6" s="30">
        <f>(31-C6)*0.9604</f>
        <v>0.96040000000000003</v>
      </c>
      <c r="J6" s="30">
        <f t="shared" ref="J6:J37" si="1">(40-D6)*0.9604</f>
        <v>0.38415999999999867</v>
      </c>
      <c r="K6" s="29"/>
      <c r="L6" s="29">
        <v>0.5</v>
      </c>
      <c r="M6" s="29">
        <v>30.2</v>
      </c>
      <c r="N6" s="82">
        <v>32.4</v>
      </c>
      <c r="O6" s="82">
        <v>35</v>
      </c>
      <c r="P6" s="29">
        <v>1.8</v>
      </c>
      <c r="Q6" s="83">
        <v>2</v>
      </c>
      <c r="R6" s="29">
        <v>1.6</v>
      </c>
      <c r="S6" s="30">
        <f t="shared" ref="S6:S37" si="2">(31.5-M6)*0.9604</f>
        <v>1.2485200000000007</v>
      </c>
      <c r="T6" s="30">
        <f t="shared" ref="T6:T37" si="3">(34-N6)*0.9604</f>
        <v>1.5366400000000013</v>
      </c>
      <c r="U6" s="30">
        <f>(36-O6)*0.9604</f>
        <v>0.96040000000000003</v>
      </c>
      <c r="W6" s="29">
        <v>0.5</v>
      </c>
      <c r="X6" s="29">
        <v>32</v>
      </c>
      <c r="Y6" s="82">
        <v>33.6</v>
      </c>
      <c r="Z6" s="82">
        <v>35</v>
      </c>
      <c r="AA6" s="29">
        <v>1.4</v>
      </c>
      <c r="AB6" s="29">
        <v>1.6</v>
      </c>
      <c r="AC6" s="29">
        <v>1.2</v>
      </c>
      <c r="AD6" s="30">
        <f t="shared" ref="AD6:AD37" si="4">(33.1-X6)*0.9604</f>
        <v>1.0564400000000014</v>
      </c>
      <c r="AE6" s="84">
        <f>(35-Y6)*0.9604</f>
        <v>1.3445599999999986</v>
      </c>
      <c r="AF6" s="30">
        <f t="shared" ref="AF6:AF21" si="5">(35.8-Z6)*0.9604</f>
        <v>0.76831999999999734</v>
      </c>
      <c r="AH6" s="29">
        <v>0.5</v>
      </c>
      <c r="AI6" s="29">
        <v>32.700000000000003</v>
      </c>
      <c r="AJ6" s="82">
        <v>33.799999999999997</v>
      </c>
      <c r="AK6" s="82">
        <v>35.9</v>
      </c>
      <c r="AL6" s="29">
        <v>1.7</v>
      </c>
      <c r="AM6" s="29">
        <v>1.9</v>
      </c>
      <c r="AN6" s="29">
        <v>1.5</v>
      </c>
      <c r="AO6" s="30">
        <f>(33.6-AI6)*0.9604</f>
        <v>0.86435999999999868</v>
      </c>
      <c r="AP6" s="30">
        <f t="shared" si="0"/>
        <v>1.1524800000000028</v>
      </c>
      <c r="AQ6" s="30">
        <f t="shared" ref="AQ6:AQ37" si="6">(36.5-AK6)*0.9604</f>
        <v>0.57624000000000142</v>
      </c>
      <c r="AR6" s="29"/>
      <c r="AS6" s="29">
        <v>0.5</v>
      </c>
      <c r="AT6" s="29">
        <v>29.1</v>
      </c>
      <c r="AU6" s="82">
        <v>30.9</v>
      </c>
      <c r="AV6" s="48">
        <v>32.512369845897503</v>
      </c>
      <c r="AW6" s="29">
        <v>1.3</v>
      </c>
      <c r="AX6" s="29">
        <v>1.6</v>
      </c>
      <c r="AY6" s="29">
        <v>1</v>
      </c>
      <c r="AZ6" s="30">
        <f t="shared" ref="AZ6:AZ15" si="7">(29.9-AT6)*0.9604</f>
        <v>0.76831999999999734</v>
      </c>
      <c r="BA6" s="86">
        <f>(32-AU6)*0.9604</f>
        <v>1.0564400000000014</v>
      </c>
      <c r="BB6" s="86">
        <f t="shared" ref="BB6:BB37" si="8">(33-AV6)*0.9604</f>
        <v>0.46832000000003832</v>
      </c>
    </row>
    <row r="7" spans="1:54" ht="15.75" x14ac:dyDescent="0.15">
      <c r="A7" s="29">
        <v>1</v>
      </c>
      <c r="B7" s="48">
        <v>35</v>
      </c>
      <c r="C7" s="48">
        <v>29.8</v>
      </c>
      <c r="D7" s="82">
        <v>39</v>
      </c>
      <c r="E7" s="29">
        <v>2.1</v>
      </c>
      <c r="F7" s="29">
        <v>2.2999999999999998</v>
      </c>
      <c r="G7" s="29">
        <v>1.9</v>
      </c>
      <c r="H7" s="30">
        <f>(36.1-B7)*0.9604</f>
        <v>1.0564400000000014</v>
      </c>
      <c r="I7" s="30">
        <f t="shared" ref="I7:I38" si="9">(31-C7)*0.9604</f>
        <v>1.1524799999999993</v>
      </c>
      <c r="J7" s="30">
        <f t="shared" si="1"/>
        <v>0.96040000000000003</v>
      </c>
      <c r="K7" s="29"/>
      <c r="L7" s="29">
        <v>1</v>
      </c>
      <c r="M7" s="29">
        <v>29.8</v>
      </c>
      <c r="N7" s="82">
        <v>32.200000000000003</v>
      </c>
      <c r="O7" s="82">
        <v>34.4</v>
      </c>
      <c r="P7" s="29">
        <v>2.2999999999999998</v>
      </c>
      <c r="Q7" s="83">
        <v>2.5</v>
      </c>
      <c r="R7" s="29">
        <v>2.1</v>
      </c>
      <c r="S7" s="30">
        <f t="shared" si="2"/>
        <v>1.6326799999999995</v>
      </c>
      <c r="T7" s="30">
        <f t="shared" si="3"/>
        <v>1.7287199999999974</v>
      </c>
      <c r="U7" s="30">
        <f t="shared" ref="U7:U38" si="10">(36-O7)*0.9604</f>
        <v>1.5366400000000013</v>
      </c>
      <c r="W7" s="29">
        <v>1</v>
      </c>
      <c r="X7" s="29">
        <v>31.8</v>
      </c>
      <c r="Y7" s="82">
        <v>33.6</v>
      </c>
      <c r="Z7" s="82">
        <v>34.6</v>
      </c>
      <c r="AA7" s="29">
        <v>1.9</v>
      </c>
      <c r="AB7" s="29">
        <v>2.1</v>
      </c>
      <c r="AC7" s="29">
        <v>1.7</v>
      </c>
      <c r="AD7" s="30">
        <f t="shared" si="4"/>
        <v>1.2485200000000007</v>
      </c>
      <c r="AE7" s="84">
        <f t="shared" ref="AE7:AE38" si="11">(35-Y7)*0.9604</f>
        <v>1.3445599999999986</v>
      </c>
      <c r="AF7" s="30">
        <f t="shared" si="5"/>
        <v>1.152479999999996</v>
      </c>
      <c r="AH7" s="29">
        <v>1</v>
      </c>
      <c r="AI7" s="29">
        <v>32.4</v>
      </c>
      <c r="AJ7" s="82">
        <v>33.700000000000003</v>
      </c>
      <c r="AK7" s="82">
        <v>35.4</v>
      </c>
      <c r="AL7" s="29">
        <v>2.2999999999999998</v>
      </c>
      <c r="AM7" s="29">
        <v>2.5</v>
      </c>
      <c r="AN7" s="29">
        <v>2.1</v>
      </c>
      <c r="AO7" s="30">
        <f t="shared" ref="AO7:AO38" si="12">(33.6-AI7)*0.9604</f>
        <v>1.1524800000000028</v>
      </c>
      <c r="AP7" s="30">
        <f t="shared" si="0"/>
        <v>1.2485199999999974</v>
      </c>
      <c r="AQ7" s="30">
        <f t="shared" si="6"/>
        <v>1.0564400000000014</v>
      </c>
      <c r="AR7" s="29"/>
      <c r="AS7" s="29">
        <v>1</v>
      </c>
      <c r="AT7" s="29">
        <v>29</v>
      </c>
      <c r="AU7" s="82">
        <v>30.8</v>
      </c>
      <c r="AV7" s="48">
        <v>32.412369845897501</v>
      </c>
      <c r="AW7" s="29">
        <v>2</v>
      </c>
      <c r="AX7" s="29">
        <v>2.2999999999999998</v>
      </c>
      <c r="AY7" s="29">
        <v>1.7</v>
      </c>
      <c r="AZ7" s="30">
        <f t="shared" si="7"/>
        <v>0.86435999999999868</v>
      </c>
      <c r="BA7" s="86">
        <f>(32-AU7)*0.9604</f>
        <v>1.1524799999999993</v>
      </c>
      <c r="BB7" s="86">
        <f t="shared" si="8"/>
        <v>0.56436000000003972</v>
      </c>
    </row>
    <row r="8" spans="1:54" ht="15.75" x14ac:dyDescent="0.15">
      <c r="A8" s="29">
        <f t="shared" ref="A8:A15" si="13">A7+0.5</f>
        <v>1.5</v>
      </c>
      <c r="B8" s="48">
        <v>34.799999999999997</v>
      </c>
      <c r="C8" s="48">
        <v>29.5</v>
      </c>
      <c r="D8" s="82">
        <v>38.9</v>
      </c>
      <c r="E8" s="29">
        <v>2.6</v>
      </c>
      <c r="F8" s="29">
        <v>2.8</v>
      </c>
      <c r="G8" s="29">
        <v>2.4</v>
      </c>
      <c r="H8" s="30">
        <f>(36.1-B8)*0.9604</f>
        <v>1.2485200000000041</v>
      </c>
      <c r="I8" s="30">
        <f t="shared" si="9"/>
        <v>1.4406000000000001</v>
      </c>
      <c r="J8" s="30">
        <f t="shared" si="1"/>
        <v>1.0564400000000014</v>
      </c>
      <c r="K8" s="29"/>
      <c r="L8" s="29">
        <f t="shared" ref="L8:L15" si="14">L7+0.5</f>
        <v>1.5</v>
      </c>
      <c r="M8" s="29">
        <v>29.6</v>
      </c>
      <c r="N8" s="82">
        <v>31.9</v>
      </c>
      <c r="O8" s="82">
        <v>34.299999999999997</v>
      </c>
      <c r="P8" s="29">
        <v>2.8</v>
      </c>
      <c r="Q8" s="83">
        <v>3</v>
      </c>
      <c r="R8" s="29">
        <v>2.6</v>
      </c>
      <c r="S8" s="30">
        <f t="shared" si="2"/>
        <v>1.8247599999999986</v>
      </c>
      <c r="T8" s="30">
        <f t="shared" si="3"/>
        <v>2.0168400000000015</v>
      </c>
      <c r="U8" s="30">
        <f t="shared" si="10"/>
        <v>1.6326800000000028</v>
      </c>
      <c r="W8" s="29">
        <f t="shared" ref="W8:W15" si="15">W7+0.5</f>
        <v>1.5</v>
      </c>
      <c r="X8" s="29">
        <v>31.6</v>
      </c>
      <c r="Y8" s="82">
        <v>33.299999999999997</v>
      </c>
      <c r="Z8" s="82">
        <v>34.5</v>
      </c>
      <c r="AA8" s="29">
        <v>2.4</v>
      </c>
      <c r="AB8" s="29">
        <v>2.6</v>
      </c>
      <c r="AC8" s="29">
        <v>2.2000000000000002</v>
      </c>
      <c r="AD8" s="30">
        <f t="shared" si="4"/>
        <v>1.4406000000000001</v>
      </c>
      <c r="AE8" s="84">
        <f t="shared" si="11"/>
        <v>1.6326800000000028</v>
      </c>
      <c r="AF8" s="30">
        <f t="shared" si="5"/>
        <v>1.2485199999999974</v>
      </c>
      <c r="AH8" s="29">
        <f t="shared" ref="AH8:AH15" si="16">AH7+0.5</f>
        <v>1.5</v>
      </c>
      <c r="AI8" s="29">
        <v>32</v>
      </c>
      <c r="AJ8" s="82">
        <v>33.200000000000003</v>
      </c>
      <c r="AK8" s="82">
        <v>35.1</v>
      </c>
      <c r="AL8" s="29">
        <v>2.8</v>
      </c>
      <c r="AM8" s="29">
        <v>3</v>
      </c>
      <c r="AN8" s="29">
        <v>2.6</v>
      </c>
      <c r="AO8" s="30">
        <f t="shared" si="12"/>
        <v>1.5366400000000013</v>
      </c>
      <c r="AP8" s="30">
        <f t="shared" si="0"/>
        <v>1.7287199999999974</v>
      </c>
      <c r="AQ8" s="30">
        <f t="shared" si="6"/>
        <v>1.3445599999999986</v>
      </c>
      <c r="AR8" s="29"/>
      <c r="AS8" s="29">
        <f t="shared" ref="AS8:AS15" si="17">AS7+0.5</f>
        <v>1.5</v>
      </c>
      <c r="AT8" s="29">
        <v>28.9</v>
      </c>
      <c r="AU8" s="82">
        <v>30.6</v>
      </c>
      <c r="AV8" s="48">
        <v>32.416493127863397</v>
      </c>
      <c r="AW8" s="29">
        <v>2.5</v>
      </c>
      <c r="AX8" s="29">
        <v>2.9</v>
      </c>
      <c r="AY8" s="29">
        <v>2.1</v>
      </c>
      <c r="AZ8" s="30">
        <f t="shared" si="7"/>
        <v>0.96040000000000003</v>
      </c>
      <c r="BA8" s="86">
        <f>(32-AU8)*0.9604</f>
        <v>1.3445599999999986</v>
      </c>
      <c r="BB8" s="86">
        <f t="shared" si="8"/>
        <v>0.56039999999999335</v>
      </c>
    </row>
    <row r="9" spans="1:54" ht="15.75" x14ac:dyDescent="0.15">
      <c r="A9" s="29">
        <f t="shared" si="13"/>
        <v>2</v>
      </c>
      <c r="B9" s="48">
        <v>34.700000000000003</v>
      </c>
      <c r="C9" s="48">
        <v>29.3</v>
      </c>
      <c r="D9" s="82">
        <v>38.9</v>
      </c>
      <c r="E9" s="29">
        <v>3</v>
      </c>
      <c r="F9" s="29">
        <v>3.2</v>
      </c>
      <c r="G9" s="29">
        <v>2.8</v>
      </c>
      <c r="H9" s="30">
        <f t="shared" ref="H9:H40" si="18">(36.1-B9)*0.9604</f>
        <v>1.3445599999999986</v>
      </c>
      <c r="I9" s="30">
        <f t="shared" si="9"/>
        <v>1.6326799999999995</v>
      </c>
      <c r="J9" s="30">
        <f t="shared" si="1"/>
        <v>1.0564400000000014</v>
      </c>
      <c r="K9" s="29"/>
      <c r="L9" s="29">
        <f t="shared" si="14"/>
        <v>2</v>
      </c>
      <c r="M9" s="29">
        <v>29.5</v>
      </c>
      <c r="N9" s="82">
        <v>31.7</v>
      </c>
      <c r="O9" s="82">
        <v>34.299999999999997</v>
      </c>
      <c r="P9" s="29">
        <v>3.1</v>
      </c>
      <c r="Q9" s="83">
        <v>3.3</v>
      </c>
      <c r="R9" s="29">
        <v>2.9</v>
      </c>
      <c r="S9" s="30">
        <f t="shared" si="2"/>
        <v>1.9208000000000001</v>
      </c>
      <c r="T9" s="30">
        <f t="shared" si="3"/>
        <v>2.2089200000000009</v>
      </c>
      <c r="U9" s="30">
        <f t="shared" si="10"/>
        <v>1.6326800000000028</v>
      </c>
      <c r="W9" s="29">
        <f t="shared" si="15"/>
        <v>2</v>
      </c>
      <c r="X9" s="29">
        <v>31.4</v>
      </c>
      <c r="Y9" s="82">
        <v>33</v>
      </c>
      <c r="Z9" s="82">
        <v>34.4</v>
      </c>
      <c r="AA9" s="29">
        <v>2.8</v>
      </c>
      <c r="AB9" s="29">
        <v>3</v>
      </c>
      <c r="AC9" s="29">
        <v>2.6</v>
      </c>
      <c r="AD9" s="30">
        <f t="shared" si="4"/>
        <v>1.6326800000000028</v>
      </c>
      <c r="AE9" s="84">
        <f t="shared" si="11"/>
        <v>1.9208000000000001</v>
      </c>
      <c r="AF9" s="30">
        <f t="shared" si="5"/>
        <v>1.3445599999999986</v>
      </c>
      <c r="AH9" s="29">
        <f t="shared" si="16"/>
        <v>2</v>
      </c>
      <c r="AI9" s="29">
        <v>31.8</v>
      </c>
      <c r="AJ9" s="82">
        <v>32.9</v>
      </c>
      <c r="AK9" s="82">
        <v>35</v>
      </c>
      <c r="AL9" s="29">
        <v>3.2</v>
      </c>
      <c r="AM9" s="29">
        <v>3.4</v>
      </c>
      <c r="AN9" s="29">
        <v>3</v>
      </c>
      <c r="AO9" s="30">
        <f t="shared" si="12"/>
        <v>1.7287200000000007</v>
      </c>
      <c r="AP9" s="30">
        <f t="shared" si="0"/>
        <v>2.0168400000000015</v>
      </c>
      <c r="AQ9" s="30">
        <f t="shared" si="6"/>
        <v>1.4406000000000001</v>
      </c>
      <c r="AR9" s="29"/>
      <c r="AS9" s="29">
        <f t="shared" si="17"/>
        <v>2</v>
      </c>
      <c r="AT9" s="29">
        <v>28.7</v>
      </c>
      <c r="AU9" s="82">
        <v>30.4</v>
      </c>
      <c r="AV9" s="48">
        <v>32.216493127863401</v>
      </c>
      <c r="AW9" s="29">
        <v>2.8</v>
      </c>
      <c r="AX9" s="29">
        <v>3.2</v>
      </c>
      <c r="AY9" s="29">
        <v>2.4</v>
      </c>
      <c r="AZ9" s="30">
        <f t="shared" si="7"/>
        <v>1.1524799999999993</v>
      </c>
      <c r="BA9" s="86">
        <f>(32-AU9)*0.9604</f>
        <v>1.5366400000000013</v>
      </c>
      <c r="BB9" s="86">
        <f t="shared" si="8"/>
        <v>0.75247999999998927</v>
      </c>
    </row>
    <row r="10" spans="1:54" ht="15.75" x14ac:dyDescent="0.15">
      <c r="A10" s="29">
        <f t="shared" si="13"/>
        <v>2.5</v>
      </c>
      <c r="B10" s="48">
        <v>34.5</v>
      </c>
      <c r="C10" s="48">
        <v>29.1</v>
      </c>
      <c r="D10" s="82">
        <v>38.700000000000003</v>
      </c>
      <c r="E10" s="29">
        <v>3.4</v>
      </c>
      <c r="F10" s="29">
        <v>3.5</v>
      </c>
      <c r="G10" s="29">
        <v>3.3</v>
      </c>
      <c r="H10" s="30">
        <f t="shared" si="18"/>
        <v>1.5366400000000013</v>
      </c>
      <c r="I10" s="30">
        <f t="shared" si="9"/>
        <v>1.8247599999999986</v>
      </c>
      <c r="J10" s="30">
        <f t="shared" si="1"/>
        <v>1.2485199999999974</v>
      </c>
      <c r="K10" s="29"/>
      <c r="L10" s="29">
        <f t="shared" si="14"/>
        <v>2.5</v>
      </c>
      <c r="M10" s="29">
        <v>29.4</v>
      </c>
      <c r="N10" s="82">
        <v>31.6</v>
      </c>
      <c r="O10" s="82">
        <v>34.200000000000003</v>
      </c>
      <c r="P10" s="29">
        <v>3.5</v>
      </c>
      <c r="Q10" s="83">
        <v>3.6</v>
      </c>
      <c r="R10" s="29">
        <v>3.4</v>
      </c>
      <c r="S10" s="30">
        <f t="shared" si="2"/>
        <v>2.0168400000000015</v>
      </c>
      <c r="T10" s="30">
        <f t="shared" si="3"/>
        <v>2.3049599999999986</v>
      </c>
      <c r="U10" s="30">
        <f t="shared" si="10"/>
        <v>1.7287199999999974</v>
      </c>
      <c r="W10" s="29">
        <f t="shared" si="15"/>
        <v>2.5</v>
      </c>
      <c r="X10" s="29">
        <v>31.2</v>
      </c>
      <c r="Y10" s="82">
        <v>32.799999999999997</v>
      </c>
      <c r="Z10" s="82">
        <v>34.200000000000003</v>
      </c>
      <c r="AA10" s="29">
        <v>3.1</v>
      </c>
      <c r="AB10" s="29">
        <v>3.2</v>
      </c>
      <c r="AC10" s="29">
        <v>3</v>
      </c>
      <c r="AD10" s="30">
        <f t="shared" si="4"/>
        <v>1.8247600000000022</v>
      </c>
      <c r="AE10" s="84">
        <f t="shared" si="11"/>
        <v>2.1128800000000028</v>
      </c>
      <c r="AF10" s="30">
        <f t="shared" si="5"/>
        <v>1.5366399999999947</v>
      </c>
      <c r="AH10" s="29">
        <f t="shared" si="16"/>
        <v>2.5</v>
      </c>
      <c r="AI10" s="29">
        <v>31.7</v>
      </c>
      <c r="AJ10" s="82">
        <v>32.799999999999997</v>
      </c>
      <c r="AK10" s="82">
        <v>34.9</v>
      </c>
      <c r="AL10" s="29">
        <v>3.4</v>
      </c>
      <c r="AM10" s="29">
        <v>3.5</v>
      </c>
      <c r="AN10" s="29">
        <v>3.3</v>
      </c>
      <c r="AO10" s="30">
        <f t="shared" si="12"/>
        <v>1.8247600000000022</v>
      </c>
      <c r="AP10" s="30">
        <f t="shared" si="0"/>
        <v>2.1128800000000028</v>
      </c>
      <c r="AQ10" s="30">
        <f t="shared" si="6"/>
        <v>1.5366400000000013</v>
      </c>
      <c r="AR10" s="29"/>
      <c r="AS10" s="29">
        <f t="shared" si="17"/>
        <v>2.5</v>
      </c>
      <c r="AT10" s="29">
        <v>28.6</v>
      </c>
      <c r="AU10" s="82">
        <v>30.2</v>
      </c>
      <c r="AV10" s="48">
        <v>32.220616409829198</v>
      </c>
      <c r="AW10" s="29">
        <v>3</v>
      </c>
      <c r="AX10" s="29">
        <v>3.5</v>
      </c>
      <c r="AY10" s="29">
        <v>2.5</v>
      </c>
      <c r="AZ10" s="30">
        <f t="shared" si="7"/>
        <v>1.2485199999999974</v>
      </c>
      <c r="BA10" s="86">
        <f t="shared" ref="BA10:BA41" si="19">(32-AU10)*0.9604</f>
        <v>1.7287200000000007</v>
      </c>
      <c r="BB10" s="86">
        <f t="shared" si="8"/>
        <v>0.74852000000003838</v>
      </c>
    </row>
    <row r="11" spans="1:54" ht="15.75" x14ac:dyDescent="0.15">
      <c r="A11" s="29">
        <f t="shared" si="13"/>
        <v>3</v>
      </c>
      <c r="B11" s="48">
        <v>34.4</v>
      </c>
      <c r="C11" s="48">
        <v>28.9</v>
      </c>
      <c r="D11" s="82">
        <v>38.700000000000003</v>
      </c>
      <c r="E11" s="29">
        <v>3.7</v>
      </c>
      <c r="F11" s="29">
        <v>3.9</v>
      </c>
      <c r="G11" s="29">
        <v>3.5</v>
      </c>
      <c r="H11" s="30">
        <f t="shared" si="18"/>
        <v>1.6326800000000028</v>
      </c>
      <c r="I11" s="30">
        <f t="shared" si="9"/>
        <v>2.0168400000000015</v>
      </c>
      <c r="J11" s="30">
        <f t="shared" si="1"/>
        <v>1.2485199999999974</v>
      </c>
      <c r="K11" s="29"/>
      <c r="L11" s="29">
        <f t="shared" si="14"/>
        <v>3</v>
      </c>
      <c r="M11" s="29">
        <v>29.3</v>
      </c>
      <c r="N11" s="82">
        <v>31.4</v>
      </c>
      <c r="O11" s="82">
        <v>34.200000000000003</v>
      </c>
      <c r="P11" s="29">
        <v>3.7</v>
      </c>
      <c r="Q11" s="83">
        <v>3.9</v>
      </c>
      <c r="R11" s="29">
        <v>3.5</v>
      </c>
      <c r="S11" s="30">
        <f t="shared" si="2"/>
        <v>2.1128799999999992</v>
      </c>
      <c r="T11" s="30">
        <f t="shared" si="3"/>
        <v>2.4970400000000015</v>
      </c>
      <c r="U11" s="30">
        <f t="shared" si="10"/>
        <v>1.7287199999999974</v>
      </c>
      <c r="W11" s="29">
        <f t="shared" si="15"/>
        <v>3</v>
      </c>
      <c r="X11" s="29">
        <v>31.1</v>
      </c>
      <c r="Y11" s="82">
        <v>32.6</v>
      </c>
      <c r="Z11" s="82">
        <v>34.200000000000003</v>
      </c>
      <c r="AA11" s="29">
        <v>3.4</v>
      </c>
      <c r="AB11" s="29">
        <v>3.6</v>
      </c>
      <c r="AC11" s="29">
        <v>3.2</v>
      </c>
      <c r="AD11" s="30">
        <f t="shared" si="4"/>
        <v>1.9208000000000001</v>
      </c>
      <c r="AE11" s="84">
        <f t="shared" si="11"/>
        <v>2.3049599999999986</v>
      </c>
      <c r="AF11" s="30">
        <f t="shared" si="5"/>
        <v>1.5366399999999947</v>
      </c>
      <c r="AH11" s="29">
        <f t="shared" si="16"/>
        <v>3</v>
      </c>
      <c r="AI11" s="29">
        <v>31.5</v>
      </c>
      <c r="AJ11" s="82">
        <v>32.5</v>
      </c>
      <c r="AK11" s="82">
        <v>34.799999999999997</v>
      </c>
      <c r="AL11" s="29">
        <v>3.5</v>
      </c>
      <c r="AM11" s="29">
        <v>3.7</v>
      </c>
      <c r="AN11" s="29">
        <v>3.3</v>
      </c>
      <c r="AO11" s="30">
        <f t="shared" si="12"/>
        <v>2.0168400000000015</v>
      </c>
      <c r="AP11" s="30">
        <f t="shared" ref="AP11:AP42" si="20">(35-AJ11)*0.9604</f>
        <v>2.4010000000000002</v>
      </c>
      <c r="AQ11" s="30">
        <f t="shared" si="6"/>
        <v>1.6326800000000028</v>
      </c>
      <c r="AR11" s="29"/>
      <c r="AS11" s="29">
        <f t="shared" si="17"/>
        <v>3</v>
      </c>
      <c r="AT11" s="29">
        <v>28.5</v>
      </c>
      <c r="AU11" s="82">
        <v>30.1</v>
      </c>
      <c r="AV11" s="48">
        <v>32.120616409829204</v>
      </c>
      <c r="AW11" s="29">
        <v>3.4</v>
      </c>
      <c r="AX11" s="29">
        <v>3.9</v>
      </c>
      <c r="AY11" s="29">
        <v>2.9</v>
      </c>
      <c r="AZ11" s="30">
        <f t="shared" si="7"/>
        <v>1.3445599999999986</v>
      </c>
      <c r="BA11" s="86">
        <f t="shared" si="19"/>
        <v>1.8247599999999986</v>
      </c>
      <c r="BB11" s="86">
        <f t="shared" si="8"/>
        <v>0.84456000000003295</v>
      </c>
    </row>
    <row r="12" spans="1:54" ht="15.75" x14ac:dyDescent="0.15">
      <c r="A12" s="29">
        <f t="shared" si="13"/>
        <v>3.5</v>
      </c>
      <c r="B12" s="48">
        <v>34.299999999999997</v>
      </c>
      <c r="C12" s="48">
        <v>28.9</v>
      </c>
      <c r="D12" s="82">
        <v>38.5</v>
      </c>
      <c r="E12" s="29">
        <v>3.9</v>
      </c>
      <c r="F12" s="29">
        <v>4</v>
      </c>
      <c r="G12" s="29">
        <v>3.8</v>
      </c>
      <c r="H12" s="30">
        <f t="shared" si="18"/>
        <v>1.7287200000000043</v>
      </c>
      <c r="I12" s="30">
        <f t="shared" si="9"/>
        <v>2.0168400000000015</v>
      </c>
      <c r="J12" s="30">
        <f t="shared" si="1"/>
        <v>1.4406000000000001</v>
      </c>
      <c r="K12" s="29"/>
      <c r="L12" s="29">
        <f t="shared" si="14"/>
        <v>3.5</v>
      </c>
      <c r="M12" s="29">
        <v>29.2</v>
      </c>
      <c r="N12" s="82">
        <v>31.4</v>
      </c>
      <c r="O12" s="82">
        <v>34</v>
      </c>
      <c r="P12" s="29">
        <v>4</v>
      </c>
      <c r="Q12" s="83">
        <v>4.0999999999999996</v>
      </c>
      <c r="R12" s="29">
        <v>3.9</v>
      </c>
      <c r="S12" s="30">
        <f t="shared" si="2"/>
        <v>2.2089200000000009</v>
      </c>
      <c r="T12" s="30">
        <f t="shared" si="3"/>
        <v>2.4970400000000015</v>
      </c>
      <c r="U12" s="30">
        <f t="shared" si="10"/>
        <v>1.9208000000000001</v>
      </c>
      <c r="W12" s="29">
        <f t="shared" si="15"/>
        <v>3.5</v>
      </c>
      <c r="X12" s="29">
        <v>31</v>
      </c>
      <c r="Y12" s="82">
        <v>32.6</v>
      </c>
      <c r="Z12" s="82">
        <v>34</v>
      </c>
      <c r="AA12" s="29">
        <v>3.6</v>
      </c>
      <c r="AB12" s="29">
        <v>3.7</v>
      </c>
      <c r="AC12" s="29">
        <v>3.5</v>
      </c>
      <c r="AD12" s="30">
        <f t="shared" si="4"/>
        <v>2.0168400000000015</v>
      </c>
      <c r="AE12" s="84">
        <f t="shared" si="11"/>
        <v>2.3049599999999986</v>
      </c>
      <c r="AF12" s="30">
        <f t="shared" si="5"/>
        <v>1.7287199999999974</v>
      </c>
      <c r="AH12" s="29">
        <f t="shared" si="16"/>
        <v>3.5</v>
      </c>
      <c r="AI12" s="29">
        <v>31.3</v>
      </c>
      <c r="AJ12" s="82">
        <v>32.4</v>
      </c>
      <c r="AK12" s="82">
        <v>34.5</v>
      </c>
      <c r="AL12" s="29">
        <v>4</v>
      </c>
      <c r="AM12" s="29">
        <v>4.0999999999999996</v>
      </c>
      <c r="AN12" s="29">
        <v>3.9</v>
      </c>
      <c r="AO12" s="30">
        <f t="shared" si="12"/>
        <v>2.2089200000000009</v>
      </c>
      <c r="AP12" s="30">
        <f t="shared" si="20"/>
        <v>2.4970400000000015</v>
      </c>
      <c r="AQ12" s="30">
        <f t="shared" si="6"/>
        <v>1.9208000000000001</v>
      </c>
      <c r="AR12" s="29"/>
      <c r="AS12" s="29">
        <f t="shared" si="17"/>
        <v>3.5</v>
      </c>
      <c r="AT12" s="29">
        <v>28.4</v>
      </c>
      <c r="AU12" s="82">
        <v>30.1</v>
      </c>
      <c r="AV12" s="48">
        <v>31.916493127863401</v>
      </c>
      <c r="AW12" s="29">
        <v>3.7</v>
      </c>
      <c r="AX12" s="29">
        <v>4.0999999999999996</v>
      </c>
      <c r="AY12" s="29">
        <v>3.3</v>
      </c>
      <c r="AZ12" s="30">
        <f t="shared" si="7"/>
        <v>1.4406000000000001</v>
      </c>
      <c r="BA12" s="86">
        <f t="shared" si="19"/>
        <v>1.8247599999999986</v>
      </c>
      <c r="BB12" s="86">
        <f t="shared" si="8"/>
        <v>1.04059999999999</v>
      </c>
    </row>
    <row r="13" spans="1:54" ht="15.75" x14ac:dyDescent="0.15">
      <c r="A13" s="29">
        <f t="shared" si="13"/>
        <v>4</v>
      </c>
      <c r="B13" s="48">
        <v>34.200000000000003</v>
      </c>
      <c r="C13" s="48">
        <v>28.7</v>
      </c>
      <c r="D13" s="82">
        <v>38.5</v>
      </c>
      <c r="E13" s="29">
        <v>4.2</v>
      </c>
      <c r="F13" s="29">
        <v>4.3</v>
      </c>
      <c r="G13" s="29">
        <v>4.0999999999999996</v>
      </c>
      <c r="H13" s="30">
        <f t="shared" si="18"/>
        <v>1.8247599999999986</v>
      </c>
      <c r="I13" s="30">
        <f t="shared" si="9"/>
        <v>2.2089200000000009</v>
      </c>
      <c r="J13" s="30">
        <f t="shared" si="1"/>
        <v>1.4406000000000001</v>
      </c>
      <c r="K13" s="29"/>
      <c r="L13" s="29">
        <f t="shared" si="14"/>
        <v>4</v>
      </c>
      <c r="M13" s="29">
        <v>29.1</v>
      </c>
      <c r="N13" s="82">
        <v>31.2</v>
      </c>
      <c r="O13" s="82">
        <v>34</v>
      </c>
      <c r="P13" s="29">
        <v>4.3</v>
      </c>
      <c r="Q13" s="83">
        <v>4.4000000000000004</v>
      </c>
      <c r="R13" s="29">
        <v>4.2</v>
      </c>
      <c r="S13" s="30">
        <f t="shared" si="2"/>
        <v>2.3049599999999986</v>
      </c>
      <c r="T13" s="30">
        <f t="shared" si="3"/>
        <v>2.6891200000000008</v>
      </c>
      <c r="U13" s="30">
        <f t="shared" si="10"/>
        <v>1.9208000000000001</v>
      </c>
      <c r="W13" s="29">
        <f t="shared" si="15"/>
        <v>4</v>
      </c>
      <c r="X13" s="29">
        <v>31</v>
      </c>
      <c r="Y13" s="82">
        <v>32.5</v>
      </c>
      <c r="Z13" s="82">
        <v>34.1</v>
      </c>
      <c r="AA13" s="29">
        <v>3.7</v>
      </c>
      <c r="AB13" s="29">
        <v>3.8</v>
      </c>
      <c r="AC13" s="29">
        <v>3.6</v>
      </c>
      <c r="AD13" s="30">
        <f t="shared" si="4"/>
        <v>2.0168400000000015</v>
      </c>
      <c r="AE13" s="84">
        <f t="shared" si="11"/>
        <v>2.4010000000000002</v>
      </c>
      <c r="AF13" s="30">
        <f t="shared" si="5"/>
        <v>1.6326799999999959</v>
      </c>
      <c r="AH13" s="29">
        <f t="shared" si="16"/>
        <v>4</v>
      </c>
      <c r="AI13" s="29">
        <v>31.2</v>
      </c>
      <c r="AJ13" s="82">
        <v>32.200000000000003</v>
      </c>
      <c r="AK13" s="82">
        <v>34.5</v>
      </c>
      <c r="AL13" s="29">
        <v>4.0999999999999996</v>
      </c>
      <c r="AM13" s="29">
        <v>4.2</v>
      </c>
      <c r="AN13" s="29">
        <v>4</v>
      </c>
      <c r="AO13" s="30">
        <f t="shared" si="12"/>
        <v>2.3049600000000021</v>
      </c>
      <c r="AP13" s="30">
        <f t="shared" si="20"/>
        <v>2.6891199999999973</v>
      </c>
      <c r="AQ13" s="30">
        <f t="shared" si="6"/>
        <v>1.9208000000000001</v>
      </c>
      <c r="AR13" s="29"/>
      <c r="AS13" s="29">
        <f t="shared" si="17"/>
        <v>4</v>
      </c>
      <c r="AT13" s="29">
        <v>28.3</v>
      </c>
      <c r="AU13" s="82">
        <v>29.9</v>
      </c>
      <c r="AV13" s="48">
        <v>31.920616409829201</v>
      </c>
      <c r="AW13" s="29">
        <v>4</v>
      </c>
      <c r="AX13" s="29">
        <v>4.5</v>
      </c>
      <c r="AY13" s="29">
        <v>3.5</v>
      </c>
      <c r="AZ13" s="30">
        <f t="shared" si="7"/>
        <v>1.536639999999998</v>
      </c>
      <c r="BA13" s="86">
        <f t="shared" si="19"/>
        <v>2.0168400000000015</v>
      </c>
      <c r="BB13" s="86">
        <f t="shared" si="8"/>
        <v>1.0366400000000358</v>
      </c>
    </row>
    <row r="14" spans="1:54" ht="15.75" x14ac:dyDescent="0.15">
      <c r="A14" s="29">
        <f t="shared" si="13"/>
        <v>4.5</v>
      </c>
      <c r="B14" s="48">
        <v>34.1</v>
      </c>
      <c r="C14" s="48">
        <v>28.7</v>
      </c>
      <c r="D14" s="82">
        <v>38.299999999999997</v>
      </c>
      <c r="E14" s="29">
        <v>4.3</v>
      </c>
      <c r="F14" s="29">
        <v>4.4000000000000004</v>
      </c>
      <c r="G14" s="29">
        <v>4.2</v>
      </c>
      <c r="H14" s="30">
        <f t="shared" si="18"/>
        <v>1.9208000000000001</v>
      </c>
      <c r="I14" s="30">
        <f t="shared" si="9"/>
        <v>2.2089200000000009</v>
      </c>
      <c r="J14" s="30">
        <f t="shared" si="1"/>
        <v>1.6326800000000028</v>
      </c>
      <c r="K14" s="29"/>
      <c r="L14" s="29">
        <f t="shared" si="14"/>
        <v>4.5</v>
      </c>
      <c r="M14" s="29">
        <v>29</v>
      </c>
      <c r="N14" s="82">
        <v>31.2</v>
      </c>
      <c r="O14" s="82">
        <v>33.799999999999997</v>
      </c>
      <c r="P14" s="29">
        <v>4.5</v>
      </c>
      <c r="Q14" s="83">
        <v>4.5999999999999996</v>
      </c>
      <c r="R14" s="29">
        <v>4.4000000000000004</v>
      </c>
      <c r="S14" s="30">
        <f t="shared" si="2"/>
        <v>2.4010000000000002</v>
      </c>
      <c r="T14" s="30">
        <f t="shared" si="3"/>
        <v>2.6891200000000008</v>
      </c>
      <c r="U14" s="30">
        <f t="shared" si="10"/>
        <v>2.1128800000000028</v>
      </c>
      <c r="W14" s="29">
        <f t="shared" si="15"/>
        <v>4.5</v>
      </c>
      <c r="X14" s="29">
        <v>30.9</v>
      </c>
      <c r="Y14" s="82">
        <v>32.5</v>
      </c>
      <c r="Z14" s="82">
        <v>33.9</v>
      </c>
      <c r="AA14" s="29">
        <v>3.8</v>
      </c>
      <c r="AB14" s="29">
        <v>3.9</v>
      </c>
      <c r="AC14" s="29">
        <v>3.7</v>
      </c>
      <c r="AD14" s="30">
        <f t="shared" si="4"/>
        <v>2.1128800000000028</v>
      </c>
      <c r="AE14" s="84">
        <f t="shared" si="11"/>
        <v>2.4010000000000002</v>
      </c>
      <c r="AF14" s="30">
        <f t="shared" si="5"/>
        <v>1.8247599999999986</v>
      </c>
      <c r="AH14" s="29">
        <f t="shared" si="16"/>
        <v>4.5</v>
      </c>
      <c r="AI14" s="29">
        <v>31.1</v>
      </c>
      <c r="AJ14" s="82">
        <v>32.200000000000003</v>
      </c>
      <c r="AK14" s="82">
        <v>34.299999999999997</v>
      </c>
      <c r="AL14" s="29">
        <v>4.4000000000000004</v>
      </c>
      <c r="AM14" s="29">
        <v>4.5</v>
      </c>
      <c r="AN14" s="29">
        <v>4.3</v>
      </c>
      <c r="AO14" s="30">
        <f t="shared" si="12"/>
        <v>2.4010000000000002</v>
      </c>
      <c r="AP14" s="30">
        <f t="shared" si="20"/>
        <v>2.6891199999999973</v>
      </c>
      <c r="AQ14" s="30">
        <f t="shared" si="6"/>
        <v>2.1128800000000028</v>
      </c>
      <c r="AR14" s="29"/>
      <c r="AS14" s="29">
        <f t="shared" si="17"/>
        <v>4.5</v>
      </c>
      <c r="AT14" s="29">
        <v>28.2</v>
      </c>
      <c r="AU14" s="82">
        <v>30</v>
      </c>
      <c r="AV14" s="48">
        <v>31.612369845897501</v>
      </c>
      <c r="AW14" s="29">
        <v>4.2</v>
      </c>
      <c r="AX14" s="29">
        <v>4.5</v>
      </c>
      <c r="AY14" s="29">
        <v>3.9</v>
      </c>
      <c r="AZ14" s="30">
        <f t="shared" si="7"/>
        <v>1.6326799999999995</v>
      </c>
      <c r="BA14" s="86">
        <f t="shared" si="19"/>
        <v>1.9208000000000001</v>
      </c>
      <c r="BB14" s="86">
        <f t="shared" si="8"/>
        <v>1.3326800000000405</v>
      </c>
    </row>
    <row r="15" spans="1:54" ht="15.75" x14ac:dyDescent="0.15">
      <c r="A15" s="29">
        <f t="shared" si="13"/>
        <v>5</v>
      </c>
      <c r="B15" s="48">
        <v>34</v>
      </c>
      <c r="C15" s="48">
        <v>28.7</v>
      </c>
      <c r="D15" s="82">
        <v>38.1</v>
      </c>
      <c r="E15" s="29">
        <v>4.4000000000000004</v>
      </c>
      <c r="F15" s="29">
        <v>4.5999999999999996</v>
      </c>
      <c r="G15" s="29">
        <v>4.2</v>
      </c>
      <c r="H15" s="30">
        <f t="shared" si="18"/>
        <v>2.0168400000000015</v>
      </c>
      <c r="I15" s="30">
        <f t="shared" si="9"/>
        <v>2.2089200000000009</v>
      </c>
      <c r="J15" s="30">
        <f t="shared" si="1"/>
        <v>1.8247599999999986</v>
      </c>
      <c r="K15" s="29"/>
      <c r="L15" s="29">
        <f t="shared" si="14"/>
        <v>5</v>
      </c>
      <c r="M15" s="29">
        <v>29</v>
      </c>
      <c r="N15" s="82">
        <v>31.3</v>
      </c>
      <c r="O15" s="82">
        <v>33.700000000000003</v>
      </c>
      <c r="P15" s="29">
        <v>4.7</v>
      </c>
      <c r="Q15" s="83">
        <v>4.9000000000000004</v>
      </c>
      <c r="R15" s="29">
        <v>4.5</v>
      </c>
      <c r="S15" s="30">
        <f t="shared" si="2"/>
        <v>2.4010000000000002</v>
      </c>
      <c r="T15" s="30">
        <f t="shared" si="3"/>
        <v>2.5930799999999996</v>
      </c>
      <c r="U15" s="30">
        <f t="shared" si="10"/>
        <v>2.2089199999999973</v>
      </c>
      <c r="W15" s="29">
        <f t="shared" si="15"/>
        <v>5</v>
      </c>
      <c r="X15" s="29">
        <v>30.8</v>
      </c>
      <c r="Y15" s="82">
        <v>32.5</v>
      </c>
      <c r="Z15" s="82">
        <v>33.700000000000003</v>
      </c>
      <c r="AA15" s="29">
        <v>3.9</v>
      </c>
      <c r="AB15" s="29">
        <v>4.0999999999999996</v>
      </c>
      <c r="AC15" s="29">
        <v>3.7</v>
      </c>
      <c r="AD15" s="30">
        <f t="shared" si="4"/>
        <v>2.2089200000000009</v>
      </c>
      <c r="AE15" s="84">
        <f t="shared" si="11"/>
        <v>2.4010000000000002</v>
      </c>
      <c r="AF15" s="30">
        <f t="shared" si="5"/>
        <v>2.0168399999999944</v>
      </c>
      <c r="AH15" s="29">
        <f t="shared" si="16"/>
        <v>5</v>
      </c>
      <c r="AI15" s="29">
        <v>30.9</v>
      </c>
      <c r="AJ15" s="82">
        <v>32.1</v>
      </c>
      <c r="AK15" s="82">
        <v>34</v>
      </c>
      <c r="AL15" s="29">
        <v>4.5999999999999996</v>
      </c>
      <c r="AM15" s="29">
        <v>4.8</v>
      </c>
      <c r="AN15" s="29">
        <v>4.4000000000000004</v>
      </c>
      <c r="AO15" s="30">
        <f t="shared" si="12"/>
        <v>2.5930800000000027</v>
      </c>
      <c r="AP15" s="30">
        <f t="shared" si="20"/>
        <v>2.7851599999999985</v>
      </c>
      <c r="AQ15" s="30">
        <f t="shared" si="6"/>
        <v>2.4010000000000002</v>
      </c>
      <c r="AR15" s="29"/>
      <c r="AS15" s="29">
        <f t="shared" si="17"/>
        <v>5</v>
      </c>
      <c r="AT15" s="29">
        <v>28.1</v>
      </c>
      <c r="AU15" s="82">
        <v>29.8</v>
      </c>
      <c r="AV15" s="48">
        <v>31.6164931278634</v>
      </c>
      <c r="AW15" s="29">
        <v>4.5</v>
      </c>
      <c r="AX15" s="29">
        <v>4.9000000000000004</v>
      </c>
      <c r="AY15" s="29">
        <v>4.0999999999999996</v>
      </c>
      <c r="AZ15" s="30">
        <f t="shared" si="7"/>
        <v>1.7287199999999974</v>
      </c>
      <c r="BA15" s="86">
        <f t="shared" si="19"/>
        <v>2.1128799999999992</v>
      </c>
      <c r="BB15" s="86">
        <f t="shared" si="8"/>
        <v>1.3287199999999906</v>
      </c>
    </row>
    <row r="16" spans="1:54" ht="15.75" x14ac:dyDescent="0.15">
      <c r="A16" s="29">
        <f t="shared" ref="A16:A20" si="21">A15+1</f>
        <v>6</v>
      </c>
      <c r="B16" s="48">
        <v>33.799999999999997</v>
      </c>
      <c r="C16" s="48">
        <v>28.6</v>
      </c>
      <c r="D16" s="82">
        <v>37.799999999999997</v>
      </c>
      <c r="E16" s="29">
        <v>4.5999999999999996</v>
      </c>
      <c r="F16" s="29">
        <v>4.9000000000000004</v>
      </c>
      <c r="G16" s="29">
        <v>4.3</v>
      </c>
      <c r="H16" s="30">
        <f t="shared" si="18"/>
        <v>2.208920000000004</v>
      </c>
      <c r="I16" s="30">
        <f t="shared" si="9"/>
        <v>2.3049599999999986</v>
      </c>
      <c r="J16" s="30">
        <f t="shared" si="1"/>
        <v>2.1128800000000028</v>
      </c>
      <c r="K16" s="29"/>
      <c r="L16" s="29">
        <f t="shared" ref="L16:L20" si="22">L15+1</f>
        <v>6</v>
      </c>
      <c r="M16" s="29">
        <v>28.8</v>
      </c>
      <c r="N16" s="82">
        <v>31.2</v>
      </c>
      <c r="O16" s="82">
        <v>33.4</v>
      </c>
      <c r="P16" s="29">
        <v>4.9000000000000004</v>
      </c>
      <c r="Q16" s="83">
        <v>5.2</v>
      </c>
      <c r="R16" s="29">
        <v>4.5999999999999996</v>
      </c>
      <c r="S16" s="30">
        <f t="shared" si="2"/>
        <v>2.5930799999999996</v>
      </c>
      <c r="T16" s="30">
        <f t="shared" si="3"/>
        <v>2.6891200000000008</v>
      </c>
      <c r="U16" s="30">
        <f t="shared" si="10"/>
        <v>2.4970400000000015</v>
      </c>
      <c r="W16" s="29">
        <f t="shared" ref="W16:W20" si="23">W15+1</f>
        <v>6</v>
      </c>
      <c r="X16" s="29">
        <v>30.7</v>
      </c>
      <c r="Y16" s="82">
        <v>32.5</v>
      </c>
      <c r="Z16" s="82">
        <v>33.5</v>
      </c>
      <c r="AA16" s="29">
        <v>4.2</v>
      </c>
      <c r="AB16" s="29">
        <v>4.5</v>
      </c>
      <c r="AC16" s="29">
        <v>3.9</v>
      </c>
      <c r="AD16" s="30">
        <f t="shared" si="4"/>
        <v>2.3049600000000021</v>
      </c>
      <c r="AE16" s="84">
        <f t="shared" si="11"/>
        <v>2.4010000000000002</v>
      </c>
      <c r="AF16" s="30">
        <f t="shared" si="5"/>
        <v>2.2089199999999973</v>
      </c>
      <c r="AH16" s="29">
        <f t="shared" ref="AH16:AH20" si="24">AH15+1</f>
        <v>6</v>
      </c>
      <c r="AI16" s="29">
        <v>30.5</v>
      </c>
      <c r="AJ16" s="82">
        <v>31.8</v>
      </c>
      <c r="AK16" s="82">
        <v>33.5</v>
      </c>
      <c r="AL16" s="29">
        <v>4.9000000000000004</v>
      </c>
      <c r="AM16" s="29">
        <v>5.2</v>
      </c>
      <c r="AN16" s="29">
        <v>4.5999999999999996</v>
      </c>
      <c r="AO16" s="30">
        <f t="shared" si="12"/>
        <v>2.9772400000000014</v>
      </c>
      <c r="AP16" s="30">
        <f t="shared" si="20"/>
        <v>3.0732799999999996</v>
      </c>
      <c r="AQ16" s="30">
        <f t="shared" si="6"/>
        <v>2.8812000000000002</v>
      </c>
      <c r="AR16" s="29"/>
      <c r="AS16" s="29">
        <f t="shared" ref="AS16:AS20" si="25">AS15+1</f>
        <v>6</v>
      </c>
      <c r="AT16" s="29">
        <v>27.8</v>
      </c>
      <c r="AU16" s="82">
        <v>29.4</v>
      </c>
      <c r="AV16" s="48">
        <v>31.420616409829201</v>
      </c>
      <c r="AW16" s="29">
        <v>4.9000000000000004</v>
      </c>
      <c r="AX16" s="29">
        <v>5.4</v>
      </c>
      <c r="AY16" s="29">
        <v>4.4000000000000004</v>
      </c>
      <c r="AZ16" s="30">
        <f t="shared" ref="AZ16:AZ47" si="26">(29.9-AT16)*0.9604</f>
        <v>2.016839999999998</v>
      </c>
      <c r="BA16" s="86">
        <f t="shared" si="19"/>
        <v>2.4970400000000015</v>
      </c>
      <c r="BB16" s="86">
        <f t="shared" si="8"/>
        <v>1.5168400000000357</v>
      </c>
    </row>
    <row r="17" spans="1:54" ht="15.75" x14ac:dyDescent="0.15">
      <c r="A17" s="29">
        <f t="shared" si="21"/>
        <v>7</v>
      </c>
      <c r="B17" s="48">
        <v>33.700000000000003</v>
      </c>
      <c r="C17" s="48">
        <v>28.4</v>
      </c>
      <c r="D17" s="82">
        <v>37.799999999999997</v>
      </c>
      <c r="E17" s="29">
        <v>5.2</v>
      </c>
      <c r="F17" s="29">
        <v>5.4</v>
      </c>
      <c r="G17" s="29">
        <v>5</v>
      </c>
      <c r="H17" s="30">
        <f t="shared" si="18"/>
        <v>2.3049599999999986</v>
      </c>
      <c r="I17" s="30">
        <f t="shared" si="9"/>
        <v>2.4970400000000015</v>
      </c>
      <c r="J17" s="30">
        <f t="shared" si="1"/>
        <v>2.1128800000000028</v>
      </c>
      <c r="K17" s="29"/>
      <c r="L17" s="29">
        <f t="shared" si="22"/>
        <v>7</v>
      </c>
      <c r="M17" s="29">
        <v>28.6</v>
      </c>
      <c r="N17" s="82">
        <v>30.9</v>
      </c>
      <c r="O17" s="82">
        <v>33.299999999999997</v>
      </c>
      <c r="P17" s="29">
        <v>5.4</v>
      </c>
      <c r="Q17" s="83">
        <v>5.6</v>
      </c>
      <c r="R17" s="29">
        <v>5.2</v>
      </c>
      <c r="S17" s="30">
        <f t="shared" si="2"/>
        <v>2.7851599999999985</v>
      </c>
      <c r="T17" s="30">
        <f t="shared" si="3"/>
        <v>2.9772400000000014</v>
      </c>
      <c r="U17" s="30">
        <f t="shared" si="10"/>
        <v>2.5930800000000027</v>
      </c>
      <c r="W17" s="29">
        <f t="shared" si="23"/>
        <v>7</v>
      </c>
      <c r="X17" s="29">
        <v>30.5</v>
      </c>
      <c r="Y17" s="82">
        <v>32.200000000000003</v>
      </c>
      <c r="Z17" s="82">
        <v>33.4</v>
      </c>
      <c r="AA17" s="29">
        <v>4.8</v>
      </c>
      <c r="AB17" s="29">
        <v>5</v>
      </c>
      <c r="AC17" s="29">
        <v>4.5999999999999996</v>
      </c>
      <c r="AD17" s="30">
        <f t="shared" si="4"/>
        <v>2.4970400000000015</v>
      </c>
      <c r="AE17" s="84">
        <f t="shared" si="11"/>
        <v>2.6891199999999973</v>
      </c>
      <c r="AF17" s="30">
        <f t="shared" si="5"/>
        <v>2.3049599999999986</v>
      </c>
      <c r="AH17" s="29">
        <f t="shared" si="24"/>
        <v>7</v>
      </c>
      <c r="AI17" s="29">
        <v>30.35</v>
      </c>
      <c r="AJ17" s="82">
        <v>31.5</v>
      </c>
      <c r="AK17" s="82">
        <v>33.5</v>
      </c>
      <c r="AL17" s="29">
        <v>5.4</v>
      </c>
      <c r="AM17" s="29">
        <v>5.6</v>
      </c>
      <c r="AN17" s="29">
        <v>5.2</v>
      </c>
      <c r="AO17" s="30">
        <f t="shared" si="12"/>
        <v>3.1213000000000002</v>
      </c>
      <c r="AP17" s="30">
        <f t="shared" si="20"/>
        <v>3.3614000000000002</v>
      </c>
      <c r="AQ17" s="30">
        <f t="shared" si="6"/>
        <v>2.8812000000000002</v>
      </c>
      <c r="AR17" s="29"/>
      <c r="AS17" s="29">
        <f t="shared" si="25"/>
        <v>7</v>
      </c>
      <c r="AT17" s="29">
        <v>27.6</v>
      </c>
      <c r="AU17" s="82">
        <v>29.1</v>
      </c>
      <c r="AV17" s="48">
        <v>31.324739691795099</v>
      </c>
      <c r="AW17" s="29">
        <v>5.0999999999999996</v>
      </c>
      <c r="AX17" s="29">
        <v>5.7</v>
      </c>
      <c r="AY17" s="29">
        <v>4.5</v>
      </c>
      <c r="AZ17" s="30">
        <f t="shared" si="26"/>
        <v>2.2089199999999973</v>
      </c>
      <c r="BA17" s="86">
        <f t="shared" si="19"/>
        <v>2.7851599999999985</v>
      </c>
      <c r="BB17" s="86">
        <f t="shared" si="8"/>
        <v>1.6089199999999872</v>
      </c>
    </row>
    <row r="18" spans="1:54" ht="15.75" x14ac:dyDescent="0.15">
      <c r="A18" s="29">
        <f t="shared" si="21"/>
        <v>8</v>
      </c>
      <c r="B18" s="48">
        <v>33.5</v>
      </c>
      <c r="C18" s="48">
        <v>28.1</v>
      </c>
      <c r="D18" s="82">
        <v>37.700000000000003</v>
      </c>
      <c r="E18" s="29">
        <v>5.6</v>
      </c>
      <c r="F18" s="29">
        <v>5.7</v>
      </c>
      <c r="G18" s="29">
        <v>5.5</v>
      </c>
      <c r="H18" s="30">
        <f t="shared" si="18"/>
        <v>2.4970400000000015</v>
      </c>
      <c r="I18" s="30">
        <f t="shared" si="9"/>
        <v>2.7851599999999985</v>
      </c>
      <c r="J18" s="30">
        <f t="shared" si="1"/>
        <v>2.2089199999999973</v>
      </c>
      <c r="K18" s="29"/>
      <c r="L18" s="29">
        <f t="shared" si="22"/>
        <v>8</v>
      </c>
      <c r="M18" s="29">
        <v>28.5</v>
      </c>
      <c r="N18" s="82">
        <v>30.7</v>
      </c>
      <c r="O18" s="82">
        <v>33.299999999999997</v>
      </c>
      <c r="P18" s="29">
        <v>5.6</v>
      </c>
      <c r="Q18" s="83">
        <v>5.7</v>
      </c>
      <c r="R18" s="29">
        <v>5.5</v>
      </c>
      <c r="S18" s="30">
        <f t="shared" si="2"/>
        <v>2.8812000000000002</v>
      </c>
      <c r="T18" s="30">
        <f t="shared" si="3"/>
        <v>3.1693200000000008</v>
      </c>
      <c r="U18" s="30">
        <f t="shared" si="10"/>
        <v>2.5930800000000027</v>
      </c>
      <c r="W18" s="29">
        <f t="shared" si="23"/>
        <v>8</v>
      </c>
      <c r="X18" s="29">
        <v>30.4</v>
      </c>
      <c r="Y18" s="82">
        <v>32</v>
      </c>
      <c r="Z18" s="82">
        <v>33.4</v>
      </c>
      <c r="AA18" s="29">
        <v>5.2</v>
      </c>
      <c r="AB18" s="29">
        <v>5.3</v>
      </c>
      <c r="AC18" s="29">
        <v>5.0999999999999996</v>
      </c>
      <c r="AD18" s="30">
        <f t="shared" si="4"/>
        <v>2.5930800000000027</v>
      </c>
      <c r="AE18" s="84">
        <f t="shared" si="11"/>
        <v>2.8812000000000002</v>
      </c>
      <c r="AF18" s="30">
        <f t="shared" si="5"/>
        <v>2.3049599999999986</v>
      </c>
      <c r="AH18" s="29">
        <f t="shared" si="24"/>
        <v>8</v>
      </c>
      <c r="AI18" s="29">
        <v>30.3</v>
      </c>
      <c r="AJ18" s="82">
        <v>31.4</v>
      </c>
      <c r="AK18" s="82">
        <v>33.5</v>
      </c>
      <c r="AL18" s="29">
        <v>5.7</v>
      </c>
      <c r="AM18" s="29">
        <v>5.8</v>
      </c>
      <c r="AN18" s="29">
        <v>5.6</v>
      </c>
      <c r="AO18" s="30">
        <f t="shared" si="12"/>
        <v>3.1693200000000008</v>
      </c>
      <c r="AP18" s="30">
        <f t="shared" si="20"/>
        <v>3.4574400000000014</v>
      </c>
      <c r="AQ18" s="30">
        <f t="shared" si="6"/>
        <v>2.8812000000000002</v>
      </c>
      <c r="AR18" s="29"/>
      <c r="AS18" s="29">
        <f t="shared" si="25"/>
        <v>8</v>
      </c>
      <c r="AT18" s="29">
        <v>27.5</v>
      </c>
      <c r="AU18" s="82">
        <v>28.9</v>
      </c>
      <c r="AV18" s="48">
        <v>31.328862973760899</v>
      </c>
      <c r="AW18" s="29">
        <v>5.3</v>
      </c>
      <c r="AX18" s="29">
        <v>6</v>
      </c>
      <c r="AY18" s="29">
        <v>4.5999999999999996</v>
      </c>
      <c r="AZ18" s="30">
        <f t="shared" si="26"/>
        <v>2.3049599999999986</v>
      </c>
      <c r="BA18" s="86">
        <f t="shared" si="19"/>
        <v>2.9772400000000014</v>
      </c>
      <c r="BB18" s="86">
        <f t="shared" si="8"/>
        <v>1.604960000000033</v>
      </c>
    </row>
    <row r="19" spans="1:54" ht="15.75" x14ac:dyDescent="0.15">
      <c r="A19" s="29">
        <f t="shared" si="21"/>
        <v>9</v>
      </c>
      <c r="B19" s="48">
        <v>33.4</v>
      </c>
      <c r="C19" s="48">
        <v>28.1</v>
      </c>
      <c r="D19" s="82">
        <v>37.5</v>
      </c>
      <c r="E19" s="29">
        <v>5.9</v>
      </c>
      <c r="F19" s="29">
        <v>6</v>
      </c>
      <c r="G19" s="29">
        <v>5.8</v>
      </c>
      <c r="H19" s="30">
        <f t="shared" si="18"/>
        <v>2.5930800000000027</v>
      </c>
      <c r="I19" s="30">
        <f t="shared" si="9"/>
        <v>2.7851599999999985</v>
      </c>
      <c r="J19" s="30">
        <f t="shared" si="1"/>
        <v>2.4010000000000002</v>
      </c>
      <c r="K19" s="29"/>
      <c r="L19" s="29">
        <f t="shared" si="22"/>
        <v>9</v>
      </c>
      <c r="M19" s="29">
        <v>28.4</v>
      </c>
      <c r="N19" s="82">
        <v>30.7</v>
      </c>
      <c r="O19" s="82">
        <v>33.1</v>
      </c>
      <c r="P19" s="29">
        <v>5.8</v>
      </c>
      <c r="Q19" s="83">
        <v>5.9</v>
      </c>
      <c r="R19" s="29">
        <v>5.7</v>
      </c>
      <c r="S19" s="30">
        <f t="shared" si="2"/>
        <v>2.9772400000000014</v>
      </c>
      <c r="T19" s="30">
        <f t="shared" si="3"/>
        <v>3.1693200000000008</v>
      </c>
      <c r="U19" s="30">
        <f t="shared" si="10"/>
        <v>2.7851599999999985</v>
      </c>
      <c r="W19" s="29">
        <f t="shared" si="23"/>
        <v>9</v>
      </c>
      <c r="X19" s="29">
        <v>30.3</v>
      </c>
      <c r="Y19" s="82">
        <v>32</v>
      </c>
      <c r="Z19" s="82">
        <v>33.200000000000003</v>
      </c>
      <c r="AA19" s="29">
        <v>5.5</v>
      </c>
      <c r="AB19" s="29">
        <v>5.6</v>
      </c>
      <c r="AC19" s="29">
        <v>5.4</v>
      </c>
      <c r="AD19" s="30">
        <f t="shared" si="4"/>
        <v>2.6891200000000008</v>
      </c>
      <c r="AE19" s="84">
        <f t="shared" si="11"/>
        <v>2.8812000000000002</v>
      </c>
      <c r="AF19" s="30">
        <f t="shared" si="5"/>
        <v>2.4970399999999948</v>
      </c>
      <c r="AH19" s="29">
        <f t="shared" si="24"/>
        <v>9</v>
      </c>
      <c r="AI19" s="29">
        <v>30.2</v>
      </c>
      <c r="AJ19" s="82">
        <v>31.4</v>
      </c>
      <c r="AK19" s="82">
        <v>33.299999999999997</v>
      </c>
      <c r="AL19" s="29">
        <v>6.2</v>
      </c>
      <c r="AM19" s="29">
        <v>6.3</v>
      </c>
      <c r="AN19" s="29">
        <v>6.1</v>
      </c>
      <c r="AO19" s="30">
        <f t="shared" si="12"/>
        <v>3.265360000000002</v>
      </c>
      <c r="AP19" s="30">
        <f t="shared" si="20"/>
        <v>3.4574400000000014</v>
      </c>
      <c r="AQ19" s="30">
        <f t="shared" si="6"/>
        <v>3.0732800000000027</v>
      </c>
      <c r="AR19" s="29"/>
      <c r="AS19" s="29">
        <f t="shared" si="25"/>
        <v>9</v>
      </c>
      <c r="AT19" s="29">
        <v>27.4</v>
      </c>
      <c r="AU19" s="82">
        <v>28.9</v>
      </c>
      <c r="AV19" s="48">
        <v>31.124739691795099</v>
      </c>
      <c r="AW19" s="29">
        <v>5.4</v>
      </c>
      <c r="AX19" s="29">
        <v>6</v>
      </c>
      <c r="AY19" s="29">
        <v>4.8</v>
      </c>
      <c r="AZ19" s="30">
        <f t="shared" si="26"/>
        <v>2.4010000000000002</v>
      </c>
      <c r="BA19" s="86">
        <f t="shared" si="19"/>
        <v>2.9772400000000014</v>
      </c>
      <c r="BB19" s="86">
        <f t="shared" si="8"/>
        <v>1.8009999999999866</v>
      </c>
    </row>
    <row r="20" spans="1:54" ht="15.75" x14ac:dyDescent="0.15">
      <c r="A20" s="29">
        <f t="shared" si="21"/>
        <v>10</v>
      </c>
      <c r="B20" s="48">
        <v>33.299999999999997</v>
      </c>
      <c r="C20" s="48">
        <v>27.9</v>
      </c>
      <c r="D20" s="82">
        <v>37.5</v>
      </c>
      <c r="E20" s="29">
        <v>6.2</v>
      </c>
      <c r="F20" s="29">
        <v>6.4</v>
      </c>
      <c r="G20" s="29">
        <v>6</v>
      </c>
      <c r="H20" s="30">
        <f t="shared" si="18"/>
        <v>2.6891200000000044</v>
      </c>
      <c r="I20" s="30">
        <f t="shared" si="9"/>
        <v>2.9772400000000014</v>
      </c>
      <c r="J20" s="30">
        <f t="shared" si="1"/>
        <v>2.4010000000000002</v>
      </c>
      <c r="K20" s="29"/>
      <c r="L20" s="29">
        <f t="shared" si="22"/>
        <v>10</v>
      </c>
      <c r="M20" s="29">
        <v>28.3</v>
      </c>
      <c r="N20" s="82">
        <v>30.5</v>
      </c>
      <c r="O20" s="82">
        <v>33.1</v>
      </c>
      <c r="P20" s="29">
        <v>6</v>
      </c>
      <c r="Q20" s="83">
        <v>6.2</v>
      </c>
      <c r="R20" s="29">
        <v>5.8</v>
      </c>
      <c r="S20" s="30">
        <f t="shared" si="2"/>
        <v>3.0732799999999996</v>
      </c>
      <c r="T20" s="30">
        <f t="shared" si="3"/>
        <v>3.3614000000000002</v>
      </c>
      <c r="U20" s="30">
        <f t="shared" si="10"/>
        <v>2.7851599999999985</v>
      </c>
      <c r="W20" s="29">
        <f t="shared" si="23"/>
        <v>10</v>
      </c>
      <c r="X20" s="29">
        <v>30.2</v>
      </c>
      <c r="Y20" s="82">
        <v>31.8</v>
      </c>
      <c r="Z20" s="82">
        <v>33.200000000000003</v>
      </c>
      <c r="AA20" s="29">
        <v>5.7</v>
      </c>
      <c r="AB20" s="29">
        <v>5.9</v>
      </c>
      <c r="AC20" s="29">
        <v>5.5</v>
      </c>
      <c r="AD20" s="30">
        <f t="shared" si="4"/>
        <v>2.7851600000000021</v>
      </c>
      <c r="AE20" s="84">
        <f t="shared" si="11"/>
        <v>3.0732799999999996</v>
      </c>
      <c r="AF20" s="30">
        <f t="shared" si="5"/>
        <v>2.4970399999999948</v>
      </c>
      <c r="AH20" s="29">
        <f t="shared" si="24"/>
        <v>10</v>
      </c>
      <c r="AI20" s="29">
        <v>30.1</v>
      </c>
      <c r="AJ20" s="82">
        <v>31.2</v>
      </c>
      <c r="AK20" s="82">
        <v>33.299999999999997</v>
      </c>
      <c r="AL20" s="29">
        <v>6.5</v>
      </c>
      <c r="AM20" s="29">
        <v>6.7</v>
      </c>
      <c r="AN20" s="29">
        <v>6.3</v>
      </c>
      <c r="AO20" s="30">
        <f t="shared" si="12"/>
        <v>3.3614000000000002</v>
      </c>
      <c r="AP20" s="30">
        <f t="shared" si="20"/>
        <v>3.6495200000000008</v>
      </c>
      <c r="AQ20" s="30">
        <f t="shared" si="6"/>
        <v>3.0732800000000027</v>
      </c>
      <c r="AR20" s="29"/>
      <c r="AS20" s="29">
        <f t="shared" si="25"/>
        <v>10</v>
      </c>
      <c r="AT20" s="29">
        <v>27.3</v>
      </c>
      <c r="AU20" s="82">
        <v>28.9</v>
      </c>
      <c r="AV20" s="48">
        <v>30.920616409829201</v>
      </c>
      <c r="AW20" s="29">
        <v>5.8</v>
      </c>
      <c r="AX20" s="29">
        <v>6.3</v>
      </c>
      <c r="AY20" s="29">
        <v>5.3</v>
      </c>
      <c r="AZ20" s="30">
        <f t="shared" si="26"/>
        <v>2.4970399999999979</v>
      </c>
      <c r="BA20" s="86">
        <f t="shared" si="19"/>
        <v>2.9772400000000014</v>
      </c>
      <c r="BB20" s="86">
        <f t="shared" si="8"/>
        <v>1.9970400000000357</v>
      </c>
    </row>
    <row r="21" spans="1:54" ht="15.75" x14ac:dyDescent="0.15">
      <c r="A21" s="29">
        <f t="shared" ref="A21:A30" si="27">A20+2</f>
        <v>12</v>
      </c>
      <c r="B21" s="48">
        <v>33.1</v>
      </c>
      <c r="C21" s="48">
        <v>27.8</v>
      </c>
      <c r="D21" s="82">
        <v>37.200000000000003</v>
      </c>
      <c r="E21" s="29">
        <v>6.5</v>
      </c>
      <c r="F21" s="29">
        <v>6.7</v>
      </c>
      <c r="G21" s="29">
        <v>6.3</v>
      </c>
      <c r="H21" s="30">
        <f t="shared" si="18"/>
        <v>2.8812000000000002</v>
      </c>
      <c r="I21" s="30">
        <f t="shared" si="9"/>
        <v>3.0732799999999996</v>
      </c>
      <c r="J21" s="30">
        <f t="shared" si="1"/>
        <v>2.6891199999999973</v>
      </c>
      <c r="K21" s="29"/>
      <c r="L21" s="29">
        <f t="shared" ref="L21:L30" si="28">L20+2</f>
        <v>12</v>
      </c>
      <c r="M21" s="29">
        <v>28.1</v>
      </c>
      <c r="N21" s="82">
        <v>30.4</v>
      </c>
      <c r="O21" s="82">
        <v>32.799999999999997</v>
      </c>
      <c r="P21" s="29">
        <v>6.5</v>
      </c>
      <c r="Q21" s="83">
        <v>6.7</v>
      </c>
      <c r="R21" s="29">
        <v>6.3</v>
      </c>
      <c r="S21" s="30">
        <f t="shared" si="2"/>
        <v>3.2653599999999989</v>
      </c>
      <c r="T21" s="30">
        <f t="shared" si="3"/>
        <v>3.4574400000000014</v>
      </c>
      <c r="U21" s="30">
        <f t="shared" si="10"/>
        <v>3.0732800000000027</v>
      </c>
      <c r="W21" s="29">
        <f t="shared" ref="W21:W30" si="29">W20+2</f>
        <v>12</v>
      </c>
      <c r="X21" s="29">
        <v>30</v>
      </c>
      <c r="Y21" s="82">
        <v>31.7</v>
      </c>
      <c r="Z21" s="82">
        <v>32.9</v>
      </c>
      <c r="AA21" s="29">
        <v>6.3</v>
      </c>
      <c r="AB21" s="29">
        <v>6.5</v>
      </c>
      <c r="AC21" s="29">
        <v>6.1</v>
      </c>
      <c r="AD21" s="30">
        <f t="shared" si="4"/>
        <v>2.9772400000000014</v>
      </c>
      <c r="AE21" s="84">
        <f t="shared" si="11"/>
        <v>3.1693200000000008</v>
      </c>
      <c r="AF21" s="30">
        <f t="shared" si="5"/>
        <v>2.7851599999999985</v>
      </c>
      <c r="AH21" s="29">
        <f t="shared" ref="AH21:AH30" si="30">AH20+2</f>
        <v>12</v>
      </c>
      <c r="AI21" s="29">
        <v>29.85</v>
      </c>
      <c r="AJ21" s="82">
        <v>31</v>
      </c>
      <c r="AK21" s="82">
        <v>33</v>
      </c>
      <c r="AL21" s="29">
        <v>7.1</v>
      </c>
      <c r="AM21" s="29">
        <v>7.3</v>
      </c>
      <c r="AN21" s="29">
        <v>6.9</v>
      </c>
      <c r="AO21" s="30">
        <f t="shared" si="12"/>
        <v>3.6015000000000001</v>
      </c>
      <c r="AP21" s="30">
        <f t="shared" si="20"/>
        <v>3.8416000000000001</v>
      </c>
      <c r="AQ21" s="30">
        <f t="shared" si="6"/>
        <v>3.3614000000000002</v>
      </c>
      <c r="AR21" s="29"/>
      <c r="AS21" s="29">
        <f t="shared" ref="AS21:AS30" si="31">AS20+2</f>
        <v>12</v>
      </c>
      <c r="AT21" s="29">
        <v>27.1</v>
      </c>
      <c r="AU21" s="82">
        <v>28.7</v>
      </c>
      <c r="AV21" s="48">
        <v>30.720616409829201</v>
      </c>
      <c r="AW21" s="29">
        <v>6.5</v>
      </c>
      <c r="AX21" s="29">
        <v>7</v>
      </c>
      <c r="AY21" s="29">
        <v>6</v>
      </c>
      <c r="AZ21" s="30">
        <f t="shared" si="26"/>
        <v>2.6891199999999973</v>
      </c>
      <c r="BA21" s="86">
        <f t="shared" si="19"/>
        <v>3.1693200000000008</v>
      </c>
      <c r="BB21" s="86">
        <f t="shared" si="8"/>
        <v>2.189120000000035</v>
      </c>
    </row>
    <row r="22" spans="1:54" ht="15.75" x14ac:dyDescent="0.15">
      <c r="A22" s="29">
        <f t="shared" si="27"/>
        <v>14</v>
      </c>
      <c r="B22" s="48">
        <v>33</v>
      </c>
      <c r="C22" s="48">
        <v>27.8</v>
      </c>
      <c r="D22" s="82">
        <v>37</v>
      </c>
      <c r="E22" s="29">
        <v>7.2</v>
      </c>
      <c r="F22" s="29">
        <v>7.4</v>
      </c>
      <c r="G22" s="29">
        <v>7</v>
      </c>
      <c r="H22" s="30">
        <f t="shared" si="18"/>
        <v>2.9772400000000014</v>
      </c>
      <c r="I22" s="30">
        <f t="shared" si="9"/>
        <v>3.0732799999999996</v>
      </c>
      <c r="J22" s="30">
        <f t="shared" si="1"/>
        <v>2.8812000000000002</v>
      </c>
      <c r="K22" s="29"/>
      <c r="L22" s="29">
        <f t="shared" si="28"/>
        <v>14</v>
      </c>
      <c r="M22" s="29">
        <v>28</v>
      </c>
      <c r="N22" s="82">
        <v>30.4</v>
      </c>
      <c r="O22" s="82">
        <v>32.6</v>
      </c>
      <c r="P22" s="29">
        <v>7.1</v>
      </c>
      <c r="Q22" s="83">
        <v>7.3</v>
      </c>
      <c r="R22" s="29">
        <v>6.9</v>
      </c>
      <c r="S22" s="30">
        <f t="shared" si="2"/>
        <v>3.3614000000000002</v>
      </c>
      <c r="T22" s="30">
        <f t="shared" si="3"/>
        <v>3.4574400000000014</v>
      </c>
      <c r="U22" s="30">
        <f t="shared" si="10"/>
        <v>3.2653599999999989</v>
      </c>
      <c r="W22" s="29">
        <f t="shared" si="29"/>
        <v>14</v>
      </c>
      <c r="X22" s="29">
        <v>29.8</v>
      </c>
      <c r="Y22" s="82">
        <v>31.6</v>
      </c>
      <c r="Z22" s="82">
        <v>32.6</v>
      </c>
      <c r="AA22" s="29">
        <v>6.8</v>
      </c>
      <c r="AB22" s="29">
        <v>7</v>
      </c>
      <c r="AC22" s="29">
        <v>6.6</v>
      </c>
      <c r="AD22" s="30">
        <f t="shared" si="4"/>
        <v>3.1693200000000008</v>
      </c>
      <c r="AE22" s="84">
        <f t="shared" si="11"/>
        <v>3.2653599999999989</v>
      </c>
      <c r="AF22" s="30">
        <f t="shared" ref="AF22:AF53" si="32">(35.8-Z22)*0.9604</f>
        <v>3.073279999999996</v>
      </c>
      <c r="AH22" s="29">
        <f t="shared" si="30"/>
        <v>14</v>
      </c>
      <c r="AI22" s="29">
        <v>29.6</v>
      </c>
      <c r="AJ22" s="82">
        <v>30.9</v>
      </c>
      <c r="AK22" s="82">
        <v>32.6</v>
      </c>
      <c r="AL22" s="29">
        <v>7.6</v>
      </c>
      <c r="AM22" s="29">
        <v>7.8</v>
      </c>
      <c r="AN22" s="29">
        <v>7.4</v>
      </c>
      <c r="AO22" s="30">
        <f t="shared" si="12"/>
        <v>3.8416000000000001</v>
      </c>
      <c r="AP22" s="30">
        <f t="shared" si="20"/>
        <v>3.9376400000000014</v>
      </c>
      <c r="AQ22" s="30">
        <f t="shared" si="6"/>
        <v>3.7455599999999989</v>
      </c>
      <c r="AR22" s="29"/>
      <c r="AS22" s="29">
        <f t="shared" si="31"/>
        <v>14</v>
      </c>
      <c r="AT22" s="29">
        <v>27</v>
      </c>
      <c r="AU22" s="82">
        <v>28.7</v>
      </c>
      <c r="AV22" s="48">
        <v>30.516493127863399</v>
      </c>
      <c r="AW22" s="29">
        <v>6.9</v>
      </c>
      <c r="AX22" s="29">
        <v>7.3</v>
      </c>
      <c r="AY22" s="29">
        <v>6.5</v>
      </c>
      <c r="AZ22" s="30">
        <f t="shared" si="26"/>
        <v>2.7851599999999985</v>
      </c>
      <c r="BA22" s="86">
        <f t="shared" si="19"/>
        <v>3.1693200000000008</v>
      </c>
      <c r="BB22" s="86">
        <f t="shared" si="8"/>
        <v>2.385159999999992</v>
      </c>
    </row>
    <row r="23" spans="1:54" ht="15.75" x14ac:dyDescent="0.15">
      <c r="A23" s="29">
        <f t="shared" si="27"/>
        <v>16</v>
      </c>
      <c r="B23" s="48">
        <v>32.799999999999997</v>
      </c>
      <c r="C23" s="48">
        <v>27.5</v>
      </c>
      <c r="D23" s="82">
        <v>36.9</v>
      </c>
      <c r="E23" s="29">
        <v>7.6</v>
      </c>
      <c r="F23" s="29">
        <v>7.8</v>
      </c>
      <c r="G23" s="29">
        <v>7.4</v>
      </c>
      <c r="H23" s="30">
        <f t="shared" si="18"/>
        <v>3.1693200000000044</v>
      </c>
      <c r="I23" s="30">
        <f t="shared" si="9"/>
        <v>3.3614000000000002</v>
      </c>
      <c r="J23" s="30">
        <f t="shared" si="1"/>
        <v>2.9772400000000014</v>
      </c>
      <c r="K23" s="29"/>
      <c r="L23" s="29">
        <f t="shared" si="28"/>
        <v>16</v>
      </c>
      <c r="M23" s="29">
        <v>27.8</v>
      </c>
      <c r="N23" s="82">
        <v>30.1</v>
      </c>
      <c r="O23" s="82">
        <v>32.5</v>
      </c>
      <c r="P23" s="29">
        <v>7.6</v>
      </c>
      <c r="Q23" s="83">
        <v>7.8</v>
      </c>
      <c r="R23" s="29">
        <v>7.4</v>
      </c>
      <c r="S23" s="30">
        <f t="shared" si="2"/>
        <v>3.5534799999999995</v>
      </c>
      <c r="T23" s="30">
        <f t="shared" si="3"/>
        <v>3.7455599999999989</v>
      </c>
      <c r="U23" s="30">
        <f t="shared" si="10"/>
        <v>3.3614000000000002</v>
      </c>
      <c r="W23" s="29">
        <f t="shared" si="29"/>
        <v>16</v>
      </c>
      <c r="X23" s="29">
        <v>29.6</v>
      </c>
      <c r="Y23" s="82">
        <v>31.3</v>
      </c>
      <c r="Z23" s="82">
        <v>32.5</v>
      </c>
      <c r="AA23" s="29">
        <v>7.3</v>
      </c>
      <c r="AB23" s="29">
        <v>7.5</v>
      </c>
      <c r="AC23" s="29">
        <v>7.1</v>
      </c>
      <c r="AD23" s="30">
        <f t="shared" si="4"/>
        <v>3.3614000000000002</v>
      </c>
      <c r="AE23" s="84">
        <f t="shared" si="11"/>
        <v>3.5534799999999995</v>
      </c>
      <c r="AF23" s="30">
        <f t="shared" si="32"/>
        <v>3.1693199999999973</v>
      </c>
      <c r="AH23" s="29">
        <f t="shared" si="30"/>
        <v>16</v>
      </c>
      <c r="AI23" s="29">
        <v>29.5</v>
      </c>
      <c r="AJ23" s="82">
        <v>30.7</v>
      </c>
      <c r="AK23" s="82">
        <v>32.6</v>
      </c>
      <c r="AL23" s="29">
        <v>8</v>
      </c>
      <c r="AM23" s="29">
        <v>8.1999999999999993</v>
      </c>
      <c r="AN23" s="29">
        <v>7.8</v>
      </c>
      <c r="AO23" s="30">
        <f t="shared" si="12"/>
        <v>3.9376400000000014</v>
      </c>
      <c r="AP23" s="30">
        <f t="shared" si="20"/>
        <v>4.1297200000000007</v>
      </c>
      <c r="AQ23" s="30">
        <f t="shared" si="6"/>
        <v>3.7455599999999989</v>
      </c>
      <c r="AR23" s="29"/>
      <c r="AS23" s="29">
        <f t="shared" si="31"/>
        <v>16</v>
      </c>
      <c r="AT23" s="29">
        <v>26.9</v>
      </c>
      <c r="AU23" s="82">
        <v>28.7</v>
      </c>
      <c r="AV23" s="48">
        <v>30.3123698458975</v>
      </c>
      <c r="AW23" s="29">
        <v>7.2</v>
      </c>
      <c r="AX23" s="29">
        <v>7.5</v>
      </c>
      <c r="AY23" s="29">
        <v>6.9</v>
      </c>
      <c r="AZ23" s="30">
        <f t="shared" si="26"/>
        <v>2.8812000000000002</v>
      </c>
      <c r="BA23" s="86">
        <f t="shared" si="19"/>
        <v>3.1693200000000008</v>
      </c>
      <c r="BB23" s="86">
        <f t="shared" si="8"/>
        <v>2.5812000000000412</v>
      </c>
    </row>
    <row r="24" spans="1:54" ht="15.75" x14ac:dyDescent="0.15">
      <c r="A24" s="29">
        <f t="shared" si="27"/>
        <v>18</v>
      </c>
      <c r="B24" s="48">
        <v>32.700000000000003</v>
      </c>
      <c r="C24" s="48">
        <v>27.3</v>
      </c>
      <c r="D24" s="82">
        <v>36.9</v>
      </c>
      <c r="E24" s="29">
        <v>8.1999999999999993</v>
      </c>
      <c r="F24" s="29">
        <v>8.3000000000000007</v>
      </c>
      <c r="G24" s="29">
        <v>8.1</v>
      </c>
      <c r="H24" s="30">
        <f t="shared" si="18"/>
        <v>3.2653599999999989</v>
      </c>
      <c r="I24" s="30">
        <f t="shared" si="9"/>
        <v>3.5534799999999995</v>
      </c>
      <c r="J24" s="30">
        <f t="shared" si="1"/>
        <v>2.9772400000000014</v>
      </c>
      <c r="K24" s="29"/>
      <c r="L24" s="29">
        <f t="shared" si="28"/>
        <v>18</v>
      </c>
      <c r="M24" s="29">
        <v>27.7</v>
      </c>
      <c r="N24" s="82">
        <v>29.9</v>
      </c>
      <c r="O24" s="82">
        <v>32.5</v>
      </c>
      <c r="P24" s="29">
        <v>8.1</v>
      </c>
      <c r="Q24" s="83">
        <v>8.1999999999999993</v>
      </c>
      <c r="R24" s="29">
        <v>8</v>
      </c>
      <c r="S24" s="30">
        <f t="shared" si="2"/>
        <v>3.6495200000000008</v>
      </c>
      <c r="T24" s="30">
        <f t="shared" si="3"/>
        <v>3.9376400000000014</v>
      </c>
      <c r="U24" s="30">
        <f t="shared" si="10"/>
        <v>3.3614000000000002</v>
      </c>
      <c r="W24" s="29">
        <f t="shared" si="29"/>
        <v>18</v>
      </c>
      <c r="X24" s="29">
        <v>29.5</v>
      </c>
      <c r="Y24" s="82">
        <v>31.1</v>
      </c>
      <c r="Z24" s="82">
        <v>32.5</v>
      </c>
      <c r="AA24" s="29">
        <v>7.7</v>
      </c>
      <c r="AB24" s="29">
        <v>7.8</v>
      </c>
      <c r="AC24" s="29">
        <v>7.6</v>
      </c>
      <c r="AD24" s="30">
        <f t="shared" si="4"/>
        <v>3.4574400000000014</v>
      </c>
      <c r="AE24" s="84">
        <f t="shared" si="11"/>
        <v>3.7455599999999989</v>
      </c>
      <c r="AF24" s="30">
        <f t="shared" si="32"/>
        <v>3.1693199999999973</v>
      </c>
      <c r="AH24" s="29">
        <f t="shared" si="30"/>
        <v>18</v>
      </c>
      <c r="AI24" s="29">
        <v>29.3</v>
      </c>
      <c r="AJ24" s="82">
        <v>30.4</v>
      </c>
      <c r="AK24" s="82">
        <v>32.5</v>
      </c>
      <c r="AL24" s="29">
        <v>8.5</v>
      </c>
      <c r="AM24" s="29">
        <v>8.6</v>
      </c>
      <c r="AN24" s="29">
        <v>8.4</v>
      </c>
      <c r="AO24" s="30">
        <f t="shared" si="12"/>
        <v>4.1297200000000007</v>
      </c>
      <c r="AP24" s="30">
        <f t="shared" si="20"/>
        <v>4.4178400000000018</v>
      </c>
      <c r="AQ24" s="30">
        <f t="shared" si="6"/>
        <v>3.8416000000000001</v>
      </c>
      <c r="AR24" s="29"/>
      <c r="AS24" s="29">
        <f t="shared" si="31"/>
        <v>18</v>
      </c>
      <c r="AT24" s="29">
        <v>26.8</v>
      </c>
      <c r="AU24" s="82">
        <v>28.6</v>
      </c>
      <c r="AV24" s="48">
        <v>30.212369845897499</v>
      </c>
      <c r="AW24" s="29">
        <v>7.5</v>
      </c>
      <c r="AX24" s="29">
        <v>7.8</v>
      </c>
      <c r="AY24" s="29">
        <v>7.2</v>
      </c>
      <c r="AZ24" s="30">
        <f t="shared" si="26"/>
        <v>2.9772399999999979</v>
      </c>
      <c r="BA24" s="86">
        <f t="shared" si="19"/>
        <v>3.2653599999999989</v>
      </c>
      <c r="BB24" s="86">
        <f t="shared" si="8"/>
        <v>2.6772400000000425</v>
      </c>
    </row>
    <row r="25" spans="1:54" ht="15.75" x14ac:dyDescent="0.15">
      <c r="A25" s="29">
        <f t="shared" si="27"/>
        <v>20</v>
      </c>
      <c r="B25" s="48">
        <v>32.5</v>
      </c>
      <c r="C25" s="48">
        <v>27.2</v>
      </c>
      <c r="D25" s="82">
        <v>36.6</v>
      </c>
      <c r="E25" s="29">
        <v>8.6999999999999993</v>
      </c>
      <c r="F25" s="29">
        <v>8.9</v>
      </c>
      <c r="G25" s="29">
        <v>8.5</v>
      </c>
      <c r="H25" s="30">
        <f t="shared" si="18"/>
        <v>3.4574400000000014</v>
      </c>
      <c r="I25" s="30">
        <f t="shared" si="9"/>
        <v>3.6495200000000008</v>
      </c>
      <c r="J25" s="30">
        <f t="shared" si="1"/>
        <v>3.2653599999999989</v>
      </c>
      <c r="K25" s="29"/>
      <c r="L25" s="29">
        <f t="shared" si="28"/>
        <v>20</v>
      </c>
      <c r="M25" s="29">
        <v>27.5</v>
      </c>
      <c r="N25" s="82">
        <v>29.8</v>
      </c>
      <c r="O25" s="82">
        <v>32.200000000000003</v>
      </c>
      <c r="P25" s="29">
        <v>8.5</v>
      </c>
      <c r="Q25" s="83">
        <v>8.6999999999999993</v>
      </c>
      <c r="R25" s="29">
        <v>8.3000000000000007</v>
      </c>
      <c r="S25" s="30">
        <f t="shared" si="2"/>
        <v>3.8416000000000001</v>
      </c>
      <c r="T25" s="30">
        <f t="shared" si="3"/>
        <v>4.0336799999999995</v>
      </c>
      <c r="U25" s="30">
        <f t="shared" si="10"/>
        <v>3.6495199999999972</v>
      </c>
      <c r="W25" s="29">
        <f t="shared" si="29"/>
        <v>20</v>
      </c>
      <c r="X25" s="29">
        <v>29.4</v>
      </c>
      <c r="Y25" s="82">
        <v>31.1</v>
      </c>
      <c r="Z25" s="82">
        <v>32.299999999999997</v>
      </c>
      <c r="AA25" s="29">
        <v>8</v>
      </c>
      <c r="AB25" s="29">
        <v>8.1999999999999993</v>
      </c>
      <c r="AC25" s="29">
        <v>7.8</v>
      </c>
      <c r="AD25" s="30">
        <f t="shared" si="4"/>
        <v>3.5534800000000026</v>
      </c>
      <c r="AE25" s="84">
        <f t="shared" si="11"/>
        <v>3.7455599999999989</v>
      </c>
      <c r="AF25" s="30">
        <f t="shared" si="32"/>
        <v>3.3614000000000002</v>
      </c>
      <c r="AH25" s="29">
        <f t="shared" si="30"/>
        <v>20</v>
      </c>
      <c r="AI25" s="29">
        <v>29.2</v>
      </c>
      <c r="AJ25" s="82">
        <v>30.4</v>
      </c>
      <c r="AK25" s="82">
        <v>32.299999999999997</v>
      </c>
      <c r="AL25" s="29">
        <v>8.9</v>
      </c>
      <c r="AM25" s="29">
        <v>9.1</v>
      </c>
      <c r="AN25" s="29">
        <v>8.6999999999999993</v>
      </c>
      <c r="AO25" s="30">
        <f t="shared" si="12"/>
        <v>4.225760000000002</v>
      </c>
      <c r="AP25" s="30">
        <f t="shared" si="20"/>
        <v>4.4178400000000018</v>
      </c>
      <c r="AQ25" s="30">
        <f t="shared" si="6"/>
        <v>4.033680000000003</v>
      </c>
      <c r="AR25" s="29"/>
      <c r="AS25" s="29">
        <f t="shared" si="31"/>
        <v>20</v>
      </c>
      <c r="AT25" s="29">
        <v>26.6</v>
      </c>
      <c r="AU25" s="82">
        <v>28.3</v>
      </c>
      <c r="AV25" s="48">
        <v>30.1164931278634</v>
      </c>
      <c r="AW25" s="29">
        <v>7.9</v>
      </c>
      <c r="AX25" s="29">
        <v>8.3000000000000007</v>
      </c>
      <c r="AY25" s="29">
        <v>7.5</v>
      </c>
      <c r="AZ25" s="30">
        <f t="shared" si="26"/>
        <v>3.1693199999999973</v>
      </c>
      <c r="BA25" s="86">
        <f t="shared" si="19"/>
        <v>3.5534799999999995</v>
      </c>
      <c r="BB25" s="86">
        <f t="shared" si="8"/>
        <v>2.7693199999999907</v>
      </c>
    </row>
    <row r="26" spans="1:54" ht="15.75" x14ac:dyDescent="0.15">
      <c r="A26" s="29">
        <f t="shared" si="27"/>
        <v>22</v>
      </c>
      <c r="B26" s="48">
        <v>32.299999999999997</v>
      </c>
      <c r="C26" s="48">
        <v>27</v>
      </c>
      <c r="D26" s="82">
        <v>36.5</v>
      </c>
      <c r="E26" s="29">
        <v>9.1</v>
      </c>
      <c r="F26" s="29">
        <v>9.1999999999999993</v>
      </c>
      <c r="G26" s="29">
        <v>9</v>
      </c>
      <c r="H26" s="30">
        <f t="shared" si="18"/>
        <v>3.6495200000000043</v>
      </c>
      <c r="I26" s="30">
        <f t="shared" si="9"/>
        <v>3.8416000000000001</v>
      </c>
      <c r="J26" s="30">
        <f t="shared" si="1"/>
        <v>3.3614000000000002</v>
      </c>
      <c r="K26" s="29"/>
      <c r="L26" s="29">
        <f t="shared" si="28"/>
        <v>22</v>
      </c>
      <c r="M26" s="29">
        <v>27.4</v>
      </c>
      <c r="N26" s="82">
        <v>29.6</v>
      </c>
      <c r="O26" s="82">
        <v>32.200000000000003</v>
      </c>
      <c r="P26" s="29">
        <v>8.8000000000000007</v>
      </c>
      <c r="Q26" s="83">
        <v>8.9</v>
      </c>
      <c r="R26" s="29">
        <v>8.6999999999999993</v>
      </c>
      <c r="S26" s="30">
        <f t="shared" si="2"/>
        <v>3.9376400000000014</v>
      </c>
      <c r="T26" s="30">
        <f t="shared" si="3"/>
        <v>4.2257599999999984</v>
      </c>
      <c r="U26" s="30">
        <f t="shared" si="10"/>
        <v>3.6495199999999972</v>
      </c>
      <c r="W26" s="29">
        <f t="shared" si="29"/>
        <v>22</v>
      </c>
      <c r="X26" s="29">
        <v>29.2</v>
      </c>
      <c r="Y26" s="82">
        <v>30.8</v>
      </c>
      <c r="Z26" s="82">
        <v>32.200000000000003</v>
      </c>
      <c r="AA26" s="29">
        <v>8.5</v>
      </c>
      <c r="AB26" s="29">
        <v>8.6</v>
      </c>
      <c r="AC26" s="29">
        <v>8.4</v>
      </c>
      <c r="AD26" s="30">
        <f t="shared" si="4"/>
        <v>3.745560000000002</v>
      </c>
      <c r="AE26" s="84">
        <f t="shared" si="11"/>
        <v>4.0336799999999995</v>
      </c>
      <c r="AF26" s="30">
        <f t="shared" si="32"/>
        <v>3.4574399999999947</v>
      </c>
      <c r="AH26" s="29">
        <f t="shared" si="30"/>
        <v>22</v>
      </c>
      <c r="AI26" s="29">
        <v>29.1</v>
      </c>
      <c r="AJ26" s="82">
        <v>30.2</v>
      </c>
      <c r="AK26" s="82">
        <v>32.299999999999997</v>
      </c>
      <c r="AL26" s="29">
        <v>9.3000000000000007</v>
      </c>
      <c r="AM26" s="29">
        <v>9.4</v>
      </c>
      <c r="AN26" s="29">
        <v>9.1999999999999993</v>
      </c>
      <c r="AO26" s="30">
        <f t="shared" si="12"/>
        <v>4.3218000000000005</v>
      </c>
      <c r="AP26" s="30">
        <f t="shared" si="20"/>
        <v>4.6099200000000007</v>
      </c>
      <c r="AQ26" s="30">
        <f t="shared" si="6"/>
        <v>4.033680000000003</v>
      </c>
      <c r="AR26" s="29"/>
      <c r="AS26" s="29">
        <f t="shared" si="31"/>
        <v>22</v>
      </c>
      <c r="AT26" s="29">
        <v>26.5</v>
      </c>
      <c r="AU26" s="82">
        <v>28.2</v>
      </c>
      <c r="AV26" s="48">
        <v>30.016493127863399</v>
      </c>
      <c r="AW26" s="29">
        <v>8.3000000000000007</v>
      </c>
      <c r="AX26" s="29">
        <v>8.6999999999999993</v>
      </c>
      <c r="AY26" s="29">
        <v>7.9</v>
      </c>
      <c r="AZ26" s="30">
        <f t="shared" si="26"/>
        <v>3.2653599999999989</v>
      </c>
      <c r="BA26" s="86">
        <f t="shared" si="19"/>
        <v>3.6495200000000008</v>
      </c>
      <c r="BB26" s="86">
        <f t="shared" si="8"/>
        <v>2.8653599999999919</v>
      </c>
    </row>
    <row r="27" spans="1:54" ht="15.75" x14ac:dyDescent="0.15">
      <c r="A27" s="29">
        <f t="shared" si="27"/>
        <v>24</v>
      </c>
      <c r="B27" s="48">
        <v>32.1</v>
      </c>
      <c r="C27" s="48">
        <v>26.9</v>
      </c>
      <c r="D27" s="82">
        <v>36.299999999999997</v>
      </c>
      <c r="E27" s="29">
        <v>9.5</v>
      </c>
      <c r="F27" s="29">
        <v>9.6</v>
      </c>
      <c r="G27" s="29">
        <v>9.4</v>
      </c>
      <c r="H27" s="30">
        <f t="shared" si="18"/>
        <v>3.8416000000000001</v>
      </c>
      <c r="I27" s="30">
        <f t="shared" si="9"/>
        <v>3.9376400000000014</v>
      </c>
      <c r="J27" s="30">
        <f t="shared" si="1"/>
        <v>3.5534800000000026</v>
      </c>
      <c r="K27" s="29"/>
      <c r="L27" s="29">
        <f t="shared" si="28"/>
        <v>24</v>
      </c>
      <c r="M27" s="29">
        <v>27.3</v>
      </c>
      <c r="N27" s="82">
        <v>29.5</v>
      </c>
      <c r="O27" s="82">
        <v>32.1</v>
      </c>
      <c r="P27" s="29">
        <v>9.1999999999999993</v>
      </c>
      <c r="Q27" s="83">
        <v>9.3000000000000007</v>
      </c>
      <c r="R27" s="29">
        <v>9.1</v>
      </c>
      <c r="S27" s="30">
        <f t="shared" si="2"/>
        <v>4.0336799999999995</v>
      </c>
      <c r="T27" s="30">
        <f t="shared" si="3"/>
        <v>4.3218000000000005</v>
      </c>
      <c r="U27" s="30">
        <f t="shared" si="10"/>
        <v>3.7455599999999989</v>
      </c>
      <c r="W27" s="29">
        <f t="shared" si="29"/>
        <v>24</v>
      </c>
      <c r="X27" s="29">
        <v>29</v>
      </c>
      <c r="Y27" s="82">
        <v>30.6</v>
      </c>
      <c r="Z27" s="82">
        <v>32</v>
      </c>
      <c r="AA27" s="29">
        <v>9</v>
      </c>
      <c r="AB27" s="29">
        <v>9.1</v>
      </c>
      <c r="AC27" s="29">
        <v>8.9</v>
      </c>
      <c r="AD27" s="30">
        <f t="shared" si="4"/>
        <v>3.9376400000000014</v>
      </c>
      <c r="AE27" s="84">
        <f t="shared" si="11"/>
        <v>4.2257599999999984</v>
      </c>
      <c r="AF27" s="30">
        <f t="shared" si="32"/>
        <v>3.6495199999999972</v>
      </c>
      <c r="AH27" s="29">
        <f t="shared" si="30"/>
        <v>24</v>
      </c>
      <c r="AI27" s="29">
        <v>28.9</v>
      </c>
      <c r="AJ27" s="82">
        <v>30</v>
      </c>
      <c r="AK27" s="82">
        <v>32.1</v>
      </c>
      <c r="AL27" s="29">
        <v>9.6</v>
      </c>
      <c r="AM27" s="29">
        <v>9.6999999999999993</v>
      </c>
      <c r="AN27" s="29">
        <v>9.5</v>
      </c>
      <c r="AO27" s="30">
        <f t="shared" si="12"/>
        <v>4.513880000000003</v>
      </c>
      <c r="AP27" s="30">
        <f t="shared" si="20"/>
        <v>4.8020000000000005</v>
      </c>
      <c r="AQ27" s="30">
        <f t="shared" si="6"/>
        <v>4.2257599999999984</v>
      </c>
      <c r="AR27" s="29"/>
      <c r="AS27" s="29">
        <f t="shared" si="31"/>
        <v>24</v>
      </c>
      <c r="AT27" s="29">
        <v>26.4</v>
      </c>
      <c r="AU27" s="82">
        <v>28</v>
      </c>
      <c r="AV27" s="48">
        <v>30.020616409829199</v>
      </c>
      <c r="AW27" s="29">
        <v>8.6999999999999993</v>
      </c>
      <c r="AX27" s="29">
        <v>9.1999999999999993</v>
      </c>
      <c r="AY27" s="29">
        <v>8.1999999999999993</v>
      </c>
      <c r="AZ27" s="30">
        <f t="shared" si="26"/>
        <v>3.3614000000000002</v>
      </c>
      <c r="BA27" s="86">
        <f t="shared" si="19"/>
        <v>3.8416000000000001</v>
      </c>
      <c r="BB27" s="86">
        <f t="shared" si="8"/>
        <v>2.8614000000000379</v>
      </c>
    </row>
    <row r="28" spans="1:54" ht="15.75" x14ac:dyDescent="0.15">
      <c r="A28" s="29">
        <f t="shared" si="27"/>
        <v>26</v>
      </c>
      <c r="B28" s="48">
        <v>32</v>
      </c>
      <c r="C28" s="48">
        <v>26.8</v>
      </c>
      <c r="D28" s="82">
        <v>36</v>
      </c>
      <c r="E28" s="29">
        <v>10</v>
      </c>
      <c r="F28" s="29">
        <v>10.1</v>
      </c>
      <c r="G28" s="29">
        <v>9.9</v>
      </c>
      <c r="H28" s="30">
        <f t="shared" si="18"/>
        <v>3.9376400000000014</v>
      </c>
      <c r="I28" s="30">
        <f t="shared" si="9"/>
        <v>4.0336799999999995</v>
      </c>
      <c r="J28" s="30">
        <f t="shared" si="1"/>
        <v>3.8416000000000001</v>
      </c>
      <c r="K28" s="29"/>
      <c r="L28" s="29">
        <f t="shared" si="28"/>
        <v>26</v>
      </c>
      <c r="M28" s="29">
        <v>27.1</v>
      </c>
      <c r="N28" s="82">
        <v>29.5</v>
      </c>
      <c r="O28" s="82">
        <v>31.7</v>
      </c>
      <c r="P28" s="29">
        <v>9.6</v>
      </c>
      <c r="Q28" s="83">
        <v>9.6999999999999993</v>
      </c>
      <c r="R28" s="29">
        <v>9.5</v>
      </c>
      <c r="S28" s="30">
        <f t="shared" si="2"/>
        <v>4.2257599999999984</v>
      </c>
      <c r="T28" s="30">
        <f t="shared" si="3"/>
        <v>4.3218000000000005</v>
      </c>
      <c r="U28" s="30">
        <f t="shared" si="10"/>
        <v>4.1297200000000007</v>
      </c>
      <c r="W28" s="29">
        <f t="shared" si="29"/>
        <v>26</v>
      </c>
      <c r="X28" s="29">
        <v>28.9</v>
      </c>
      <c r="Y28" s="82">
        <v>30.7</v>
      </c>
      <c r="Z28" s="82">
        <v>31.7</v>
      </c>
      <c r="AA28" s="29">
        <v>9.4</v>
      </c>
      <c r="AB28" s="29">
        <v>9.5</v>
      </c>
      <c r="AC28" s="29">
        <v>9.3000000000000007</v>
      </c>
      <c r="AD28" s="30">
        <f t="shared" si="4"/>
        <v>4.033680000000003</v>
      </c>
      <c r="AE28" s="84">
        <f t="shared" si="11"/>
        <v>4.1297200000000007</v>
      </c>
      <c r="AF28" s="30">
        <f t="shared" si="32"/>
        <v>3.9376399999999983</v>
      </c>
      <c r="AH28" s="29">
        <f t="shared" si="30"/>
        <v>26</v>
      </c>
      <c r="AI28" s="29">
        <v>28.7</v>
      </c>
      <c r="AJ28" s="82">
        <v>30</v>
      </c>
      <c r="AK28" s="82">
        <v>31.7</v>
      </c>
      <c r="AL28" s="29">
        <v>10</v>
      </c>
      <c r="AM28" s="29">
        <v>10.1</v>
      </c>
      <c r="AN28" s="29">
        <v>9.9</v>
      </c>
      <c r="AO28" s="30">
        <f t="shared" si="12"/>
        <v>4.7059600000000019</v>
      </c>
      <c r="AP28" s="30">
        <f t="shared" si="20"/>
        <v>4.8020000000000005</v>
      </c>
      <c r="AQ28" s="30">
        <f t="shared" si="6"/>
        <v>4.6099200000000007</v>
      </c>
      <c r="AR28" s="29"/>
      <c r="AS28" s="29">
        <f t="shared" si="31"/>
        <v>26</v>
      </c>
      <c r="AT28" s="29">
        <v>26.2</v>
      </c>
      <c r="AU28" s="82">
        <v>27.8</v>
      </c>
      <c r="AV28" s="48">
        <v>29.820616409829199</v>
      </c>
      <c r="AW28" s="29">
        <v>9.1</v>
      </c>
      <c r="AX28" s="29">
        <v>9.6</v>
      </c>
      <c r="AY28" s="29">
        <v>8.6</v>
      </c>
      <c r="AZ28" s="30">
        <f t="shared" si="26"/>
        <v>3.5534799999999995</v>
      </c>
      <c r="BA28" s="86">
        <f t="shared" si="19"/>
        <v>4.0336799999999995</v>
      </c>
      <c r="BB28" s="86">
        <f t="shared" si="8"/>
        <v>3.0534800000000373</v>
      </c>
    </row>
    <row r="29" spans="1:54" ht="15.75" x14ac:dyDescent="0.15">
      <c r="A29" s="29">
        <f t="shared" si="27"/>
        <v>28</v>
      </c>
      <c r="B29" s="48">
        <v>31.9</v>
      </c>
      <c r="C29" s="48">
        <v>26.6</v>
      </c>
      <c r="D29" s="82">
        <v>36</v>
      </c>
      <c r="E29" s="29">
        <v>10.3</v>
      </c>
      <c r="F29" s="29">
        <v>10.5</v>
      </c>
      <c r="G29" s="29">
        <v>10.1</v>
      </c>
      <c r="H29" s="30">
        <f t="shared" si="18"/>
        <v>4.033680000000003</v>
      </c>
      <c r="I29" s="30">
        <f t="shared" si="9"/>
        <v>4.2257599999999984</v>
      </c>
      <c r="J29" s="30">
        <f t="shared" si="1"/>
        <v>3.8416000000000001</v>
      </c>
      <c r="K29" s="29"/>
      <c r="L29" s="29">
        <f t="shared" si="28"/>
        <v>28</v>
      </c>
      <c r="M29" s="29">
        <v>27</v>
      </c>
      <c r="N29" s="82">
        <v>29.3</v>
      </c>
      <c r="O29" s="82">
        <v>31.7</v>
      </c>
      <c r="P29" s="29">
        <v>10</v>
      </c>
      <c r="Q29" s="83">
        <v>10.199999999999999</v>
      </c>
      <c r="R29" s="29">
        <v>9.8000000000000007</v>
      </c>
      <c r="S29" s="30">
        <f t="shared" si="2"/>
        <v>4.3218000000000005</v>
      </c>
      <c r="T29" s="30">
        <f t="shared" si="3"/>
        <v>4.5138799999999994</v>
      </c>
      <c r="U29" s="30">
        <f t="shared" si="10"/>
        <v>4.1297200000000007</v>
      </c>
      <c r="W29" s="29">
        <f t="shared" si="29"/>
        <v>28</v>
      </c>
      <c r="X29" s="29">
        <v>28.8</v>
      </c>
      <c r="Y29" s="82">
        <v>30.5</v>
      </c>
      <c r="Z29" s="82">
        <v>31.7</v>
      </c>
      <c r="AA29" s="29">
        <v>9.8000000000000007</v>
      </c>
      <c r="AB29" s="29">
        <v>10</v>
      </c>
      <c r="AC29" s="29">
        <v>9.6</v>
      </c>
      <c r="AD29" s="30">
        <f t="shared" si="4"/>
        <v>4.1297200000000007</v>
      </c>
      <c r="AE29" s="84">
        <f t="shared" si="11"/>
        <v>4.3218000000000005</v>
      </c>
      <c r="AF29" s="30">
        <f t="shared" si="32"/>
        <v>3.9376399999999983</v>
      </c>
      <c r="AH29" s="29">
        <f t="shared" si="30"/>
        <v>28</v>
      </c>
      <c r="AI29" s="29">
        <v>28.6</v>
      </c>
      <c r="AJ29" s="82">
        <v>29.8</v>
      </c>
      <c r="AK29" s="82">
        <v>31.7</v>
      </c>
      <c r="AL29" s="29">
        <v>10.5</v>
      </c>
      <c r="AM29" s="29">
        <v>10.7</v>
      </c>
      <c r="AN29" s="29">
        <v>10.3</v>
      </c>
      <c r="AO29" s="30">
        <f t="shared" si="12"/>
        <v>4.8020000000000005</v>
      </c>
      <c r="AP29" s="30">
        <f t="shared" si="20"/>
        <v>4.9940799999999994</v>
      </c>
      <c r="AQ29" s="30">
        <f t="shared" si="6"/>
        <v>4.6099200000000007</v>
      </c>
      <c r="AR29" s="29"/>
      <c r="AS29" s="29">
        <f t="shared" si="31"/>
        <v>28</v>
      </c>
      <c r="AT29" s="29">
        <v>26.1</v>
      </c>
      <c r="AU29" s="82">
        <v>27.8</v>
      </c>
      <c r="AV29" s="48">
        <v>29.6164931278634</v>
      </c>
      <c r="AW29" s="29">
        <v>9.4</v>
      </c>
      <c r="AX29" s="29">
        <v>9.8000000000000007</v>
      </c>
      <c r="AY29" s="29">
        <v>9</v>
      </c>
      <c r="AZ29" s="30">
        <f t="shared" si="26"/>
        <v>3.6495199999999972</v>
      </c>
      <c r="BA29" s="86">
        <f t="shared" si="19"/>
        <v>4.0336799999999995</v>
      </c>
      <c r="BB29" s="86">
        <f t="shared" si="8"/>
        <v>3.2495199999999906</v>
      </c>
    </row>
    <row r="30" spans="1:54" ht="15.75" x14ac:dyDescent="0.15">
      <c r="A30" s="29">
        <f t="shared" si="27"/>
        <v>30</v>
      </c>
      <c r="B30" s="48">
        <v>31.8</v>
      </c>
      <c r="C30" s="48">
        <v>26.4</v>
      </c>
      <c r="D30" s="82">
        <v>36</v>
      </c>
      <c r="E30" s="29">
        <v>10.6</v>
      </c>
      <c r="F30" s="29">
        <v>10.9</v>
      </c>
      <c r="G30" s="29">
        <v>10.3</v>
      </c>
      <c r="H30" s="30">
        <f t="shared" si="18"/>
        <v>4.1297200000000007</v>
      </c>
      <c r="I30" s="30">
        <f t="shared" si="9"/>
        <v>4.4178400000000018</v>
      </c>
      <c r="J30" s="30">
        <f t="shared" si="1"/>
        <v>3.8416000000000001</v>
      </c>
      <c r="K30" s="29"/>
      <c r="L30" s="29">
        <f t="shared" si="28"/>
        <v>30</v>
      </c>
      <c r="M30" s="29">
        <v>26.9</v>
      </c>
      <c r="N30" s="82">
        <v>29.1</v>
      </c>
      <c r="O30" s="82">
        <v>31.7</v>
      </c>
      <c r="P30" s="29">
        <v>10.4</v>
      </c>
      <c r="Q30" s="83">
        <v>10.7</v>
      </c>
      <c r="R30" s="29">
        <v>10.1</v>
      </c>
      <c r="S30" s="30">
        <f t="shared" si="2"/>
        <v>4.4178400000000018</v>
      </c>
      <c r="T30" s="30">
        <f t="shared" si="3"/>
        <v>4.7059599999999984</v>
      </c>
      <c r="U30" s="30">
        <f t="shared" si="10"/>
        <v>4.1297200000000007</v>
      </c>
      <c r="W30" s="29">
        <f t="shared" si="29"/>
        <v>30</v>
      </c>
      <c r="X30" s="29">
        <v>28.7</v>
      </c>
      <c r="Y30" s="82">
        <v>30.3</v>
      </c>
      <c r="Z30" s="82">
        <v>31.7</v>
      </c>
      <c r="AA30" s="29">
        <v>10.199999999999999</v>
      </c>
      <c r="AB30" s="29">
        <v>10.5</v>
      </c>
      <c r="AC30" s="29">
        <v>9.9</v>
      </c>
      <c r="AD30" s="30">
        <f t="shared" si="4"/>
        <v>4.225760000000002</v>
      </c>
      <c r="AE30" s="84">
        <f t="shared" si="11"/>
        <v>4.5138799999999994</v>
      </c>
      <c r="AF30" s="30">
        <f t="shared" si="32"/>
        <v>3.9376399999999983</v>
      </c>
      <c r="AH30" s="29">
        <f t="shared" si="30"/>
        <v>30</v>
      </c>
      <c r="AI30" s="29">
        <v>28.5</v>
      </c>
      <c r="AJ30" s="82">
        <v>29.6</v>
      </c>
      <c r="AK30" s="82">
        <v>31.7</v>
      </c>
      <c r="AL30" s="29">
        <v>11</v>
      </c>
      <c r="AM30" s="29">
        <v>11.3</v>
      </c>
      <c r="AN30" s="29">
        <v>10.7</v>
      </c>
      <c r="AO30" s="30">
        <f t="shared" si="12"/>
        <v>4.8980400000000017</v>
      </c>
      <c r="AP30" s="30">
        <f t="shared" si="20"/>
        <v>5.1861599999999992</v>
      </c>
      <c r="AQ30" s="30">
        <f t="shared" si="6"/>
        <v>4.6099200000000007</v>
      </c>
      <c r="AR30" s="29"/>
      <c r="AS30" s="29">
        <f t="shared" si="31"/>
        <v>30</v>
      </c>
      <c r="AT30" s="29">
        <v>26</v>
      </c>
      <c r="AU30" s="82">
        <v>27.6</v>
      </c>
      <c r="AV30" s="48">
        <v>29.6206164098292</v>
      </c>
      <c r="AW30" s="29">
        <v>9.6</v>
      </c>
      <c r="AX30" s="29">
        <v>10.1</v>
      </c>
      <c r="AY30" s="29">
        <v>9.1</v>
      </c>
      <c r="AZ30" s="30">
        <f t="shared" si="26"/>
        <v>3.7455599999999989</v>
      </c>
      <c r="BA30" s="86">
        <f t="shared" si="19"/>
        <v>4.2257599999999984</v>
      </c>
      <c r="BB30" s="86">
        <f t="shared" si="8"/>
        <v>3.2455600000000366</v>
      </c>
    </row>
    <row r="31" spans="1:54" ht="15.75" x14ac:dyDescent="0.15">
      <c r="A31" s="29">
        <f t="shared" ref="A31:A34" si="33">A30+3</f>
        <v>33</v>
      </c>
      <c r="B31" s="48">
        <v>31.6</v>
      </c>
      <c r="C31" s="48">
        <v>26.2</v>
      </c>
      <c r="D31" s="82">
        <v>35.799999999999997</v>
      </c>
      <c r="E31" s="29">
        <v>11.2</v>
      </c>
      <c r="F31" s="29">
        <v>11.4</v>
      </c>
      <c r="G31" s="29">
        <v>11</v>
      </c>
      <c r="H31" s="30">
        <f t="shared" si="18"/>
        <v>4.3218000000000005</v>
      </c>
      <c r="I31" s="30">
        <f t="shared" si="9"/>
        <v>4.6099200000000007</v>
      </c>
      <c r="J31" s="30">
        <f t="shared" si="1"/>
        <v>4.033680000000003</v>
      </c>
      <c r="K31" s="29"/>
      <c r="L31" s="29">
        <f t="shared" ref="L31:L34" si="34">L30+3</f>
        <v>33</v>
      </c>
      <c r="M31" s="29">
        <v>26.6</v>
      </c>
      <c r="N31" s="82">
        <v>28.8</v>
      </c>
      <c r="O31" s="82">
        <v>31.4</v>
      </c>
      <c r="P31" s="29">
        <v>10.9</v>
      </c>
      <c r="Q31" s="83">
        <v>11.1</v>
      </c>
      <c r="R31" s="29">
        <v>10.7</v>
      </c>
      <c r="S31" s="30">
        <f t="shared" si="2"/>
        <v>4.7059599999999984</v>
      </c>
      <c r="T31" s="30">
        <f t="shared" si="3"/>
        <v>4.9940799999999994</v>
      </c>
      <c r="U31" s="30">
        <f t="shared" si="10"/>
        <v>4.4178400000000018</v>
      </c>
      <c r="W31" s="29">
        <f t="shared" ref="W31:W34" si="35">W30+3</f>
        <v>33</v>
      </c>
      <c r="X31" s="29">
        <v>28.5</v>
      </c>
      <c r="Y31" s="82">
        <v>30.1</v>
      </c>
      <c r="Z31" s="82">
        <v>31.5</v>
      </c>
      <c r="AA31" s="29">
        <v>10.6</v>
      </c>
      <c r="AB31" s="29">
        <v>10.8</v>
      </c>
      <c r="AC31" s="29">
        <v>10.4</v>
      </c>
      <c r="AD31" s="30">
        <f t="shared" si="4"/>
        <v>4.4178400000000018</v>
      </c>
      <c r="AE31" s="84">
        <f t="shared" si="11"/>
        <v>4.7059599999999984</v>
      </c>
      <c r="AF31" s="30">
        <f t="shared" si="32"/>
        <v>4.1297199999999972</v>
      </c>
      <c r="AH31" s="29">
        <f t="shared" ref="AH31:AH34" si="36">AH30+3</f>
        <v>33</v>
      </c>
      <c r="AI31" s="29">
        <v>28.3</v>
      </c>
      <c r="AJ31" s="82">
        <v>29.4</v>
      </c>
      <c r="AK31" s="82">
        <v>31.5</v>
      </c>
      <c r="AL31" s="29">
        <v>11.5</v>
      </c>
      <c r="AM31" s="29">
        <v>11.7</v>
      </c>
      <c r="AN31" s="29">
        <v>11.3</v>
      </c>
      <c r="AO31" s="30">
        <f t="shared" si="12"/>
        <v>5.0901200000000006</v>
      </c>
      <c r="AP31" s="30">
        <f t="shared" si="20"/>
        <v>5.3782400000000017</v>
      </c>
      <c r="AQ31" s="30">
        <f t="shared" si="6"/>
        <v>4.8020000000000005</v>
      </c>
      <c r="AR31" s="29"/>
      <c r="AS31" s="29">
        <f t="shared" ref="AS31:AS34" si="37">AS30+3</f>
        <v>33</v>
      </c>
      <c r="AT31" s="29">
        <v>25.8</v>
      </c>
      <c r="AU31" s="82">
        <v>27.6</v>
      </c>
      <c r="AV31" s="48">
        <v>29.212369845897499</v>
      </c>
      <c r="AW31" s="29">
        <v>10</v>
      </c>
      <c r="AX31" s="29">
        <v>10.3</v>
      </c>
      <c r="AY31" s="29">
        <v>9.6999999999999993</v>
      </c>
      <c r="AZ31" s="30">
        <f t="shared" si="26"/>
        <v>3.9376399999999983</v>
      </c>
      <c r="BA31" s="86">
        <f t="shared" si="19"/>
        <v>4.2257599999999984</v>
      </c>
      <c r="BB31" s="86">
        <f t="shared" si="8"/>
        <v>3.6376400000000424</v>
      </c>
    </row>
    <row r="32" spans="1:54" ht="15.75" x14ac:dyDescent="0.15">
      <c r="A32" s="29">
        <f t="shared" si="33"/>
        <v>36</v>
      </c>
      <c r="B32" s="48">
        <v>31.4</v>
      </c>
      <c r="C32" s="48">
        <v>25.9</v>
      </c>
      <c r="D32" s="82">
        <v>35.700000000000003</v>
      </c>
      <c r="E32" s="29">
        <v>11.6</v>
      </c>
      <c r="F32" s="29">
        <v>11.7</v>
      </c>
      <c r="G32" s="29">
        <v>11.5</v>
      </c>
      <c r="H32" s="30">
        <f t="shared" si="18"/>
        <v>4.513880000000003</v>
      </c>
      <c r="I32" s="30">
        <f t="shared" si="9"/>
        <v>4.8980400000000017</v>
      </c>
      <c r="J32" s="30">
        <f t="shared" si="1"/>
        <v>4.1297199999999972</v>
      </c>
      <c r="K32" s="29"/>
      <c r="L32" s="29">
        <f t="shared" si="34"/>
        <v>36</v>
      </c>
      <c r="M32" s="29">
        <v>26.4</v>
      </c>
      <c r="N32" s="82">
        <v>28.5</v>
      </c>
      <c r="O32" s="82">
        <v>31.3</v>
      </c>
      <c r="P32" s="29">
        <v>11.4</v>
      </c>
      <c r="Q32" s="83">
        <v>11.5</v>
      </c>
      <c r="R32" s="29">
        <v>11.3</v>
      </c>
      <c r="S32" s="30">
        <f t="shared" si="2"/>
        <v>4.8980400000000017</v>
      </c>
      <c r="T32" s="30">
        <f t="shared" si="3"/>
        <v>5.2822000000000005</v>
      </c>
      <c r="U32" s="30">
        <f t="shared" si="10"/>
        <v>4.5138799999999994</v>
      </c>
      <c r="W32" s="29">
        <f t="shared" si="35"/>
        <v>36</v>
      </c>
      <c r="X32" s="29">
        <v>28.3</v>
      </c>
      <c r="Y32" s="82">
        <v>29.8</v>
      </c>
      <c r="Z32" s="82">
        <v>31.4</v>
      </c>
      <c r="AA32" s="29">
        <v>11.1</v>
      </c>
      <c r="AB32" s="29">
        <v>11.2</v>
      </c>
      <c r="AC32" s="29">
        <v>11</v>
      </c>
      <c r="AD32" s="30">
        <f t="shared" si="4"/>
        <v>4.6099200000000007</v>
      </c>
      <c r="AE32" s="84">
        <f t="shared" si="11"/>
        <v>4.9940799999999994</v>
      </c>
      <c r="AF32" s="30">
        <f t="shared" si="32"/>
        <v>4.2257599999999984</v>
      </c>
      <c r="AH32" s="29">
        <f t="shared" si="36"/>
        <v>36</v>
      </c>
      <c r="AI32" s="29">
        <v>28</v>
      </c>
      <c r="AJ32" s="82">
        <v>29</v>
      </c>
      <c r="AK32" s="82">
        <v>31.3</v>
      </c>
      <c r="AL32" s="29">
        <v>12</v>
      </c>
      <c r="AM32" s="29">
        <v>12.1</v>
      </c>
      <c r="AN32" s="29">
        <v>11.9</v>
      </c>
      <c r="AO32" s="30">
        <f t="shared" si="12"/>
        <v>5.3782400000000017</v>
      </c>
      <c r="AP32" s="30">
        <f t="shared" si="20"/>
        <v>5.7624000000000004</v>
      </c>
      <c r="AQ32" s="30">
        <f t="shared" si="6"/>
        <v>4.9940799999999994</v>
      </c>
      <c r="AR32" s="29"/>
      <c r="AS32" s="29">
        <f t="shared" si="37"/>
        <v>36</v>
      </c>
      <c r="AT32" s="29">
        <v>25.6</v>
      </c>
      <c r="AU32" s="82">
        <v>27.3</v>
      </c>
      <c r="AV32" s="48">
        <v>29.1164931278634</v>
      </c>
      <c r="AW32" s="29">
        <v>10.5</v>
      </c>
      <c r="AX32" s="29">
        <v>10.9</v>
      </c>
      <c r="AY32" s="29">
        <v>10.1</v>
      </c>
      <c r="AZ32" s="30">
        <f t="shared" si="26"/>
        <v>4.1297199999999972</v>
      </c>
      <c r="BA32" s="86">
        <f t="shared" si="19"/>
        <v>4.5138799999999994</v>
      </c>
      <c r="BB32" s="86">
        <f t="shared" si="8"/>
        <v>3.7297199999999906</v>
      </c>
    </row>
    <row r="33" spans="1:54" ht="15.75" x14ac:dyDescent="0.15">
      <c r="A33" s="29">
        <v>39</v>
      </c>
      <c r="B33" s="48">
        <v>31.2</v>
      </c>
      <c r="C33" s="48">
        <v>25.8</v>
      </c>
      <c r="D33" s="82">
        <v>35.4</v>
      </c>
      <c r="E33" s="29">
        <v>12.1</v>
      </c>
      <c r="F33" s="29">
        <v>12.2</v>
      </c>
      <c r="G33" s="29">
        <v>12</v>
      </c>
      <c r="H33" s="30">
        <f t="shared" si="18"/>
        <v>4.7059600000000019</v>
      </c>
      <c r="I33" s="30">
        <f t="shared" si="9"/>
        <v>4.9940799999999994</v>
      </c>
      <c r="J33" s="30">
        <f t="shared" si="1"/>
        <v>4.4178400000000018</v>
      </c>
      <c r="K33" s="29"/>
      <c r="L33" s="29">
        <v>39</v>
      </c>
      <c r="M33" s="29">
        <v>26.2</v>
      </c>
      <c r="N33" s="82">
        <v>28.4</v>
      </c>
      <c r="O33" s="82">
        <v>31</v>
      </c>
      <c r="P33" s="29">
        <v>11.9</v>
      </c>
      <c r="Q33" s="83">
        <v>12</v>
      </c>
      <c r="R33" s="29">
        <v>11.8</v>
      </c>
      <c r="S33" s="30">
        <f t="shared" si="2"/>
        <v>5.0901200000000006</v>
      </c>
      <c r="T33" s="30">
        <f t="shared" si="3"/>
        <v>5.3782400000000017</v>
      </c>
      <c r="U33" s="30">
        <f t="shared" si="10"/>
        <v>4.8020000000000005</v>
      </c>
      <c r="W33" s="29">
        <v>39</v>
      </c>
      <c r="X33" s="29">
        <v>28.1</v>
      </c>
      <c r="Y33" s="82">
        <v>29.7</v>
      </c>
      <c r="Z33" s="82">
        <v>31.1</v>
      </c>
      <c r="AA33" s="29">
        <v>11.6</v>
      </c>
      <c r="AB33" s="29">
        <v>11.7</v>
      </c>
      <c r="AC33" s="29">
        <v>11.5</v>
      </c>
      <c r="AD33" s="30">
        <f t="shared" si="4"/>
        <v>4.8020000000000005</v>
      </c>
      <c r="AE33" s="84">
        <f t="shared" si="11"/>
        <v>5.0901200000000006</v>
      </c>
      <c r="AF33" s="30">
        <f t="shared" si="32"/>
        <v>4.5138799999999959</v>
      </c>
      <c r="AH33" s="29">
        <v>39</v>
      </c>
      <c r="AI33" s="29">
        <v>27.9</v>
      </c>
      <c r="AJ33" s="82">
        <v>29</v>
      </c>
      <c r="AK33" s="82">
        <v>31.1</v>
      </c>
      <c r="AL33" s="29">
        <v>12.5</v>
      </c>
      <c r="AM33" s="29">
        <v>12.6</v>
      </c>
      <c r="AN33" s="29">
        <v>12.4</v>
      </c>
      <c r="AO33" s="30">
        <f t="shared" si="12"/>
        <v>5.4742800000000029</v>
      </c>
      <c r="AP33" s="30">
        <f t="shared" si="20"/>
        <v>5.7624000000000004</v>
      </c>
      <c r="AQ33" s="30">
        <f t="shared" si="6"/>
        <v>5.1861599999999992</v>
      </c>
      <c r="AR33" s="29"/>
      <c r="AS33" s="29">
        <v>39</v>
      </c>
      <c r="AT33" s="29">
        <v>25.5</v>
      </c>
      <c r="AU33" s="82">
        <v>27.1</v>
      </c>
      <c r="AV33" s="48">
        <v>29.1206164098292</v>
      </c>
      <c r="AW33" s="29">
        <v>10.9</v>
      </c>
      <c r="AX33" s="29">
        <v>11.4</v>
      </c>
      <c r="AY33" s="29">
        <v>10.4</v>
      </c>
      <c r="AZ33" s="30">
        <f t="shared" si="26"/>
        <v>4.2257599999999984</v>
      </c>
      <c r="BA33" s="86">
        <f t="shared" si="19"/>
        <v>4.7059599999999984</v>
      </c>
      <c r="BB33" s="86">
        <f t="shared" si="8"/>
        <v>3.7257600000000366</v>
      </c>
    </row>
    <row r="34" spans="1:54" ht="15.75" x14ac:dyDescent="0.15">
      <c r="A34" s="29">
        <f t="shared" si="33"/>
        <v>42</v>
      </c>
      <c r="B34" s="48">
        <v>31</v>
      </c>
      <c r="C34" s="48">
        <v>25.5</v>
      </c>
      <c r="D34" s="82">
        <v>35.299999999999997</v>
      </c>
      <c r="E34" s="29">
        <v>12.5</v>
      </c>
      <c r="F34" s="29">
        <v>12.7</v>
      </c>
      <c r="G34" s="29">
        <v>12.3</v>
      </c>
      <c r="H34" s="30">
        <f t="shared" si="18"/>
        <v>4.8980400000000017</v>
      </c>
      <c r="I34" s="30">
        <f t="shared" si="9"/>
        <v>5.2822000000000005</v>
      </c>
      <c r="J34" s="30">
        <f t="shared" si="1"/>
        <v>4.513880000000003</v>
      </c>
      <c r="K34" s="29"/>
      <c r="L34" s="29">
        <f t="shared" si="34"/>
        <v>42</v>
      </c>
      <c r="M34" s="29">
        <v>26.1</v>
      </c>
      <c r="N34" s="82">
        <v>28.2</v>
      </c>
      <c r="O34" s="82">
        <v>31</v>
      </c>
      <c r="P34" s="29">
        <v>12.3</v>
      </c>
      <c r="Q34" s="83">
        <v>12.5</v>
      </c>
      <c r="R34" s="29">
        <v>12.1</v>
      </c>
      <c r="S34" s="30">
        <f t="shared" si="2"/>
        <v>5.1861599999999992</v>
      </c>
      <c r="T34" s="30">
        <f t="shared" si="3"/>
        <v>5.5703200000000006</v>
      </c>
      <c r="U34" s="30">
        <f t="shared" si="10"/>
        <v>4.8020000000000005</v>
      </c>
      <c r="W34" s="29">
        <f t="shared" si="35"/>
        <v>42</v>
      </c>
      <c r="X34" s="29">
        <v>27.9</v>
      </c>
      <c r="Y34" s="82">
        <v>29.4</v>
      </c>
      <c r="Z34" s="82">
        <v>31</v>
      </c>
      <c r="AA34" s="29">
        <v>12.1</v>
      </c>
      <c r="AB34" s="29">
        <v>12.3</v>
      </c>
      <c r="AC34" s="29">
        <v>11.9</v>
      </c>
      <c r="AD34" s="30">
        <f t="shared" si="4"/>
        <v>4.994080000000003</v>
      </c>
      <c r="AE34" s="84">
        <f t="shared" si="11"/>
        <v>5.3782400000000017</v>
      </c>
      <c r="AF34" s="30">
        <f t="shared" si="32"/>
        <v>4.6099199999999971</v>
      </c>
      <c r="AH34" s="29">
        <f t="shared" si="36"/>
        <v>42</v>
      </c>
      <c r="AI34" s="29">
        <v>27.5</v>
      </c>
      <c r="AJ34" s="82">
        <v>28.5</v>
      </c>
      <c r="AK34" s="82">
        <v>30.8</v>
      </c>
      <c r="AL34" s="29">
        <v>12.9</v>
      </c>
      <c r="AM34" s="29">
        <v>13.1</v>
      </c>
      <c r="AN34" s="29">
        <v>12.7</v>
      </c>
      <c r="AO34" s="30">
        <f t="shared" si="12"/>
        <v>5.8584400000000016</v>
      </c>
      <c r="AP34" s="30">
        <f t="shared" si="20"/>
        <v>6.2426000000000004</v>
      </c>
      <c r="AQ34" s="30">
        <f t="shared" si="6"/>
        <v>5.4742799999999994</v>
      </c>
      <c r="AR34" s="29"/>
      <c r="AS34" s="29">
        <f t="shared" si="37"/>
        <v>42</v>
      </c>
      <c r="AT34" s="29">
        <v>25.4</v>
      </c>
      <c r="AU34" s="82">
        <v>26.9</v>
      </c>
      <c r="AV34" s="48">
        <v>29.124739691795099</v>
      </c>
      <c r="AW34" s="29">
        <v>11.3</v>
      </c>
      <c r="AX34" s="29">
        <v>11.9</v>
      </c>
      <c r="AY34" s="29">
        <v>10.7</v>
      </c>
      <c r="AZ34" s="30">
        <f t="shared" si="26"/>
        <v>4.3218000000000005</v>
      </c>
      <c r="BA34" s="86">
        <f t="shared" si="19"/>
        <v>4.8980400000000017</v>
      </c>
      <c r="BB34" s="86">
        <f t="shared" si="8"/>
        <v>3.7217999999999867</v>
      </c>
    </row>
    <row r="35" spans="1:54" ht="15.75" x14ac:dyDescent="0.15">
      <c r="A35" s="29">
        <f>A34+4</f>
        <v>46</v>
      </c>
      <c r="B35" s="48">
        <v>30.8</v>
      </c>
      <c r="C35" s="48">
        <v>25.4</v>
      </c>
      <c r="D35" s="82">
        <v>35</v>
      </c>
      <c r="E35" s="29">
        <v>13.1</v>
      </c>
      <c r="F35" s="29">
        <v>13.3</v>
      </c>
      <c r="G35" s="29">
        <v>12.9</v>
      </c>
      <c r="H35" s="30">
        <f t="shared" si="18"/>
        <v>5.0901200000000006</v>
      </c>
      <c r="I35" s="30">
        <f t="shared" si="9"/>
        <v>5.3782400000000017</v>
      </c>
      <c r="J35" s="30">
        <f t="shared" si="1"/>
        <v>4.8020000000000005</v>
      </c>
      <c r="K35" s="29"/>
      <c r="L35" s="29">
        <f>L34+4</f>
        <v>46</v>
      </c>
      <c r="M35" s="29">
        <v>25.9</v>
      </c>
      <c r="N35" s="82">
        <v>28.1</v>
      </c>
      <c r="O35" s="82">
        <v>30.7</v>
      </c>
      <c r="P35" s="29">
        <v>12.8</v>
      </c>
      <c r="Q35" s="83">
        <v>13</v>
      </c>
      <c r="R35" s="29">
        <v>12.6</v>
      </c>
      <c r="S35" s="30">
        <f t="shared" si="2"/>
        <v>5.3782400000000017</v>
      </c>
      <c r="T35" s="30">
        <f t="shared" si="3"/>
        <v>5.6663599999999992</v>
      </c>
      <c r="U35" s="30">
        <f t="shared" si="10"/>
        <v>5.0901200000000006</v>
      </c>
      <c r="W35" s="29">
        <f>W34+4</f>
        <v>46</v>
      </c>
      <c r="X35" s="29">
        <v>27.7</v>
      </c>
      <c r="Y35" s="82">
        <v>29.3</v>
      </c>
      <c r="Z35" s="82">
        <v>30.7</v>
      </c>
      <c r="AA35" s="29">
        <v>12.6</v>
      </c>
      <c r="AB35" s="29">
        <v>12.8</v>
      </c>
      <c r="AC35" s="29">
        <v>12.4</v>
      </c>
      <c r="AD35" s="30">
        <f t="shared" si="4"/>
        <v>5.1861600000000019</v>
      </c>
      <c r="AE35" s="84">
        <f t="shared" si="11"/>
        <v>5.4742799999999994</v>
      </c>
      <c r="AF35" s="30">
        <f t="shared" si="32"/>
        <v>4.8980399999999982</v>
      </c>
      <c r="AH35" s="29">
        <f>AH34+4</f>
        <v>46</v>
      </c>
      <c r="AI35" s="29">
        <v>27.4</v>
      </c>
      <c r="AJ35" s="82">
        <v>28.5</v>
      </c>
      <c r="AK35" s="82">
        <v>30.6</v>
      </c>
      <c r="AL35" s="29">
        <v>13.4</v>
      </c>
      <c r="AM35" s="29">
        <v>13.6</v>
      </c>
      <c r="AN35" s="29">
        <v>13.2</v>
      </c>
      <c r="AO35" s="30">
        <f t="shared" si="12"/>
        <v>5.9544800000000029</v>
      </c>
      <c r="AP35" s="30">
        <f t="shared" si="20"/>
        <v>6.2426000000000004</v>
      </c>
      <c r="AQ35" s="30">
        <f t="shared" si="6"/>
        <v>5.6663599999999992</v>
      </c>
      <c r="AR35" s="29"/>
      <c r="AS35" s="29">
        <f>AS34+4</f>
        <v>46</v>
      </c>
      <c r="AT35" s="29">
        <v>25.2</v>
      </c>
      <c r="AU35" s="82">
        <v>26.6</v>
      </c>
      <c r="AV35" s="48">
        <v>29.028862973760901</v>
      </c>
      <c r="AW35" s="29">
        <v>12</v>
      </c>
      <c r="AX35" s="29">
        <v>12.7</v>
      </c>
      <c r="AY35" s="29">
        <v>11.3</v>
      </c>
      <c r="AZ35" s="30">
        <f t="shared" si="26"/>
        <v>4.5138799999999994</v>
      </c>
      <c r="BA35" s="86">
        <f t="shared" si="19"/>
        <v>5.1861599999999992</v>
      </c>
      <c r="BB35" s="86">
        <f t="shared" si="8"/>
        <v>3.8138800000000304</v>
      </c>
    </row>
    <row r="36" spans="1:54" ht="15.75" x14ac:dyDescent="0.15">
      <c r="A36" s="29">
        <f>A35+4</f>
        <v>50</v>
      </c>
      <c r="B36" s="48">
        <v>30.5</v>
      </c>
      <c r="C36" s="48">
        <v>25.2</v>
      </c>
      <c r="D36" s="82">
        <v>34.6</v>
      </c>
      <c r="E36" s="29">
        <v>13.6</v>
      </c>
      <c r="F36" s="29">
        <v>13.8</v>
      </c>
      <c r="G36" s="29">
        <v>13.4</v>
      </c>
      <c r="H36" s="30">
        <f t="shared" si="18"/>
        <v>5.3782400000000017</v>
      </c>
      <c r="I36" s="30">
        <f t="shared" si="9"/>
        <v>5.5703200000000006</v>
      </c>
      <c r="J36" s="30">
        <f t="shared" si="1"/>
        <v>5.1861599999999992</v>
      </c>
      <c r="K36" s="29"/>
      <c r="L36" s="29">
        <f>L35+4</f>
        <v>50</v>
      </c>
      <c r="M36" s="29">
        <v>25.6</v>
      </c>
      <c r="N36" s="82">
        <v>27.9</v>
      </c>
      <c r="O36" s="82">
        <v>30.3</v>
      </c>
      <c r="P36" s="29">
        <v>13.2</v>
      </c>
      <c r="Q36" s="83">
        <v>13.4</v>
      </c>
      <c r="R36" s="29">
        <v>13</v>
      </c>
      <c r="S36" s="30">
        <f t="shared" si="2"/>
        <v>5.6663599999999992</v>
      </c>
      <c r="T36" s="30">
        <f t="shared" si="3"/>
        <v>5.8584400000000016</v>
      </c>
      <c r="U36" s="30">
        <f t="shared" si="10"/>
        <v>5.4742799999999994</v>
      </c>
      <c r="W36" s="29">
        <f>W35+4</f>
        <v>50</v>
      </c>
      <c r="X36" s="29">
        <v>27</v>
      </c>
      <c r="Y36" s="82">
        <v>28.7</v>
      </c>
      <c r="Z36" s="82">
        <v>29.9</v>
      </c>
      <c r="AA36" s="29">
        <v>13.2</v>
      </c>
      <c r="AB36" s="29">
        <v>13.4</v>
      </c>
      <c r="AC36" s="29">
        <v>13</v>
      </c>
      <c r="AD36" s="30">
        <f t="shared" si="4"/>
        <v>5.8584400000000016</v>
      </c>
      <c r="AE36" s="84">
        <f t="shared" si="11"/>
        <v>6.0505200000000006</v>
      </c>
      <c r="AF36" s="30">
        <f t="shared" si="32"/>
        <v>5.6663599999999992</v>
      </c>
      <c r="AH36" s="29">
        <f>AH35+4</f>
        <v>50</v>
      </c>
      <c r="AI36" s="29">
        <v>27.3</v>
      </c>
      <c r="AJ36" s="82">
        <v>28.5</v>
      </c>
      <c r="AK36" s="82">
        <v>30.4</v>
      </c>
      <c r="AL36" s="29">
        <v>14</v>
      </c>
      <c r="AM36" s="29">
        <v>14.2</v>
      </c>
      <c r="AN36" s="29">
        <v>13.8</v>
      </c>
      <c r="AO36" s="30">
        <f t="shared" si="12"/>
        <v>6.0505200000000006</v>
      </c>
      <c r="AP36" s="30">
        <f t="shared" si="20"/>
        <v>6.2426000000000004</v>
      </c>
      <c r="AQ36" s="30">
        <f t="shared" si="6"/>
        <v>5.8584400000000016</v>
      </c>
      <c r="AR36" s="29"/>
      <c r="AS36" s="29">
        <f>AS35+4</f>
        <v>50</v>
      </c>
      <c r="AT36" s="29">
        <v>25</v>
      </c>
      <c r="AU36" s="82">
        <v>26.5</v>
      </c>
      <c r="AV36" s="48">
        <v>28.724739691795101</v>
      </c>
      <c r="AW36" s="29">
        <v>12.5</v>
      </c>
      <c r="AX36" s="29">
        <v>13.1</v>
      </c>
      <c r="AY36" s="29">
        <v>11.9</v>
      </c>
      <c r="AZ36" s="30">
        <f t="shared" si="26"/>
        <v>4.7059599999999984</v>
      </c>
      <c r="BA36" s="86">
        <f t="shared" si="19"/>
        <v>5.2822000000000005</v>
      </c>
      <c r="BB36" s="86">
        <f t="shared" si="8"/>
        <v>4.1059599999999854</v>
      </c>
    </row>
    <row r="37" spans="1:54" ht="15.75" x14ac:dyDescent="0.15">
      <c r="A37" s="29">
        <f t="shared" ref="A37:A52" si="38">A36+5</f>
        <v>55</v>
      </c>
      <c r="B37" s="48">
        <v>30.2</v>
      </c>
      <c r="C37" s="48">
        <v>25</v>
      </c>
      <c r="D37" s="82">
        <v>34.200000000000003</v>
      </c>
      <c r="E37" s="29">
        <v>14.2</v>
      </c>
      <c r="F37" s="29">
        <v>14.4</v>
      </c>
      <c r="G37" s="29">
        <v>14</v>
      </c>
      <c r="H37" s="30">
        <f t="shared" si="18"/>
        <v>5.6663600000000018</v>
      </c>
      <c r="I37" s="30">
        <f t="shared" si="9"/>
        <v>5.7624000000000004</v>
      </c>
      <c r="J37" s="30">
        <f t="shared" si="1"/>
        <v>5.5703199999999971</v>
      </c>
      <c r="K37" s="29"/>
      <c r="L37" s="29">
        <f t="shared" ref="L37:L52" si="39">L36+5</f>
        <v>55</v>
      </c>
      <c r="M37" s="29">
        <v>25.4</v>
      </c>
      <c r="N37" s="82">
        <v>27.8</v>
      </c>
      <c r="O37" s="82">
        <v>30</v>
      </c>
      <c r="P37" s="29">
        <v>13.9</v>
      </c>
      <c r="Q37" s="83">
        <v>14.1</v>
      </c>
      <c r="R37" s="29">
        <v>13.7</v>
      </c>
      <c r="S37" s="30">
        <f t="shared" si="2"/>
        <v>5.8584400000000016</v>
      </c>
      <c r="T37" s="30">
        <f t="shared" si="3"/>
        <v>5.9544799999999993</v>
      </c>
      <c r="U37" s="30">
        <f t="shared" si="10"/>
        <v>5.7624000000000004</v>
      </c>
      <c r="W37" s="29">
        <f t="shared" ref="W37:W52" si="40">W36+5</f>
        <v>55</v>
      </c>
      <c r="X37" s="29">
        <v>27.2</v>
      </c>
      <c r="Y37" s="82">
        <v>29</v>
      </c>
      <c r="Z37" s="82">
        <v>30</v>
      </c>
      <c r="AA37" s="29">
        <v>13.9</v>
      </c>
      <c r="AB37" s="29">
        <v>14.1</v>
      </c>
      <c r="AC37" s="29">
        <v>13.7</v>
      </c>
      <c r="AD37" s="30">
        <f t="shared" si="4"/>
        <v>5.6663600000000018</v>
      </c>
      <c r="AE37" s="84">
        <f t="shared" si="11"/>
        <v>5.7624000000000004</v>
      </c>
      <c r="AF37" s="30">
        <f t="shared" si="32"/>
        <v>5.5703199999999971</v>
      </c>
      <c r="AH37" s="29">
        <f t="shared" ref="AH37:AH52" si="41">AH36+5</f>
        <v>55</v>
      </c>
      <c r="AI37" s="29">
        <v>27</v>
      </c>
      <c r="AJ37" s="82">
        <v>28.3</v>
      </c>
      <c r="AK37" s="82">
        <v>30</v>
      </c>
      <c r="AL37" s="29">
        <v>14.6</v>
      </c>
      <c r="AM37" s="29">
        <v>14.8</v>
      </c>
      <c r="AN37" s="29">
        <v>14.4</v>
      </c>
      <c r="AO37" s="30">
        <f t="shared" si="12"/>
        <v>6.3386400000000016</v>
      </c>
      <c r="AP37" s="30">
        <f t="shared" si="20"/>
        <v>6.4346799999999993</v>
      </c>
      <c r="AQ37" s="30">
        <f t="shared" si="6"/>
        <v>6.2426000000000004</v>
      </c>
      <c r="AR37" s="29"/>
      <c r="AS37" s="29">
        <f t="shared" ref="AS37:AS52" si="42">AS36+5</f>
        <v>55</v>
      </c>
      <c r="AT37" s="29">
        <v>24.7</v>
      </c>
      <c r="AU37" s="82">
        <v>26.3</v>
      </c>
      <c r="AV37" s="48">
        <v>28.320616409829199</v>
      </c>
      <c r="AW37" s="29">
        <v>13</v>
      </c>
      <c r="AX37" s="29">
        <v>13.5</v>
      </c>
      <c r="AY37" s="29">
        <v>12.5</v>
      </c>
      <c r="AZ37" s="30">
        <f t="shared" si="26"/>
        <v>4.9940799999999994</v>
      </c>
      <c r="BA37" s="86">
        <f t="shared" si="19"/>
        <v>5.4742799999999994</v>
      </c>
      <c r="BB37" s="86">
        <f t="shared" si="8"/>
        <v>4.4940800000000376</v>
      </c>
    </row>
    <row r="38" spans="1:54" ht="15.75" x14ac:dyDescent="0.15">
      <c r="A38" s="29">
        <f t="shared" si="38"/>
        <v>60</v>
      </c>
      <c r="B38" s="48">
        <v>30</v>
      </c>
      <c r="C38" s="48">
        <v>24.7</v>
      </c>
      <c r="D38" s="82">
        <v>34.1</v>
      </c>
      <c r="E38" s="29">
        <v>14.9</v>
      </c>
      <c r="F38" s="29">
        <v>15</v>
      </c>
      <c r="G38" s="29">
        <v>14.8</v>
      </c>
      <c r="H38" s="30">
        <f t="shared" si="18"/>
        <v>5.8584400000000016</v>
      </c>
      <c r="I38" s="30">
        <f t="shared" si="9"/>
        <v>6.0505200000000006</v>
      </c>
      <c r="J38" s="30">
        <f t="shared" ref="J38:J69" si="43">(40-D38)*0.9604</f>
        <v>5.6663599999999992</v>
      </c>
      <c r="K38" s="29"/>
      <c r="L38" s="29">
        <f t="shared" si="39"/>
        <v>60</v>
      </c>
      <c r="M38" s="29">
        <v>25.1</v>
      </c>
      <c r="N38" s="82">
        <v>27.4</v>
      </c>
      <c r="O38" s="82">
        <v>29.8</v>
      </c>
      <c r="P38" s="29">
        <v>14.5</v>
      </c>
      <c r="Q38" s="83">
        <v>14.6</v>
      </c>
      <c r="R38" s="29">
        <v>14.4</v>
      </c>
      <c r="S38" s="30">
        <f t="shared" ref="S38:S69" si="44">(31.5-M38)*0.9604</f>
        <v>6.1465599999999991</v>
      </c>
      <c r="T38" s="30">
        <f t="shared" ref="T38:T69" si="45">(34-N38)*0.9604</f>
        <v>6.3386400000000016</v>
      </c>
      <c r="U38" s="30">
        <f t="shared" si="10"/>
        <v>5.9544799999999993</v>
      </c>
      <c r="W38" s="29">
        <f t="shared" si="40"/>
        <v>60</v>
      </c>
      <c r="X38" s="29">
        <v>26.9</v>
      </c>
      <c r="Y38" s="82">
        <v>28.6</v>
      </c>
      <c r="Z38" s="82">
        <v>29.8</v>
      </c>
      <c r="AA38" s="29">
        <v>14.4</v>
      </c>
      <c r="AB38" s="29">
        <v>14.5</v>
      </c>
      <c r="AC38" s="29">
        <v>14.3</v>
      </c>
      <c r="AD38" s="30">
        <f t="shared" ref="AD38:AD69" si="46">(33.1-X38)*0.9604</f>
        <v>5.9544800000000029</v>
      </c>
      <c r="AE38" s="84">
        <f t="shared" si="11"/>
        <v>6.1465599999999991</v>
      </c>
      <c r="AF38" s="30">
        <f t="shared" si="32"/>
        <v>5.7623999999999969</v>
      </c>
      <c r="AH38" s="29">
        <f t="shared" si="41"/>
        <v>60</v>
      </c>
      <c r="AI38" s="29">
        <v>26.7</v>
      </c>
      <c r="AJ38" s="82">
        <v>27.9</v>
      </c>
      <c r="AK38" s="82">
        <v>29.8</v>
      </c>
      <c r="AL38" s="29">
        <v>15.1</v>
      </c>
      <c r="AM38" s="29">
        <v>15.2</v>
      </c>
      <c r="AN38" s="29">
        <v>15</v>
      </c>
      <c r="AO38" s="30">
        <f t="shared" si="12"/>
        <v>6.6267600000000026</v>
      </c>
      <c r="AP38" s="30">
        <f t="shared" si="20"/>
        <v>6.8188400000000016</v>
      </c>
      <c r="AQ38" s="30">
        <f t="shared" ref="AQ38:AQ69" si="47">(36.5-AK38)*0.9604</f>
        <v>6.4346799999999993</v>
      </c>
      <c r="AR38" s="29"/>
      <c r="AS38" s="29">
        <f t="shared" si="42"/>
        <v>60</v>
      </c>
      <c r="AT38" s="29">
        <v>24.5</v>
      </c>
      <c r="AU38" s="82">
        <v>26.1</v>
      </c>
      <c r="AV38" s="48">
        <v>28.1206164098292</v>
      </c>
      <c r="AW38" s="29">
        <v>13.6</v>
      </c>
      <c r="AX38" s="29">
        <v>14.1</v>
      </c>
      <c r="AY38" s="29">
        <v>13.1</v>
      </c>
      <c r="AZ38" s="30">
        <f t="shared" si="26"/>
        <v>5.1861599999999992</v>
      </c>
      <c r="BA38" s="86">
        <f t="shared" si="19"/>
        <v>5.6663599999999992</v>
      </c>
      <c r="BB38" s="86">
        <f t="shared" ref="BB38:BB69" si="48">(33-AV38)*0.9604</f>
        <v>4.6861600000000365</v>
      </c>
    </row>
    <row r="39" spans="1:54" ht="15.75" x14ac:dyDescent="0.15">
      <c r="A39" s="29">
        <f t="shared" si="38"/>
        <v>65</v>
      </c>
      <c r="B39" s="48">
        <v>29.7</v>
      </c>
      <c r="C39" s="48">
        <v>24.3</v>
      </c>
      <c r="D39" s="82">
        <v>33.9</v>
      </c>
      <c r="E39" s="29">
        <v>15.7</v>
      </c>
      <c r="F39" s="29">
        <v>15.9</v>
      </c>
      <c r="G39" s="29">
        <v>15.5</v>
      </c>
      <c r="H39" s="30">
        <f t="shared" si="18"/>
        <v>6.1465600000000027</v>
      </c>
      <c r="I39" s="30">
        <f t="shared" ref="I39:I70" si="49">(31-C39)*0.9604</f>
        <v>6.4346799999999993</v>
      </c>
      <c r="J39" s="30">
        <f t="shared" si="43"/>
        <v>5.8584400000000016</v>
      </c>
      <c r="K39" s="29"/>
      <c r="L39" s="29">
        <f t="shared" si="39"/>
        <v>65</v>
      </c>
      <c r="M39" s="29">
        <v>24.9</v>
      </c>
      <c r="N39" s="82">
        <v>27.1</v>
      </c>
      <c r="O39" s="82">
        <v>29.7</v>
      </c>
      <c r="P39" s="29">
        <v>15.3</v>
      </c>
      <c r="Q39" s="83">
        <v>15.5</v>
      </c>
      <c r="R39" s="29">
        <v>15.1</v>
      </c>
      <c r="S39" s="30">
        <f t="shared" si="44"/>
        <v>6.3386400000000016</v>
      </c>
      <c r="T39" s="30">
        <f t="shared" si="45"/>
        <v>6.6267599999999991</v>
      </c>
      <c r="U39" s="30">
        <f t="shared" ref="U39:U70" si="50">(36-O39)*0.9604</f>
        <v>6.0505200000000006</v>
      </c>
      <c r="W39" s="29">
        <f t="shared" si="40"/>
        <v>65</v>
      </c>
      <c r="X39" s="29">
        <v>26.6</v>
      </c>
      <c r="Y39" s="82">
        <v>28.2</v>
      </c>
      <c r="Z39" s="82">
        <v>29.6</v>
      </c>
      <c r="AA39" s="29">
        <v>14.8</v>
      </c>
      <c r="AB39" s="29">
        <v>15</v>
      </c>
      <c r="AC39" s="29">
        <v>14.6</v>
      </c>
      <c r="AD39" s="30">
        <f t="shared" si="46"/>
        <v>6.2426000000000004</v>
      </c>
      <c r="AE39" s="84">
        <f t="shared" ref="AE39:AE70" si="51">(35-Y39)*0.9604</f>
        <v>6.5307200000000005</v>
      </c>
      <c r="AF39" s="30">
        <f t="shared" si="32"/>
        <v>5.9544799999999958</v>
      </c>
      <c r="AH39" s="29">
        <f t="shared" si="41"/>
        <v>65</v>
      </c>
      <c r="AI39" s="29">
        <v>26.4</v>
      </c>
      <c r="AJ39" s="82">
        <v>27.5</v>
      </c>
      <c r="AK39" s="82">
        <v>29.6</v>
      </c>
      <c r="AL39" s="29">
        <v>15.7</v>
      </c>
      <c r="AM39" s="29">
        <v>15.9</v>
      </c>
      <c r="AN39" s="29">
        <v>15.5</v>
      </c>
      <c r="AO39" s="30">
        <f t="shared" ref="AO39:AO70" si="52">(33.6-AI39)*0.9604</f>
        <v>6.9148800000000028</v>
      </c>
      <c r="AP39" s="30">
        <f t="shared" si="20"/>
        <v>7.2030000000000003</v>
      </c>
      <c r="AQ39" s="30">
        <f t="shared" si="47"/>
        <v>6.6267599999999991</v>
      </c>
      <c r="AR39" s="29"/>
      <c r="AS39" s="29">
        <f t="shared" si="42"/>
        <v>65</v>
      </c>
      <c r="AT39" s="29">
        <v>24.3</v>
      </c>
      <c r="AU39" s="82">
        <v>26</v>
      </c>
      <c r="AV39" s="48">
        <v>27.816493127863399</v>
      </c>
      <c r="AW39" s="29">
        <v>14.1</v>
      </c>
      <c r="AX39" s="29">
        <v>14.5</v>
      </c>
      <c r="AY39" s="29">
        <v>13.7</v>
      </c>
      <c r="AZ39" s="30">
        <f t="shared" si="26"/>
        <v>5.3782399999999981</v>
      </c>
      <c r="BA39" s="86">
        <f t="shared" si="19"/>
        <v>5.7624000000000004</v>
      </c>
      <c r="BB39" s="86">
        <f t="shared" si="48"/>
        <v>4.9782399999999916</v>
      </c>
    </row>
    <row r="40" spans="1:54" ht="15.75" x14ac:dyDescent="0.15">
      <c r="A40" s="29">
        <f t="shared" si="38"/>
        <v>70</v>
      </c>
      <c r="B40" s="48">
        <v>29.5</v>
      </c>
      <c r="C40" s="48">
        <v>24.2</v>
      </c>
      <c r="D40" s="82">
        <v>33.6</v>
      </c>
      <c r="E40" s="29">
        <v>16</v>
      </c>
      <c r="F40" s="29">
        <v>16.100000000000001</v>
      </c>
      <c r="G40" s="29">
        <v>15.9</v>
      </c>
      <c r="H40" s="30">
        <f t="shared" si="18"/>
        <v>6.3386400000000016</v>
      </c>
      <c r="I40" s="30">
        <f t="shared" si="49"/>
        <v>6.5307200000000005</v>
      </c>
      <c r="J40" s="30">
        <f t="shared" si="43"/>
        <v>6.1465599999999991</v>
      </c>
      <c r="K40" s="29"/>
      <c r="L40" s="29">
        <f t="shared" si="39"/>
        <v>70</v>
      </c>
      <c r="M40" s="29">
        <v>24.6</v>
      </c>
      <c r="N40" s="82">
        <v>26.9</v>
      </c>
      <c r="O40" s="82">
        <v>29.3</v>
      </c>
      <c r="P40" s="29">
        <v>16</v>
      </c>
      <c r="Q40" s="83">
        <v>16.100000000000001</v>
      </c>
      <c r="R40" s="29">
        <v>15.9</v>
      </c>
      <c r="S40" s="30">
        <f t="shared" si="44"/>
        <v>6.6267599999999991</v>
      </c>
      <c r="T40" s="30">
        <f t="shared" si="45"/>
        <v>6.8188400000000016</v>
      </c>
      <c r="U40" s="30">
        <f t="shared" si="50"/>
        <v>6.4346799999999993</v>
      </c>
      <c r="W40" s="29">
        <f t="shared" si="40"/>
        <v>70</v>
      </c>
      <c r="X40" s="29">
        <v>26.4</v>
      </c>
      <c r="Y40" s="82">
        <v>28.1</v>
      </c>
      <c r="Z40" s="82">
        <v>29.3</v>
      </c>
      <c r="AA40" s="29">
        <v>15.5</v>
      </c>
      <c r="AB40" s="29">
        <v>15.6</v>
      </c>
      <c r="AC40" s="29">
        <v>15.4</v>
      </c>
      <c r="AD40" s="30">
        <f t="shared" si="46"/>
        <v>6.4346800000000028</v>
      </c>
      <c r="AE40" s="84">
        <f t="shared" si="51"/>
        <v>6.6267599999999991</v>
      </c>
      <c r="AF40" s="30">
        <f t="shared" si="32"/>
        <v>6.2425999999999968</v>
      </c>
      <c r="AH40" s="29">
        <f t="shared" si="41"/>
        <v>70</v>
      </c>
      <c r="AI40" s="29">
        <v>26.3</v>
      </c>
      <c r="AJ40" s="82">
        <v>27.5</v>
      </c>
      <c r="AK40" s="82">
        <v>29.4</v>
      </c>
      <c r="AL40" s="29">
        <v>16.3</v>
      </c>
      <c r="AM40" s="29">
        <v>16.399999999999999</v>
      </c>
      <c r="AN40" s="29">
        <v>16.2</v>
      </c>
      <c r="AO40" s="30">
        <f t="shared" si="52"/>
        <v>7.0109200000000005</v>
      </c>
      <c r="AP40" s="30">
        <f t="shared" si="20"/>
        <v>7.2030000000000003</v>
      </c>
      <c r="AQ40" s="30">
        <f t="shared" si="47"/>
        <v>6.8188400000000016</v>
      </c>
      <c r="AR40" s="29"/>
      <c r="AS40" s="29">
        <f t="shared" si="42"/>
        <v>70</v>
      </c>
      <c r="AT40" s="29">
        <v>24.1</v>
      </c>
      <c r="AU40" s="82">
        <v>25.9</v>
      </c>
      <c r="AV40" s="48">
        <v>27.512369845897499</v>
      </c>
      <c r="AW40" s="29">
        <v>14.6</v>
      </c>
      <c r="AX40" s="29">
        <v>14.9</v>
      </c>
      <c r="AY40" s="29">
        <v>14.3</v>
      </c>
      <c r="AZ40" s="30">
        <f t="shared" si="26"/>
        <v>5.5703199999999971</v>
      </c>
      <c r="BA40" s="86">
        <f t="shared" si="19"/>
        <v>5.8584400000000016</v>
      </c>
      <c r="BB40" s="86">
        <f t="shared" si="48"/>
        <v>5.2703200000000416</v>
      </c>
    </row>
    <row r="41" spans="1:54" ht="15.75" x14ac:dyDescent="0.15">
      <c r="A41" s="29">
        <f t="shared" si="38"/>
        <v>75</v>
      </c>
      <c r="B41" s="48">
        <v>29.2</v>
      </c>
      <c r="C41" s="48">
        <v>23.8</v>
      </c>
      <c r="D41" s="82">
        <v>33.4</v>
      </c>
      <c r="E41" s="29">
        <v>16.5</v>
      </c>
      <c r="F41" s="29">
        <v>16.600000000000001</v>
      </c>
      <c r="G41" s="29">
        <v>16.399999999999999</v>
      </c>
      <c r="H41" s="30">
        <f t="shared" ref="H41:H72" si="53">(36.1-B41)*0.9604</f>
        <v>6.6267600000000026</v>
      </c>
      <c r="I41" s="30">
        <f t="shared" si="49"/>
        <v>6.9148799999999992</v>
      </c>
      <c r="J41" s="30">
        <f t="shared" si="43"/>
        <v>6.3386400000000016</v>
      </c>
      <c r="K41" s="29"/>
      <c r="L41" s="29">
        <f t="shared" si="39"/>
        <v>75</v>
      </c>
      <c r="M41" s="29">
        <v>24.4</v>
      </c>
      <c r="N41" s="82">
        <v>26.6</v>
      </c>
      <c r="O41" s="82">
        <v>29.2</v>
      </c>
      <c r="P41" s="29">
        <v>16.5</v>
      </c>
      <c r="Q41" s="83">
        <v>16.600000000000001</v>
      </c>
      <c r="R41" s="29">
        <v>16.399999999999999</v>
      </c>
      <c r="S41" s="30">
        <f t="shared" si="44"/>
        <v>6.8188400000000016</v>
      </c>
      <c r="T41" s="30">
        <f t="shared" si="45"/>
        <v>7.1069599999999991</v>
      </c>
      <c r="U41" s="30">
        <f t="shared" si="50"/>
        <v>6.5307200000000005</v>
      </c>
      <c r="W41" s="29">
        <f t="shared" si="40"/>
        <v>75</v>
      </c>
      <c r="X41" s="29">
        <v>26.2</v>
      </c>
      <c r="Y41" s="82">
        <v>27.8</v>
      </c>
      <c r="Z41" s="82">
        <v>29.2</v>
      </c>
      <c r="AA41" s="29">
        <v>15.8</v>
      </c>
      <c r="AB41" s="29">
        <v>15.9</v>
      </c>
      <c r="AC41" s="29">
        <v>15.7</v>
      </c>
      <c r="AD41" s="30">
        <f t="shared" si="46"/>
        <v>6.6267600000000026</v>
      </c>
      <c r="AE41" s="84">
        <f t="shared" si="51"/>
        <v>6.9148799999999992</v>
      </c>
      <c r="AF41" s="30">
        <f t="shared" si="32"/>
        <v>6.3386399999999981</v>
      </c>
      <c r="AH41" s="29">
        <f t="shared" si="41"/>
        <v>75</v>
      </c>
      <c r="AI41" s="29">
        <v>25.9</v>
      </c>
      <c r="AJ41" s="82">
        <v>27</v>
      </c>
      <c r="AK41" s="82">
        <v>29.1</v>
      </c>
      <c r="AL41" s="29">
        <v>16.8</v>
      </c>
      <c r="AM41" s="29">
        <v>16.899999999999999</v>
      </c>
      <c r="AN41" s="29">
        <v>16.7</v>
      </c>
      <c r="AO41" s="30">
        <f t="shared" si="52"/>
        <v>7.3950800000000028</v>
      </c>
      <c r="AP41" s="30">
        <f t="shared" si="20"/>
        <v>7.6832000000000003</v>
      </c>
      <c r="AQ41" s="30">
        <f t="shared" si="47"/>
        <v>7.1069599999999991</v>
      </c>
      <c r="AR41" s="29"/>
      <c r="AS41" s="29">
        <f t="shared" si="42"/>
        <v>75</v>
      </c>
      <c r="AT41" s="29">
        <v>23.9</v>
      </c>
      <c r="AU41" s="82">
        <v>25.7</v>
      </c>
      <c r="AV41" s="48">
        <v>27.3123698458975</v>
      </c>
      <c r="AW41" s="29">
        <v>15.2</v>
      </c>
      <c r="AX41" s="29">
        <v>15.5</v>
      </c>
      <c r="AY41" s="29">
        <v>14.9</v>
      </c>
      <c r="AZ41" s="30">
        <f t="shared" si="26"/>
        <v>5.7624000000000004</v>
      </c>
      <c r="BA41" s="86">
        <f t="shared" si="19"/>
        <v>6.0505200000000006</v>
      </c>
      <c r="BB41" s="86">
        <f t="shared" si="48"/>
        <v>5.4624000000000414</v>
      </c>
    </row>
    <row r="42" spans="1:54" ht="15.75" x14ac:dyDescent="0.15">
      <c r="A42" s="29">
        <f t="shared" si="38"/>
        <v>80</v>
      </c>
      <c r="B42" s="48">
        <v>29</v>
      </c>
      <c r="C42" s="48">
        <v>23.7</v>
      </c>
      <c r="D42" s="82">
        <v>33.1</v>
      </c>
      <c r="E42" s="29">
        <v>16.899999999999999</v>
      </c>
      <c r="F42" s="29">
        <v>17</v>
      </c>
      <c r="G42" s="29">
        <v>16.8</v>
      </c>
      <c r="H42" s="30">
        <f t="shared" si="53"/>
        <v>6.8188400000000016</v>
      </c>
      <c r="I42" s="30">
        <f t="shared" si="49"/>
        <v>7.0109200000000005</v>
      </c>
      <c r="J42" s="30">
        <f t="shared" si="43"/>
        <v>6.6267599999999991</v>
      </c>
      <c r="K42" s="29"/>
      <c r="L42" s="29">
        <f t="shared" si="39"/>
        <v>80</v>
      </c>
      <c r="M42" s="29">
        <v>24.2</v>
      </c>
      <c r="N42" s="82">
        <v>26.5</v>
      </c>
      <c r="O42" s="82">
        <v>28.9</v>
      </c>
      <c r="P42" s="29">
        <v>17</v>
      </c>
      <c r="Q42" s="83">
        <v>17.100000000000001</v>
      </c>
      <c r="R42" s="29">
        <v>16.899999999999999</v>
      </c>
      <c r="S42" s="30">
        <f t="shared" si="44"/>
        <v>7.0109200000000005</v>
      </c>
      <c r="T42" s="30">
        <f t="shared" si="45"/>
        <v>7.2030000000000003</v>
      </c>
      <c r="U42" s="30">
        <f t="shared" si="50"/>
        <v>6.8188400000000016</v>
      </c>
      <c r="W42" s="29">
        <f t="shared" si="40"/>
        <v>80</v>
      </c>
      <c r="X42" s="29">
        <v>26</v>
      </c>
      <c r="Y42" s="82">
        <v>27.7</v>
      </c>
      <c r="Z42" s="82">
        <v>28.9</v>
      </c>
      <c r="AA42" s="29">
        <v>16.100000000000001</v>
      </c>
      <c r="AB42" s="29">
        <v>16.2</v>
      </c>
      <c r="AC42" s="29">
        <v>16</v>
      </c>
      <c r="AD42" s="30">
        <f t="shared" si="46"/>
        <v>6.8188400000000016</v>
      </c>
      <c r="AE42" s="84">
        <f t="shared" si="51"/>
        <v>7.0109200000000005</v>
      </c>
      <c r="AF42" s="30">
        <f t="shared" si="32"/>
        <v>6.6267599999999991</v>
      </c>
      <c r="AH42" s="29">
        <f t="shared" si="41"/>
        <v>80</v>
      </c>
      <c r="AI42" s="29">
        <v>25.8</v>
      </c>
      <c r="AJ42" s="82">
        <v>27</v>
      </c>
      <c r="AK42" s="82">
        <v>28.9</v>
      </c>
      <c r="AL42" s="29">
        <v>17.399999999999999</v>
      </c>
      <c r="AM42" s="29">
        <v>17.5</v>
      </c>
      <c r="AN42" s="29">
        <v>17.3</v>
      </c>
      <c r="AO42" s="30">
        <f t="shared" si="52"/>
        <v>7.4911200000000013</v>
      </c>
      <c r="AP42" s="30">
        <f t="shared" si="20"/>
        <v>7.6832000000000003</v>
      </c>
      <c r="AQ42" s="30">
        <f t="shared" si="47"/>
        <v>7.2990400000000015</v>
      </c>
      <c r="AR42" s="29"/>
      <c r="AS42" s="29">
        <f t="shared" si="42"/>
        <v>80</v>
      </c>
      <c r="AT42" s="29">
        <v>23.7</v>
      </c>
      <c r="AU42" s="82">
        <v>25.4</v>
      </c>
      <c r="AV42" s="48">
        <v>27.216493127863401</v>
      </c>
      <c r="AW42" s="29">
        <v>15.8</v>
      </c>
      <c r="AX42" s="29">
        <v>16.2</v>
      </c>
      <c r="AY42" s="29">
        <v>15.4</v>
      </c>
      <c r="AZ42" s="30">
        <f t="shared" si="26"/>
        <v>5.9544799999999993</v>
      </c>
      <c r="BA42" s="86">
        <f t="shared" ref="BA42:BA73" si="54">(32-AU42)*0.9604</f>
        <v>6.3386400000000016</v>
      </c>
      <c r="BB42" s="86">
        <f t="shared" si="48"/>
        <v>5.5544799999999892</v>
      </c>
    </row>
    <row r="43" spans="1:54" ht="15.75" x14ac:dyDescent="0.15">
      <c r="A43" s="29">
        <f t="shared" si="38"/>
        <v>85</v>
      </c>
      <c r="B43" s="48">
        <v>28.9</v>
      </c>
      <c r="C43" s="48">
        <v>23.6</v>
      </c>
      <c r="D43" s="82">
        <v>32.9</v>
      </c>
      <c r="E43" s="29">
        <v>17.600000000000001</v>
      </c>
      <c r="F43" s="29">
        <v>17.8</v>
      </c>
      <c r="G43" s="29">
        <v>17.399999999999999</v>
      </c>
      <c r="H43" s="30">
        <f t="shared" si="53"/>
        <v>6.9148800000000028</v>
      </c>
      <c r="I43" s="30">
        <f t="shared" si="49"/>
        <v>7.1069599999999991</v>
      </c>
      <c r="J43" s="30">
        <f t="shared" si="43"/>
        <v>6.8188400000000016</v>
      </c>
      <c r="K43" s="29"/>
      <c r="L43" s="29">
        <f t="shared" si="39"/>
        <v>85</v>
      </c>
      <c r="M43" s="29">
        <v>24</v>
      </c>
      <c r="N43" s="82">
        <v>26.4</v>
      </c>
      <c r="O43" s="82">
        <v>28.6</v>
      </c>
      <c r="P43" s="29">
        <v>17.399999999999999</v>
      </c>
      <c r="Q43" s="83">
        <v>17.600000000000001</v>
      </c>
      <c r="R43" s="29">
        <v>17.2</v>
      </c>
      <c r="S43" s="30">
        <f t="shared" si="44"/>
        <v>7.2030000000000003</v>
      </c>
      <c r="T43" s="30">
        <f t="shared" si="45"/>
        <v>7.2990400000000015</v>
      </c>
      <c r="U43" s="30">
        <f t="shared" si="50"/>
        <v>7.1069599999999991</v>
      </c>
      <c r="W43" s="29">
        <f t="shared" si="40"/>
        <v>85</v>
      </c>
      <c r="X43" s="29">
        <v>25.8</v>
      </c>
      <c r="Y43" s="82">
        <v>27.6</v>
      </c>
      <c r="Z43" s="82">
        <v>28.6</v>
      </c>
      <c r="AA43" s="29">
        <v>16.899999999999999</v>
      </c>
      <c r="AB43" s="29">
        <v>17.100000000000001</v>
      </c>
      <c r="AC43" s="29">
        <v>16.7</v>
      </c>
      <c r="AD43" s="30">
        <f t="shared" si="46"/>
        <v>7.0109200000000005</v>
      </c>
      <c r="AE43" s="84">
        <f t="shared" si="51"/>
        <v>7.1069599999999991</v>
      </c>
      <c r="AF43" s="30">
        <f t="shared" si="32"/>
        <v>6.9148799999999957</v>
      </c>
      <c r="AH43" s="29">
        <f t="shared" si="41"/>
        <v>85</v>
      </c>
      <c r="AI43" s="29">
        <v>25.6</v>
      </c>
      <c r="AJ43" s="82">
        <v>26.9</v>
      </c>
      <c r="AK43" s="82">
        <v>28.6</v>
      </c>
      <c r="AL43" s="29">
        <v>17.7</v>
      </c>
      <c r="AM43" s="29">
        <v>17.899999999999999</v>
      </c>
      <c r="AN43" s="29">
        <v>17.5</v>
      </c>
      <c r="AO43" s="30">
        <f t="shared" si="52"/>
        <v>7.6832000000000003</v>
      </c>
      <c r="AP43" s="30">
        <f t="shared" ref="AP43:AP74" si="55">(35-AJ43)*0.9604</f>
        <v>7.7792400000000015</v>
      </c>
      <c r="AQ43" s="30">
        <f t="shared" si="47"/>
        <v>7.587159999999999</v>
      </c>
      <c r="AR43" s="29"/>
      <c r="AS43" s="29">
        <f t="shared" si="42"/>
        <v>85</v>
      </c>
      <c r="AT43" s="29">
        <v>23.4</v>
      </c>
      <c r="AU43" s="82">
        <v>25.1</v>
      </c>
      <c r="AV43" s="48">
        <v>26.916493127863401</v>
      </c>
      <c r="AW43" s="29">
        <v>16.2</v>
      </c>
      <c r="AX43" s="29">
        <v>16.600000000000001</v>
      </c>
      <c r="AY43" s="29">
        <v>15.8</v>
      </c>
      <c r="AZ43" s="30">
        <f t="shared" si="26"/>
        <v>6.2426000000000004</v>
      </c>
      <c r="BA43" s="86">
        <f t="shared" si="54"/>
        <v>6.6267599999999991</v>
      </c>
      <c r="BB43" s="86">
        <f t="shared" si="48"/>
        <v>5.8425999999999902</v>
      </c>
    </row>
    <row r="44" spans="1:54" ht="15.75" x14ac:dyDescent="0.15">
      <c r="A44" s="29">
        <f t="shared" si="38"/>
        <v>90</v>
      </c>
      <c r="B44" s="48">
        <v>28.6</v>
      </c>
      <c r="C44" s="48">
        <v>23.3</v>
      </c>
      <c r="D44" s="82">
        <v>32.700000000000003</v>
      </c>
      <c r="E44" s="29">
        <v>18.2</v>
      </c>
      <c r="F44" s="29">
        <v>18.5</v>
      </c>
      <c r="G44" s="29">
        <v>17.899999999999999</v>
      </c>
      <c r="H44" s="30">
        <f t="shared" si="53"/>
        <v>7.2030000000000003</v>
      </c>
      <c r="I44" s="30">
        <f t="shared" si="49"/>
        <v>7.3950799999999992</v>
      </c>
      <c r="J44" s="30">
        <f t="shared" si="43"/>
        <v>7.0109199999999978</v>
      </c>
      <c r="K44" s="29"/>
      <c r="L44" s="29">
        <f t="shared" si="39"/>
        <v>90</v>
      </c>
      <c r="M44" s="29">
        <v>23.8</v>
      </c>
      <c r="N44" s="82">
        <v>26.1</v>
      </c>
      <c r="O44" s="82">
        <v>28.5</v>
      </c>
      <c r="P44" s="29">
        <v>18</v>
      </c>
      <c r="Q44" s="83">
        <v>18.3</v>
      </c>
      <c r="R44" s="29">
        <v>17.7</v>
      </c>
      <c r="S44" s="30">
        <f t="shared" si="44"/>
        <v>7.3950799999999992</v>
      </c>
      <c r="T44" s="30">
        <f t="shared" si="45"/>
        <v>7.587159999999999</v>
      </c>
      <c r="U44" s="30">
        <f t="shared" si="50"/>
        <v>7.2030000000000003</v>
      </c>
      <c r="W44" s="29">
        <f t="shared" si="40"/>
        <v>90</v>
      </c>
      <c r="X44" s="29">
        <v>25.6</v>
      </c>
      <c r="Y44" s="82">
        <v>27.3</v>
      </c>
      <c r="Z44" s="82">
        <v>28.5</v>
      </c>
      <c r="AA44" s="29">
        <v>17.5</v>
      </c>
      <c r="AB44" s="29">
        <v>17.8</v>
      </c>
      <c r="AC44" s="29">
        <v>17.2</v>
      </c>
      <c r="AD44" s="30">
        <f t="shared" si="46"/>
        <v>7.2030000000000003</v>
      </c>
      <c r="AE44" s="84">
        <f t="shared" si="51"/>
        <v>7.3950799999999992</v>
      </c>
      <c r="AF44" s="30">
        <f t="shared" si="32"/>
        <v>7.0109199999999978</v>
      </c>
      <c r="AH44" s="29">
        <f t="shared" si="41"/>
        <v>90</v>
      </c>
      <c r="AI44" s="29">
        <v>25.4</v>
      </c>
      <c r="AJ44" s="82">
        <v>26.6</v>
      </c>
      <c r="AK44" s="82">
        <v>28.5</v>
      </c>
      <c r="AL44" s="29">
        <v>18.399999999999999</v>
      </c>
      <c r="AM44" s="29">
        <v>18.7</v>
      </c>
      <c r="AN44" s="29">
        <v>18.100000000000001</v>
      </c>
      <c r="AO44" s="30">
        <f t="shared" si="52"/>
        <v>7.8752800000000027</v>
      </c>
      <c r="AP44" s="30">
        <f t="shared" si="55"/>
        <v>8.067359999999999</v>
      </c>
      <c r="AQ44" s="30">
        <f t="shared" si="47"/>
        <v>7.6832000000000003</v>
      </c>
      <c r="AR44" s="29"/>
      <c r="AS44" s="29">
        <f t="shared" si="42"/>
        <v>90</v>
      </c>
      <c r="AT44" s="29">
        <v>23.2</v>
      </c>
      <c r="AU44" s="82">
        <v>24.8</v>
      </c>
      <c r="AV44" s="48">
        <v>26.820616409829199</v>
      </c>
      <c r="AW44" s="29">
        <v>16.7</v>
      </c>
      <c r="AX44" s="29">
        <v>17.2</v>
      </c>
      <c r="AY44" s="29">
        <v>16.2</v>
      </c>
      <c r="AZ44" s="30">
        <f t="shared" si="26"/>
        <v>6.4346799999999993</v>
      </c>
      <c r="BA44" s="86">
        <f t="shared" si="54"/>
        <v>6.9148799999999992</v>
      </c>
      <c r="BB44" s="86">
        <f t="shared" si="48"/>
        <v>5.9346800000000375</v>
      </c>
    </row>
    <row r="45" spans="1:54" ht="15.75" x14ac:dyDescent="0.15">
      <c r="A45" s="29">
        <f t="shared" si="38"/>
        <v>95</v>
      </c>
      <c r="B45" s="48">
        <v>28.4</v>
      </c>
      <c r="C45" s="48">
        <v>23</v>
      </c>
      <c r="D45" s="82">
        <v>32.6</v>
      </c>
      <c r="E45" s="29">
        <v>18.7</v>
      </c>
      <c r="F45" s="29">
        <v>18.899999999999999</v>
      </c>
      <c r="G45" s="29">
        <v>18.5</v>
      </c>
      <c r="H45" s="30">
        <f t="shared" si="53"/>
        <v>7.3950800000000028</v>
      </c>
      <c r="I45" s="30">
        <f t="shared" si="49"/>
        <v>7.6832000000000003</v>
      </c>
      <c r="J45" s="30">
        <f t="shared" si="43"/>
        <v>7.1069599999999991</v>
      </c>
      <c r="K45" s="29"/>
      <c r="L45" s="29">
        <f t="shared" si="39"/>
        <v>95</v>
      </c>
      <c r="M45" s="29">
        <v>23.6</v>
      </c>
      <c r="N45" s="82">
        <v>25.8</v>
      </c>
      <c r="O45" s="82">
        <v>28.4</v>
      </c>
      <c r="P45" s="29">
        <v>18.5</v>
      </c>
      <c r="Q45" s="83">
        <v>18.7</v>
      </c>
      <c r="R45" s="29">
        <v>18.3</v>
      </c>
      <c r="S45" s="30">
        <f t="shared" si="44"/>
        <v>7.587159999999999</v>
      </c>
      <c r="T45" s="30">
        <f t="shared" si="45"/>
        <v>7.8752799999999992</v>
      </c>
      <c r="U45" s="30">
        <f t="shared" si="50"/>
        <v>7.2990400000000015</v>
      </c>
      <c r="W45" s="29">
        <f t="shared" si="40"/>
        <v>95</v>
      </c>
      <c r="X45" s="29">
        <v>25.4</v>
      </c>
      <c r="Y45" s="82">
        <v>27</v>
      </c>
      <c r="Z45" s="82">
        <v>28.4</v>
      </c>
      <c r="AA45" s="29">
        <v>18</v>
      </c>
      <c r="AB45" s="29">
        <v>18.2</v>
      </c>
      <c r="AC45" s="29">
        <v>17.8</v>
      </c>
      <c r="AD45" s="30">
        <f t="shared" si="46"/>
        <v>7.3950800000000028</v>
      </c>
      <c r="AE45" s="84">
        <f t="shared" si="51"/>
        <v>7.6832000000000003</v>
      </c>
      <c r="AF45" s="30">
        <f t="shared" si="32"/>
        <v>7.1069599999999991</v>
      </c>
      <c r="AH45" s="29">
        <f t="shared" si="41"/>
        <v>95</v>
      </c>
      <c r="AI45" s="29">
        <v>25.3</v>
      </c>
      <c r="AJ45" s="82">
        <v>26.4</v>
      </c>
      <c r="AK45" s="82">
        <v>28.5</v>
      </c>
      <c r="AL45" s="29">
        <v>19.2</v>
      </c>
      <c r="AM45" s="29">
        <v>19.399999999999999</v>
      </c>
      <c r="AN45" s="29">
        <v>19</v>
      </c>
      <c r="AO45" s="30">
        <f t="shared" si="52"/>
        <v>7.9713200000000013</v>
      </c>
      <c r="AP45" s="30">
        <f t="shared" si="55"/>
        <v>8.2594400000000014</v>
      </c>
      <c r="AQ45" s="30">
        <f t="shared" si="47"/>
        <v>7.6832000000000003</v>
      </c>
      <c r="AR45" s="29"/>
      <c r="AS45" s="29">
        <f t="shared" si="42"/>
        <v>95</v>
      </c>
      <c r="AT45" s="29">
        <v>23</v>
      </c>
      <c r="AU45" s="82">
        <v>24.6</v>
      </c>
      <c r="AV45" s="48">
        <v>26.6206164098292</v>
      </c>
      <c r="AW45" s="29">
        <v>17.2</v>
      </c>
      <c r="AX45" s="29">
        <v>17.7</v>
      </c>
      <c r="AY45" s="29">
        <v>16.7</v>
      </c>
      <c r="AZ45" s="30">
        <f t="shared" si="26"/>
        <v>6.6267599999999991</v>
      </c>
      <c r="BA45" s="86">
        <f t="shared" si="54"/>
        <v>7.1069599999999991</v>
      </c>
      <c r="BB45" s="86">
        <f t="shared" si="48"/>
        <v>6.1267600000000364</v>
      </c>
    </row>
    <row r="46" spans="1:54" ht="15.75" x14ac:dyDescent="0.15">
      <c r="A46" s="29">
        <f t="shared" si="38"/>
        <v>100</v>
      </c>
      <c r="B46" s="48">
        <v>28.2</v>
      </c>
      <c r="C46" s="48">
        <v>22.9</v>
      </c>
      <c r="D46" s="82">
        <v>32.299999999999997</v>
      </c>
      <c r="E46" s="29">
        <v>19.3</v>
      </c>
      <c r="F46" s="29">
        <v>19.399999999999999</v>
      </c>
      <c r="G46" s="29">
        <v>19.2</v>
      </c>
      <c r="H46" s="30">
        <f t="shared" si="53"/>
        <v>7.5871600000000026</v>
      </c>
      <c r="I46" s="30">
        <f t="shared" si="49"/>
        <v>7.7792400000000015</v>
      </c>
      <c r="J46" s="30">
        <f t="shared" si="43"/>
        <v>7.3950800000000028</v>
      </c>
      <c r="K46" s="29"/>
      <c r="L46" s="29">
        <f t="shared" si="39"/>
        <v>100</v>
      </c>
      <c r="M46" s="29">
        <v>23.4</v>
      </c>
      <c r="N46" s="82">
        <v>25.7</v>
      </c>
      <c r="O46" s="82">
        <v>28.1</v>
      </c>
      <c r="P46" s="29">
        <v>18.899999999999999</v>
      </c>
      <c r="Q46" s="83">
        <v>19</v>
      </c>
      <c r="R46" s="29">
        <v>18.8</v>
      </c>
      <c r="S46" s="30">
        <f t="shared" si="44"/>
        <v>7.7792400000000015</v>
      </c>
      <c r="T46" s="30">
        <f t="shared" si="45"/>
        <v>7.9713200000000013</v>
      </c>
      <c r="U46" s="30">
        <f t="shared" si="50"/>
        <v>7.587159999999999</v>
      </c>
      <c r="W46" s="29">
        <f t="shared" si="40"/>
        <v>100</v>
      </c>
      <c r="X46" s="29">
        <v>25.2</v>
      </c>
      <c r="Y46" s="82">
        <v>26.9</v>
      </c>
      <c r="Z46" s="82">
        <v>28.1</v>
      </c>
      <c r="AA46" s="29">
        <v>18.5</v>
      </c>
      <c r="AB46" s="29">
        <v>18.600000000000001</v>
      </c>
      <c r="AC46" s="29">
        <v>18.399999999999999</v>
      </c>
      <c r="AD46" s="30">
        <f t="shared" si="46"/>
        <v>7.5871600000000026</v>
      </c>
      <c r="AE46" s="84">
        <f t="shared" si="51"/>
        <v>7.7792400000000015</v>
      </c>
      <c r="AF46" s="30">
        <f t="shared" si="32"/>
        <v>7.3950799999999965</v>
      </c>
      <c r="AH46" s="29">
        <f t="shared" si="41"/>
        <v>100</v>
      </c>
      <c r="AI46" s="29">
        <v>25</v>
      </c>
      <c r="AJ46" s="82">
        <v>26.2</v>
      </c>
      <c r="AK46" s="82">
        <v>28.1</v>
      </c>
      <c r="AL46" s="29">
        <v>19.3</v>
      </c>
      <c r="AM46" s="29">
        <v>19.399999999999999</v>
      </c>
      <c r="AN46" s="29">
        <v>19.2</v>
      </c>
      <c r="AO46" s="30">
        <f t="shared" si="52"/>
        <v>8.2594400000000014</v>
      </c>
      <c r="AP46" s="30">
        <f t="shared" si="55"/>
        <v>8.4515200000000004</v>
      </c>
      <c r="AQ46" s="30">
        <f t="shared" si="47"/>
        <v>8.067359999999999</v>
      </c>
      <c r="AR46" s="29"/>
      <c r="AS46" s="29">
        <f t="shared" si="42"/>
        <v>100</v>
      </c>
      <c r="AT46" s="29">
        <v>22.8</v>
      </c>
      <c r="AU46" s="82">
        <v>24.5</v>
      </c>
      <c r="AV46" s="48">
        <v>26.316493127863399</v>
      </c>
      <c r="AW46" s="29">
        <v>17.7</v>
      </c>
      <c r="AX46" s="29">
        <v>18.100000000000001</v>
      </c>
      <c r="AY46" s="29">
        <v>17.3</v>
      </c>
      <c r="AZ46" s="30">
        <f t="shared" si="26"/>
        <v>6.818839999999998</v>
      </c>
      <c r="BA46" s="86">
        <f t="shared" si="54"/>
        <v>7.2030000000000003</v>
      </c>
      <c r="BB46" s="86">
        <f t="shared" si="48"/>
        <v>6.4188399999999914</v>
      </c>
    </row>
    <row r="47" spans="1:54" ht="15.75" x14ac:dyDescent="0.15">
      <c r="A47" s="29">
        <f t="shared" si="38"/>
        <v>105</v>
      </c>
      <c r="B47" s="48">
        <v>28</v>
      </c>
      <c r="C47" s="48">
        <v>22.6</v>
      </c>
      <c r="D47" s="82">
        <v>32.200000000000003</v>
      </c>
      <c r="E47" s="29">
        <v>19.8</v>
      </c>
      <c r="F47" s="29">
        <v>19.899999999999999</v>
      </c>
      <c r="G47" s="29">
        <v>19.7</v>
      </c>
      <c r="H47" s="30">
        <f t="shared" si="53"/>
        <v>7.7792400000000015</v>
      </c>
      <c r="I47" s="30">
        <f t="shared" si="49"/>
        <v>8.067359999999999</v>
      </c>
      <c r="J47" s="30">
        <f t="shared" si="43"/>
        <v>7.4911199999999978</v>
      </c>
      <c r="K47" s="29"/>
      <c r="L47" s="29">
        <f t="shared" si="39"/>
        <v>105</v>
      </c>
      <c r="M47" s="29">
        <v>23.2</v>
      </c>
      <c r="N47" s="82">
        <v>25.4</v>
      </c>
      <c r="O47" s="82">
        <v>28</v>
      </c>
      <c r="P47" s="29">
        <v>19.5</v>
      </c>
      <c r="Q47" s="83">
        <v>19.600000000000001</v>
      </c>
      <c r="R47" s="29">
        <v>19.399999999999999</v>
      </c>
      <c r="S47" s="30">
        <f t="shared" si="44"/>
        <v>7.9713200000000013</v>
      </c>
      <c r="T47" s="30">
        <f t="shared" si="45"/>
        <v>8.2594400000000014</v>
      </c>
      <c r="U47" s="30">
        <f t="shared" si="50"/>
        <v>7.6832000000000003</v>
      </c>
      <c r="W47" s="29">
        <f t="shared" si="40"/>
        <v>105</v>
      </c>
      <c r="X47" s="29">
        <v>25</v>
      </c>
      <c r="Y47" s="82">
        <v>26.6</v>
      </c>
      <c r="Z47" s="82">
        <v>28</v>
      </c>
      <c r="AA47" s="29">
        <v>19</v>
      </c>
      <c r="AB47" s="29">
        <v>19.100000000000001</v>
      </c>
      <c r="AC47" s="29">
        <v>18.899999999999999</v>
      </c>
      <c r="AD47" s="30">
        <f t="shared" si="46"/>
        <v>7.7792400000000015</v>
      </c>
      <c r="AE47" s="84">
        <f t="shared" si="51"/>
        <v>8.067359999999999</v>
      </c>
      <c r="AF47" s="30">
        <f t="shared" si="32"/>
        <v>7.4911199999999978</v>
      </c>
      <c r="AH47" s="29">
        <f t="shared" si="41"/>
        <v>105</v>
      </c>
      <c r="AI47" s="29">
        <v>24.7</v>
      </c>
      <c r="AJ47" s="82">
        <v>25.8</v>
      </c>
      <c r="AK47" s="82">
        <v>27.9</v>
      </c>
      <c r="AL47" s="29">
        <v>19.8</v>
      </c>
      <c r="AM47" s="29">
        <v>19.899999999999999</v>
      </c>
      <c r="AN47" s="29">
        <v>19.7</v>
      </c>
      <c r="AO47" s="30">
        <f t="shared" si="52"/>
        <v>8.5475600000000025</v>
      </c>
      <c r="AP47" s="30">
        <f t="shared" si="55"/>
        <v>8.83568</v>
      </c>
      <c r="AQ47" s="30">
        <f t="shared" si="47"/>
        <v>8.2594400000000014</v>
      </c>
      <c r="AR47" s="29"/>
      <c r="AS47" s="29">
        <f t="shared" si="42"/>
        <v>105</v>
      </c>
      <c r="AT47" s="29">
        <v>22.6</v>
      </c>
      <c r="AU47" s="82">
        <v>24.2</v>
      </c>
      <c r="AV47" s="48">
        <v>26.220616409829201</v>
      </c>
      <c r="AW47" s="29">
        <v>18.2</v>
      </c>
      <c r="AX47" s="29">
        <v>18.7</v>
      </c>
      <c r="AY47" s="29">
        <v>17.7</v>
      </c>
      <c r="AZ47" s="30">
        <f t="shared" si="26"/>
        <v>7.0109199999999978</v>
      </c>
      <c r="BA47" s="86">
        <f t="shared" si="54"/>
        <v>7.4911200000000013</v>
      </c>
      <c r="BB47" s="86">
        <f t="shared" si="48"/>
        <v>6.5109200000000351</v>
      </c>
    </row>
    <row r="48" spans="1:54" ht="15.75" x14ac:dyDescent="0.15">
      <c r="A48" s="29">
        <f t="shared" si="38"/>
        <v>110</v>
      </c>
      <c r="B48" s="48">
        <v>27.8</v>
      </c>
      <c r="C48" s="48">
        <v>22.4</v>
      </c>
      <c r="D48" s="82">
        <v>32</v>
      </c>
      <c r="E48" s="29">
        <v>20.2</v>
      </c>
      <c r="F48" s="29">
        <v>20.5</v>
      </c>
      <c r="G48" s="29">
        <v>19.899999999999999</v>
      </c>
      <c r="H48" s="30">
        <f t="shared" si="53"/>
        <v>7.9713200000000013</v>
      </c>
      <c r="I48" s="30">
        <f t="shared" si="49"/>
        <v>8.2594400000000014</v>
      </c>
      <c r="J48" s="30">
        <f t="shared" si="43"/>
        <v>7.6832000000000003</v>
      </c>
      <c r="K48" s="29"/>
      <c r="L48" s="29">
        <f t="shared" si="39"/>
        <v>110</v>
      </c>
      <c r="M48" s="29">
        <v>23</v>
      </c>
      <c r="N48" s="82">
        <v>25.1</v>
      </c>
      <c r="O48" s="82">
        <v>27.9</v>
      </c>
      <c r="P48" s="29">
        <v>20</v>
      </c>
      <c r="Q48" s="83">
        <v>20.3</v>
      </c>
      <c r="R48" s="29">
        <v>19.7</v>
      </c>
      <c r="S48" s="30">
        <f t="shared" si="44"/>
        <v>8.1634000000000011</v>
      </c>
      <c r="T48" s="30">
        <f t="shared" si="45"/>
        <v>8.5475599999999989</v>
      </c>
      <c r="U48" s="30">
        <f t="shared" si="50"/>
        <v>7.7792400000000015</v>
      </c>
      <c r="W48" s="29">
        <f t="shared" si="40"/>
        <v>110</v>
      </c>
      <c r="X48" s="29">
        <v>24.8</v>
      </c>
      <c r="Y48" s="82">
        <v>26.3</v>
      </c>
      <c r="Z48" s="82">
        <v>27.9</v>
      </c>
      <c r="AA48" s="29">
        <v>19.5</v>
      </c>
      <c r="AB48" s="29">
        <v>19.8</v>
      </c>
      <c r="AC48" s="29">
        <v>19.2</v>
      </c>
      <c r="AD48" s="30">
        <f t="shared" si="46"/>
        <v>7.9713200000000013</v>
      </c>
      <c r="AE48" s="84">
        <f t="shared" si="51"/>
        <v>8.35548</v>
      </c>
      <c r="AF48" s="30">
        <f t="shared" si="32"/>
        <v>7.587159999999999</v>
      </c>
      <c r="AH48" s="29">
        <f t="shared" si="41"/>
        <v>110</v>
      </c>
      <c r="AI48" s="29">
        <v>24.6</v>
      </c>
      <c r="AJ48" s="82">
        <v>25.6</v>
      </c>
      <c r="AK48" s="82">
        <v>27.9</v>
      </c>
      <c r="AL48" s="29">
        <v>20.2</v>
      </c>
      <c r="AM48" s="29">
        <v>20.5</v>
      </c>
      <c r="AN48" s="29">
        <v>19.899999999999999</v>
      </c>
      <c r="AO48" s="30">
        <f t="shared" si="52"/>
        <v>8.6436000000000011</v>
      </c>
      <c r="AP48" s="30">
        <f t="shared" si="55"/>
        <v>9.0277599999999989</v>
      </c>
      <c r="AQ48" s="30">
        <f t="shared" si="47"/>
        <v>8.2594400000000014</v>
      </c>
      <c r="AR48" s="29"/>
      <c r="AS48" s="29">
        <f t="shared" si="42"/>
        <v>110</v>
      </c>
      <c r="AT48" s="29">
        <v>22.5</v>
      </c>
      <c r="AU48" s="82">
        <v>24.3</v>
      </c>
      <c r="AV48" s="48">
        <v>25.912369845897501</v>
      </c>
      <c r="AW48" s="29">
        <v>18.600000000000001</v>
      </c>
      <c r="AX48" s="29">
        <v>18.899999999999999</v>
      </c>
      <c r="AY48" s="29">
        <v>18.3</v>
      </c>
      <c r="AZ48" s="30">
        <f t="shared" ref="AZ48:AZ79" si="56">(29.9-AT48)*0.9604</f>
        <v>7.1069599999999991</v>
      </c>
      <c r="BA48" s="86">
        <f t="shared" si="54"/>
        <v>7.3950799999999992</v>
      </c>
      <c r="BB48" s="86">
        <f t="shared" si="48"/>
        <v>6.8069600000000401</v>
      </c>
    </row>
    <row r="49" spans="1:54" ht="15.75" x14ac:dyDescent="0.15">
      <c r="A49" s="29">
        <f t="shared" si="38"/>
        <v>115</v>
      </c>
      <c r="B49" s="48">
        <v>27.7</v>
      </c>
      <c r="C49" s="48">
        <v>22.5</v>
      </c>
      <c r="D49" s="82">
        <v>31.7</v>
      </c>
      <c r="E49" s="29">
        <v>20.6</v>
      </c>
      <c r="F49" s="29">
        <v>21</v>
      </c>
      <c r="G49" s="29">
        <v>20.2</v>
      </c>
      <c r="H49" s="30">
        <f t="shared" si="53"/>
        <v>8.0673600000000025</v>
      </c>
      <c r="I49" s="30">
        <f t="shared" si="49"/>
        <v>8.1634000000000011</v>
      </c>
      <c r="J49" s="30">
        <f t="shared" si="43"/>
        <v>7.9713200000000013</v>
      </c>
      <c r="K49" s="29"/>
      <c r="L49" s="29">
        <f t="shared" si="39"/>
        <v>115</v>
      </c>
      <c r="M49" s="29">
        <v>22.8</v>
      </c>
      <c r="N49" s="82">
        <v>25</v>
      </c>
      <c r="O49" s="82">
        <v>27.6</v>
      </c>
      <c r="P49" s="29">
        <v>20.3</v>
      </c>
      <c r="Q49" s="83">
        <v>20.7</v>
      </c>
      <c r="R49" s="29">
        <v>19.899999999999999</v>
      </c>
      <c r="S49" s="30">
        <f t="shared" si="44"/>
        <v>8.35548</v>
      </c>
      <c r="T49" s="30">
        <f t="shared" si="45"/>
        <v>8.6436000000000011</v>
      </c>
      <c r="U49" s="30">
        <f t="shared" si="50"/>
        <v>8.067359999999999</v>
      </c>
      <c r="W49" s="29">
        <f t="shared" si="40"/>
        <v>115</v>
      </c>
      <c r="X49" s="29">
        <v>24.6</v>
      </c>
      <c r="Y49" s="82">
        <v>26.2</v>
      </c>
      <c r="Z49" s="82">
        <v>27.6</v>
      </c>
      <c r="AA49" s="29">
        <v>19.8</v>
      </c>
      <c r="AB49" s="29">
        <v>20.2</v>
      </c>
      <c r="AC49" s="29">
        <v>19.399999999999999</v>
      </c>
      <c r="AD49" s="30">
        <f t="shared" si="46"/>
        <v>8.1634000000000011</v>
      </c>
      <c r="AE49" s="84">
        <f t="shared" si="51"/>
        <v>8.4515200000000004</v>
      </c>
      <c r="AF49" s="30">
        <f t="shared" si="32"/>
        <v>7.8752799999999965</v>
      </c>
      <c r="AH49" s="29">
        <f t="shared" si="41"/>
        <v>115</v>
      </c>
      <c r="AI49" s="29">
        <v>24.5</v>
      </c>
      <c r="AJ49" s="82">
        <v>25.6</v>
      </c>
      <c r="AK49" s="82">
        <v>27.7</v>
      </c>
      <c r="AL49" s="29">
        <v>20.399999999999999</v>
      </c>
      <c r="AM49" s="29">
        <v>20.8</v>
      </c>
      <c r="AN49" s="29">
        <v>20</v>
      </c>
      <c r="AO49" s="30">
        <f t="shared" si="52"/>
        <v>8.7396400000000014</v>
      </c>
      <c r="AP49" s="30">
        <f t="shared" si="55"/>
        <v>9.0277599999999989</v>
      </c>
      <c r="AQ49" s="30">
        <f t="shared" si="47"/>
        <v>8.4515200000000004</v>
      </c>
      <c r="AR49" s="29"/>
      <c r="AS49" s="29">
        <f t="shared" si="42"/>
        <v>115</v>
      </c>
      <c r="AT49" s="29">
        <v>22.3</v>
      </c>
      <c r="AU49" s="82">
        <v>24</v>
      </c>
      <c r="AV49" s="48">
        <v>25.816493127863399</v>
      </c>
      <c r="AW49" s="29">
        <v>18.899999999999999</v>
      </c>
      <c r="AX49" s="29">
        <v>19.3</v>
      </c>
      <c r="AY49" s="29">
        <v>18.5</v>
      </c>
      <c r="AZ49" s="30">
        <f t="shared" si="56"/>
        <v>7.299039999999998</v>
      </c>
      <c r="BA49" s="86">
        <f t="shared" si="54"/>
        <v>7.6832000000000003</v>
      </c>
      <c r="BB49" s="86">
        <f t="shared" si="48"/>
        <v>6.8990399999999914</v>
      </c>
    </row>
    <row r="50" spans="1:54" ht="15.75" x14ac:dyDescent="0.15">
      <c r="A50" s="29">
        <f t="shared" si="38"/>
        <v>120</v>
      </c>
      <c r="B50" s="48">
        <v>27.4</v>
      </c>
      <c r="C50" s="48">
        <v>22.1</v>
      </c>
      <c r="D50" s="82">
        <v>31.5</v>
      </c>
      <c r="E50" s="29">
        <v>21</v>
      </c>
      <c r="F50" s="29">
        <v>21.2</v>
      </c>
      <c r="G50" s="29">
        <v>20.8</v>
      </c>
      <c r="H50" s="30">
        <f t="shared" si="53"/>
        <v>8.3554800000000036</v>
      </c>
      <c r="I50" s="30">
        <f t="shared" si="49"/>
        <v>8.5475599999999989</v>
      </c>
      <c r="J50" s="30">
        <f t="shared" si="43"/>
        <v>8.1634000000000011</v>
      </c>
      <c r="K50" s="29"/>
      <c r="L50" s="29">
        <f t="shared" si="39"/>
        <v>120</v>
      </c>
      <c r="M50" s="29">
        <v>22.6</v>
      </c>
      <c r="N50" s="82">
        <v>24.8</v>
      </c>
      <c r="O50" s="82">
        <v>27.4</v>
      </c>
      <c r="P50" s="29">
        <v>20.5</v>
      </c>
      <c r="Q50" s="83">
        <v>20.7</v>
      </c>
      <c r="R50" s="29">
        <v>20.3</v>
      </c>
      <c r="S50" s="30">
        <f t="shared" si="44"/>
        <v>8.5475599999999989</v>
      </c>
      <c r="T50" s="30">
        <f t="shared" si="45"/>
        <v>8.83568</v>
      </c>
      <c r="U50" s="30">
        <f t="shared" si="50"/>
        <v>8.2594400000000014</v>
      </c>
      <c r="W50" s="29">
        <f t="shared" si="40"/>
        <v>120</v>
      </c>
      <c r="X50" s="29">
        <v>24.5</v>
      </c>
      <c r="Y50" s="82">
        <v>26.1</v>
      </c>
      <c r="Z50" s="82">
        <v>27.5</v>
      </c>
      <c r="AA50" s="29">
        <v>20.100000000000001</v>
      </c>
      <c r="AB50" s="29">
        <v>20.3</v>
      </c>
      <c r="AC50" s="29">
        <v>19.899999999999999</v>
      </c>
      <c r="AD50" s="30">
        <f t="shared" si="46"/>
        <v>8.2594400000000014</v>
      </c>
      <c r="AE50" s="84">
        <f t="shared" si="51"/>
        <v>8.5475599999999989</v>
      </c>
      <c r="AF50" s="30">
        <f t="shared" si="32"/>
        <v>7.9713199999999977</v>
      </c>
      <c r="AH50" s="29">
        <f t="shared" si="41"/>
        <v>120</v>
      </c>
      <c r="AI50" s="29">
        <v>24.4</v>
      </c>
      <c r="AJ50" s="82">
        <v>25.5</v>
      </c>
      <c r="AK50" s="82">
        <v>27.6</v>
      </c>
      <c r="AL50" s="29">
        <v>20.5</v>
      </c>
      <c r="AM50" s="29">
        <v>20.7</v>
      </c>
      <c r="AN50" s="29">
        <v>20.3</v>
      </c>
      <c r="AO50" s="30">
        <f t="shared" si="52"/>
        <v>8.8356800000000035</v>
      </c>
      <c r="AP50" s="30">
        <f t="shared" si="55"/>
        <v>9.123800000000001</v>
      </c>
      <c r="AQ50" s="30">
        <f t="shared" si="47"/>
        <v>8.5475599999999989</v>
      </c>
      <c r="AR50" s="29"/>
      <c r="AS50" s="29">
        <f t="shared" si="42"/>
        <v>120</v>
      </c>
      <c r="AT50" s="29">
        <v>22.2</v>
      </c>
      <c r="AU50" s="82">
        <v>23.8</v>
      </c>
      <c r="AV50" s="48">
        <v>25.820616409829199</v>
      </c>
      <c r="AW50" s="29">
        <v>19.3</v>
      </c>
      <c r="AX50" s="29">
        <v>19.8</v>
      </c>
      <c r="AY50" s="29">
        <v>18.8</v>
      </c>
      <c r="AZ50" s="30">
        <f t="shared" si="56"/>
        <v>7.3950799999999992</v>
      </c>
      <c r="BA50" s="86">
        <f t="shared" si="54"/>
        <v>7.8752799999999992</v>
      </c>
      <c r="BB50" s="86">
        <f t="shared" si="48"/>
        <v>6.8950800000000374</v>
      </c>
    </row>
    <row r="51" spans="1:54" ht="15.75" x14ac:dyDescent="0.15">
      <c r="A51" s="29">
        <f t="shared" si="38"/>
        <v>125</v>
      </c>
      <c r="B51" s="48">
        <v>27</v>
      </c>
      <c r="C51" s="48">
        <v>21.6</v>
      </c>
      <c r="D51" s="82">
        <v>31.2</v>
      </c>
      <c r="E51" s="29">
        <v>21.5</v>
      </c>
      <c r="F51" s="29">
        <v>21.8</v>
      </c>
      <c r="G51" s="29">
        <v>21.2</v>
      </c>
      <c r="H51" s="30">
        <f t="shared" si="53"/>
        <v>8.7396400000000014</v>
      </c>
      <c r="I51" s="30">
        <f t="shared" si="49"/>
        <v>9.0277599999999989</v>
      </c>
      <c r="J51" s="30">
        <f t="shared" si="43"/>
        <v>8.4515200000000004</v>
      </c>
      <c r="K51" s="29"/>
      <c r="L51" s="29">
        <f t="shared" si="39"/>
        <v>125</v>
      </c>
      <c r="M51" s="29">
        <v>22.5</v>
      </c>
      <c r="N51" s="82">
        <v>24.6</v>
      </c>
      <c r="O51" s="82">
        <v>27.4</v>
      </c>
      <c r="P51" s="29">
        <v>20.7</v>
      </c>
      <c r="Q51" s="83">
        <v>21</v>
      </c>
      <c r="R51" s="29">
        <v>20.399999999999999</v>
      </c>
      <c r="S51" s="30">
        <f t="shared" si="44"/>
        <v>8.6436000000000011</v>
      </c>
      <c r="T51" s="30">
        <f t="shared" si="45"/>
        <v>9.0277599999999989</v>
      </c>
      <c r="U51" s="30">
        <f t="shared" si="50"/>
        <v>8.2594400000000014</v>
      </c>
      <c r="W51" s="29">
        <f t="shared" si="40"/>
        <v>125</v>
      </c>
      <c r="X51" s="29">
        <v>24.3</v>
      </c>
      <c r="Y51" s="82">
        <v>25.8</v>
      </c>
      <c r="Z51" s="82">
        <v>27.4</v>
      </c>
      <c r="AA51" s="29">
        <v>20.3</v>
      </c>
      <c r="AB51" s="29">
        <v>20.6</v>
      </c>
      <c r="AC51" s="29">
        <v>20</v>
      </c>
      <c r="AD51" s="30">
        <f t="shared" si="46"/>
        <v>8.4515200000000004</v>
      </c>
      <c r="AE51" s="84">
        <f t="shared" si="51"/>
        <v>8.83568</v>
      </c>
      <c r="AF51" s="30">
        <f t="shared" si="32"/>
        <v>8.067359999999999</v>
      </c>
      <c r="AH51" s="29">
        <f t="shared" si="41"/>
        <v>125</v>
      </c>
      <c r="AI51" s="29">
        <v>24.3</v>
      </c>
      <c r="AJ51" s="82">
        <v>25.3</v>
      </c>
      <c r="AK51" s="82">
        <v>27.6</v>
      </c>
      <c r="AL51" s="29">
        <v>20.6</v>
      </c>
      <c r="AM51" s="29">
        <v>20.9</v>
      </c>
      <c r="AN51" s="29">
        <v>20.3</v>
      </c>
      <c r="AO51" s="30">
        <f t="shared" si="52"/>
        <v>8.9317200000000003</v>
      </c>
      <c r="AP51" s="30">
        <f t="shared" si="55"/>
        <v>9.3158799999999999</v>
      </c>
      <c r="AQ51" s="30">
        <f t="shared" si="47"/>
        <v>8.5475599999999989</v>
      </c>
      <c r="AR51" s="29"/>
      <c r="AS51" s="29">
        <f t="shared" si="42"/>
        <v>125</v>
      </c>
      <c r="AT51" s="29">
        <v>22</v>
      </c>
      <c r="AU51" s="82">
        <v>23.5</v>
      </c>
      <c r="AV51" s="48">
        <v>25.724739691795101</v>
      </c>
      <c r="AW51" s="29">
        <v>19.7</v>
      </c>
      <c r="AX51" s="29">
        <v>20.3</v>
      </c>
      <c r="AY51" s="29">
        <v>19.100000000000001</v>
      </c>
      <c r="AZ51" s="30">
        <f t="shared" si="56"/>
        <v>7.587159999999999</v>
      </c>
      <c r="BA51" s="86">
        <f t="shared" si="54"/>
        <v>8.1634000000000011</v>
      </c>
      <c r="BB51" s="86">
        <f t="shared" si="48"/>
        <v>6.9871599999999852</v>
      </c>
    </row>
    <row r="52" spans="1:54" ht="15.75" x14ac:dyDescent="0.15">
      <c r="A52" s="29">
        <f t="shared" si="38"/>
        <v>130</v>
      </c>
      <c r="B52" s="48">
        <v>26.8</v>
      </c>
      <c r="C52" s="48">
        <v>21.4</v>
      </c>
      <c r="D52" s="82">
        <v>31</v>
      </c>
      <c r="E52" s="29">
        <v>22.2</v>
      </c>
      <c r="F52" s="29">
        <v>22.4</v>
      </c>
      <c r="G52" s="29">
        <v>22</v>
      </c>
      <c r="H52" s="30">
        <f t="shared" si="53"/>
        <v>8.9317200000000003</v>
      </c>
      <c r="I52" s="30">
        <f t="shared" si="49"/>
        <v>9.2198400000000014</v>
      </c>
      <c r="J52" s="30">
        <f t="shared" si="43"/>
        <v>8.6436000000000011</v>
      </c>
      <c r="K52" s="29"/>
      <c r="L52" s="29">
        <f t="shared" si="39"/>
        <v>130</v>
      </c>
      <c r="M52" s="29">
        <v>22.4</v>
      </c>
      <c r="N52" s="82">
        <v>24.4</v>
      </c>
      <c r="O52" s="82">
        <v>27.4</v>
      </c>
      <c r="P52" s="29">
        <v>20.7</v>
      </c>
      <c r="Q52" s="83">
        <v>20.9</v>
      </c>
      <c r="R52" s="29">
        <v>20.5</v>
      </c>
      <c r="S52" s="30">
        <f t="shared" si="44"/>
        <v>8.7396400000000014</v>
      </c>
      <c r="T52" s="30">
        <f t="shared" si="45"/>
        <v>9.2198400000000014</v>
      </c>
      <c r="U52" s="30">
        <f t="shared" si="50"/>
        <v>8.2594400000000014</v>
      </c>
      <c r="W52" s="29">
        <f t="shared" si="40"/>
        <v>130</v>
      </c>
      <c r="X52" s="29">
        <v>24.1</v>
      </c>
      <c r="Y52" s="82">
        <v>25.5</v>
      </c>
      <c r="Z52" s="82">
        <v>27.3</v>
      </c>
      <c r="AA52" s="29">
        <v>20.399999999999999</v>
      </c>
      <c r="AB52" s="29">
        <v>20.6</v>
      </c>
      <c r="AC52" s="29">
        <v>20.2</v>
      </c>
      <c r="AD52" s="30">
        <f t="shared" si="46"/>
        <v>8.6436000000000011</v>
      </c>
      <c r="AE52" s="84">
        <f t="shared" si="51"/>
        <v>9.123800000000001</v>
      </c>
      <c r="AF52" s="30">
        <f t="shared" si="32"/>
        <v>8.1633999999999975</v>
      </c>
      <c r="AH52" s="29">
        <f t="shared" si="41"/>
        <v>130</v>
      </c>
      <c r="AI52" s="29">
        <v>24.2</v>
      </c>
      <c r="AJ52" s="82">
        <v>25.1</v>
      </c>
      <c r="AK52" s="82">
        <v>27.6</v>
      </c>
      <c r="AL52" s="29">
        <v>20.9</v>
      </c>
      <c r="AM52" s="29">
        <v>21.1</v>
      </c>
      <c r="AN52" s="29">
        <v>20.7</v>
      </c>
      <c r="AO52" s="30">
        <f t="shared" si="52"/>
        <v>9.0277600000000024</v>
      </c>
      <c r="AP52" s="30">
        <f t="shared" si="55"/>
        <v>9.5079599999999989</v>
      </c>
      <c r="AQ52" s="30">
        <f t="shared" si="47"/>
        <v>8.5475599999999989</v>
      </c>
      <c r="AR52" s="29"/>
      <c r="AS52" s="29">
        <f t="shared" si="42"/>
        <v>130</v>
      </c>
      <c r="AT52" s="29">
        <v>21.9</v>
      </c>
      <c r="AU52" s="82">
        <v>23.3</v>
      </c>
      <c r="AV52" s="48">
        <v>25.728862973760901</v>
      </c>
      <c r="AW52" s="29">
        <v>20</v>
      </c>
      <c r="AX52" s="29">
        <v>20.7</v>
      </c>
      <c r="AY52" s="29">
        <v>19.3</v>
      </c>
      <c r="AZ52" s="30">
        <f t="shared" si="56"/>
        <v>7.6832000000000003</v>
      </c>
      <c r="BA52" s="86">
        <f t="shared" si="54"/>
        <v>8.35548</v>
      </c>
      <c r="BB52" s="86">
        <f t="shared" si="48"/>
        <v>6.9832000000000312</v>
      </c>
    </row>
    <row r="53" spans="1:54" ht="15.75" x14ac:dyDescent="0.15">
      <c r="A53" s="29">
        <f t="shared" ref="A53:A60" si="57">A52+10</f>
        <v>140</v>
      </c>
      <c r="B53" s="48">
        <v>26.6</v>
      </c>
      <c r="C53" s="48">
        <v>21.1</v>
      </c>
      <c r="D53" s="82">
        <v>30.9</v>
      </c>
      <c r="E53" s="29">
        <v>22.9</v>
      </c>
      <c r="F53" s="29">
        <v>23.1</v>
      </c>
      <c r="G53" s="29">
        <v>22.7</v>
      </c>
      <c r="H53" s="30">
        <f t="shared" si="53"/>
        <v>9.123800000000001</v>
      </c>
      <c r="I53" s="30">
        <f t="shared" si="49"/>
        <v>9.5079599999999989</v>
      </c>
      <c r="J53" s="30">
        <f t="shared" si="43"/>
        <v>8.7396400000000014</v>
      </c>
      <c r="K53" s="29"/>
      <c r="L53" s="29">
        <f t="shared" ref="L53:L60" si="58">L52+10</f>
        <v>140</v>
      </c>
      <c r="M53" s="29">
        <v>22.3</v>
      </c>
      <c r="N53" s="82">
        <v>24.4</v>
      </c>
      <c r="O53" s="82">
        <v>27.2</v>
      </c>
      <c r="P53" s="29">
        <v>20.8</v>
      </c>
      <c r="Q53" s="83">
        <v>21</v>
      </c>
      <c r="R53" s="29">
        <v>20.6</v>
      </c>
      <c r="S53" s="30">
        <f t="shared" si="44"/>
        <v>8.83568</v>
      </c>
      <c r="T53" s="30">
        <f t="shared" si="45"/>
        <v>9.2198400000000014</v>
      </c>
      <c r="U53" s="30">
        <f t="shared" si="50"/>
        <v>8.4515200000000004</v>
      </c>
      <c r="W53" s="29">
        <f t="shared" ref="W53:W60" si="59">W52+10</f>
        <v>140</v>
      </c>
      <c r="X53" s="29">
        <v>23.9</v>
      </c>
      <c r="Y53" s="82">
        <v>25.4</v>
      </c>
      <c r="Z53" s="82">
        <v>27</v>
      </c>
      <c r="AA53" s="29">
        <v>20.6</v>
      </c>
      <c r="AB53" s="29">
        <v>20.8</v>
      </c>
      <c r="AC53" s="29">
        <v>20.399999999999999</v>
      </c>
      <c r="AD53" s="30">
        <f t="shared" si="46"/>
        <v>8.8356800000000035</v>
      </c>
      <c r="AE53" s="84">
        <f t="shared" si="51"/>
        <v>9.2198400000000014</v>
      </c>
      <c r="AF53" s="30">
        <f t="shared" si="32"/>
        <v>8.4515199999999968</v>
      </c>
      <c r="AH53" s="29">
        <f t="shared" ref="AH53:AH60" si="60">AH52+10</f>
        <v>140</v>
      </c>
      <c r="AI53" s="29">
        <v>24.1</v>
      </c>
      <c r="AJ53" s="82">
        <v>25.1</v>
      </c>
      <c r="AK53" s="82">
        <v>27.4</v>
      </c>
      <c r="AL53" s="29">
        <v>21.2</v>
      </c>
      <c r="AM53" s="29">
        <v>21.4</v>
      </c>
      <c r="AN53" s="29">
        <v>21</v>
      </c>
      <c r="AO53" s="30">
        <f t="shared" si="52"/>
        <v>9.123800000000001</v>
      </c>
      <c r="AP53" s="30">
        <f t="shared" si="55"/>
        <v>9.5079599999999989</v>
      </c>
      <c r="AQ53" s="30">
        <f t="shared" si="47"/>
        <v>8.7396400000000014</v>
      </c>
      <c r="AR53" s="29"/>
      <c r="AS53" s="29">
        <f t="shared" ref="AS53:AS60" si="61">AS52+10</f>
        <v>140</v>
      </c>
      <c r="AT53" s="29">
        <v>21.9</v>
      </c>
      <c r="AU53" s="82">
        <v>23.4</v>
      </c>
      <c r="AV53" s="48">
        <v>25.624739691795099</v>
      </c>
      <c r="AW53" s="29">
        <v>20.2</v>
      </c>
      <c r="AX53" s="29">
        <v>20.8</v>
      </c>
      <c r="AY53" s="29">
        <v>19.600000000000001</v>
      </c>
      <c r="AZ53" s="30">
        <f t="shared" si="56"/>
        <v>7.6832000000000003</v>
      </c>
      <c r="BA53" s="86">
        <f t="shared" si="54"/>
        <v>8.2594400000000014</v>
      </c>
      <c r="BB53" s="86">
        <f t="shared" si="48"/>
        <v>7.0831999999999864</v>
      </c>
    </row>
    <row r="54" spans="1:54" ht="15.75" x14ac:dyDescent="0.15">
      <c r="A54" s="29">
        <f t="shared" si="57"/>
        <v>150</v>
      </c>
      <c r="B54" s="48">
        <v>26.4</v>
      </c>
      <c r="C54" s="48">
        <v>21</v>
      </c>
      <c r="D54" s="82">
        <v>30.6</v>
      </c>
      <c r="E54" s="29">
        <v>23.6</v>
      </c>
      <c r="F54" s="29">
        <v>24</v>
      </c>
      <c r="G54" s="29">
        <v>23.2</v>
      </c>
      <c r="H54" s="30">
        <f t="shared" si="53"/>
        <v>9.3158800000000035</v>
      </c>
      <c r="I54" s="30">
        <f t="shared" si="49"/>
        <v>9.604000000000001</v>
      </c>
      <c r="J54" s="30">
        <f t="shared" si="43"/>
        <v>9.0277599999999989</v>
      </c>
      <c r="K54" s="29"/>
      <c r="L54" s="29">
        <f t="shared" si="58"/>
        <v>150</v>
      </c>
      <c r="M54" s="29">
        <v>22.3</v>
      </c>
      <c r="N54" s="82">
        <v>24.5</v>
      </c>
      <c r="O54" s="82">
        <v>27.1</v>
      </c>
      <c r="P54" s="29">
        <v>20.8</v>
      </c>
      <c r="Q54" s="83">
        <v>21.2</v>
      </c>
      <c r="R54" s="29">
        <v>20.399999999999999</v>
      </c>
      <c r="S54" s="30">
        <f t="shared" si="44"/>
        <v>8.83568</v>
      </c>
      <c r="T54" s="30">
        <f t="shared" si="45"/>
        <v>9.123800000000001</v>
      </c>
      <c r="U54" s="30">
        <f t="shared" si="50"/>
        <v>8.5475599999999989</v>
      </c>
      <c r="W54" s="29">
        <f t="shared" si="59"/>
        <v>150</v>
      </c>
      <c r="X54" s="29">
        <v>23.8</v>
      </c>
      <c r="Y54" s="82">
        <v>25.4</v>
      </c>
      <c r="Z54" s="82">
        <v>26.8</v>
      </c>
      <c r="AA54" s="29">
        <v>20.9</v>
      </c>
      <c r="AB54" s="29">
        <v>21.3</v>
      </c>
      <c r="AC54" s="29">
        <v>20.5</v>
      </c>
      <c r="AD54" s="30">
        <f t="shared" si="46"/>
        <v>8.9317200000000003</v>
      </c>
      <c r="AE54" s="84">
        <f t="shared" si="51"/>
        <v>9.2198400000000014</v>
      </c>
      <c r="AF54" s="30">
        <f t="shared" ref="AF54:AF85" si="62">(35.8-Z54)*0.9604</f>
        <v>8.6435999999999975</v>
      </c>
      <c r="AH54" s="29">
        <f t="shared" si="60"/>
        <v>150</v>
      </c>
      <c r="AI54" s="29">
        <v>24</v>
      </c>
      <c r="AJ54" s="82">
        <v>25.1</v>
      </c>
      <c r="AK54" s="82">
        <v>27.2</v>
      </c>
      <c r="AL54" s="29">
        <v>21.5</v>
      </c>
      <c r="AM54" s="29">
        <v>21.9</v>
      </c>
      <c r="AN54" s="29">
        <v>21.1</v>
      </c>
      <c r="AO54" s="30">
        <f t="shared" si="52"/>
        <v>9.2198400000000014</v>
      </c>
      <c r="AP54" s="30">
        <f t="shared" si="55"/>
        <v>9.5079599999999989</v>
      </c>
      <c r="AQ54" s="30">
        <f t="shared" si="47"/>
        <v>8.9317200000000003</v>
      </c>
      <c r="AR54" s="29"/>
      <c r="AS54" s="29">
        <f t="shared" si="61"/>
        <v>150</v>
      </c>
      <c r="AT54" s="29">
        <v>21.8</v>
      </c>
      <c r="AU54" s="82">
        <v>23.4</v>
      </c>
      <c r="AV54" s="48">
        <v>25.420616409829201</v>
      </c>
      <c r="AW54" s="29">
        <v>20.5</v>
      </c>
      <c r="AX54" s="29">
        <v>21</v>
      </c>
      <c r="AY54" s="29">
        <v>20</v>
      </c>
      <c r="AZ54" s="30">
        <f t="shared" si="56"/>
        <v>7.7792399999999979</v>
      </c>
      <c r="BA54" s="86">
        <f t="shared" si="54"/>
        <v>8.2594400000000014</v>
      </c>
      <c r="BB54" s="86">
        <f t="shared" si="48"/>
        <v>7.2792400000000361</v>
      </c>
    </row>
    <row r="55" spans="1:54" ht="15.75" x14ac:dyDescent="0.15">
      <c r="A55" s="29">
        <f t="shared" si="57"/>
        <v>160</v>
      </c>
      <c r="B55" s="48">
        <v>26.2</v>
      </c>
      <c r="C55" s="48">
        <v>20.7</v>
      </c>
      <c r="D55" s="82">
        <v>30.5</v>
      </c>
      <c r="E55" s="29">
        <v>24.3</v>
      </c>
      <c r="F55" s="29">
        <v>24.4</v>
      </c>
      <c r="G55" s="29">
        <v>24.2</v>
      </c>
      <c r="H55" s="30">
        <f t="shared" si="53"/>
        <v>9.5079600000000024</v>
      </c>
      <c r="I55" s="30">
        <f t="shared" si="49"/>
        <v>9.8921200000000002</v>
      </c>
      <c r="J55" s="30">
        <f t="shared" si="43"/>
        <v>9.123800000000001</v>
      </c>
      <c r="K55" s="29"/>
      <c r="L55" s="29">
        <f t="shared" si="58"/>
        <v>160</v>
      </c>
      <c r="M55" s="29">
        <v>22.3</v>
      </c>
      <c r="N55" s="82">
        <v>24.6</v>
      </c>
      <c r="O55" s="82">
        <v>27</v>
      </c>
      <c r="P55" s="29">
        <v>20.9</v>
      </c>
      <c r="Q55" s="83">
        <v>21</v>
      </c>
      <c r="R55" s="29">
        <v>20.8</v>
      </c>
      <c r="S55" s="30">
        <f t="shared" si="44"/>
        <v>8.83568</v>
      </c>
      <c r="T55" s="30">
        <f t="shared" si="45"/>
        <v>9.0277599999999989</v>
      </c>
      <c r="U55" s="30">
        <f t="shared" si="50"/>
        <v>8.6436000000000011</v>
      </c>
      <c r="W55" s="29">
        <f t="shared" si="59"/>
        <v>160</v>
      </c>
      <c r="X55" s="29">
        <v>23.8</v>
      </c>
      <c r="Y55" s="82">
        <v>25.5</v>
      </c>
      <c r="Z55" s="82">
        <v>26.7</v>
      </c>
      <c r="AA55" s="29">
        <v>21</v>
      </c>
      <c r="AB55" s="29">
        <v>21.1</v>
      </c>
      <c r="AC55" s="29">
        <v>20.9</v>
      </c>
      <c r="AD55" s="30">
        <f t="shared" si="46"/>
        <v>8.9317200000000003</v>
      </c>
      <c r="AE55" s="84">
        <f t="shared" si="51"/>
        <v>9.123800000000001</v>
      </c>
      <c r="AF55" s="30">
        <f t="shared" si="62"/>
        <v>8.7396399999999979</v>
      </c>
      <c r="AH55" s="29">
        <f t="shared" si="60"/>
        <v>160</v>
      </c>
      <c r="AI55" s="29">
        <v>24</v>
      </c>
      <c r="AJ55" s="82">
        <v>25.2</v>
      </c>
      <c r="AK55" s="82">
        <v>27.1</v>
      </c>
      <c r="AL55" s="29">
        <v>21.9</v>
      </c>
      <c r="AM55" s="29">
        <v>22</v>
      </c>
      <c r="AN55" s="29">
        <v>21.8</v>
      </c>
      <c r="AO55" s="30">
        <f t="shared" si="52"/>
        <v>9.2198400000000014</v>
      </c>
      <c r="AP55" s="30">
        <f t="shared" si="55"/>
        <v>9.4119200000000003</v>
      </c>
      <c r="AQ55" s="30">
        <f t="shared" si="47"/>
        <v>9.0277599999999989</v>
      </c>
      <c r="AR55" s="29"/>
      <c r="AS55" s="29">
        <f t="shared" si="61"/>
        <v>160</v>
      </c>
      <c r="AT55" s="29">
        <v>21.8</v>
      </c>
      <c r="AU55" s="82">
        <v>23.4</v>
      </c>
      <c r="AV55" s="48">
        <v>25.420616409829201</v>
      </c>
      <c r="AW55" s="29">
        <v>20.8</v>
      </c>
      <c r="AX55" s="29">
        <v>21.3</v>
      </c>
      <c r="AY55" s="29">
        <v>20.3</v>
      </c>
      <c r="AZ55" s="30">
        <f t="shared" si="56"/>
        <v>7.7792399999999979</v>
      </c>
      <c r="BA55" s="86">
        <f t="shared" si="54"/>
        <v>8.2594400000000014</v>
      </c>
      <c r="BB55" s="86">
        <f t="shared" si="48"/>
        <v>7.2792400000000361</v>
      </c>
    </row>
    <row r="56" spans="1:54" ht="15.75" x14ac:dyDescent="0.15">
      <c r="A56" s="29">
        <f t="shared" si="57"/>
        <v>170</v>
      </c>
      <c r="B56" s="48">
        <v>25.9</v>
      </c>
      <c r="C56" s="48">
        <v>20.5</v>
      </c>
      <c r="D56" s="82">
        <v>30.1</v>
      </c>
      <c r="E56" s="29">
        <v>24.8</v>
      </c>
      <c r="F56" s="29">
        <v>25.1</v>
      </c>
      <c r="G56" s="29">
        <v>24.5</v>
      </c>
      <c r="H56" s="30">
        <f t="shared" si="53"/>
        <v>9.7960800000000035</v>
      </c>
      <c r="I56" s="30">
        <f t="shared" si="49"/>
        <v>10.084200000000001</v>
      </c>
      <c r="J56" s="30">
        <f t="shared" si="43"/>
        <v>9.5079599999999989</v>
      </c>
      <c r="K56" s="29"/>
      <c r="L56" s="29">
        <f t="shared" si="58"/>
        <v>170</v>
      </c>
      <c r="M56" s="29">
        <v>22.3</v>
      </c>
      <c r="N56" s="82">
        <v>24.5</v>
      </c>
      <c r="O56" s="82">
        <v>27.1</v>
      </c>
      <c r="P56" s="29">
        <v>21</v>
      </c>
      <c r="Q56" s="83">
        <v>21.3</v>
      </c>
      <c r="R56" s="29">
        <v>20.7</v>
      </c>
      <c r="S56" s="30">
        <f t="shared" si="44"/>
        <v>8.83568</v>
      </c>
      <c r="T56" s="30">
        <f t="shared" si="45"/>
        <v>9.123800000000001</v>
      </c>
      <c r="U56" s="30">
        <f t="shared" si="50"/>
        <v>8.5475599999999989</v>
      </c>
      <c r="W56" s="29">
        <f t="shared" si="59"/>
        <v>170</v>
      </c>
      <c r="X56" s="29">
        <v>23.8</v>
      </c>
      <c r="Y56" s="82">
        <v>25.4</v>
      </c>
      <c r="Z56" s="82">
        <v>26.8</v>
      </c>
      <c r="AA56" s="29">
        <v>21.2</v>
      </c>
      <c r="AB56" s="29">
        <v>21.5</v>
      </c>
      <c r="AC56" s="29">
        <v>20.9</v>
      </c>
      <c r="AD56" s="30">
        <f t="shared" si="46"/>
        <v>8.9317200000000003</v>
      </c>
      <c r="AE56" s="84">
        <f t="shared" si="51"/>
        <v>9.2198400000000014</v>
      </c>
      <c r="AF56" s="30">
        <f t="shared" si="62"/>
        <v>8.6435999999999975</v>
      </c>
      <c r="AH56" s="29">
        <f t="shared" si="60"/>
        <v>170</v>
      </c>
      <c r="AI56" s="29">
        <v>24</v>
      </c>
      <c r="AJ56" s="82">
        <v>25.1</v>
      </c>
      <c r="AK56" s="82">
        <v>27.2</v>
      </c>
      <c r="AL56" s="29">
        <v>22.4</v>
      </c>
      <c r="AM56" s="29">
        <v>22.7</v>
      </c>
      <c r="AN56" s="29">
        <v>22.1</v>
      </c>
      <c r="AO56" s="30">
        <f t="shared" si="52"/>
        <v>9.2198400000000014</v>
      </c>
      <c r="AP56" s="30">
        <f t="shared" si="55"/>
        <v>9.5079599999999989</v>
      </c>
      <c r="AQ56" s="30">
        <f t="shared" si="47"/>
        <v>8.9317200000000003</v>
      </c>
      <c r="AR56" s="29"/>
      <c r="AS56" s="29">
        <f t="shared" si="61"/>
        <v>170</v>
      </c>
      <c r="AT56" s="29">
        <v>21.7</v>
      </c>
      <c r="AU56" s="82">
        <v>23.4</v>
      </c>
      <c r="AV56" s="48">
        <v>25.216493127863401</v>
      </c>
      <c r="AW56" s="29">
        <v>21.2</v>
      </c>
      <c r="AX56" s="29">
        <v>21.6</v>
      </c>
      <c r="AY56" s="29">
        <v>20.8</v>
      </c>
      <c r="AZ56" s="30">
        <f t="shared" si="56"/>
        <v>7.8752799999999992</v>
      </c>
      <c r="BA56" s="86">
        <f t="shared" si="54"/>
        <v>8.2594400000000014</v>
      </c>
      <c r="BB56" s="86">
        <f t="shared" si="48"/>
        <v>7.475279999999989</v>
      </c>
    </row>
    <row r="57" spans="1:54" ht="15.75" x14ac:dyDescent="0.15">
      <c r="A57" s="29">
        <f t="shared" si="57"/>
        <v>180</v>
      </c>
      <c r="B57" s="48">
        <v>25.6</v>
      </c>
      <c r="C57" s="48">
        <v>20.3</v>
      </c>
      <c r="D57" s="82">
        <v>29.7</v>
      </c>
      <c r="E57" s="29">
        <v>25.6</v>
      </c>
      <c r="F57" s="29">
        <v>26.1</v>
      </c>
      <c r="G57" s="29">
        <v>25.1</v>
      </c>
      <c r="H57" s="30">
        <f t="shared" si="53"/>
        <v>10.084200000000001</v>
      </c>
      <c r="I57" s="30">
        <f t="shared" si="49"/>
        <v>10.27628</v>
      </c>
      <c r="J57" s="30">
        <f t="shared" si="43"/>
        <v>9.8921200000000002</v>
      </c>
      <c r="K57" s="29"/>
      <c r="L57" s="29">
        <f t="shared" si="58"/>
        <v>180</v>
      </c>
      <c r="M57" s="29">
        <v>22.3</v>
      </c>
      <c r="N57" s="82">
        <v>24.6</v>
      </c>
      <c r="O57" s="82">
        <v>27</v>
      </c>
      <c r="P57" s="29">
        <v>21.1</v>
      </c>
      <c r="Q57" s="83">
        <v>21.6</v>
      </c>
      <c r="R57" s="29">
        <v>20.6</v>
      </c>
      <c r="S57" s="30">
        <f t="shared" si="44"/>
        <v>8.83568</v>
      </c>
      <c r="T57" s="30">
        <f t="shared" si="45"/>
        <v>9.0277599999999989</v>
      </c>
      <c r="U57" s="30">
        <f t="shared" si="50"/>
        <v>8.6436000000000011</v>
      </c>
      <c r="W57" s="29">
        <f t="shared" si="59"/>
        <v>180</v>
      </c>
      <c r="X57" s="29">
        <v>23.6</v>
      </c>
      <c r="Y57" s="82">
        <v>25.3</v>
      </c>
      <c r="Z57" s="82">
        <v>26.5</v>
      </c>
      <c r="AA57" s="29">
        <v>21.4</v>
      </c>
      <c r="AB57" s="29">
        <v>21.9</v>
      </c>
      <c r="AC57" s="29">
        <v>20.9</v>
      </c>
      <c r="AD57" s="30">
        <f t="shared" si="46"/>
        <v>9.123800000000001</v>
      </c>
      <c r="AE57" s="84">
        <f t="shared" si="51"/>
        <v>9.3158799999999999</v>
      </c>
      <c r="AF57" s="30">
        <f t="shared" si="62"/>
        <v>8.9317199999999968</v>
      </c>
      <c r="AH57" s="29">
        <f t="shared" si="60"/>
        <v>180</v>
      </c>
      <c r="AI57" s="29">
        <v>23.9</v>
      </c>
      <c r="AJ57" s="82">
        <v>25.1</v>
      </c>
      <c r="AK57" s="82">
        <v>27</v>
      </c>
      <c r="AL57" s="29">
        <v>22.7</v>
      </c>
      <c r="AM57" s="29">
        <v>23.2</v>
      </c>
      <c r="AN57" s="29">
        <v>22.2</v>
      </c>
      <c r="AO57" s="30">
        <f t="shared" si="52"/>
        <v>9.3158800000000035</v>
      </c>
      <c r="AP57" s="30">
        <f t="shared" si="55"/>
        <v>9.5079599999999989</v>
      </c>
      <c r="AQ57" s="30">
        <f t="shared" si="47"/>
        <v>9.123800000000001</v>
      </c>
      <c r="AR57" s="29"/>
      <c r="AS57" s="29">
        <f t="shared" si="61"/>
        <v>180</v>
      </c>
      <c r="AT57" s="29">
        <v>21.6</v>
      </c>
      <c r="AU57" s="82">
        <v>23.2</v>
      </c>
      <c r="AV57" s="48">
        <v>25.220616409829201</v>
      </c>
      <c r="AW57" s="29">
        <v>21.5</v>
      </c>
      <c r="AX57" s="29">
        <v>22</v>
      </c>
      <c r="AY57" s="29">
        <v>21</v>
      </c>
      <c r="AZ57" s="30">
        <f t="shared" si="56"/>
        <v>7.9713199999999977</v>
      </c>
      <c r="BA57" s="86">
        <f t="shared" si="54"/>
        <v>8.4515200000000004</v>
      </c>
      <c r="BB57" s="86">
        <f t="shared" si="48"/>
        <v>7.471320000000035</v>
      </c>
    </row>
    <row r="58" spans="1:54" ht="15.75" x14ac:dyDescent="0.15">
      <c r="A58" s="29">
        <f t="shared" si="57"/>
        <v>190</v>
      </c>
      <c r="B58" s="48">
        <v>25.4</v>
      </c>
      <c r="C58" s="48">
        <v>20.2</v>
      </c>
      <c r="D58" s="82">
        <v>29.4</v>
      </c>
      <c r="E58" s="29">
        <v>26.3</v>
      </c>
      <c r="F58" s="29">
        <v>26.6</v>
      </c>
      <c r="G58" s="29">
        <v>26</v>
      </c>
      <c r="H58" s="30">
        <f t="shared" si="53"/>
        <v>10.276280000000003</v>
      </c>
      <c r="I58" s="30">
        <f t="shared" si="49"/>
        <v>10.37232</v>
      </c>
      <c r="J58" s="30">
        <f t="shared" si="43"/>
        <v>10.180240000000001</v>
      </c>
      <c r="K58" s="29"/>
      <c r="L58" s="29">
        <f t="shared" si="58"/>
        <v>190</v>
      </c>
      <c r="M58" s="29">
        <v>22.2</v>
      </c>
      <c r="N58" s="82">
        <v>24.6</v>
      </c>
      <c r="O58" s="82">
        <v>26.8</v>
      </c>
      <c r="P58" s="29">
        <v>21.2</v>
      </c>
      <c r="Q58" s="83">
        <v>21.5</v>
      </c>
      <c r="R58" s="29">
        <v>20.9</v>
      </c>
      <c r="S58" s="30">
        <f t="shared" si="44"/>
        <v>8.9317200000000003</v>
      </c>
      <c r="T58" s="30">
        <f t="shared" si="45"/>
        <v>9.0277599999999989</v>
      </c>
      <c r="U58" s="30">
        <f t="shared" si="50"/>
        <v>8.83568</v>
      </c>
      <c r="W58" s="29">
        <f t="shared" si="59"/>
        <v>190</v>
      </c>
      <c r="X58" s="29">
        <v>23.6</v>
      </c>
      <c r="Y58" s="82">
        <v>25.4</v>
      </c>
      <c r="Z58" s="82">
        <v>26.4</v>
      </c>
      <c r="AA58" s="29">
        <v>21.5</v>
      </c>
      <c r="AB58" s="29">
        <v>21.8</v>
      </c>
      <c r="AC58" s="29">
        <v>21.2</v>
      </c>
      <c r="AD58" s="30">
        <f t="shared" si="46"/>
        <v>9.123800000000001</v>
      </c>
      <c r="AE58" s="84">
        <f t="shared" si="51"/>
        <v>9.2198400000000014</v>
      </c>
      <c r="AF58" s="30">
        <f t="shared" si="62"/>
        <v>9.0277599999999989</v>
      </c>
      <c r="AH58" s="29">
        <f t="shared" si="60"/>
        <v>190</v>
      </c>
      <c r="AI58" s="29">
        <v>23.8</v>
      </c>
      <c r="AJ58" s="82">
        <v>25.1</v>
      </c>
      <c r="AK58" s="82">
        <v>26.8</v>
      </c>
      <c r="AL58" s="29">
        <v>23.1</v>
      </c>
      <c r="AM58" s="29">
        <v>23.4</v>
      </c>
      <c r="AN58" s="29">
        <v>22.8</v>
      </c>
      <c r="AO58" s="30">
        <f t="shared" si="52"/>
        <v>9.4119200000000003</v>
      </c>
      <c r="AP58" s="30">
        <f t="shared" si="55"/>
        <v>9.5079599999999989</v>
      </c>
      <c r="AQ58" s="30">
        <f t="shared" si="47"/>
        <v>9.3158799999999999</v>
      </c>
      <c r="AR58" s="29"/>
      <c r="AS58" s="29">
        <f t="shared" si="61"/>
        <v>190</v>
      </c>
      <c r="AT58" s="29">
        <v>21.6</v>
      </c>
      <c r="AU58" s="82">
        <v>23.1</v>
      </c>
      <c r="AV58" s="48">
        <v>25.324739691795099</v>
      </c>
      <c r="AW58" s="29">
        <v>21.6</v>
      </c>
      <c r="AX58" s="29">
        <v>22.2</v>
      </c>
      <c r="AY58" s="29">
        <v>21</v>
      </c>
      <c r="AZ58" s="30">
        <f t="shared" si="56"/>
        <v>7.9713199999999977</v>
      </c>
      <c r="BA58" s="86">
        <f t="shared" si="54"/>
        <v>8.5475599999999989</v>
      </c>
      <c r="BB58" s="86">
        <f t="shared" si="48"/>
        <v>7.3713199999999874</v>
      </c>
    </row>
    <row r="59" spans="1:54" ht="15.75" x14ac:dyDescent="0.15">
      <c r="A59" s="29">
        <f t="shared" si="57"/>
        <v>200</v>
      </c>
      <c r="B59" s="48">
        <v>25.1</v>
      </c>
      <c r="C59" s="48">
        <v>19.8</v>
      </c>
      <c r="D59" s="82">
        <v>29.2</v>
      </c>
      <c r="E59" s="29">
        <v>26.9</v>
      </c>
      <c r="F59" s="29">
        <v>27.1</v>
      </c>
      <c r="G59" s="29">
        <v>26.7</v>
      </c>
      <c r="H59" s="30">
        <f t="shared" si="53"/>
        <v>10.564400000000001</v>
      </c>
      <c r="I59" s="30">
        <f t="shared" si="49"/>
        <v>10.75648</v>
      </c>
      <c r="J59" s="30">
        <f t="shared" si="43"/>
        <v>10.37232</v>
      </c>
      <c r="K59" s="29"/>
      <c r="L59" s="29">
        <f t="shared" si="58"/>
        <v>200</v>
      </c>
      <c r="M59" s="29">
        <v>22.1</v>
      </c>
      <c r="N59" s="82">
        <v>24.4</v>
      </c>
      <c r="O59" s="82">
        <v>26.8</v>
      </c>
      <c r="P59" s="29">
        <v>21.3</v>
      </c>
      <c r="Q59" s="83">
        <v>21.5</v>
      </c>
      <c r="R59" s="29">
        <v>21.1</v>
      </c>
      <c r="S59" s="30">
        <f t="shared" si="44"/>
        <v>9.0277599999999989</v>
      </c>
      <c r="T59" s="30">
        <f t="shared" si="45"/>
        <v>9.2198400000000014</v>
      </c>
      <c r="U59" s="30">
        <f t="shared" si="50"/>
        <v>8.83568</v>
      </c>
      <c r="W59" s="29">
        <f t="shared" si="59"/>
        <v>200</v>
      </c>
      <c r="X59" s="29">
        <v>23.5</v>
      </c>
      <c r="Y59" s="82">
        <v>25.2</v>
      </c>
      <c r="Z59" s="82">
        <v>26.4</v>
      </c>
      <c r="AA59" s="29">
        <v>21.7</v>
      </c>
      <c r="AB59" s="29">
        <v>21.9</v>
      </c>
      <c r="AC59" s="29">
        <v>21.5</v>
      </c>
      <c r="AD59" s="30">
        <f t="shared" si="46"/>
        <v>9.2198400000000014</v>
      </c>
      <c r="AE59" s="84">
        <f t="shared" si="51"/>
        <v>9.4119200000000003</v>
      </c>
      <c r="AF59" s="30">
        <f t="shared" si="62"/>
        <v>9.0277599999999989</v>
      </c>
      <c r="AH59" s="29">
        <f t="shared" si="60"/>
        <v>200</v>
      </c>
      <c r="AI59" s="29">
        <v>23.8</v>
      </c>
      <c r="AJ59" s="82">
        <v>25</v>
      </c>
      <c r="AK59" s="82">
        <v>26.9</v>
      </c>
      <c r="AL59" s="29">
        <v>23.6</v>
      </c>
      <c r="AM59" s="29">
        <v>23.8</v>
      </c>
      <c r="AN59" s="29">
        <v>23.4</v>
      </c>
      <c r="AO59" s="30">
        <f t="shared" si="52"/>
        <v>9.4119200000000003</v>
      </c>
      <c r="AP59" s="30">
        <f t="shared" si="55"/>
        <v>9.604000000000001</v>
      </c>
      <c r="AQ59" s="30">
        <f t="shared" si="47"/>
        <v>9.2198400000000014</v>
      </c>
      <c r="AR59" s="29"/>
      <c r="AS59" s="29">
        <f t="shared" si="61"/>
        <v>200</v>
      </c>
      <c r="AT59" s="29">
        <v>21.5</v>
      </c>
      <c r="AU59" s="82">
        <v>22.9</v>
      </c>
      <c r="AV59" s="48">
        <v>25.328862973760899</v>
      </c>
      <c r="AW59" s="29">
        <v>21.7</v>
      </c>
      <c r="AX59" s="29">
        <v>22.4</v>
      </c>
      <c r="AY59" s="29">
        <v>21</v>
      </c>
      <c r="AZ59" s="30">
        <f t="shared" si="56"/>
        <v>8.067359999999999</v>
      </c>
      <c r="BA59" s="86">
        <f t="shared" si="54"/>
        <v>8.7396400000000014</v>
      </c>
      <c r="BB59" s="86">
        <f t="shared" si="48"/>
        <v>7.3673600000000334</v>
      </c>
    </row>
    <row r="60" spans="1:54" ht="15.75" x14ac:dyDescent="0.15">
      <c r="A60" s="29">
        <f t="shared" si="57"/>
        <v>210</v>
      </c>
      <c r="B60" s="48">
        <v>24.8</v>
      </c>
      <c r="C60" s="48">
        <v>19.399999999999999</v>
      </c>
      <c r="D60" s="82">
        <v>29</v>
      </c>
      <c r="E60" s="29">
        <v>27.5</v>
      </c>
      <c r="F60" s="29">
        <v>27.8</v>
      </c>
      <c r="G60" s="29">
        <v>27.2</v>
      </c>
      <c r="H60" s="30">
        <f t="shared" si="53"/>
        <v>10.85252</v>
      </c>
      <c r="I60" s="30">
        <f t="shared" si="49"/>
        <v>11.140640000000001</v>
      </c>
      <c r="J60" s="30">
        <f t="shared" si="43"/>
        <v>10.564400000000001</v>
      </c>
      <c r="K60" s="29"/>
      <c r="L60" s="29">
        <f t="shared" si="58"/>
        <v>210</v>
      </c>
      <c r="M60" s="29">
        <v>22.1</v>
      </c>
      <c r="N60" s="82">
        <v>24.3</v>
      </c>
      <c r="O60" s="82">
        <v>26.9</v>
      </c>
      <c r="P60" s="29">
        <v>21.5</v>
      </c>
      <c r="Q60" s="83">
        <v>21.8</v>
      </c>
      <c r="R60" s="29">
        <v>21.2</v>
      </c>
      <c r="S60" s="30">
        <f t="shared" si="44"/>
        <v>9.0277599999999989</v>
      </c>
      <c r="T60" s="30">
        <f t="shared" si="45"/>
        <v>9.3158799999999999</v>
      </c>
      <c r="U60" s="30">
        <f t="shared" si="50"/>
        <v>8.7396400000000014</v>
      </c>
      <c r="W60" s="29">
        <f t="shared" si="59"/>
        <v>210</v>
      </c>
      <c r="X60" s="29">
        <v>23.5</v>
      </c>
      <c r="Y60" s="82">
        <v>25.1</v>
      </c>
      <c r="Z60" s="82">
        <v>26.5</v>
      </c>
      <c r="AA60" s="29">
        <v>21.8</v>
      </c>
      <c r="AB60" s="29">
        <v>22.1</v>
      </c>
      <c r="AC60" s="29">
        <v>21.5</v>
      </c>
      <c r="AD60" s="30">
        <f t="shared" si="46"/>
        <v>9.2198400000000014</v>
      </c>
      <c r="AE60" s="84">
        <f t="shared" si="51"/>
        <v>9.5079599999999989</v>
      </c>
      <c r="AF60" s="30">
        <f t="shared" si="62"/>
        <v>8.9317199999999968</v>
      </c>
      <c r="AH60" s="29">
        <f t="shared" si="60"/>
        <v>210</v>
      </c>
      <c r="AI60" s="29">
        <v>23.7</v>
      </c>
      <c r="AJ60" s="82">
        <v>24.8</v>
      </c>
      <c r="AK60" s="82">
        <v>26.9</v>
      </c>
      <c r="AL60" s="29">
        <v>24</v>
      </c>
      <c r="AM60" s="29">
        <v>24.3</v>
      </c>
      <c r="AN60" s="29">
        <v>23.7</v>
      </c>
      <c r="AO60" s="30">
        <f t="shared" si="52"/>
        <v>9.5079600000000024</v>
      </c>
      <c r="AP60" s="30">
        <f t="shared" si="55"/>
        <v>9.7960799999999999</v>
      </c>
      <c r="AQ60" s="30">
        <f t="shared" si="47"/>
        <v>9.2198400000000014</v>
      </c>
      <c r="AR60" s="29"/>
      <c r="AS60" s="29">
        <f t="shared" si="61"/>
        <v>210</v>
      </c>
      <c r="AT60" s="29">
        <v>21.4</v>
      </c>
      <c r="AU60" s="82">
        <v>22.9</v>
      </c>
      <c r="AV60" s="48">
        <v>25.124739691795099</v>
      </c>
      <c r="AW60" s="29">
        <v>21.7</v>
      </c>
      <c r="AX60" s="29">
        <v>22.3</v>
      </c>
      <c r="AY60" s="29">
        <v>21.1</v>
      </c>
      <c r="AZ60" s="30">
        <f t="shared" si="56"/>
        <v>8.1634000000000011</v>
      </c>
      <c r="BA60" s="86">
        <f t="shared" si="54"/>
        <v>8.7396400000000014</v>
      </c>
      <c r="BB60" s="86">
        <f t="shared" si="48"/>
        <v>7.5633999999999872</v>
      </c>
    </row>
    <row r="61" spans="1:54" ht="15.75" x14ac:dyDescent="0.15">
      <c r="A61" s="29">
        <v>220</v>
      </c>
      <c r="B61" s="48">
        <v>24.6</v>
      </c>
      <c r="C61" s="48">
        <v>19.3</v>
      </c>
      <c r="D61" s="82">
        <v>28.7</v>
      </c>
      <c r="E61" s="29">
        <v>28.1</v>
      </c>
      <c r="F61" s="29">
        <v>28.5</v>
      </c>
      <c r="G61" s="29">
        <v>27.7</v>
      </c>
      <c r="H61" s="30">
        <f t="shared" si="53"/>
        <v>11.044600000000001</v>
      </c>
      <c r="I61" s="30">
        <f t="shared" si="49"/>
        <v>11.23668</v>
      </c>
      <c r="J61" s="30">
        <f t="shared" si="43"/>
        <v>10.85252</v>
      </c>
      <c r="K61" s="29"/>
      <c r="L61" s="29">
        <v>220</v>
      </c>
      <c r="M61" s="29">
        <v>22</v>
      </c>
      <c r="N61" s="82">
        <v>24.1</v>
      </c>
      <c r="O61" s="82">
        <v>26.9</v>
      </c>
      <c r="P61" s="29">
        <v>21.7</v>
      </c>
      <c r="Q61" s="83">
        <v>22.1</v>
      </c>
      <c r="R61" s="29">
        <v>21.3</v>
      </c>
      <c r="S61" s="30">
        <f t="shared" si="44"/>
        <v>9.123800000000001</v>
      </c>
      <c r="T61" s="30">
        <f t="shared" si="45"/>
        <v>9.5079599999999989</v>
      </c>
      <c r="U61" s="30">
        <f t="shared" si="50"/>
        <v>8.7396400000000014</v>
      </c>
      <c r="W61" s="29">
        <v>220</v>
      </c>
      <c r="X61" s="29">
        <v>23.4</v>
      </c>
      <c r="Y61" s="82">
        <v>24.9</v>
      </c>
      <c r="Z61" s="82">
        <v>26.5</v>
      </c>
      <c r="AA61" s="29">
        <v>21.9</v>
      </c>
      <c r="AB61" s="29">
        <v>22.3</v>
      </c>
      <c r="AC61" s="29">
        <v>21.5</v>
      </c>
      <c r="AD61" s="30">
        <f t="shared" si="46"/>
        <v>9.3158800000000035</v>
      </c>
      <c r="AE61" s="84">
        <f t="shared" si="51"/>
        <v>9.7000400000000013</v>
      </c>
      <c r="AF61" s="30">
        <f t="shared" si="62"/>
        <v>8.9317199999999968</v>
      </c>
      <c r="AH61" s="29">
        <v>220</v>
      </c>
      <c r="AI61" s="29">
        <v>23.7</v>
      </c>
      <c r="AJ61" s="82">
        <v>24.7</v>
      </c>
      <c r="AK61" s="82">
        <v>27</v>
      </c>
      <c r="AL61" s="29">
        <v>24.3</v>
      </c>
      <c r="AM61" s="29">
        <v>24.7</v>
      </c>
      <c r="AN61" s="29">
        <v>23.9</v>
      </c>
      <c r="AO61" s="30">
        <f t="shared" si="52"/>
        <v>9.5079600000000024</v>
      </c>
      <c r="AP61" s="30">
        <f t="shared" si="55"/>
        <v>9.8921200000000002</v>
      </c>
      <c r="AQ61" s="30">
        <f t="shared" si="47"/>
        <v>9.123800000000001</v>
      </c>
      <c r="AR61" s="29"/>
      <c r="AS61" s="29">
        <v>220</v>
      </c>
      <c r="AT61" s="29">
        <v>21.4</v>
      </c>
      <c r="AU61" s="82">
        <v>23</v>
      </c>
      <c r="AV61" s="48">
        <v>25.020616409829199</v>
      </c>
      <c r="AW61" s="29">
        <v>21.8</v>
      </c>
      <c r="AX61" s="29">
        <v>22.3</v>
      </c>
      <c r="AY61" s="29">
        <v>21.3</v>
      </c>
      <c r="AZ61" s="30">
        <f t="shared" si="56"/>
        <v>8.1634000000000011</v>
      </c>
      <c r="BA61" s="86">
        <f t="shared" si="54"/>
        <v>8.6436000000000011</v>
      </c>
      <c r="BB61" s="86">
        <f t="shared" si="48"/>
        <v>7.6634000000000384</v>
      </c>
    </row>
    <row r="62" spans="1:54" ht="15.75" x14ac:dyDescent="0.15">
      <c r="A62" s="29">
        <f t="shared" ref="A62:A77" si="63">A61+10</f>
        <v>230</v>
      </c>
      <c r="B62" s="48">
        <v>24.4</v>
      </c>
      <c r="C62" s="48">
        <v>19</v>
      </c>
      <c r="D62" s="82">
        <v>28.6</v>
      </c>
      <c r="E62" s="29">
        <v>28.6</v>
      </c>
      <c r="F62" s="29">
        <v>28.8</v>
      </c>
      <c r="G62" s="29">
        <v>28.4</v>
      </c>
      <c r="H62" s="30">
        <f t="shared" si="53"/>
        <v>11.236680000000003</v>
      </c>
      <c r="I62" s="30">
        <f t="shared" si="49"/>
        <v>11.524800000000001</v>
      </c>
      <c r="J62" s="30">
        <f t="shared" si="43"/>
        <v>10.948559999999999</v>
      </c>
      <c r="K62" s="29"/>
      <c r="L62" s="29">
        <f t="shared" ref="L62:L77" si="64">L61+10</f>
        <v>230</v>
      </c>
      <c r="M62" s="29">
        <v>22</v>
      </c>
      <c r="N62" s="82">
        <v>24.2</v>
      </c>
      <c r="O62" s="82">
        <v>26.8</v>
      </c>
      <c r="P62" s="29">
        <v>22</v>
      </c>
      <c r="Q62" s="83">
        <v>22.2</v>
      </c>
      <c r="R62" s="29">
        <v>21.8</v>
      </c>
      <c r="S62" s="30">
        <f t="shared" si="44"/>
        <v>9.123800000000001</v>
      </c>
      <c r="T62" s="30">
        <f t="shared" si="45"/>
        <v>9.4119200000000003</v>
      </c>
      <c r="U62" s="30">
        <f t="shared" si="50"/>
        <v>8.83568</v>
      </c>
      <c r="W62" s="29">
        <f t="shared" ref="W62:W77" si="65">W61+10</f>
        <v>230</v>
      </c>
      <c r="X62" s="29">
        <v>23.3</v>
      </c>
      <c r="Y62" s="82">
        <v>24.9</v>
      </c>
      <c r="Z62" s="82">
        <v>26.3</v>
      </c>
      <c r="AA62" s="29">
        <v>22.1</v>
      </c>
      <c r="AB62" s="29">
        <v>22.3</v>
      </c>
      <c r="AC62" s="29">
        <v>21.9</v>
      </c>
      <c r="AD62" s="30">
        <f t="shared" si="46"/>
        <v>9.4119200000000003</v>
      </c>
      <c r="AE62" s="84">
        <f t="shared" si="51"/>
        <v>9.7000400000000013</v>
      </c>
      <c r="AF62" s="30">
        <f t="shared" si="62"/>
        <v>9.1237999999999975</v>
      </c>
      <c r="AH62" s="29">
        <f t="shared" ref="AH62:AH77" si="66">AH61+10</f>
        <v>230</v>
      </c>
      <c r="AI62" s="29">
        <v>23.6</v>
      </c>
      <c r="AJ62" s="82">
        <v>24.7</v>
      </c>
      <c r="AK62" s="82">
        <v>26.8</v>
      </c>
      <c r="AL62" s="29">
        <v>24.8</v>
      </c>
      <c r="AM62" s="29">
        <v>25</v>
      </c>
      <c r="AN62" s="29">
        <v>24.6</v>
      </c>
      <c r="AO62" s="30">
        <f t="shared" si="52"/>
        <v>9.604000000000001</v>
      </c>
      <c r="AP62" s="30">
        <f t="shared" si="55"/>
        <v>9.8921200000000002</v>
      </c>
      <c r="AQ62" s="30">
        <f t="shared" si="47"/>
        <v>9.3158799999999999</v>
      </c>
      <c r="AR62" s="29"/>
      <c r="AS62" s="29">
        <f t="shared" ref="AS62:AS77" si="67">AS61+10</f>
        <v>230</v>
      </c>
      <c r="AT62" s="29">
        <v>21.3</v>
      </c>
      <c r="AU62" s="82">
        <v>22.9</v>
      </c>
      <c r="AV62" s="48">
        <v>24.920616409829201</v>
      </c>
      <c r="AW62" s="29">
        <v>21.8</v>
      </c>
      <c r="AX62" s="29">
        <v>22.3</v>
      </c>
      <c r="AY62" s="29">
        <v>21.3</v>
      </c>
      <c r="AZ62" s="30">
        <f t="shared" si="56"/>
        <v>8.2594399999999979</v>
      </c>
      <c r="BA62" s="86">
        <f t="shared" si="54"/>
        <v>8.7396400000000014</v>
      </c>
      <c r="BB62" s="86">
        <f t="shared" si="48"/>
        <v>7.7594400000000361</v>
      </c>
    </row>
    <row r="63" spans="1:54" ht="15.75" x14ac:dyDescent="0.15">
      <c r="A63" s="29">
        <f t="shared" si="63"/>
        <v>240</v>
      </c>
      <c r="B63" s="48">
        <v>24.1</v>
      </c>
      <c r="C63" s="48">
        <v>18.8</v>
      </c>
      <c r="D63" s="82">
        <v>28.2</v>
      </c>
      <c r="E63" s="29">
        <v>29.3</v>
      </c>
      <c r="F63" s="29">
        <v>29.6</v>
      </c>
      <c r="G63" s="29">
        <v>29</v>
      </c>
      <c r="H63" s="30">
        <f t="shared" si="53"/>
        <v>11.524800000000001</v>
      </c>
      <c r="I63" s="30">
        <f t="shared" si="49"/>
        <v>11.71688</v>
      </c>
      <c r="J63" s="30">
        <f t="shared" si="43"/>
        <v>11.332720000000002</v>
      </c>
      <c r="K63" s="29"/>
      <c r="L63" s="29">
        <f t="shared" si="64"/>
        <v>240</v>
      </c>
      <c r="M63" s="29">
        <v>21.9</v>
      </c>
      <c r="N63" s="82">
        <v>24.2</v>
      </c>
      <c r="O63" s="82">
        <v>26.6</v>
      </c>
      <c r="P63" s="29">
        <v>22.2</v>
      </c>
      <c r="Q63" s="83">
        <v>22.5</v>
      </c>
      <c r="R63" s="29">
        <v>21.9</v>
      </c>
      <c r="S63" s="30">
        <f t="shared" si="44"/>
        <v>9.2198400000000014</v>
      </c>
      <c r="T63" s="30">
        <f t="shared" si="45"/>
        <v>9.4119200000000003</v>
      </c>
      <c r="U63" s="30">
        <f t="shared" si="50"/>
        <v>9.0277599999999989</v>
      </c>
      <c r="W63" s="29">
        <f t="shared" si="65"/>
        <v>240</v>
      </c>
      <c r="X63" s="29">
        <v>23.3</v>
      </c>
      <c r="Y63" s="82">
        <v>25</v>
      </c>
      <c r="Z63" s="82">
        <v>26.2</v>
      </c>
      <c r="AA63" s="29">
        <v>22.3</v>
      </c>
      <c r="AB63" s="29">
        <v>22.6</v>
      </c>
      <c r="AC63" s="29">
        <v>22</v>
      </c>
      <c r="AD63" s="30">
        <f t="shared" si="46"/>
        <v>9.4119200000000003</v>
      </c>
      <c r="AE63" s="84">
        <f t="shared" si="51"/>
        <v>9.604000000000001</v>
      </c>
      <c r="AF63" s="30">
        <f t="shared" si="62"/>
        <v>9.2198399999999978</v>
      </c>
      <c r="AH63" s="29">
        <f t="shared" si="66"/>
        <v>240</v>
      </c>
      <c r="AI63" s="29">
        <v>23.5</v>
      </c>
      <c r="AJ63" s="82">
        <v>24.7</v>
      </c>
      <c r="AK63" s="82">
        <v>26.6</v>
      </c>
      <c r="AL63" s="29">
        <v>25.1</v>
      </c>
      <c r="AM63" s="29">
        <v>25.4</v>
      </c>
      <c r="AN63" s="29">
        <v>24.8</v>
      </c>
      <c r="AO63" s="30">
        <f t="shared" si="52"/>
        <v>9.7000400000000013</v>
      </c>
      <c r="AP63" s="30">
        <f t="shared" si="55"/>
        <v>9.8921200000000002</v>
      </c>
      <c r="AQ63" s="30">
        <f t="shared" si="47"/>
        <v>9.5079599999999989</v>
      </c>
      <c r="AR63" s="29"/>
      <c r="AS63" s="29">
        <f t="shared" si="67"/>
        <v>240</v>
      </c>
      <c r="AT63" s="29">
        <v>21.3</v>
      </c>
      <c r="AU63" s="82">
        <v>23</v>
      </c>
      <c r="AV63" s="48">
        <v>24.816493127863399</v>
      </c>
      <c r="AW63" s="29">
        <v>21.9</v>
      </c>
      <c r="AX63" s="29">
        <v>22.3</v>
      </c>
      <c r="AY63" s="29">
        <v>21.5</v>
      </c>
      <c r="AZ63" s="30">
        <f t="shared" si="56"/>
        <v>8.2594399999999979</v>
      </c>
      <c r="BA63" s="86">
        <f t="shared" si="54"/>
        <v>8.6436000000000011</v>
      </c>
      <c r="BB63" s="86">
        <f t="shared" si="48"/>
        <v>7.8594399999999913</v>
      </c>
    </row>
    <row r="64" spans="1:54" ht="15.75" x14ac:dyDescent="0.15">
      <c r="A64" s="29">
        <f t="shared" si="63"/>
        <v>250</v>
      </c>
      <c r="B64" s="48">
        <v>23.9</v>
      </c>
      <c r="C64" s="48">
        <v>18.7</v>
      </c>
      <c r="D64" s="82">
        <v>27.9</v>
      </c>
      <c r="E64" s="29">
        <v>30</v>
      </c>
      <c r="F64" s="29">
        <v>30.2</v>
      </c>
      <c r="G64" s="29">
        <v>29.8</v>
      </c>
      <c r="H64" s="30">
        <f t="shared" si="53"/>
        <v>11.716880000000003</v>
      </c>
      <c r="I64" s="30">
        <f t="shared" si="49"/>
        <v>11.812920000000002</v>
      </c>
      <c r="J64" s="30">
        <f t="shared" si="43"/>
        <v>11.620840000000001</v>
      </c>
      <c r="K64" s="29"/>
      <c r="L64" s="29">
        <f t="shared" si="64"/>
        <v>250</v>
      </c>
      <c r="M64" s="29">
        <v>21.9</v>
      </c>
      <c r="N64" s="82">
        <v>24.1</v>
      </c>
      <c r="O64" s="82">
        <v>26.7</v>
      </c>
      <c r="P64" s="29">
        <v>22.5</v>
      </c>
      <c r="Q64" s="83">
        <v>22.7</v>
      </c>
      <c r="R64" s="29">
        <v>22.3</v>
      </c>
      <c r="S64" s="30">
        <f t="shared" si="44"/>
        <v>9.2198400000000014</v>
      </c>
      <c r="T64" s="30">
        <f t="shared" si="45"/>
        <v>9.5079599999999989</v>
      </c>
      <c r="U64" s="30">
        <f t="shared" si="50"/>
        <v>8.9317200000000003</v>
      </c>
      <c r="W64" s="29">
        <f t="shared" si="65"/>
        <v>250</v>
      </c>
      <c r="X64" s="29">
        <v>23.2</v>
      </c>
      <c r="Y64" s="82">
        <v>24.8</v>
      </c>
      <c r="Z64" s="82">
        <v>26.2</v>
      </c>
      <c r="AA64" s="29">
        <v>22.4</v>
      </c>
      <c r="AB64" s="29">
        <v>22.6</v>
      </c>
      <c r="AC64" s="29">
        <v>22.2</v>
      </c>
      <c r="AD64" s="30">
        <f t="shared" si="46"/>
        <v>9.5079600000000024</v>
      </c>
      <c r="AE64" s="84">
        <f t="shared" si="51"/>
        <v>9.7960799999999999</v>
      </c>
      <c r="AF64" s="30">
        <f t="shared" si="62"/>
        <v>9.2198399999999978</v>
      </c>
      <c r="AH64" s="29">
        <f t="shared" si="66"/>
        <v>250</v>
      </c>
      <c r="AI64" s="29">
        <v>23.4</v>
      </c>
      <c r="AJ64" s="82">
        <v>24.5</v>
      </c>
      <c r="AK64" s="82">
        <v>26.6</v>
      </c>
      <c r="AL64" s="29">
        <v>25.6</v>
      </c>
      <c r="AM64" s="29">
        <v>25.8</v>
      </c>
      <c r="AN64" s="29">
        <v>25.4</v>
      </c>
      <c r="AO64" s="30">
        <f t="shared" si="52"/>
        <v>9.7960800000000035</v>
      </c>
      <c r="AP64" s="30">
        <f t="shared" si="55"/>
        <v>10.084200000000001</v>
      </c>
      <c r="AQ64" s="30">
        <f t="shared" si="47"/>
        <v>9.5079599999999989</v>
      </c>
      <c r="AR64" s="29"/>
      <c r="AS64" s="29">
        <f t="shared" si="67"/>
        <v>250</v>
      </c>
      <c r="AT64" s="29">
        <v>21.2</v>
      </c>
      <c r="AU64" s="82">
        <v>23</v>
      </c>
      <c r="AV64" s="48">
        <v>24.612369845897501</v>
      </c>
      <c r="AW64" s="29">
        <v>22</v>
      </c>
      <c r="AX64" s="29">
        <v>22.3</v>
      </c>
      <c r="AY64" s="29">
        <v>21.7</v>
      </c>
      <c r="AZ64" s="30">
        <f t="shared" si="56"/>
        <v>8.35548</v>
      </c>
      <c r="BA64" s="86">
        <f t="shared" si="54"/>
        <v>8.6436000000000011</v>
      </c>
      <c r="BB64" s="86">
        <f t="shared" si="48"/>
        <v>8.0554800000000402</v>
      </c>
    </row>
    <row r="65" spans="1:54" ht="15.75" x14ac:dyDescent="0.15">
      <c r="A65" s="29">
        <f t="shared" si="63"/>
        <v>260</v>
      </c>
      <c r="B65" s="48">
        <v>23.7</v>
      </c>
      <c r="C65" s="48">
        <v>18.399999999999999</v>
      </c>
      <c r="D65" s="82">
        <v>27.8</v>
      </c>
      <c r="E65" s="29">
        <v>30.7</v>
      </c>
      <c r="F65" s="29">
        <v>30.9</v>
      </c>
      <c r="G65" s="29">
        <v>30.5</v>
      </c>
      <c r="H65" s="30">
        <f t="shared" si="53"/>
        <v>11.908960000000002</v>
      </c>
      <c r="I65" s="30">
        <f t="shared" si="49"/>
        <v>12.101040000000001</v>
      </c>
      <c r="J65" s="30">
        <f t="shared" si="43"/>
        <v>11.71688</v>
      </c>
      <c r="K65" s="29"/>
      <c r="L65" s="29">
        <f t="shared" si="64"/>
        <v>260</v>
      </c>
      <c r="M65" s="29">
        <v>21.8</v>
      </c>
      <c r="N65" s="82">
        <v>24.1</v>
      </c>
      <c r="O65" s="82">
        <v>26.5</v>
      </c>
      <c r="P65" s="29">
        <v>22.8</v>
      </c>
      <c r="Q65" s="83">
        <v>23</v>
      </c>
      <c r="R65" s="29">
        <v>22.6</v>
      </c>
      <c r="S65" s="30">
        <f t="shared" si="44"/>
        <v>9.3158799999999999</v>
      </c>
      <c r="T65" s="30">
        <f t="shared" si="45"/>
        <v>9.5079599999999989</v>
      </c>
      <c r="U65" s="30">
        <f t="shared" si="50"/>
        <v>9.123800000000001</v>
      </c>
      <c r="W65" s="29">
        <f t="shared" si="65"/>
        <v>260</v>
      </c>
      <c r="X65" s="29">
        <v>23.2</v>
      </c>
      <c r="Y65" s="82">
        <v>24.9</v>
      </c>
      <c r="Z65" s="82">
        <v>26.1</v>
      </c>
      <c r="AA65" s="29">
        <v>22.6</v>
      </c>
      <c r="AB65" s="29">
        <v>22.8</v>
      </c>
      <c r="AC65" s="29">
        <v>22.4</v>
      </c>
      <c r="AD65" s="30">
        <f t="shared" si="46"/>
        <v>9.5079600000000024</v>
      </c>
      <c r="AE65" s="84">
        <f t="shared" si="51"/>
        <v>9.7000400000000013</v>
      </c>
      <c r="AF65" s="30">
        <f t="shared" si="62"/>
        <v>9.3158799999999964</v>
      </c>
      <c r="AH65" s="29">
        <f t="shared" si="66"/>
        <v>260</v>
      </c>
      <c r="AI65" s="29">
        <v>23.4</v>
      </c>
      <c r="AJ65" s="82">
        <v>24.6</v>
      </c>
      <c r="AK65" s="82">
        <v>26.5</v>
      </c>
      <c r="AL65" s="29">
        <v>25.9</v>
      </c>
      <c r="AM65" s="29">
        <v>26.1</v>
      </c>
      <c r="AN65" s="29">
        <v>25.7</v>
      </c>
      <c r="AO65" s="30">
        <f t="shared" si="52"/>
        <v>9.7960800000000035</v>
      </c>
      <c r="AP65" s="30">
        <f t="shared" si="55"/>
        <v>9.9881599999999988</v>
      </c>
      <c r="AQ65" s="30">
        <f t="shared" si="47"/>
        <v>9.604000000000001</v>
      </c>
      <c r="AR65" s="29"/>
      <c r="AS65" s="29">
        <f t="shared" si="67"/>
        <v>260</v>
      </c>
      <c r="AT65" s="29">
        <v>21.2</v>
      </c>
      <c r="AU65" s="82">
        <v>23</v>
      </c>
      <c r="AV65" s="48">
        <v>24.612369845897501</v>
      </c>
      <c r="AW65" s="29">
        <v>22</v>
      </c>
      <c r="AX65" s="29">
        <v>22.3</v>
      </c>
      <c r="AY65" s="29">
        <v>21.7</v>
      </c>
      <c r="AZ65" s="30">
        <f t="shared" si="56"/>
        <v>8.35548</v>
      </c>
      <c r="BA65" s="86">
        <f t="shared" si="54"/>
        <v>8.6436000000000011</v>
      </c>
      <c r="BB65" s="86">
        <f t="shared" si="48"/>
        <v>8.0554800000000402</v>
      </c>
    </row>
    <row r="66" spans="1:54" ht="15.75" x14ac:dyDescent="0.15">
      <c r="A66" s="29">
        <f t="shared" si="63"/>
        <v>270</v>
      </c>
      <c r="B66" s="48">
        <v>23.5</v>
      </c>
      <c r="C66" s="48">
        <v>18.100000000000001</v>
      </c>
      <c r="D66" s="82">
        <v>27.7</v>
      </c>
      <c r="E66" s="29">
        <v>31.4</v>
      </c>
      <c r="F66" s="29">
        <v>31.8</v>
      </c>
      <c r="G66" s="29">
        <v>31</v>
      </c>
      <c r="H66" s="30">
        <f t="shared" si="53"/>
        <v>12.101040000000001</v>
      </c>
      <c r="I66" s="30">
        <f t="shared" si="49"/>
        <v>12.389159999999999</v>
      </c>
      <c r="J66" s="30">
        <f t="shared" si="43"/>
        <v>11.812920000000002</v>
      </c>
      <c r="K66" s="29"/>
      <c r="L66" s="29">
        <f t="shared" si="64"/>
        <v>270</v>
      </c>
      <c r="M66" s="29">
        <v>21.8</v>
      </c>
      <c r="N66" s="82">
        <v>24</v>
      </c>
      <c r="O66" s="82">
        <v>26.6</v>
      </c>
      <c r="P66" s="29">
        <v>23</v>
      </c>
      <c r="Q66" s="83">
        <v>23.4</v>
      </c>
      <c r="R66" s="29">
        <v>22.6</v>
      </c>
      <c r="S66" s="30">
        <f t="shared" si="44"/>
        <v>9.3158799999999999</v>
      </c>
      <c r="T66" s="30">
        <f t="shared" si="45"/>
        <v>9.604000000000001</v>
      </c>
      <c r="U66" s="30">
        <f t="shared" si="50"/>
        <v>9.0277599999999989</v>
      </c>
      <c r="W66" s="29">
        <f t="shared" si="65"/>
        <v>270</v>
      </c>
      <c r="X66" s="29">
        <v>23.1</v>
      </c>
      <c r="Y66" s="82">
        <v>24.7</v>
      </c>
      <c r="Z66" s="82">
        <v>26.1</v>
      </c>
      <c r="AA66" s="29">
        <v>22.7</v>
      </c>
      <c r="AB66" s="29">
        <v>23.1</v>
      </c>
      <c r="AC66" s="29">
        <v>22.3</v>
      </c>
      <c r="AD66" s="30">
        <f t="shared" si="46"/>
        <v>9.604000000000001</v>
      </c>
      <c r="AE66" s="84">
        <f t="shared" si="51"/>
        <v>9.8921200000000002</v>
      </c>
      <c r="AF66" s="30">
        <f t="shared" si="62"/>
        <v>9.3158799999999964</v>
      </c>
      <c r="AH66" s="29">
        <f t="shared" si="66"/>
        <v>270</v>
      </c>
      <c r="AI66" s="29">
        <v>23.3</v>
      </c>
      <c r="AJ66" s="82">
        <v>24.4</v>
      </c>
      <c r="AK66" s="82">
        <v>26.5</v>
      </c>
      <c r="AL66" s="29">
        <v>26.3</v>
      </c>
      <c r="AM66" s="29">
        <v>26.7</v>
      </c>
      <c r="AN66" s="29">
        <v>25.9</v>
      </c>
      <c r="AO66" s="30">
        <f t="shared" si="52"/>
        <v>9.8921200000000002</v>
      </c>
      <c r="AP66" s="30">
        <f t="shared" si="55"/>
        <v>10.180240000000001</v>
      </c>
      <c r="AQ66" s="30">
        <f t="shared" si="47"/>
        <v>9.604000000000001</v>
      </c>
      <c r="AR66" s="29"/>
      <c r="AS66" s="29">
        <f t="shared" si="67"/>
        <v>270</v>
      </c>
      <c r="AT66" s="29">
        <v>21.1</v>
      </c>
      <c r="AU66" s="82">
        <v>22.8</v>
      </c>
      <c r="AV66" s="48">
        <v>24.6164931278634</v>
      </c>
      <c r="AW66" s="29">
        <v>22.1</v>
      </c>
      <c r="AX66" s="29">
        <v>22.5</v>
      </c>
      <c r="AY66" s="29">
        <v>21.7</v>
      </c>
      <c r="AZ66" s="30">
        <f t="shared" si="56"/>
        <v>8.4515199999999968</v>
      </c>
      <c r="BA66" s="86">
        <f t="shared" si="54"/>
        <v>8.83568</v>
      </c>
      <c r="BB66" s="86">
        <f t="shared" si="48"/>
        <v>8.0515199999999911</v>
      </c>
    </row>
    <row r="67" spans="1:54" ht="15.75" x14ac:dyDescent="0.15">
      <c r="A67" s="29">
        <f t="shared" si="63"/>
        <v>280</v>
      </c>
      <c r="B67" s="48">
        <v>23.3</v>
      </c>
      <c r="C67" s="48">
        <v>18</v>
      </c>
      <c r="D67" s="82">
        <v>27.4</v>
      </c>
      <c r="E67" s="29">
        <v>31.9</v>
      </c>
      <c r="F67" s="29">
        <v>32</v>
      </c>
      <c r="G67" s="29">
        <v>31.8</v>
      </c>
      <c r="H67" s="30">
        <f t="shared" si="53"/>
        <v>12.293120000000002</v>
      </c>
      <c r="I67" s="30">
        <f t="shared" si="49"/>
        <v>12.485200000000001</v>
      </c>
      <c r="J67" s="30">
        <f t="shared" si="43"/>
        <v>12.101040000000001</v>
      </c>
      <c r="K67" s="29"/>
      <c r="L67" s="29">
        <f t="shared" si="64"/>
        <v>280</v>
      </c>
      <c r="M67" s="29">
        <v>21.7</v>
      </c>
      <c r="N67" s="82">
        <v>24</v>
      </c>
      <c r="O67" s="82">
        <v>26.4</v>
      </c>
      <c r="P67" s="29">
        <v>23.3</v>
      </c>
      <c r="Q67" s="83">
        <v>23.4</v>
      </c>
      <c r="R67" s="29">
        <v>23.2</v>
      </c>
      <c r="S67" s="30">
        <f t="shared" si="44"/>
        <v>9.4119200000000003</v>
      </c>
      <c r="T67" s="30">
        <f t="shared" si="45"/>
        <v>9.604000000000001</v>
      </c>
      <c r="U67" s="30">
        <f t="shared" si="50"/>
        <v>9.2198400000000014</v>
      </c>
      <c r="W67" s="29">
        <f t="shared" si="65"/>
        <v>280</v>
      </c>
      <c r="X67" s="29">
        <v>23.1</v>
      </c>
      <c r="Y67" s="82">
        <v>24.8</v>
      </c>
      <c r="Z67" s="82">
        <v>26</v>
      </c>
      <c r="AA67" s="29">
        <v>22.9</v>
      </c>
      <c r="AB67" s="29">
        <v>23</v>
      </c>
      <c r="AC67" s="29">
        <v>22.8</v>
      </c>
      <c r="AD67" s="30">
        <f t="shared" si="46"/>
        <v>9.604000000000001</v>
      </c>
      <c r="AE67" s="84">
        <f t="shared" si="51"/>
        <v>9.7960799999999999</v>
      </c>
      <c r="AF67" s="30">
        <f t="shared" si="62"/>
        <v>9.4119199999999967</v>
      </c>
      <c r="AH67" s="29">
        <f t="shared" si="66"/>
        <v>280</v>
      </c>
      <c r="AI67" s="29">
        <v>23.2</v>
      </c>
      <c r="AJ67" s="82">
        <v>24.4</v>
      </c>
      <c r="AK67" s="82">
        <v>26.3</v>
      </c>
      <c r="AL67" s="29">
        <v>26.7</v>
      </c>
      <c r="AM67" s="29">
        <v>26.8</v>
      </c>
      <c r="AN67" s="29">
        <v>26.6</v>
      </c>
      <c r="AO67" s="30">
        <f t="shared" si="52"/>
        <v>9.9881600000000024</v>
      </c>
      <c r="AP67" s="30">
        <f t="shared" si="55"/>
        <v>10.180240000000001</v>
      </c>
      <c r="AQ67" s="30">
        <f t="shared" si="47"/>
        <v>9.7960799999999999</v>
      </c>
      <c r="AR67" s="29"/>
      <c r="AS67" s="29">
        <f t="shared" si="67"/>
        <v>280</v>
      </c>
      <c r="AT67" s="29">
        <v>21</v>
      </c>
      <c r="AU67" s="82">
        <v>22.7</v>
      </c>
      <c r="AV67" s="48">
        <v>24.516493127863399</v>
      </c>
      <c r="AW67" s="29">
        <v>22.2</v>
      </c>
      <c r="AX67" s="29">
        <v>22.6</v>
      </c>
      <c r="AY67" s="29">
        <v>21.8</v>
      </c>
      <c r="AZ67" s="30">
        <f t="shared" si="56"/>
        <v>8.5475599999999989</v>
      </c>
      <c r="BA67" s="86">
        <f t="shared" si="54"/>
        <v>8.9317200000000003</v>
      </c>
      <c r="BB67" s="86">
        <f t="shared" si="48"/>
        <v>8.1475599999999915</v>
      </c>
    </row>
    <row r="68" spans="1:54" ht="15.75" x14ac:dyDescent="0.15">
      <c r="A68" s="29">
        <f t="shared" si="63"/>
        <v>290</v>
      </c>
      <c r="B68" s="48">
        <v>23</v>
      </c>
      <c r="C68" s="48">
        <v>17.600000000000001</v>
      </c>
      <c r="D68" s="82">
        <v>27.2</v>
      </c>
      <c r="E68" s="29">
        <v>32.4</v>
      </c>
      <c r="F68" s="29">
        <v>32.700000000000003</v>
      </c>
      <c r="G68" s="29">
        <v>32.1</v>
      </c>
      <c r="H68" s="30">
        <f t="shared" si="53"/>
        <v>12.581240000000001</v>
      </c>
      <c r="I68" s="30">
        <f t="shared" si="49"/>
        <v>12.869359999999999</v>
      </c>
      <c r="J68" s="30">
        <f t="shared" si="43"/>
        <v>12.293120000000002</v>
      </c>
      <c r="K68" s="29"/>
      <c r="L68" s="29">
        <f t="shared" si="64"/>
        <v>290</v>
      </c>
      <c r="M68" s="29">
        <v>21.6</v>
      </c>
      <c r="N68" s="82">
        <v>23.8</v>
      </c>
      <c r="O68" s="82">
        <v>26.4</v>
      </c>
      <c r="P68" s="29">
        <v>23.5</v>
      </c>
      <c r="Q68" s="83">
        <v>23.8</v>
      </c>
      <c r="R68" s="29">
        <v>23.2</v>
      </c>
      <c r="S68" s="30">
        <f t="shared" si="44"/>
        <v>9.5079599999999989</v>
      </c>
      <c r="T68" s="30">
        <f t="shared" si="45"/>
        <v>9.7960799999999999</v>
      </c>
      <c r="U68" s="30">
        <f t="shared" si="50"/>
        <v>9.2198400000000014</v>
      </c>
      <c r="W68" s="29">
        <f t="shared" si="65"/>
        <v>290</v>
      </c>
      <c r="X68" s="29">
        <v>23</v>
      </c>
      <c r="Y68" s="82">
        <v>24.6</v>
      </c>
      <c r="Z68" s="82">
        <v>26</v>
      </c>
      <c r="AA68" s="29">
        <v>23</v>
      </c>
      <c r="AB68" s="29">
        <v>23.3</v>
      </c>
      <c r="AC68" s="29">
        <v>22.7</v>
      </c>
      <c r="AD68" s="30">
        <f t="shared" si="46"/>
        <v>9.7000400000000013</v>
      </c>
      <c r="AE68" s="84">
        <f t="shared" si="51"/>
        <v>9.9881599999999988</v>
      </c>
      <c r="AF68" s="30">
        <f t="shared" si="62"/>
        <v>9.4119199999999967</v>
      </c>
      <c r="AH68" s="29">
        <f t="shared" si="66"/>
        <v>290</v>
      </c>
      <c r="AI68" s="29">
        <v>23.15</v>
      </c>
      <c r="AJ68" s="82">
        <v>24.2</v>
      </c>
      <c r="AK68" s="82">
        <v>26.4</v>
      </c>
      <c r="AL68" s="29">
        <v>27</v>
      </c>
      <c r="AM68" s="29">
        <v>27.3</v>
      </c>
      <c r="AN68" s="29">
        <v>26.7</v>
      </c>
      <c r="AO68" s="30">
        <f t="shared" si="52"/>
        <v>10.036180000000003</v>
      </c>
      <c r="AP68" s="30">
        <f t="shared" si="55"/>
        <v>10.37232</v>
      </c>
      <c r="AQ68" s="30">
        <f t="shared" si="47"/>
        <v>9.7000400000000013</v>
      </c>
      <c r="AR68" s="29"/>
      <c r="AS68" s="29">
        <f t="shared" si="67"/>
        <v>290</v>
      </c>
      <c r="AT68" s="29">
        <v>21</v>
      </c>
      <c r="AU68" s="82">
        <v>22.6</v>
      </c>
      <c r="AV68" s="48">
        <v>24.6206164098292</v>
      </c>
      <c r="AW68" s="29">
        <v>22.3</v>
      </c>
      <c r="AX68" s="29">
        <v>22.8</v>
      </c>
      <c r="AY68" s="29">
        <v>21.8</v>
      </c>
      <c r="AZ68" s="30">
        <f t="shared" si="56"/>
        <v>8.5475599999999989</v>
      </c>
      <c r="BA68" s="86">
        <f t="shared" si="54"/>
        <v>9.0277599999999989</v>
      </c>
      <c r="BB68" s="86">
        <f t="shared" si="48"/>
        <v>8.0475600000000362</v>
      </c>
    </row>
    <row r="69" spans="1:54" ht="15.75" x14ac:dyDescent="0.15">
      <c r="A69" s="29">
        <f t="shared" si="63"/>
        <v>300</v>
      </c>
      <c r="B69" s="48">
        <v>22.8</v>
      </c>
      <c r="C69" s="48">
        <v>17.399999999999999</v>
      </c>
      <c r="D69" s="82">
        <v>27</v>
      </c>
      <c r="E69" s="29">
        <v>33</v>
      </c>
      <c r="F69" s="29">
        <v>33.5</v>
      </c>
      <c r="G69" s="29">
        <v>32.5</v>
      </c>
      <c r="H69" s="30">
        <f t="shared" si="53"/>
        <v>12.773320000000002</v>
      </c>
      <c r="I69" s="30">
        <f t="shared" si="49"/>
        <v>13.061440000000001</v>
      </c>
      <c r="J69" s="30">
        <f t="shared" si="43"/>
        <v>12.485200000000001</v>
      </c>
      <c r="K69" s="29"/>
      <c r="L69" s="29">
        <f t="shared" si="64"/>
        <v>300</v>
      </c>
      <c r="M69" s="29">
        <v>21.5</v>
      </c>
      <c r="N69" s="82">
        <v>23.7</v>
      </c>
      <c r="O69" s="82">
        <v>26.3</v>
      </c>
      <c r="P69" s="29">
        <v>23.7</v>
      </c>
      <c r="Q69" s="83">
        <v>24.2</v>
      </c>
      <c r="R69" s="29">
        <v>23.2</v>
      </c>
      <c r="S69" s="30">
        <f t="shared" si="44"/>
        <v>9.604000000000001</v>
      </c>
      <c r="T69" s="30">
        <f t="shared" si="45"/>
        <v>9.8921200000000002</v>
      </c>
      <c r="U69" s="30">
        <f t="shared" si="50"/>
        <v>9.3158799999999999</v>
      </c>
      <c r="W69" s="29">
        <f t="shared" si="65"/>
        <v>300</v>
      </c>
      <c r="X69" s="29">
        <v>23</v>
      </c>
      <c r="Y69" s="82">
        <v>24.6</v>
      </c>
      <c r="Z69" s="82">
        <v>26</v>
      </c>
      <c r="AA69" s="29">
        <v>23.2</v>
      </c>
      <c r="AB69" s="29">
        <v>23.7</v>
      </c>
      <c r="AC69" s="29">
        <v>22.7</v>
      </c>
      <c r="AD69" s="30">
        <f t="shared" si="46"/>
        <v>9.7000400000000013</v>
      </c>
      <c r="AE69" s="84">
        <f t="shared" si="51"/>
        <v>9.9881599999999988</v>
      </c>
      <c r="AF69" s="30">
        <f t="shared" si="62"/>
        <v>9.4119199999999967</v>
      </c>
      <c r="AH69" s="29">
        <f t="shared" si="66"/>
        <v>300</v>
      </c>
      <c r="AI69" s="29">
        <v>23.1</v>
      </c>
      <c r="AJ69" s="82">
        <v>24.2</v>
      </c>
      <c r="AK69" s="82">
        <v>26.3</v>
      </c>
      <c r="AL69" s="29">
        <v>27.4</v>
      </c>
      <c r="AM69" s="29">
        <v>27.9</v>
      </c>
      <c r="AN69" s="29">
        <v>26.9</v>
      </c>
      <c r="AO69" s="30">
        <f t="shared" si="52"/>
        <v>10.084200000000001</v>
      </c>
      <c r="AP69" s="30">
        <f t="shared" si="55"/>
        <v>10.37232</v>
      </c>
      <c r="AQ69" s="30">
        <f t="shared" si="47"/>
        <v>9.7960799999999999</v>
      </c>
      <c r="AR69" s="29"/>
      <c r="AS69" s="29">
        <f t="shared" si="67"/>
        <v>300</v>
      </c>
      <c r="AT69" s="29">
        <v>21</v>
      </c>
      <c r="AU69" s="82">
        <v>22.6</v>
      </c>
      <c r="AV69" s="48">
        <v>24.6206164098292</v>
      </c>
      <c r="AW69" s="29">
        <v>22.4</v>
      </c>
      <c r="AX69" s="29">
        <v>22.9</v>
      </c>
      <c r="AY69" s="29">
        <v>21.9</v>
      </c>
      <c r="AZ69" s="30">
        <f t="shared" si="56"/>
        <v>8.5475599999999989</v>
      </c>
      <c r="BA69" s="86">
        <f t="shared" si="54"/>
        <v>9.0277599999999989</v>
      </c>
      <c r="BB69" s="86">
        <f t="shared" si="48"/>
        <v>8.0475600000000362</v>
      </c>
    </row>
    <row r="70" spans="1:54" ht="15.75" x14ac:dyDescent="0.15">
      <c r="A70" s="29">
        <f t="shared" si="63"/>
        <v>310</v>
      </c>
      <c r="B70" s="48">
        <v>22.6</v>
      </c>
      <c r="C70" s="48">
        <v>17.399999999999999</v>
      </c>
      <c r="D70" s="82">
        <v>26.6</v>
      </c>
      <c r="E70" s="29">
        <v>33.6</v>
      </c>
      <c r="F70" s="29">
        <v>33.9</v>
      </c>
      <c r="G70" s="29">
        <v>33.299999999999997</v>
      </c>
      <c r="H70" s="30">
        <f t="shared" si="53"/>
        <v>12.965400000000001</v>
      </c>
      <c r="I70" s="30">
        <f t="shared" si="49"/>
        <v>13.061440000000001</v>
      </c>
      <c r="J70" s="30">
        <f t="shared" ref="J70:J91" si="68">(40-D70)*0.9604</f>
        <v>12.869359999999999</v>
      </c>
      <c r="K70" s="29"/>
      <c r="L70" s="29">
        <f t="shared" si="64"/>
        <v>310</v>
      </c>
      <c r="M70" s="29">
        <v>21.5</v>
      </c>
      <c r="N70" s="82">
        <v>23.9</v>
      </c>
      <c r="O70" s="82">
        <v>26.1</v>
      </c>
      <c r="P70" s="29">
        <v>24</v>
      </c>
      <c r="Q70" s="83">
        <v>24.3</v>
      </c>
      <c r="R70" s="29">
        <v>23.7</v>
      </c>
      <c r="S70" s="30">
        <f t="shared" ref="S70:S107" si="69">(31.5-M70)*0.9604</f>
        <v>9.604000000000001</v>
      </c>
      <c r="T70" s="30">
        <f t="shared" ref="T70:T101" si="70">(34-N70)*0.9604</f>
        <v>9.7000400000000013</v>
      </c>
      <c r="U70" s="30">
        <f t="shared" si="50"/>
        <v>9.5079599999999989</v>
      </c>
      <c r="W70" s="29">
        <f t="shared" si="65"/>
        <v>310</v>
      </c>
      <c r="X70" s="29">
        <v>23</v>
      </c>
      <c r="Y70" s="82">
        <v>24.8</v>
      </c>
      <c r="Z70" s="82">
        <v>25.8</v>
      </c>
      <c r="AA70" s="29">
        <v>23.5</v>
      </c>
      <c r="AB70" s="29">
        <v>23.8</v>
      </c>
      <c r="AC70" s="29">
        <v>23.2</v>
      </c>
      <c r="AD70" s="30">
        <f t="shared" ref="AD70:AD106" si="71">(33.1-X70)*0.9604</f>
        <v>9.7000400000000013</v>
      </c>
      <c r="AE70" s="84">
        <f t="shared" si="51"/>
        <v>9.7960799999999999</v>
      </c>
      <c r="AF70" s="30">
        <f t="shared" si="62"/>
        <v>9.6039999999999974</v>
      </c>
      <c r="AH70" s="29">
        <f t="shared" si="66"/>
        <v>310</v>
      </c>
      <c r="AI70" s="29">
        <v>23</v>
      </c>
      <c r="AJ70" s="82">
        <v>24.3</v>
      </c>
      <c r="AK70" s="82">
        <v>26</v>
      </c>
      <c r="AL70" s="29">
        <v>27.7</v>
      </c>
      <c r="AM70" s="29">
        <v>28</v>
      </c>
      <c r="AN70" s="29">
        <v>27.4</v>
      </c>
      <c r="AO70" s="30">
        <f t="shared" si="52"/>
        <v>10.180240000000001</v>
      </c>
      <c r="AP70" s="30">
        <f t="shared" si="55"/>
        <v>10.27628</v>
      </c>
      <c r="AQ70" s="30">
        <f t="shared" ref="AQ70:AQ101" si="72">(36.5-AK70)*0.9604</f>
        <v>10.084200000000001</v>
      </c>
      <c r="AR70" s="29"/>
      <c r="AS70" s="29">
        <f t="shared" si="67"/>
        <v>310</v>
      </c>
      <c r="AT70" s="29">
        <v>20.9</v>
      </c>
      <c r="AU70" s="82">
        <v>22.6</v>
      </c>
      <c r="AV70" s="48">
        <v>24.416493127863401</v>
      </c>
      <c r="AW70" s="29">
        <v>22.6</v>
      </c>
      <c r="AX70" s="29">
        <v>23</v>
      </c>
      <c r="AY70" s="29">
        <v>22.2</v>
      </c>
      <c r="AZ70" s="30">
        <f t="shared" si="56"/>
        <v>8.6436000000000011</v>
      </c>
      <c r="BA70" s="86">
        <f t="shared" si="54"/>
        <v>9.0277599999999989</v>
      </c>
      <c r="BB70" s="86">
        <f t="shared" ref="BB70:BB101" si="73">(33-AV70)*0.9604</f>
        <v>8.24359999999999</v>
      </c>
    </row>
    <row r="71" spans="1:54" ht="15.75" x14ac:dyDescent="0.15">
      <c r="A71" s="29">
        <f t="shared" si="63"/>
        <v>320</v>
      </c>
      <c r="B71" s="48">
        <v>22.4</v>
      </c>
      <c r="C71" s="48">
        <v>17.100000000000001</v>
      </c>
      <c r="D71" s="82">
        <v>26.5</v>
      </c>
      <c r="E71" s="29">
        <v>34.200000000000003</v>
      </c>
      <c r="F71" s="29">
        <v>34.4</v>
      </c>
      <c r="G71" s="29">
        <v>34</v>
      </c>
      <c r="H71" s="30">
        <f t="shared" si="53"/>
        <v>13.157480000000003</v>
      </c>
      <c r="I71" s="30">
        <f t="shared" ref="I71:I89" si="74">(31-C71)*0.9604</f>
        <v>13.349559999999999</v>
      </c>
      <c r="J71" s="30">
        <f t="shared" si="68"/>
        <v>12.965400000000001</v>
      </c>
      <c r="K71" s="29"/>
      <c r="L71" s="29">
        <f t="shared" si="64"/>
        <v>320</v>
      </c>
      <c r="M71" s="29">
        <v>21.4</v>
      </c>
      <c r="N71" s="82">
        <v>23.7</v>
      </c>
      <c r="O71" s="82">
        <v>26.1</v>
      </c>
      <c r="P71" s="29">
        <v>24.2</v>
      </c>
      <c r="Q71" s="83">
        <v>24.4</v>
      </c>
      <c r="R71" s="29">
        <v>24</v>
      </c>
      <c r="S71" s="30">
        <f t="shared" si="69"/>
        <v>9.7000400000000013</v>
      </c>
      <c r="T71" s="30">
        <f t="shared" si="70"/>
        <v>9.8921200000000002</v>
      </c>
      <c r="U71" s="30">
        <f t="shared" ref="U71:U102" si="75">(36-O71)*0.9604</f>
        <v>9.5079599999999989</v>
      </c>
      <c r="W71" s="29">
        <f t="shared" si="65"/>
        <v>320</v>
      </c>
      <c r="X71" s="29">
        <v>22.9</v>
      </c>
      <c r="Y71" s="82">
        <v>24.6</v>
      </c>
      <c r="Z71" s="82">
        <v>25.8</v>
      </c>
      <c r="AA71" s="29">
        <v>23.6</v>
      </c>
      <c r="AB71" s="29">
        <v>23.8</v>
      </c>
      <c r="AC71" s="29">
        <v>23.4</v>
      </c>
      <c r="AD71" s="30">
        <f t="shared" si="71"/>
        <v>9.7960800000000035</v>
      </c>
      <c r="AE71" s="84">
        <f t="shared" ref="AE71:AE102" si="76">(35-Y71)*0.9604</f>
        <v>9.9881599999999988</v>
      </c>
      <c r="AF71" s="30">
        <f t="shared" si="62"/>
        <v>9.6039999999999974</v>
      </c>
      <c r="AH71" s="29">
        <f t="shared" si="66"/>
        <v>320</v>
      </c>
      <c r="AI71" s="29">
        <v>22.9</v>
      </c>
      <c r="AJ71" s="82">
        <v>24.1</v>
      </c>
      <c r="AK71" s="82">
        <v>26</v>
      </c>
      <c r="AL71" s="29">
        <v>28.2</v>
      </c>
      <c r="AM71" s="29">
        <v>28.4</v>
      </c>
      <c r="AN71" s="29">
        <v>28</v>
      </c>
      <c r="AO71" s="30">
        <f t="shared" ref="AO71:AO102" si="77">(33.6-AI71)*0.9604</f>
        <v>10.276280000000003</v>
      </c>
      <c r="AP71" s="30">
        <f t="shared" si="55"/>
        <v>10.468359999999999</v>
      </c>
      <c r="AQ71" s="30">
        <f t="shared" si="72"/>
        <v>10.084200000000001</v>
      </c>
      <c r="AR71" s="29"/>
      <c r="AS71" s="29">
        <f t="shared" si="67"/>
        <v>320</v>
      </c>
      <c r="AT71" s="29">
        <v>20.9</v>
      </c>
      <c r="AU71" s="82">
        <v>22.5</v>
      </c>
      <c r="AV71" s="48">
        <v>24.520616409829199</v>
      </c>
      <c r="AW71" s="29">
        <v>22.7</v>
      </c>
      <c r="AX71" s="29">
        <v>23.2</v>
      </c>
      <c r="AY71" s="29">
        <v>22.2</v>
      </c>
      <c r="AZ71" s="30">
        <f t="shared" si="56"/>
        <v>8.6436000000000011</v>
      </c>
      <c r="BA71" s="86">
        <f t="shared" si="54"/>
        <v>9.123800000000001</v>
      </c>
      <c r="BB71" s="86">
        <f t="shared" si="73"/>
        <v>8.1436000000000384</v>
      </c>
    </row>
    <row r="72" spans="1:54" ht="15.75" x14ac:dyDescent="0.15">
      <c r="A72" s="29">
        <f t="shared" si="63"/>
        <v>330</v>
      </c>
      <c r="B72" s="48">
        <v>22.3</v>
      </c>
      <c r="C72" s="48">
        <v>16.899999999999999</v>
      </c>
      <c r="D72" s="82">
        <v>26.5</v>
      </c>
      <c r="E72" s="29">
        <v>34.700000000000003</v>
      </c>
      <c r="F72" s="29">
        <v>35</v>
      </c>
      <c r="G72" s="29">
        <v>34.4</v>
      </c>
      <c r="H72" s="30">
        <f t="shared" si="53"/>
        <v>13.253520000000002</v>
      </c>
      <c r="I72" s="30">
        <f t="shared" si="74"/>
        <v>13.541640000000001</v>
      </c>
      <c r="J72" s="30">
        <f t="shared" si="68"/>
        <v>12.965400000000001</v>
      </c>
      <c r="K72" s="29"/>
      <c r="L72" s="29">
        <f t="shared" si="64"/>
        <v>330</v>
      </c>
      <c r="M72" s="29">
        <v>21.3</v>
      </c>
      <c r="N72" s="82">
        <v>23.5</v>
      </c>
      <c r="O72" s="82">
        <v>26.1</v>
      </c>
      <c r="P72" s="29">
        <v>24.4</v>
      </c>
      <c r="Q72" s="83">
        <v>24.7</v>
      </c>
      <c r="R72" s="29">
        <v>24.1</v>
      </c>
      <c r="S72" s="30">
        <f t="shared" si="69"/>
        <v>9.7960799999999999</v>
      </c>
      <c r="T72" s="30">
        <f t="shared" si="70"/>
        <v>10.084200000000001</v>
      </c>
      <c r="U72" s="30">
        <f t="shared" si="75"/>
        <v>9.5079599999999989</v>
      </c>
      <c r="W72" s="29">
        <f t="shared" si="65"/>
        <v>330</v>
      </c>
      <c r="X72" s="29">
        <v>22.9</v>
      </c>
      <c r="Y72" s="82">
        <v>24.5</v>
      </c>
      <c r="Z72" s="82">
        <v>25.9</v>
      </c>
      <c r="AA72" s="29">
        <v>23.8</v>
      </c>
      <c r="AB72" s="29">
        <v>24.1</v>
      </c>
      <c r="AC72" s="29">
        <v>23.5</v>
      </c>
      <c r="AD72" s="30">
        <f t="shared" si="71"/>
        <v>9.7960800000000035</v>
      </c>
      <c r="AE72" s="84">
        <f t="shared" si="76"/>
        <v>10.084200000000001</v>
      </c>
      <c r="AF72" s="30">
        <f t="shared" si="62"/>
        <v>9.5079599999999989</v>
      </c>
      <c r="AH72" s="29">
        <f t="shared" si="66"/>
        <v>330</v>
      </c>
      <c r="AI72" s="29">
        <v>22.8</v>
      </c>
      <c r="AJ72" s="82">
        <v>23.9</v>
      </c>
      <c r="AK72" s="82">
        <v>26</v>
      </c>
      <c r="AL72" s="29">
        <v>28.6</v>
      </c>
      <c r="AM72" s="29">
        <v>28.9</v>
      </c>
      <c r="AN72" s="29">
        <v>28.3</v>
      </c>
      <c r="AO72" s="30">
        <f t="shared" si="77"/>
        <v>10.37232</v>
      </c>
      <c r="AP72" s="30">
        <f t="shared" si="55"/>
        <v>10.660440000000001</v>
      </c>
      <c r="AQ72" s="30">
        <f t="shared" si="72"/>
        <v>10.084200000000001</v>
      </c>
      <c r="AR72" s="29"/>
      <c r="AS72" s="29">
        <f t="shared" si="67"/>
        <v>330</v>
      </c>
      <c r="AT72" s="29">
        <v>20.8</v>
      </c>
      <c r="AU72" s="82">
        <v>22.6</v>
      </c>
      <c r="AV72" s="48">
        <v>24.212369845897499</v>
      </c>
      <c r="AW72" s="29">
        <v>22.8</v>
      </c>
      <c r="AX72" s="29">
        <v>23.1</v>
      </c>
      <c r="AY72" s="29">
        <v>22.5</v>
      </c>
      <c r="AZ72" s="30">
        <f t="shared" si="56"/>
        <v>8.7396399999999979</v>
      </c>
      <c r="BA72" s="86">
        <f t="shared" si="54"/>
        <v>9.0277599999999989</v>
      </c>
      <c r="BB72" s="86">
        <f t="shared" si="73"/>
        <v>8.4396400000000433</v>
      </c>
    </row>
    <row r="73" spans="1:54" ht="15.75" x14ac:dyDescent="0.15">
      <c r="A73" s="29">
        <f t="shared" si="63"/>
        <v>340</v>
      </c>
      <c r="B73" s="48">
        <v>22</v>
      </c>
      <c r="C73" s="48">
        <v>16.600000000000001</v>
      </c>
      <c r="D73" s="82">
        <v>26.2</v>
      </c>
      <c r="E73" s="29">
        <v>35.299999999999997</v>
      </c>
      <c r="F73" s="29">
        <v>35.5</v>
      </c>
      <c r="G73" s="29">
        <v>35.1</v>
      </c>
      <c r="H73" s="30">
        <f t="shared" ref="H73:H90" si="78">(36.1-B73)*0.9604</f>
        <v>13.541640000000001</v>
      </c>
      <c r="I73" s="30">
        <f t="shared" si="74"/>
        <v>13.829759999999998</v>
      </c>
      <c r="J73" s="30">
        <f t="shared" si="68"/>
        <v>13.253520000000002</v>
      </c>
      <c r="K73" s="29"/>
      <c r="L73" s="29">
        <f t="shared" si="64"/>
        <v>340</v>
      </c>
      <c r="M73" s="29">
        <v>21.3</v>
      </c>
      <c r="N73" s="82">
        <v>23.5</v>
      </c>
      <c r="O73" s="82">
        <v>26.1</v>
      </c>
      <c r="P73" s="29">
        <v>24.7</v>
      </c>
      <c r="Q73" s="83">
        <v>24.9</v>
      </c>
      <c r="R73" s="29">
        <v>24.5</v>
      </c>
      <c r="S73" s="30">
        <f t="shared" si="69"/>
        <v>9.7960799999999999</v>
      </c>
      <c r="T73" s="30">
        <f t="shared" si="70"/>
        <v>10.084200000000001</v>
      </c>
      <c r="U73" s="30">
        <f t="shared" si="75"/>
        <v>9.5079599999999989</v>
      </c>
      <c r="W73" s="29">
        <f t="shared" si="65"/>
        <v>340</v>
      </c>
      <c r="X73" s="29">
        <v>22.7</v>
      </c>
      <c r="Y73" s="82">
        <v>24.3</v>
      </c>
      <c r="Z73" s="82">
        <v>25.7</v>
      </c>
      <c r="AA73" s="29">
        <v>24.1</v>
      </c>
      <c r="AB73" s="29">
        <v>24.3</v>
      </c>
      <c r="AC73" s="29">
        <v>23.9</v>
      </c>
      <c r="AD73" s="30">
        <f t="shared" si="71"/>
        <v>9.9881600000000024</v>
      </c>
      <c r="AE73" s="84">
        <f t="shared" si="76"/>
        <v>10.27628</v>
      </c>
      <c r="AF73" s="30">
        <f t="shared" si="62"/>
        <v>9.7000399999999978</v>
      </c>
      <c r="AH73" s="29">
        <f t="shared" si="66"/>
        <v>340</v>
      </c>
      <c r="AI73" s="29">
        <v>22.8</v>
      </c>
      <c r="AJ73" s="82">
        <v>23.9</v>
      </c>
      <c r="AK73" s="82">
        <v>26</v>
      </c>
      <c r="AL73" s="29">
        <v>29</v>
      </c>
      <c r="AM73" s="29">
        <v>29.2</v>
      </c>
      <c r="AN73" s="29">
        <v>28.8</v>
      </c>
      <c r="AO73" s="30">
        <f t="shared" si="77"/>
        <v>10.37232</v>
      </c>
      <c r="AP73" s="30">
        <f t="shared" si="55"/>
        <v>10.660440000000001</v>
      </c>
      <c r="AQ73" s="30">
        <f t="shared" si="72"/>
        <v>10.084200000000001</v>
      </c>
      <c r="AR73" s="29"/>
      <c r="AS73" s="29">
        <f t="shared" si="67"/>
        <v>340</v>
      </c>
      <c r="AT73" s="29">
        <v>20.8</v>
      </c>
      <c r="AU73" s="82">
        <v>22.5</v>
      </c>
      <c r="AV73" s="48">
        <v>24.316493127863399</v>
      </c>
      <c r="AW73" s="29">
        <v>22.9</v>
      </c>
      <c r="AX73" s="29">
        <v>23.3</v>
      </c>
      <c r="AY73" s="29">
        <v>22.5</v>
      </c>
      <c r="AZ73" s="30">
        <f t="shared" si="56"/>
        <v>8.7396399999999979</v>
      </c>
      <c r="BA73" s="86">
        <f t="shared" si="54"/>
        <v>9.123800000000001</v>
      </c>
      <c r="BB73" s="86">
        <f t="shared" si="73"/>
        <v>8.3396399999999922</v>
      </c>
    </row>
    <row r="74" spans="1:54" ht="15.75" x14ac:dyDescent="0.15">
      <c r="A74" s="29">
        <f t="shared" si="63"/>
        <v>350</v>
      </c>
      <c r="B74" s="48">
        <v>21.8</v>
      </c>
      <c r="C74" s="48">
        <v>16.3</v>
      </c>
      <c r="D74" s="82">
        <v>26.1</v>
      </c>
      <c r="E74" s="29">
        <v>35.799999999999997</v>
      </c>
      <c r="F74" s="29">
        <v>36.1</v>
      </c>
      <c r="G74" s="29">
        <v>35.5</v>
      </c>
      <c r="H74" s="30">
        <f t="shared" si="78"/>
        <v>13.733720000000002</v>
      </c>
      <c r="I74" s="30">
        <f t="shared" si="74"/>
        <v>14.11788</v>
      </c>
      <c r="J74" s="30">
        <f t="shared" si="68"/>
        <v>13.349559999999999</v>
      </c>
      <c r="K74" s="29"/>
      <c r="L74" s="29">
        <f t="shared" si="64"/>
        <v>350</v>
      </c>
      <c r="M74" s="29">
        <v>21.2</v>
      </c>
      <c r="N74" s="82">
        <v>23.3</v>
      </c>
      <c r="O74" s="82">
        <v>26.1</v>
      </c>
      <c r="P74" s="29">
        <v>24.9</v>
      </c>
      <c r="Q74" s="83">
        <v>25.2</v>
      </c>
      <c r="R74" s="29">
        <v>24.6</v>
      </c>
      <c r="S74" s="30">
        <f t="shared" si="69"/>
        <v>9.8921200000000002</v>
      </c>
      <c r="T74" s="30">
        <f t="shared" si="70"/>
        <v>10.27628</v>
      </c>
      <c r="U74" s="30">
        <f t="shared" si="75"/>
        <v>9.5079599999999989</v>
      </c>
      <c r="W74" s="29">
        <f t="shared" si="65"/>
        <v>350</v>
      </c>
      <c r="X74" s="29">
        <v>22.7</v>
      </c>
      <c r="Y74" s="82">
        <v>24.2</v>
      </c>
      <c r="Z74" s="82">
        <v>25.8</v>
      </c>
      <c r="AA74" s="29">
        <v>24.3</v>
      </c>
      <c r="AB74" s="29">
        <v>24.6</v>
      </c>
      <c r="AC74" s="29">
        <v>24</v>
      </c>
      <c r="AD74" s="30">
        <f t="shared" si="71"/>
        <v>9.9881600000000024</v>
      </c>
      <c r="AE74" s="84">
        <f t="shared" si="76"/>
        <v>10.37232</v>
      </c>
      <c r="AF74" s="30">
        <f t="shared" si="62"/>
        <v>9.6039999999999974</v>
      </c>
      <c r="AH74" s="29">
        <f t="shared" si="66"/>
        <v>350</v>
      </c>
      <c r="AI74" s="29">
        <v>22.7</v>
      </c>
      <c r="AJ74" s="82">
        <v>23.7</v>
      </c>
      <c r="AK74" s="82">
        <v>26</v>
      </c>
      <c r="AL74" s="29">
        <v>29.3</v>
      </c>
      <c r="AM74" s="29">
        <v>29.6</v>
      </c>
      <c r="AN74" s="29">
        <v>29</v>
      </c>
      <c r="AO74" s="30">
        <f t="shared" si="77"/>
        <v>10.468360000000002</v>
      </c>
      <c r="AP74" s="30">
        <f t="shared" si="55"/>
        <v>10.85252</v>
      </c>
      <c r="AQ74" s="30">
        <f t="shared" si="72"/>
        <v>10.084200000000001</v>
      </c>
      <c r="AR74" s="29"/>
      <c r="AS74" s="29">
        <f t="shared" si="67"/>
        <v>350</v>
      </c>
      <c r="AT74" s="29">
        <v>20.7</v>
      </c>
      <c r="AU74" s="82">
        <v>22.3</v>
      </c>
      <c r="AV74" s="48">
        <v>24.320616409829199</v>
      </c>
      <c r="AW74" s="29">
        <v>23</v>
      </c>
      <c r="AX74" s="29">
        <v>23.5</v>
      </c>
      <c r="AY74" s="29">
        <v>22.5</v>
      </c>
      <c r="AZ74" s="30">
        <f t="shared" si="56"/>
        <v>8.83568</v>
      </c>
      <c r="BA74" s="86">
        <f t="shared" ref="BA74:BA105" si="79">(32-AU74)*0.9604</f>
        <v>9.3158799999999999</v>
      </c>
      <c r="BB74" s="86">
        <f t="shared" si="73"/>
        <v>8.3356800000000373</v>
      </c>
    </row>
    <row r="75" spans="1:54" ht="15.75" x14ac:dyDescent="0.15">
      <c r="A75" s="29">
        <f t="shared" si="63"/>
        <v>360</v>
      </c>
      <c r="B75" s="48">
        <v>21.6</v>
      </c>
      <c r="C75" s="48">
        <v>16.2</v>
      </c>
      <c r="D75" s="82">
        <v>25.8</v>
      </c>
      <c r="E75" s="29">
        <v>36.5</v>
      </c>
      <c r="F75" s="29">
        <v>36.9</v>
      </c>
      <c r="G75" s="29">
        <v>36.1</v>
      </c>
      <c r="H75" s="30">
        <f t="shared" si="78"/>
        <v>13.925800000000001</v>
      </c>
      <c r="I75" s="30">
        <f t="shared" si="74"/>
        <v>14.213920000000002</v>
      </c>
      <c r="J75" s="30">
        <f t="shared" si="68"/>
        <v>13.63768</v>
      </c>
      <c r="K75" s="29"/>
      <c r="L75" s="29">
        <f t="shared" si="64"/>
        <v>360</v>
      </c>
      <c r="M75" s="29">
        <v>21.1</v>
      </c>
      <c r="N75" s="82">
        <v>23.1</v>
      </c>
      <c r="O75" s="82">
        <v>26.1</v>
      </c>
      <c r="P75" s="29">
        <v>25.1</v>
      </c>
      <c r="Q75" s="83">
        <v>25.5</v>
      </c>
      <c r="R75" s="29">
        <v>24.7</v>
      </c>
      <c r="S75" s="30">
        <f t="shared" si="69"/>
        <v>9.9881599999999988</v>
      </c>
      <c r="T75" s="30">
        <f t="shared" si="70"/>
        <v>10.468359999999999</v>
      </c>
      <c r="U75" s="30">
        <f t="shared" si="75"/>
        <v>9.5079599999999989</v>
      </c>
      <c r="W75" s="29">
        <f t="shared" si="65"/>
        <v>360</v>
      </c>
      <c r="X75" s="29">
        <v>22.6</v>
      </c>
      <c r="Y75" s="82">
        <v>24</v>
      </c>
      <c r="Z75" s="82">
        <v>25.8</v>
      </c>
      <c r="AA75" s="29">
        <v>24.5</v>
      </c>
      <c r="AB75" s="29">
        <v>24.9</v>
      </c>
      <c r="AC75" s="29">
        <v>24.1</v>
      </c>
      <c r="AD75" s="30">
        <f t="shared" si="71"/>
        <v>10.084200000000001</v>
      </c>
      <c r="AE75" s="84">
        <f t="shared" si="76"/>
        <v>10.564400000000001</v>
      </c>
      <c r="AF75" s="30">
        <f t="shared" si="62"/>
        <v>9.6039999999999974</v>
      </c>
      <c r="AH75" s="29">
        <f t="shared" si="66"/>
        <v>360</v>
      </c>
      <c r="AI75" s="29">
        <v>22.6</v>
      </c>
      <c r="AJ75" s="82">
        <v>23.5</v>
      </c>
      <c r="AK75" s="82">
        <v>26</v>
      </c>
      <c r="AL75" s="29">
        <v>29.8</v>
      </c>
      <c r="AM75" s="29">
        <v>30.2</v>
      </c>
      <c r="AN75" s="29">
        <v>29.4</v>
      </c>
      <c r="AO75" s="30">
        <f t="shared" si="77"/>
        <v>10.564400000000001</v>
      </c>
      <c r="AP75" s="30">
        <f t="shared" ref="AP75:AP104" si="80">(35-AJ75)*0.9604</f>
        <v>11.044600000000001</v>
      </c>
      <c r="AQ75" s="30">
        <f t="shared" si="72"/>
        <v>10.084200000000001</v>
      </c>
      <c r="AR75" s="29"/>
      <c r="AS75" s="29">
        <f t="shared" si="67"/>
        <v>360</v>
      </c>
      <c r="AT75" s="29">
        <v>20.6</v>
      </c>
      <c r="AU75" s="82">
        <v>22.1</v>
      </c>
      <c r="AV75" s="48">
        <v>24.324739691795099</v>
      </c>
      <c r="AW75" s="29">
        <v>23.2</v>
      </c>
      <c r="AX75" s="29">
        <v>23.8</v>
      </c>
      <c r="AY75" s="29">
        <v>22.6</v>
      </c>
      <c r="AZ75" s="30">
        <f t="shared" si="56"/>
        <v>8.9317199999999968</v>
      </c>
      <c r="BA75" s="86">
        <f t="shared" si="79"/>
        <v>9.5079599999999989</v>
      </c>
      <c r="BB75" s="86">
        <f t="shared" si="73"/>
        <v>8.3317199999999882</v>
      </c>
    </row>
    <row r="76" spans="1:54" ht="15.75" x14ac:dyDescent="0.15">
      <c r="A76" s="29">
        <f t="shared" si="63"/>
        <v>370</v>
      </c>
      <c r="B76" s="48">
        <v>21.5</v>
      </c>
      <c r="C76" s="48">
        <v>16</v>
      </c>
      <c r="D76" s="82">
        <v>25.8</v>
      </c>
      <c r="E76" s="29">
        <v>37</v>
      </c>
      <c r="F76" s="29">
        <v>37.200000000000003</v>
      </c>
      <c r="G76" s="29">
        <v>36.799999999999997</v>
      </c>
      <c r="H76" s="30">
        <f t="shared" si="78"/>
        <v>14.021840000000001</v>
      </c>
      <c r="I76" s="30">
        <f t="shared" si="74"/>
        <v>14.406000000000001</v>
      </c>
      <c r="J76" s="30">
        <f t="shared" si="68"/>
        <v>13.63768</v>
      </c>
      <c r="K76" s="29"/>
      <c r="L76" s="29">
        <f t="shared" si="64"/>
        <v>370</v>
      </c>
      <c r="M76" s="29">
        <v>21</v>
      </c>
      <c r="N76" s="82">
        <v>23.1</v>
      </c>
      <c r="O76" s="82">
        <v>25.9</v>
      </c>
      <c r="P76" s="29">
        <v>25.3</v>
      </c>
      <c r="Q76" s="83">
        <v>25.5</v>
      </c>
      <c r="R76" s="29">
        <v>25.1</v>
      </c>
      <c r="S76" s="30">
        <f t="shared" si="69"/>
        <v>10.084200000000001</v>
      </c>
      <c r="T76" s="30">
        <f t="shared" si="70"/>
        <v>10.468359999999999</v>
      </c>
      <c r="U76" s="30">
        <f t="shared" si="75"/>
        <v>9.7000400000000013</v>
      </c>
      <c r="W76" s="29">
        <f t="shared" si="65"/>
        <v>370</v>
      </c>
      <c r="X76" s="29">
        <v>22.5</v>
      </c>
      <c r="Y76" s="82">
        <v>24</v>
      </c>
      <c r="Z76" s="82">
        <v>25.6</v>
      </c>
      <c r="AA76" s="29">
        <v>24.7</v>
      </c>
      <c r="AB76" s="29">
        <v>24.9</v>
      </c>
      <c r="AC76" s="29">
        <v>24.5</v>
      </c>
      <c r="AD76" s="30">
        <f t="shared" si="71"/>
        <v>10.180240000000001</v>
      </c>
      <c r="AE76" s="84">
        <f t="shared" si="76"/>
        <v>10.564400000000001</v>
      </c>
      <c r="AF76" s="30">
        <f t="shared" si="62"/>
        <v>9.7960799999999963</v>
      </c>
      <c r="AH76" s="29">
        <f t="shared" si="66"/>
        <v>370</v>
      </c>
      <c r="AI76" s="29">
        <v>22.5</v>
      </c>
      <c r="AJ76" s="82">
        <v>23.5</v>
      </c>
      <c r="AK76" s="82">
        <v>25.8</v>
      </c>
      <c r="AL76" s="29">
        <v>30.3</v>
      </c>
      <c r="AM76" s="29">
        <v>30.5</v>
      </c>
      <c r="AN76" s="29">
        <v>30.1</v>
      </c>
      <c r="AO76" s="30">
        <f t="shared" si="77"/>
        <v>10.660440000000001</v>
      </c>
      <c r="AP76" s="30">
        <f t="shared" si="80"/>
        <v>11.044600000000001</v>
      </c>
      <c r="AQ76" s="30">
        <f t="shared" si="72"/>
        <v>10.27628</v>
      </c>
      <c r="AR76" s="29"/>
      <c r="AS76" s="29">
        <f t="shared" si="67"/>
        <v>370</v>
      </c>
      <c r="AT76" s="29">
        <v>20.6</v>
      </c>
      <c r="AU76" s="82">
        <v>22</v>
      </c>
      <c r="AV76" s="48">
        <v>24.4288629737609</v>
      </c>
      <c r="AW76" s="29">
        <v>23.3</v>
      </c>
      <c r="AX76" s="29">
        <v>24</v>
      </c>
      <c r="AY76" s="29">
        <v>22.6</v>
      </c>
      <c r="AZ76" s="30">
        <f t="shared" si="56"/>
        <v>8.9317199999999968</v>
      </c>
      <c r="BA76" s="86">
        <f t="shared" si="79"/>
        <v>9.604000000000001</v>
      </c>
      <c r="BB76" s="86">
        <f t="shared" si="73"/>
        <v>8.2317200000000312</v>
      </c>
    </row>
    <row r="77" spans="1:54" ht="15.75" x14ac:dyDescent="0.15">
      <c r="A77" s="29">
        <f t="shared" si="63"/>
        <v>380</v>
      </c>
      <c r="B77" s="48">
        <v>21.3</v>
      </c>
      <c r="C77" s="48">
        <v>15.9</v>
      </c>
      <c r="D77" s="82">
        <v>25.5</v>
      </c>
      <c r="E77" s="29">
        <v>37.5</v>
      </c>
      <c r="F77" s="29">
        <v>37.799999999999997</v>
      </c>
      <c r="G77" s="29">
        <v>37.200000000000003</v>
      </c>
      <c r="H77" s="30">
        <f t="shared" si="78"/>
        <v>14.213920000000002</v>
      </c>
      <c r="I77" s="30">
        <f t="shared" si="74"/>
        <v>14.502040000000001</v>
      </c>
      <c r="J77" s="30">
        <f t="shared" si="68"/>
        <v>13.925800000000001</v>
      </c>
      <c r="K77" s="29"/>
      <c r="L77" s="29">
        <f t="shared" si="64"/>
        <v>380</v>
      </c>
      <c r="M77" s="29">
        <v>21</v>
      </c>
      <c r="N77" s="82">
        <v>23.2</v>
      </c>
      <c r="O77" s="82">
        <v>25.8</v>
      </c>
      <c r="P77" s="29">
        <v>25.5</v>
      </c>
      <c r="Q77" s="83">
        <v>25.8</v>
      </c>
      <c r="R77" s="29">
        <v>25.2</v>
      </c>
      <c r="S77" s="30">
        <f t="shared" si="69"/>
        <v>10.084200000000001</v>
      </c>
      <c r="T77" s="30">
        <f t="shared" si="70"/>
        <v>10.37232</v>
      </c>
      <c r="U77" s="30">
        <f t="shared" si="75"/>
        <v>9.7960799999999999</v>
      </c>
      <c r="W77" s="29">
        <f t="shared" si="65"/>
        <v>380</v>
      </c>
      <c r="X77" s="29">
        <v>22.3</v>
      </c>
      <c r="Y77" s="82">
        <v>23.9</v>
      </c>
      <c r="Z77" s="82">
        <v>25.3</v>
      </c>
      <c r="AA77" s="29">
        <v>24.8</v>
      </c>
      <c r="AB77" s="29">
        <v>25.1</v>
      </c>
      <c r="AC77" s="29">
        <v>24.5</v>
      </c>
      <c r="AD77" s="30">
        <f t="shared" si="71"/>
        <v>10.37232</v>
      </c>
      <c r="AE77" s="84">
        <f t="shared" si="76"/>
        <v>10.660440000000001</v>
      </c>
      <c r="AF77" s="30">
        <f t="shared" si="62"/>
        <v>10.084199999999997</v>
      </c>
      <c r="AH77" s="29">
        <f t="shared" si="66"/>
        <v>380</v>
      </c>
      <c r="AI77" s="29">
        <v>22.4</v>
      </c>
      <c r="AJ77" s="82">
        <v>23.5</v>
      </c>
      <c r="AK77" s="82">
        <v>25.6</v>
      </c>
      <c r="AL77" s="29">
        <v>30.8</v>
      </c>
      <c r="AM77" s="29">
        <v>31.1</v>
      </c>
      <c r="AN77" s="29">
        <v>30.5</v>
      </c>
      <c r="AO77" s="30">
        <f t="shared" si="77"/>
        <v>10.756480000000003</v>
      </c>
      <c r="AP77" s="30">
        <f t="shared" si="80"/>
        <v>11.044600000000001</v>
      </c>
      <c r="AQ77" s="30">
        <f t="shared" si="72"/>
        <v>10.468359999999999</v>
      </c>
      <c r="AR77" s="29"/>
      <c r="AS77" s="29">
        <f t="shared" si="67"/>
        <v>380</v>
      </c>
      <c r="AT77" s="29">
        <v>20.5</v>
      </c>
      <c r="AU77" s="82">
        <v>22</v>
      </c>
      <c r="AV77" s="48">
        <v>24.224739691795101</v>
      </c>
      <c r="AW77" s="29">
        <v>23.5</v>
      </c>
      <c r="AX77" s="29">
        <v>24.1</v>
      </c>
      <c r="AY77" s="29">
        <v>22.9</v>
      </c>
      <c r="AZ77" s="30">
        <f t="shared" si="56"/>
        <v>9.0277599999999989</v>
      </c>
      <c r="BA77" s="86">
        <f t="shared" si="79"/>
        <v>9.604000000000001</v>
      </c>
      <c r="BB77" s="86">
        <f t="shared" si="73"/>
        <v>8.427759999999985</v>
      </c>
    </row>
    <row r="78" spans="1:54" ht="15.75" x14ac:dyDescent="0.15">
      <c r="A78" s="29">
        <f t="shared" ref="A78:A88" si="81">A77+20</f>
        <v>400</v>
      </c>
      <c r="B78" s="48">
        <v>21</v>
      </c>
      <c r="C78" s="48">
        <v>15.7</v>
      </c>
      <c r="D78" s="82">
        <v>25.1</v>
      </c>
      <c r="E78" s="29">
        <v>38.4</v>
      </c>
      <c r="F78" s="29">
        <v>38.6</v>
      </c>
      <c r="G78" s="29">
        <v>38.200000000000003</v>
      </c>
      <c r="H78" s="30">
        <f t="shared" si="78"/>
        <v>14.502040000000003</v>
      </c>
      <c r="I78" s="30">
        <f t="shared" si="74"/>
        <v>14.694120000000002</v>
      </c>
      <c r="J78" s="30">
        <f t="shared" si="68"/>
        <v>14.309959999999998</v>
      </c>
      <c r="K78" s="29"/>
      <c r="L78" s="29">
        <f t="shared" ref="L78:L88" si="82">L77+20</f>
        <v>400</v>
      </c>
      <c r="M78" s="29">
        <v>20.9</v>
      </c>
      <c r="N78" s="82">
        <v>23.2</v>
      </c>
      <c r="O78" s="82">
        <v>25.6</v>
      </c>
      <c r="P78" s="29">
        <v>25.6</v>
      </c>
      <c r="Q78" s="83">
        <v>25.8</v>
      </c>
      <c r="R78" s="29">
        <v>25.4</v>
      </c>
      <c r="S78" s="30">
        <f t="shared" si="69"/>
        <v>10.180240000000001</v>
      </c>
      <c r="T78" s="30">
        <f t="shared" si="70"/>
        <v>10.37232</v>
      </c>
      <c r="U78" s="30">
        <f t="shared" si="75"/>
        <v>9.9881599999999988</v>
      </c>
      <c r="W78" s="29">
        <f t="shared" ref="W78:W88" si="83">W77+20</f>
        <v>400</v>
      </c>
      <c r="X78" s="29">
        <v>22.2</v>
      </c>
      <c r="Y78" s="82">
        <v>23.9</v>
      </c>
      <c r="Z78" s="82">
        <v>25.1</v>
      </c>
      <c r="AA78" s="29">
        <v>25.2</v>
      </c>
      <c r="AB78" s="29">
        <v>25.4</v>
      </c>
      <c r="AC78" s="29">
        <v>25</v>
      </c>
      <c r="AD78" s="30">
        <f t="shared" si="71"/>
        <v>10.468360000000002</v>
      </c>
      <c r="AE78" s="84">
        <f t="shared" si="76"/>
        <v>10.660440000000001</v>
      </c>
      <c r="AF78" s="30">
        <f t="shared" si="62"/>
        <v>10.276279999999996</v>
      </c>
      <c r="AH78" s="29">
        <f t="shared" ref="AH78:AH88" si="84">AH77+20</f>
        <v>400</v>
      </c>
      <c r="AI78" s="29">
        <v>22.3</v>
      </c>
      <c r="AJ78" s="82">
        <v>23.5</v>
      </c>
      <c r="AK78" s="82">
        <v>25.4</v>
      </c>
      <c r="AL78" s="29">
        <v>31.3</v>
      </c>
      <c r="AM78" s="29">
        <v>31.5</v>
      </c>
      <c r="AN78" s="29">
        <v>31.1</v>
      </c>
      <c r="AO78" s="30">
        <f t="shared" si="77"/>
        <v>10.85252</v>
      </c>
      <c r="AP78" s="30">
        <f t="shared" si="80"/>
        <v>11.044600000000001</v>
      </c>
      <c r="AQ78" s="30">
        <f t="shared" si="72"/>
        <v>10.660440000000001</v>
      </c>
      <c r="AR78" s="29"/>
      <c r="AS78" s="29">
        <f t="shared" ref="AS78:AS88" si="85">AS77+20</f>
        <v>400</v>
      </c>
      <c r="AT78" s="29">
        <v>20.5</v>
      </c>
      <c r="AU78" s="82">
        <v>22.1</v>
      </c>
      <c r="AV78" s="48">
        <v>24.1206164098292</v>
      </c>
      <c r="AW78" s="29">
        <v>23.6</v>
      </c>
      <c r="AX78" s="29">
        <v>24.1</v>
      </c>
      <c r="AY78" s="29">
        <v>23.1</v>
      </c>
      <c r="AZ78" s="30">
        <f t="shared" si="56"/>
        <v>9.0277599999999989</v>
      </c>
      <c r="BA78" s="86">
        <f t="shared" si="79"/>
        <v>9.5079599999999989</v>
      </c>
      <c r="BB78" s="86">
        <f t="shared" si="73"/>
        <v>8.5277600000000362</v>
      </c>
    </row>
    <row r="79" spans="1:54" ht="15.75" x14ac:dyDescent="0.15">
      <c r="A79" s="29">
        <f t="shared" si="81"/>
        <v>420</v>
      </c>
      <c r="B79" s="48">
        <v>20.6</v>
      </c>
      <c r="C79" s="48">
        <v>15.4</v>
      </c>
      <c r="D79" s="82">
        <v>24.6</v>
      </c>
      <c r="E79" s="29">
        <v>39.200000000000003</v>
      </c>
      <c r="F79" s="29">
        <v>39.4</v>
      </c>
      <c r="G79" s="29">
        <v>39</v>
      </c>
      <c r="H79" s="30">
        <f t="shared" si="78"/>
        <v>14.886200000000001</v>
      </c>
      <c r="I79" s="30">
        <f t="shared" si="74"/>
        <v>14.982240000000001</v>
      </c>
      <c r="J79" s="30">
        <f t="shared" si="68"/>
        <v>14.790159999999998</v>
      </c>
      <c r="K79" s="29"/>
      <c r="L79" s="29">
        <f t="shared" si="82"/>
        <v>420</v>
      </c>
      <c r="M79" s="29">
        <v>20.8</v>
      </c>
      <c r="N79" s="82">
        <v>23.2</v>
      </c>
      <c r="O79" s="82">
        <v>25.4</v>
      </c>
      <c r="P79" s="29">
        <v>25.7</v>
      </c>
      <c r="Q79" s="83">
        <v>25.9</v>
      </c>
      <c r="R79" s="29">
        <v>25.5</v>
      </c>
      <c r="S79" s="30">
        <f t="shared" si="69"/>
        <v>10.27628</v>
      </c>
      <c r="T79" s="30">
        <f t="shared" si="70"/>
        <v>10.37232</v>
      </c>
      <c r="U79" s="30">
        <f t="shared" si="75"/>
        <v>10.180240000000001</v>
      </c>
      <c r="W79" s="29">
        <f t="shared" si="83"/>
        <v>420</v>
      </c>
      <c r="X79" s="29">
        <v>22</v>
      </c>
      <c r="Y79" s="82">
        <v>23.8</v>
      </c>
      <c r="Z79" s="82">
        <v>24.8</v>
      </c>
      <c r="AA79" s="29">
        <v>25.8</v>
      </c>
      <c r="AB79" s="29">
        <v>26</v>
      </c>
      <c r="AC79" s="29">
        <v>25.6</v>
      </c>
      <c r="AD79" s="30">
        <f t="shared" si="71"/>
        <v>10.660440000000001</v>
      </c>
      <c r="AE79" s="84">
        <f t="shared" si="76"/>
        <v>10.75648</v>
      </c>
      <c r="AF79" s="30">
        <f t="shared" si="62"/>
        <v>10.564399999999997</v>
      </c>
      <c r="AH79" s="29">
        <f t="shared" si="84"/>
        <v>420</v>
      </c>
      <c r="AI79" s="29">
        <v>22.2</v>
      </c>
      <c r="AJ79" s="82">
        <v>23.5</v>
      </c>
      <c r="AK79" s="82">
        <v>25.2</v>
      </c>
      <c r="AL79" s="29">
        <v>32</v>
      </c>
      <c r="AM79" s="29">
        <v>32.200000000000003</v>
      </c>
      <c r="AN79" s="29">
        <v>31.8</v>
      </c>
      <c r="AO79" s="30">
        <f t="shared" si="77"/>
        <v>10.948560000000002</v>
      </c>
      <c r="AP79" s="30">
        <f t="shared" si="80"/>
        <v>11.044600000000001</v>
      </c>
      <c r="AQ79" s="30">
        <f t="shared" si="72"/>
        <v>10.85252</v>
      </c>
      <c r="AR79" s="29"/>
      <c r="AS79" s="29">
        <f t="shared" si="85"/>
        <v>420</v>
      </c>
      <c r="AT79" s="29">
        <v>20.399999999999999</v>
      </c>
      <c r="AU79" s="82">
        <v>22</v>
      </c>
      <c r="AV79" s="48">
        <v>24.020616409829199</v>
      </c>
      <c r="AW79" s="29">
        <v>23.8</v>
      </c>
      <c r="AX79" s="29">
        <v>24.3</v>
      </c>
      <c r="AY79" s="29">
        <v>23.3</v>
      </c>
      <c r="AZ79" s="30">
        <f t="shared" si="56"/>
        <v>9.123800000000001</v>
      </c>
      <c r="BA79" s="86">
        <f t="shared" si="79"/>
        <v>9.604000000000001</v>
      </c>
      <c r="BB79" s="86">
        <f t="shared" si="73"/>
        <v>8.6238000000000383</v>
      </c>
    </row>
    <row r="80" spans="1:54" ht="15.75" x14ac:dyDescent="0.15">
      <c r="A80" s="29">
        <f t="shared" si="81"/>
        <v>440</v>
      </c>
      <c r="B80" s="48">
        <v>20.2</v>
      </c>
      <c r="C80" s="48">
        <v>14.9</v>
      </c>
      <c r="D80" s="82">
        <v>24.3</v>
      </c>
      <c r="E80" s="29">
        <v>40</v>
      </c>
      <c r="F80" s="29">
        <v>40.4</v>
      </c>
      <c r="G80" s="29">
        <v>39.6</v>
      </c>
      <c r="H80" s="30">
        <f t="shared" si="78"/>
        <v>15.270360000000002</v>
      </c>
      <c r="I80" s="30">
        <f t="shared" si="74"/>
        <v>15.462440000000003</v>
      </c>
      <c r="J80" s="30">
        <f t="shared" si="68"/>
        <v>15.078279999999999</v>
      </c>
      <c r="K80" s="29"/>
      <c r="L80" s="29">
        <f t="shared" si="82"/>
        <v>440</v>
      </c>
      <c r="M80" s="29">
        <v>20.5</v>
      </c>
      <c r="N80" s="82">
        <v>22.8</v>
      </c>
      <c r="O80" s="82">
        <v>25.2</v>
      </c>
      <c r="P80" s="29">
        <v>25.8</v>
      </c>
      <c r="Q80" s="83">
        <v>26.2</v>
      </c>
      <c r="R80" s="29">
        <v>25.4</v>
      </c>
      <c r="S80" s="30">
        <f t="shared" si="69"/>
        <v>10.564400000000001</v>
      </c>
      <c r="T80" s="30">
        <f t="shared" si="70"/>
        <v>10.75648</v>
      </c>
      <c r="U80" s="30">
        <f t="shared" si="75"/>
        <v>10.37232</v>
      </c>
      <c r="W80" s="29">
        <f t="shared" si="83"/>
        <v>440</v>
      </c>
      <c r="X80" s="29">
        <v>21.9</v>
      </c>
      <c r="Y80" s="82">
        <v>23.6</v>
      </c>
      <c r="Z80" s="82">
        <v>24.8</v>
      </c>
      <c r="AA80" s="29">
        <v>26.4</v>
      </c>
      <c r="AB80" s="29">
        <v>26.8</v>
      </c>
      <c r="AC80" s="29">
        <v>26</v>
      </c>
      <c r="AD80" s="30">
        <f t="shared" si="71"/>
        <v>10.756480000000003</v>
      </c>
      <c r="AE80" s="84">
        <f t="shared" si="76"/>
        <v>10.948559999999999</v>
      </c>
      <c r="AF80" s="30">
        <f t="shared" si="62"/>
        <v>10.564399999999997</v>
      </c>
      <c r="AH80" s="29">
        <f t="shared" si="84"/>
        <v>440</v>
      </c>
      <c r="AI80" s="29">
        <v>22</v>
      </c>
      <c r="AJ80" s="82">
        <v>23.2</v>
      </c>
      <c r="AK80" s="82">
        <v>25.1</v>
      </c>
      <c r="AL80" s="29">
        <v>32.6</v>
      </c>
      <c r="AM80" s="29">
        <v>33</v>
      </c>
      <c r="AN80" s="29">
        <v>32.200000000000003</v>
      </c>
      <c r="AO80" s="30">
        <f t="shared" si="77"/>
        <v>11.140640000000001</v>
      </c>
      <c r="AP80" s="30">
        <f t="shared" si="80"/>
        <v>11.332720000000002</v>
      </c>
      <c r="AQ80" s="30">
        <f t="shared" si="72"/>
        <v>10.948559999999999</v>
      </c>
      <c r="AR80" s="29"/>
      <c r="AS80" s="29">
        <f t="shared" si="85"/>
        <v>440</v>
      </c>
      <c r="AT80" s="29">
        <v>20.3</v>
      </c>
      <c r="AU80" s="82">
        <v>22</v>
      </c>
      <c r="AV80" s="48">
        <v>23.816493127863399</v>
      </c>
      <c r="AW80" s="29">
        <v>23.9</v>
      </c>
      <c r="AX80" s="29">
        <v>24.3</v>
      </c>
      <c r="AY80" s="29">
        <v>23.5</v>
      </c>
      <c r="AZ80" s="30">
        <f t="shared" ref="AZ80:AZ118" si="86">(29.9-AT80)*0.9604</f>
        <v>9.2198399999999978</v>
      </c>
      <c r="BA80" s="86">
        <f t="shared" si="79"/>
        <v>9.604000000000001</v>
      </c>
      <c r="BB80" s="86">
        <f t="shared" si="73"/>
        <v>8.8198399999999921</v>
      </c>
    </row>
    <row r="81" spans="1:54" ht="15.75" x14ac:dyDescent="0.15">
      <c r="A81" s="29">
        <f t="shared" si="81"/>
        <v>460</v>
      </c>
      <c r="B81" s="48">
        <v>19.899999999999999</v>
      </c>
      <c r="C81" s="48">
        <v>14.5</v>
      </c>
      <c r="D81" s="82">
        <v>24.1</v>
      </c>
      <c r="E81" s="29">
        <v>40.799999999999997</v>
      </c>
      <c r="F81" s="29">
        <v>40.9</v>
      </c>
      <c r="G81" s="29">
        <v>40.700000000000003</v>
      </c>
      <c r="H81" s="30">
        <f t="shared" si="78"/>
        <v>15.558480000000003</v>
      </c>
      <c r="I81" s="30">
        <f t="shared" si="74"/>
        <v>15.8466</v>
      </c>
      <c r="J81" s="30">
        <f t="shared" si="68"/>
        <v>15.270359999999998</v>
      </c>
      <c r="K81" s="29"/>
      <c r="L81" s="29">
        <f t="shared" si="82"/>
        <v>460</v>
      </c>
      <c r="M81" s="29">
        <v>20.399999999999999</v>
      </c>
      <c r="N81" s="82">
        <v>22.6</v>
      </c>
      <c r="O81" s="82">
        <v>25.2</v>
      </c>
      <c r="P81" s="29">
        <v>25.9</v>
      </c>
      <c r="Q81" s="83">
        <v>26</v>
      </c>
      <c r="R81" s="29">
        <v>25.8</v>
      </c>
      <c r="S81" s="30">
        <f t="shared" si="69"/>
        <v>10.660440000000001</v>
      </c>
      <c r="T81" s="30">
        <f t="shared" si="70"/>
        <v>10.948559999999999</v>
      </c>
      <c r="U81" s="30">
        <f t="shared" si="75"/>
        <v>10.37232</v>
      </c>
      <c r="W81" s="29">
        <f t="shared" si="83"/>
        <v>460</v>
      </c>
      <c r="X81" s="29">
        <v>21.8</v>
      </c>
      <c r="Y81" s="82">
        <v>23.4</v>
      </c>
      <c r="Z81" s="82">
        <v>24.8</v>
      </c>
      <c r="AA81" s="29">
        <v>27.1</v>
      </c>
      <c r="AB81" s="29">
        <v>27.2</v>
      </c>
      <c r="AC81" s="29">
        <v>27</v>
      </c>
      <c r="AD81" s="30">
        <f t="shared" si="71"/>
        <v>10.85252</v>
      </c>
      <c r="AE81" s="84">
        <f t="shared" si="76"/>
        <v>11.140640000000001</v>
      </c>
      <c r="AF81" s="30">
        <f t="shared" si="62"/>
        <v>10.564399999999997</v>
      </c>
      <c r="AH81" s="29">
        <f t="shared" si="84"/>
        <v>460</v>
      </c>
      <c r="AI81" s="29">
        <v>21.8</v>
      </c>
      <c r="AJ81" s="82">
        <v>22.9</v>
      </c>
      <c r="AK81" s="82">
        <v>25</v>
      </c>
      <c r="AL81" s="29">
        <v>33</v>
      </c>
      <c r="AM81" s="29">
        <v>33.1</v>
      </c>
      <c r="AN81" s="29">
        <v>32.9</v>
      </c>
      <c r="AO81" s="30">
        <f t="shared" si="77"/>
        <v>11.332720000000002</v>
      </c>
      <c r="AP81" s="30">
        <f t="shared" si="80"/>
        <v>11.620840000000001</v>
      </c>
      <c r="AQ81" s="30">
        <f t="shared" si="72"/>
        <v>11.044600000000001</v>
      </c>
      <c r="AR81" s="29"/>
      <c r="AS81" s="29">
        <f t="shared" si="85"/>
        <v>460</v>
      </c>
      <c r="AT81" s="29">
        <v>20.2</v>
      </c>
      <c r="AU81" s="82">
        <v>21.8</v>
      </c>
      <c r="AV81" s="48">
        <v>23.820616409829199</v>
      </c>
      <c r="AW81" s="29">
        <v>24</v>
      </c>
      <c r="AX81" s="29">
        <v>24.5</v>
      </c>
      <c r="AY81" s="29">
        <v>23.5</v>
      </c>
      <c r="AZ81" s="30">
        <f t="shared" si="86"/>
        <v>9.3158799999999999</v>
      </c>
      <c r="BA81" s="86">
        <f t="shared" si="79"/>
        <v>9.7960799999999999</v>
      </c>
      <c r="BB81" s="86">
        <f t="shared" si="73"/>
        <v>8.8158800000000372</v>
      </c>
    </row>
    <row r="82" spans="1:54" ht="15.75" x14ac:dyDescent="0.15">
      <c r="A82" s="29">
        <f t="shared" si="81"/>
        <v>480</v>
      </c>
      <c r="B82" s="48">
        <v>19.600000000000001</v>
      </c>
      <c r="C82" s="48">
        <v>14.3</v>
      </c>
      <c r="D82" s="82">
        <v>23.7</v>
      </c>
      <c r="E82" s="29">
        <v>41.5</v>
      </c>
      <c r="F82" s="29">
        <v>41.8</v>
      </c>
      <c r="G82" s="29">
        <v>41.2</v>
      </c>
      <c r="H82" s="30">
        <f t="shared" si="78"/>
        <v>15.8466</v>
      </c>
      <c r="I82" s="30">
        <f t="shared" si="74"/>
        <v>16.038679999999999</v>
      </c>
      <c r="J82" s="30">
        <f t="shared" si="68"/>
        <v>15.654520000000002</v>
      </c>
      <c r="K82" s="29"/>
      <c r="L82" s="29">
        <f t="shared" si="82"/>
        <v>480</v>
      </c>
      <c r="M82" s="29">
        <v>20.3</v>
      </c>
      <c r="N82" s="82">
        <v>22.6</v>
      </c>
      <c r="O82" s="82">
        <v>25</v>
      </c>
      <c r="P82" s="29">
        <v>26</v>
      </c>
      <c r="Q82" s="83">
        <v>26.3</v>
      </c>
      <c r="R82" s="29">
        <v>25.7</v>
      </c>
      <c r="S82" s="30">
        <f t="shared" si="69"/>
        <v>10.75648</v>
      </c>
      <c r="T82" s="30">
        <f t="shared" si="70"/>
        <v>10.948559999999999</v>
      </c>
      <c r="U82" s="30">
        <f t="shared" si="75"/>
        <v>10.564400000000001</v>
      </c>
      <c r="W82" s="29">
        <f t="shared" si="83"/>
        <v>480</v>
      </c>
      <c r="X82" s="29">
        <v>21.7</v>
      </c>
      <c r="Y82" s="82">
        <v>23.4</v>
      </c>
      <c r="Z82" s="82">
        <v>24.6</v>
      </c>
      <c r="AA82" s="29">
        <v>27.7</v>
      </c>
      <c r="AB82" s="29">
        <v>28</v>
      </c>
      <c r="AC82" s="29">
        <v>27.4</v>
      </c>
      <c r="AD82" s="30">
        <f t="shared" si="71"/>
        <v>10.948560000000002</v>
      </c>
      <c r="AE82" s="84">
        <f t="shared" si="76"/>
        <v>11.140640000000001</v>
      </c>
      <c r="AF82" s="30">
        <f t="shared" si="62"/>
        <v>10.756479999999996</v>
      </c>
      <c r="AH82" s="29">
        <f t="shared" si="84"/>
        <v>480</v>
      </c>
      <c r="AI82" s="29">
        <v>21.7</v>
      </c>
      <c r="AJ82" s="82">
        <v>22.9</v>
      </c>
      <c r="AK82" s="82">
        <v>24.8</v>
      </c>
      <c r="AL82" s="29">
        <v>33.4</v>
      </c>
      <c r="AM82" s="29">
        <v>33.700000000000003</v>
      </c>
      <c r="AN82" s="29">
        <v>33.1</v>
      </c>
      <c r="AO82" s="30">
        <f t="shared" si="77"/>
        <v>11.428760000000002</v>
      </c>
      <c r="AP82" s="30">
        <f t="shared" si="80"/>
        <v>11.620840000000001</v>
      </c>
      <c r="AQ82" s="30">
        <f t="shared" si="72"/>
        <v>11.23668</v>
      </c>
      <c r="AR82" s="29"/>
      <c r="AS82" s="29">
        <f t="shared" si="85"/>
        <v>480</v>
      </c>
      <c r="AT82" s="29">
        <v>20.100000000000001</v>
      </c>
      <c r="AU82" s="82">
        <v>21.6</v>
      </c>
      <c r="AV82" s="48">
        <v>23.824739691795099</v>
      </c>
      <c r="AW82" s="29">
        <v>24.1</v>
      </c>
      <c r="AX82" s="29">
        <v>24.7</v>
      </c>
      <c r="AY82" s="29">
        <v>23.5</v>
      </c>
      <c r="AZ82" s="30">
        <f t="shared" si="86"/>
        <v>9.4119199999999967</v>
      </c>
      <c r="BA82" s="86">
        <f t="shared" si="79"/>
        <v>9.9881599999999988</v>
      </c>
      <c r="BB82" s="86">
        <f t="shared" si="73"/>
        <v>8.8119199999999882</v>
      </c>
    </row>
    <row r="83" spans="1:54" ht="15.75" x14ac:dyDescent="0.15">
      <c r="A83" s="29">
        <f t="shared" si="81"/>
        <v>500</v>
      </c>
      <c r="B83" s="48">
        <v>19.3</v>
      </c>
      <c r="C83" s="48">
        <v>13.9</v>
      </c>
      <c r="D83" s="82">
        <v>23.5</v>
      </c>
      <c r="E83" s="29">
        <v>42.2</v>
      </c>
      <c r="F83" s="29">
        <v>42.7</v>
      </c>
      <c r="G83" s="29">
        <v>41.7</v>
      </c>
      <c r="H83" s="30">
        <f t="shared" si="78"/>
        <v>16.134720000000002</v>
      </c>
      <c r="I83" s="30">
        <f t="shared" si="74"/>
        <v>16.422840000000001</v>
      </c>
      <c r="J83" s="30">
        <f t="shared" si="68"/>
        <v>15.8466</v>
      </c>
      <c r="K83" s="29"/>
      <c r="L83" s="29">
        <f t="shared" si="82"/>
        <v>500</v>
      </c>
      <c r="M83" s="29">
        <v>20.100000000000001</v>
      </c>
      <c r="N83" s="82">
        <v>22.3</v>
      </c>
      <c r="O83" s="82">
        <v>24.9</v>
      </c>
      <c r="P83" s="29">
        <v>26.3</v>
      </c>
      <c r="Q83" s="83">
        <v>26.8</v>
      </c>
      <c r="R83" s="29">
        <v>25.8</v>
      </c>
      <c r="S83" s="30">
        <f t="shared" si="69"/>
        <v>10.948559999999999</v>
      </c>
      <c r="T83" s="30">
        <f t="shared" si="70"/>
        <v>11.23668</v>
      </c>
      <c r="U83" s="30">
        <f t="shared" si="75"/>
        <v>10.660440000000001</v>
      </c>
      <c r="W83" s="29">
        <f t="shared" si="83"/>
        <v>500</v>
      </c>
      <c r="X83" s="29">
        <v>21.5</v>
      </c>
      <c r="Y83" s="82">
        <v>23.1</v>
      </c>
      <c r="Z83" s="82">
        <v>24.5</v>
      </c>
      <c r="AA83" s="29">
        <v>28.4</v>
      </c>
      <c r="AB83" s="29">
        <v>28.9</v>
      </c>
      <c r="AC83" s="29">
        <v>27.9</v>
      </c>
      <c r="AD83" s="30">
        <f t="shared" si="71"/>
        <v>11.140640000000001</v>
      </c>
      <c r="AE83" s="84">
        <f t="shared" si="76"/>
        <v>11.428759999999999</v>
      </c>
      <c r="AF83" s="30">
        <f t="shared" si="62"/>
        <v>10.852519999999998</v>
      </c>
      <c r="AH83" s="29">
        <f t="shared" si="84"/>
        <v>500</v>
      </c>
      <c r="AI83" s="29">
        <v>21.5</v>
      </c>
      <c r="AJ83" s="82">
        <v>22.6</v>
      </c>
      <c r="AK83" s="82">
        <v>24.7</v>
      </c>
      <c r="AL83" s="29">
        <v>33.799999999999997</v>
      </c>
      <c r="AM83" s="29">
        <v>34.299999999999997</v>
      </c>
      <c r="AN83" s="29">
        <v>33.299999999999997</v>
      </c>
      <c r="AO83" s="30">
        <f t="shared" si="77"/>
        <v>11.620840000000001</v>
      </c>
      <c r="AP83" s="30">
        <f t="shared" si="80"/>
        <v>11.908959999999999</v>
      </c>
      <c r="AQ83" s="30">
        <f t="shared" si="72"/>
        <v>11.332720000000002</v>
      </c>
      <c r="AR83" s="29"/>
      <c r="AS83" s="29">
        <f t="shared" si="85"/>
        <v>500</v>
      </c>
      <c r="AT83" s="29">
        <v>19.899999999999999</v>
      </c>
      <c r="AU83" s="82">
        <v>21.3</v>
      </c>
      <c r="AV83" s="48">
        <v>23.728862973760901</v>
      </c>
      <c r="AW83" s="29">
        <v>24.2</v>
      </c>
      <c r="AX83" s="29">
        <v>24.9</v>
      </c>
      <c r="AY83" s="29">
        <v>23.5</v>
      </c>
      <c r="AZ83" s="30">
        <f t="shared" si="86"/>
        <v>9.604000000000001</v>
      </c>
      <c r="BA83" s="86">
        <f t="shared" si="79"/>
        <v>10.27628</v>
      </c>
      <c r="BB83" s="86">
        <f t="shared" si="73"/>
        <v>8.9040000000000319</v>
      </c>
    </row>
    <row r="84" spans="1:54" ht="15.75" x14ac:dyDescent="0.15">
      <c r="A84" s="29">
        <f t="shared" si="81"/>
        <v>520</v>
      </c>
      <c r="B84" s="48">
        <v>18.899999999999999</v>
      </c>
      <c r="C84" s="48">
        <v>13.6</v>
      </c>
      <c r="D84" s="82">
        <v>23</v>
      </c>
      <c r="E84" s="29">
        <v>43</v>
      </c>
      <c r="F84" s="29">
        <v>43.3</v>
      </c>
      <c r="G84" s="29">
        <v>42.7</v>
      </c>
      <c r="H84" s="30">
        <f t="shared" si="78"/>
        <v>16.518880000000003</v>
      </c>
      <c r="I84" s="30">
        <f t="shared" si="74"/>
        <v>16.71096</v>
      </c>
      <c r="J84" s="30">
        <f t="shared" si="68"/>
        <v>16.326800000000002</v>
      </c>
      <c r="K84" s="29"/>
      <c r="L84" s="29">
        <f t="shared" si="82"/>
        <v>520</v>
      </c>
      <c r="M84" s="29">
        <v>19.899999999999999</v>
      </c>
      <c r="N84" s="82">
        <v>22.2</v>
      </c>
      <c r="O84" s="82">
        <v>24.6</v>
      </c>
      <c r="P84" s="29">
        <v>27.2</v>
      </c>
      <c r="Q84" s="83">
        <v>27.5</v>
      </c>
      <c r="R84" s="29">
        <v>26.9</v>
      </c>
      <c r="S84" s="30">
        <f t="shared" si="69"/>
        <v>11.140640000000001</v>
      </c>
      <c r="T84" s="30">
        <f t="shared" si="70"/>
        <v>11.332720000000002</v>
      </c>
      <c r="U84" s="30">
        <f t="shared" si="75"/>
        <v>10.948559999999999</v>
      </c>
      <c r="W84" s="29">
        <f t="shared" si="83"/>
        <v>520</v>
      </c>
      <c r="X84" s="29">
        <v>21.3</v>
      </c>
      <c r="Y84" s="82">
        <v>23</v>
      </c>
      <c r="Z84" s="82">
        <v>24.2</v>
      </c>
      <c r="AA84" s="29">
        <v>29</v>
      </c>
      <c r="AB84" s="29">
        <v>29.3</v>
      </c>
      <c r="AC84" s="29">
        <v>28.7</v>
      </c>
      <c r="AD84" s="30">
        <f t="shared" si="71"/>
        <v>11.332720000000002</v>
      </c>
      <c r="AE84" s="84">
        <f t="shared" si="76"/>
        <v>11.524800000000001</v>
      </c>
      <c r="AF84" s="30">
        <f t="shared" si="62"/>
        <v>11.140639999999998</v>
      </c>
      <c r="AH84" s="29">
        <f t="shared" si="84"/>
        <v>520</v>
      </c>
      <c r="AI84" s="29">
        <v>21.3</v>
      </c>
      <c r="AJ84" s="82">
        <v>22.5</v>
      </c>
      <c r="AK84" s="82">
        <v>24.4</v>
      </c>
      <c r="AL84" s="29">
        <v>34.200000000000003</v>
      </c>
      <c r="AM84" s="29">
        <v>34.5</v>
      </c>
      <c r="AN84" s="29">
        <v>33.9</v>
      </c>
      <c r="AO84" s="30">
        <f t="shared" si="77"/>
        <v>11.812920000000002</v>
      </c>
      <c r="AP84" s="30">
        <f t="shared" si="80"/>
        <v>12.005000000000001</v>
      </c>
      <c r="AQ84" s="30">
        <f t="shared" si="72"/>
        <v>11.620840000000001</v>
      </c>
      <c r="AR84" s="29"/>
      <c r="AS84" s="29">
        <f t="shared" si="85"/>
        <v>520</v>
      </c>
      <c r="AT84" s="29">
        <v>19.8</v>
      </c>
      <c r="AU84" s="82">
        <v>21.3</v>
      </c>
      <c r="AV84" s="48">
        <v>23.524739691795101</v>
      </c>
      <c r="AW84" s="29">
        <v>24.4</v>
      </c>
      <c r="AX84" s="29">
        <v>25</v>
      </c>
      <c r="AY84" s="29">
        <v>23.8</v>
      </c>
      <c r="AZ84" s="30">
        <f t="shared" si="86"/>
        <v>9.7000399999999978</v>
      </c>
      <c r="BA84" s="86">
        <f t="shared" si="79"/>
        <v>10.27628</v>
      </c>
      <c r="BB84" s="86">
        <f t="shared" si="73"/>
        <v>9.1000399999999857</v>
      </c>
    </row>
    <row r="85" spans="1:54" ht="15.75" x14ac:dyDescent="0.15">
      <c r="A85" s="29">
        <f t="shared" si="81"/>
        <v>540</v>
      </c>
      <c r="B85" s="48">
        <v>18.5</v>
      </c>
      <c r="C85" s="48">
        <v>13.3</v>
      </c>
      <c r="D85" s="82">
        <v>22.5</v>
      </c>
      <c r="E85" s="29">
        <v>43.9</v>
      </c>
      <c r="F85" s="29">
        <v>44.1</v>
      </c>
      <c r="G85" s="29">
        <v>43.7</v>
      </c>
      <c r="H85" s="30">
        <f t="shared" si="78"/>
        <v>16.903040000000001</v>
      </c>
      <c r="I85" s="30">
        <f t="shared" si="74"/>
        <v>16.999079999999999</v>
      </c>
      <c r="J85" s="30">
        <f t="shared" si="68"/>
        <v>16.807000000000002</v>
      </c>
      <c r="K85" s="29"/>
      <c r="L85" s="29">
        <f t="shared" si="82"/>
        <v>540</v>
      </c>
      <c r="M85" s="29">
        <v>19.7</v>
      </c>
      <c r="N85" s="82">
        <v>22.1</v>
      </c>
      <c r="O85" s="82">
        <v>24.3</v>
      </c>
      <c r="P85" s="29">
        <v>27.8</v>
      </c>
      <c r="Q85" s="83">
        <v>28</v>
      </c>
      <c r="R85" s="29">
        <v>27.6</v>
      </c>
      <c r="S85" s="30">
        <f t="shared" si="69"/>
        <v>11.332720000000002</v>
      </c>
      <c r="T85" s="30">
        <f t="shared" si="70"/>
        <v>11.428759999999999</v>
      </c>
      <c r="U85" s="30">
        <f t="shared" si="75"/>
        <v>11.23668</v>
      </c>
      <c r="W85" s="29">
        <f t="shared" si="83"/>
        <v>540</v>
      </c>
      <c r="X85" s="29">
        <v>21</v>
      </c>
      <c r="Y85" s="82">
        <v>22.8</v>
      </c>
      <c r="Z85" s="82">
        <v>23.8</v>
      </c>
      <c r="AA85" s="29">
        <v>29.6</v>
      </c>
      <c r="AB85" s="29">
        <v>29.8</v>
      </c>
      <c r="AC85" s="29">
        <v>29.4</v>
      </c>
      <c r="AD85" s="30">
        <f t="shared" si="71"/>
        <v>11.620840000000001</v>
      </c>
      <c r="AE85" s="84">
        <f t="shared" si="76"/>
        <v>11.71688</v>
      </c>
      <c r="AF85" s="30">
        <f t="shared" si="62"/>
        <v>11.524799999999997</v>
      </c>
      <c r="AH85" s="29">
        <f t="shared" si="84"/>
        <v>540</v>
      </c>
      <c r="AI85" s="29">
        <v>21</v>
      </c>
      <c r="AJ85" s="82">
        <v>22.3</v>
      </c>
      <c r="AK85" s="82">
        <v>24</v>
      </c>
      <c r="AL85" s="29">
        <v>34.700000000000003</v>
      </c>
      <c r="AM85" s="29">
        <v>34.9</v>
      </c>
      <c r="AN85" s="29">
        <v>34.5</v>
      </c>
      <c r="AO85" s="30">
        <f t="shared" si="77"/>
        <v>12.101040000000001</v>
      </c>
      <c r="AP85" s="30">
        <f t="shared" si="80"/>
        <v>12.19708</v>
      </c>
      <c r="AQ85" s="30">
        <f t="shared" si="72"/>
        <v>12.005000000000001</v>
      </c>
      <c r="AR85" s="29"/>
      <c r="AS85" s="29">
        <f t="shared" si="85"/>
        <v>540</v>
      </c>
      <c r="AT85" s="29">
        <v>19.7</v>
      </c>
      <c r="AU85" s="82">
        <v>21.3</v>
      </c>
      <c r="AV85" s="48">
        <v>23.320616409829199</v>
      </c>
      <c r="AW85" s="29">
        <v>24.5</v>
      </c>
      <c r="AX85" s="29">
        <v>25</v>
      </c>
      <c r="AY85" s="29">
        <v>24</v>
      </c>
      <c r="AZ85" s="30">
        <f t="shared" si="86"/>
        <v>9.7960799999999999</v>
      </c>
      <c r="BA85" s="86">
        <f t="shared" si="79"/>
        <v>10.27628</v>
      </c>
      <c r="BB85" s="86">
        <f t="shared" si="73"/>
        <v>9.2960800000000372</v>
      </c>
    </row>
    <row r="86" spans="1:54" ht="15.75" x14ac:dyDescent="0.15">
      <c r="A86" s="29">
        <f t="shared" si="81"/>
        <v>560</v>
      </c>
      <c r="B86" s="48">
        <v>18.2</v>
      </c>
      <c r="C86" s="48">
        <v>12.9</v>
      </c>
      <c r="D86" s="82">
        <v>22.3</v>
      </c>
      <c r="E86" s="29">
        <v>44.5</v>
      </c>
      <c r="F86" s="29">
        <v>44.8</v>
      </c>
      <c r="G86" s="29">
        <v>44.2</v>
      </c>
      <c r="H86" s="30">
        <f t="shared" si="78"/>
        <v>17.191160000000004</v>
      </c>
      <c r="I86" s="30">
        <f t="shared" si="74"/>
        <v>17.383240000000001</v>
      </c>
      <c r="J86" s="30">
        <f t="shared" si="68"/>
        <v>16.999079999999999</v>
      </c>
      <c r="K86" s="29"/>
      <c r="L86" s="29">
        <f t="shared" si="82"/>
        <v>560</v>
      </c>
      <c r="M86" s="29">
        <v>19.600000000000001</v>
      </c>
      <c r="N86" s="82">
        <v>21.9</v>
      </c>
      <c r="O86" s="82">
        <v>24.3</v>
      </c>
      <c r="P86" s="29">
        <v>28.2</v>
      </c>
      <c r="Q86" s="83">
        <v>28.5</v>
      </c>
      <c r="R86" s="29">
        <v>27.9</v>
      </c>
      <c r="S86" s="30">
        <f t="shared" si="69"/>
        <v>11.428759999999999</v>
      </c>
      <c r="T86" s="30">
        <f t="shared" si="70"/>
        <v>11.620840000000001</v>
      </c>
      <c r="U86" s="30">
        <f t="shared" si="75"/>
        <v>11.23668</v>
      </c>
      <c r="W86" s="29">
        <f t="shared" si="83"/>
        <v>560</v>
      </c>
      <c r="X86" s="29">
        <v>20.8</v>
      </c>
      <c r="Y86" s="82">
        <v>22.5</v>
      </c>
      <c r="Z86" s="82">
        <v>23.7</v>
      </c>
      <c r="AA86" s="29">
        <v>30.1</v>
      </c>
      <c r="AB86" s="29">
        <v>30.4</v>
      </c>
      <c r="AC86" s="29">
        <v>29.8</v>
      </c>
      <c r="AD86" s="30">
        <f t="shared" si="71"/>
        <v>11.812920000000002</v>
      </c>
      <c r="AE86" s="84">
        <f t="shared" si="76"/>
        <v>12.005000000000001</v>
      </c>
      <c r="AF86" s="30">
        <f t="shared" ref="AF86:AF107" si="87">(35.8-Z86)*0.9604</f>
        <v>11.620839999999998</v>
      </c>
      <c r="AH86" s="29">
        <f t="shared" si="84"/>
        <v>560</v>
      </c>
      <c r="AI86" s="29">
        <v>20.9</v>
      </c>
      <c r="AJ86" s="82">
        <v>22.1</v>
      </c>
      <c r="AK86" s="82">
        <v>24</v>
      </c>
      <c r="AL86" s="29">
        <v>35.1</v>
      </c>
      <c r="AM86" s="29">
        <v>35.4</v>
      </c>
      <c r="AN86" s="29">
        <v>34.799999999999997</v>
      </c>
      <c r="AO86" s="30">
        <f t="shared" si="77"/>
        <v>12.197080000000003</v>
      </c>
      <c r="AP86" s="30">
        <f t="shared" si="80"/>
        <v>12.389159999999999</v>
      </c>
      <c r="AQ86" s="30">
        <f t="shared" si="72"/>
        <v>12.005000000000001</v>
      </c>
      <c r="AR86" s="29"/>
      <c r="AS86" s="29">
        <f t="shared" si="85"/>
        <v>560</v>
      </c>
      <c r="AT86" s="29">
        <v>19.600000000000001</v>
      </c>
      <c r="AU86" s="82">
        <v>21.2</v>
      </c>
      <c r="AV86" s="48">
        <v>23.220616409829201</v>
      </c>
      <c r="AW86" s="29">
        <v>25</v>
      </c>
      <c r="AX86" s="29">
        <v>25.5</v>
      </c>
      <c r="AY86" s="29">
        <v>24.5</v>
      </c>
      <c r="AZ86" s="30">
        <f t="shared" si="86"/>
        <v>9.8921199999999985</v>
      </c>
      <c r="BA86" s="86">
        <f t="shared" si="79"/>
        <v>10.37232</v>
      </c>
      <c r="BB86" s="86">
        <f t="shared" si="73"/>
        <v>9.3921200000000358</v>
      </c>
    </row>
    <row r="87" spans="1:54" ht="15.75" x14ac:dyDescent="0.15">
      <c r="A87" s="29">
        <f t="shared" si="81"/>
        <v>580</v>
      </c>
      <c r="B87" s="48">
        <v>17.899999999999999</v>
      </c>
      <c r="C87" s="48">
        <v>12.5</v>
      </c>
      <c r="D87" s="82">
        <v>22.1</v>
      </c>
      <c r="E87" s="29">
        <v>45.2</v>
      </c>
      <c r="F87" s="29">
        <v>45.6</v>
      </c>
      <c r="G87" s="29">
        <v>44.8</v>
      </c>
      <c r="H87" s="30">
        <f t="shared" si="78"/>
        <v>17.479280000000003</v>
      </c>
      <c r="I87" s="30">
        <f t="shared" si="74"/>
        <v>17.767400000000002</v>
      </c>
      <c r="J87" s="30">
        <f t="shared" si="68"/>
        <v>17.19116</v>
      </c>
      <c r="K87" s="29"/>
      <c r="L87" s="29">
        <f t="shared" si="82"/>
        <v>580</v>
      </c>
      <c r="M87" s="29">
        <v>19.5</v>
      </c>
      <c r="N87" s="82">
        <v>21.7</v>
      </c>
      <c r="O87" s="82">
        <v>24.3</v>
      </c>
      <c r="P87" s="29">
        <v>29</v>
      </c>
      <c r="Q87" s="83">
        <v>29.4</v>
      </c>
      <c r="R87" s="29">
        <v>28.6</v>
      </c>
      <c r="S87" s="30">
        <f t="shared" si="69"/>
        <v>11.524800000000001</v>
      </c>
      <c r="T87" s="30">
        <f t="shared" si="70"/>
        <v>11.812920000000002</v>
      </c>
      <c r="U87" s="30">
        <f t="shared" si="75"/>
        <v>11.23668</v>
      </c>
      <c r="W87" s="29">
        <f t="shared" si="83"/>
        <v>580</v>
      </c>
      <c r="X87" s="29">
        <v>20.5</v>
      </c>
      <c r="Y87" s="82">
        <v>22.1</v>
      </c>
      <c r="Z87" s="82">
        <v>23.5</v>
      </c>
      <c r="AA87" s="29">
        <v>30.7</v>
      </c>
      <c r="AB87" s="29">
        <v>31.1</v>
      </c>
      <c r="AC87" s="29">
        <v>30.3</v>
      </c>
      <c r="AD87" s="30">
        <f t="shared" si="71"/>
        <v>12.101040000000001</v>
      </c>
      <c r="AE87" s="84">
        <f t="shared" si="76"/>
        <v>12.389159999999999</v>
      </c>
      <c r="AF87" s="30">
        <f t="shared" si="87"/>
        <v>11.812919999999998</v>
      </c>
      <c r="AH87" s="29">
        <f t="shared" si="84"/>
        <v>580</v>
      </c>
      <c r="AI87" s="29">
        <v>20.8</v>
      </c>
      <c r="AJ87" s="82">
        <v>21.9</v>
      </c>
      <c r="AK87" s="82">
        <v>24</v>
      </c>
      <c r="AL87" s="29">
        <v>35.6</v>
      </c>
      <c r="AM87" s="29">
        <v>36</v>
      </c>
      <c r="AN87" s="29">
        <v>35.200000000000003</v>
      </c>
      <c r="AO87" s="30">
        <f t="shared" si="77"/>
        <v>12.293120000000002</v>
      </c>
      <c r="AP87" s="30">
        <f t="shared" si="80"/>
        <v>12.581240000000001</v>
      </c>
      <c r="AQ87" s="30">
        <f t="shared" si="72"/>
        <v>12.005000000000001</v>
      </c>
      <c r="AR87" s="29"/>
      <c r="AS87" s="29">
        <f t="shared" si="85"/>
        <v>580</v>
      </c>
      <c r="AT87" s="29">
        <v>19.5</v>
      </c>
      <c r="AU87" s="82">
        <v>21.2</v>
      </c>
      <c r="AV87" s="48">
        <v>23.016493127863399</v>
      </c>
      <c r="AW87" s="29">
        <v>25.5</v>
      </c>
      <c r="AX87" s="29">
        <v>25.9</v>
      </c>
      <c r="AY87" s="29">
        <v>25.1</v>
      </c>
      <c r="AZ87" s="30">
        <f t="shared" si="86"/>
        <v>9.9881599999999988</v>
      </c>
      <c r="BA87" s="86">
        <f t="shared" si="79"/>
        <v>10.37232</v>
      </c>
      <c r="BB87" s="86">
        <f t="shared" si="73"/>
        <v>9.5881599999999931</v>
      </c>
    </row>
    <row r="88" spans="1:54" ht="15.75" x14ac:dyDescent="0.15">
      <c r="A88" s="29">
        <f t="shared" si="81"/>
        <v>600</v>
      </c>
      <c r="B88" s="48">
        <v>17.600000000000001</v>
      </c>
      <c r="C88" s="48">
        <v>12.3</v>
      </c>
      <c r="D88" s="82">
        <v>21.7</v>
      </c>
      <c r="E88" s="29">
        <v>46</v>
      </c>
      <c r="F88" s="29">
        <v>46.2</v>
      </c>
      <c r="G88" s="29">
        <v>45.8</v>
      </c>
      <c r="H88" s="30">
        <f t="shared" si="78"/>
        <v>17.767400000000002</v>
      </c>
      <c r="I88" s="30">
        <f t="shared" si="74"/>
        <v>17.959479999999999</v>
      </c>
      <c r="J88" s="30">
        <f t="shared" si="68"/>
        <v>17.575320000000001</v>
      </c>
      <c r="K88" s="29"/>
      <c r="L88" s="29">
        <f t="shared" si="82"/>
        <v>600</v>
      </c>
      <c r="M88" s="29">
        <v>19.3</v>
      </c>
      <c r="N88" s="82">
        <v>21.6</v>
      </c>
      <c r="O88" s="82">
        <v>24</v>
      </c>
      <c r="P88" s="29">
        <v>29.5</v>
      </c>
      <c r="Q88" s="83">
        <v>29.7</v>
      </c>
      <c r="R88" s="29">
        <v>29.3</v>
      </c>
      <c r="S88" s="30">
        <f t="shared" si="69"/>
        <v>11.71688</v>
      </c>
      <c r="T88" s="30">
        <f t="shared" si="70"/>
        <v>11.908959999999999</v>
      </c>
      <c r="U88" s="30">
        <f t="shared" si="75"/>
        <v>11.524800000000001</v>
      </c>
      <c r="W88" s="29">
        <f t="shared" si="83"/>
        <v>600</v>
      </c>
      <c r="X88" s="29">
        <v>20.2</v>
      </c>
      <c r="Y88" s="82">
        <v>21.9</v>
      </c>
      <c r="Z88" s="82">
        <v>23.1</v>
      </c>
      <c r="AA88" s="29">
        <v>31.1</v>
      </c>
      <c r="AB88" s="29">
        <v>31.3</v>
      </c>
      <c r="AC88" s="29">
        <v>30.9</v>
      </c>
      <c r="AD88" s="30">
        <f t="shared" si="71"/>
        <v>12.389160000000002</v>
      </c>
      <c r="AE88" s="84">
        <f t="shared" si="76"/>
        <v>12.581240000000001</v>
      </c>
      <c r="AF88" s="30">
        <f t="shared" si="87"/>
        <v>12.197079999999996</v>
      </c>
      <c r="AH88" s="29">
        <f t="shared" si="84"/>
        <v>600</v>
      </c>
      <c r="AI88" s="29">
        <v>20.6</v>
      </c>
      <c r="AJ88" s="82">
        <v>21.8</v>
      </c>
      <c r="AK88" s="82">
        <v>23.7</v>
      </c>
      <c r="AL88" s="29">
        <v>36</v>
      </c>
      <c r="AM88" s="29">
        <v>36.200000000000003</v>
      </c>
      <c r="AN88" s="29">
        <v>35.799999999999997</v>
      </c>
      <c r="AO88" s="30">
        <f t="shared" si="77"/>
        <v>12.485200000000001</v>
      </c>
      <c r="AP88" s="30">
        <f t="shared" si="80"/>
        <v>12.67728</v>
      </c>
      <c r="AQ88" s="30">
        <f t="shared" si="72"/>
        <v>12.293120000000002</v>
      </c>
      <c r="AR88" s="29"/>
      <c r="AS88" s="29">
        <f t="shared" si="85"/>
        <v>600</v>
      </c>
      <c r="AT88" s="29">
        <v>19.399999999999999</v>
      </c>
      <c r="AU88" s="82">
        <v>21.2</v>
      </c>
      <c r="AV88" s="48">
        <v>22.8123698458975</v>
      </c>
      <c r="AW88" s="29">
        <v>26</v>
      </c>
      <c r="AX88" s="29">
        <v>26.3</v>
      </c>
      <c r="AY88" s="29">
        <v>25.7</v>
      </c>
      <c r="AZ88" s="30">
        <f t="shared" si="86"/>
        <v>10.084200000000001</v>
      </c>
      <c r="BA88" s="86">
        <f t="shared" si="79"/>
        <v>10.37232</v>
      </c>
      <c r="BB88" s="86">
        <f t="shared" si="73"/>
        <v>9.7842000000000411</v>
      </c>
    </row>
    <row r="89" spans="1:54" ht="15.75" x14ac:dyDescent="0.15">
      <c r="A89" s="29">
        <v>630</v>
      </c>
      <c r="B89" s="48">
        <v>17</v>
      </c>
      <c r="C89" s="48">
        <v>11.6</v>
      </c>
      <c r="D89" s="82">
        <v>21.2</v>
      </c>
      <c r="E89" s="29">
        <v>47</v>
      </c>
      <c r="F89" s="29">
        <v>47.3</v>
      </c>
      <c r="G89" s="29">
        <v>46.7</v>
      </c>
      <c r="H89" s="30">
        <f t="shared" si="78"/>
        <v>18.343640000000001</v>
      </c>
      <c r="I89" s="30">
        <f t="shared" si="74"/>
        <v>18.63176</v>
      </c>
      <c r="J89" s="30">
        <f t="shared" si="68"/>
        <v>18.055520000000001</v>
      </c>
      <c r="K89" s="29"/>
      <c r="L89" s="29">
        <v>630</v>
      </c>
      <c r="M89" s="29">
        <v>19</v>
      </c>
      <c r="N89" s="82">
        <v>21.2</v>
      </c>
      <c r="O89" s="82">
        <v>23.8</v>
      </c>
      <c r="P89" s="29">
        <v>30.3</v>
      </c>
      <c r="Q89" s="83">
        <v>30.6</v>
      </c>
      <c r="R89" s="29">
        <v>30</v>
      </c>
      <c r="S89" s="30">
        <f t="shared" si="69"/>
        <v>12.005000000000001</v>
      </c>
      <c r="T89" s="30">
        <f t="shared" si="70"/>
        <v>12.293120000000002</v>
      </c>
      <c r="U89" s="30">
        <f t="shared" si="75"/>
        <v>11.71688</v>
      </c>
      <c r="W89" s="29">
        <v>630</v>
      </c>
      <c r="X89" s="29">
        <v>20</v>
      </c>
      <c r="Y89" s="82">
        <v>21.6</v>
      </c>
      <c r="Z89" s="82">
        <v>23</v>
      </c>
      <c r="AA89" s="29">
        <v>31.8</v>
      </c>
      <c r="AB89" s="29">
        <v>32.1</v>
      </c>
      <c r="AC89" s="29">
        <v>31.5</v>
      </c>
      <c r="AD89" s="30">
        <f t="shared" si="71"/>
        <v>12.581240000000001</v>
      </c>
      <c r="AE89" s="84">
        <f t="shared" si="76"/>
        <v>12.869359999999999</v>
      </c>
      <c r="AF89" s="30">
        <f t="shared" si="87"/>
        <v>12.293119999999998</v>
      </c>
      <c r="AH89" s="29">
        <v>630</v>
      </c>
      <c r="AI89" s="29">
        <v>20.3</v>
      </c>
      <c r="AJ89" s="82">
        <v>21.4</v>
      </c>
      <c r="AK89" s="82">
        <v>23.5</v>
      </c>
      <c r="AL89" s="29">
        <v>36.5</v>
      </c>
      <c r="AM89" s="29">
        <v>36.799999999999997</v>
      </c>
      <c r="AN89" s="29">
        <v>36.200000000000003</v>
      </c>
      <c r="AO89" s="30">
        <f t="shared" si="77"/>
        <v>12.773320000000002</v>
      </c>
      <c r="AP89" s="30">
        <f t="shared" si="80"/>
        <v>13.061440000000001</v>
      </c>
      <c r="AQ89" s="30">
        <f t="shared" si="72"/>
        <v>12.485200000000001</v>
      </c>
      <c r="AR89" s="29"/>
      <c r="AS89" s="29">
        <v>630</v>
      </c>
      <c r="AT89" s="29">
        <v>19.2</v>
      </c>
      <c r="AU89" s="82">
        <v>21</v>
      </c>
      <c r="AV89" s="48">
        <v>22.612369845897501</v>
      </c>
      <c r="AW89" s="29">
        <v>27</v>
      </c>
      <c r="AX89" s="29">
        <v>27.3</v>
      </c>
      <c r="AY89" s="29">
        <v>26.7</v>
      </c>
      <c r="AZ89" s="30">
        <f t="shared" si="86"/>
        <v>10.27628</v>
      </c>
      <c r="BA89" s="86">
        <f t="shared" si="79"/>
        <v>10.564400000000001</v>
      </c>
      <c r="BB89" s="86">
        <f t="shared" si="73"/>
        <v>9.97628000000004</v>
      </c>
    </row>
    <row r="90" spans="1:54" ht="15.75" x14ac:dyDescent="0.15">
      <c r="A90" s="29">
        <v>660</v>
      </c>
      <c r="B90" s="48">
        <v>16.7</v>
      </c>
      <c r="C90" s="48"/>
      <c r="D90" s="82">
        <v>21</v>
      </c>
      <c r="E90" s="29">
        <v>48.2</v>
      </c>
      <c r="F90" s="29"/>
      <c r="G90" s="29">
        <v>47.8</v>
      </c>
      <c r="H90" s="30">
        <f t="shared" si="78"/>
        <v>18.631760000000003</v>
      </c>
      <c r="I90" s="30"/>
      <c r="J90" s="30">
        <f t="shared" si="68"/>
        <v>18.247600000000002</v>
      </c>
      <c r="K90" s="29"/>
      <c r="L90" s="29">
        <v>660</v>
      </c>
      <c r="M90" s="29">
        <v>18.8</v>
      </c>
      <c r="N90" s="82">
        <v>20.9</v>
      </c>
      <c r="O90" s="82">
        <v>23.7</v>
      </c>
      <c r="P90" s="29">
        <v>31.2</v>
      </c>
      <c r="Q90" s="83">
        <v>31.6</v>
      </c>
      <c r="R90" s="29">
        <v>30.8</v>
      </c>
      <c r="S90" s="30">
        <f t="shared" si="69"/>
        <v>12.19708</v>
      </c>
      <c r="T90" s="30">
        <f t="shared" si="70"/>
        <v>12.581240000000001</v>
      </c>
      <c r="U90" s="30">
        <f t="shared" si="75"/>
        <v>11.812920000000002</v>
      </c>
      <c r="W90" s="29">
        <v>660</v>
      </c>
      <c r="X90" s="29">
        <v>19.8</v>
      </c>
      <c r="Y90" s="82">
        <v>21.3</v>
      </c>
      <c r="Z90" s="82">
        <v>22.9</v>
      </c>
      <c r="AA90" s="29">
        <v>32.5</v>
      </c>
      <c r="AB90" s="29">
        <v>32.9</v>
      </c>
      <c r="AC90" s="29">
        <v>32.1</v>
      </c>
      <c r="AD90" s="30">
        <f t="shared" si="71"/>
        <v>12.773320000000002</v>
      </c>
      <c r="AE90" s="84">
        <f t="shared" si="76"/>
        <v>13.15748</v>
      </c>
      <c r="AF90" s="30">
        <f t="shared" si="87"/>
        <v>12.389159999999999</v>
      </c>
      <c r="AH90" s="29">
        <v>660</v>
      </c>
      <c r="AI90" s="29">
        <v>20</v>
      </c>
      <c r="AJ90" s="82">
        <v>21</v>
      </c>
      <c r="AK90" s="82">
        <v>23.3</v>
      </c>
      <c r="AL90" s="29">
        <v>36.9</v>
      </c>
      <c r="AM90" s="29">
        <v>37.299999999999997</v>
      </c>
      <c r="AN90" s="29">
        <v>36.5</v>
      </c>
      <c r="AO90" s="30">
        <f t="shared" si="77"/>
        <v>13.061440000000001</v>
      </c>
      <c r="AP90" s="30">
        <f t="shared" si="80"/>
        <v>13.445600000000001</v>
      </c>
      <c r="AQ90" s="30">
        <f t="shared" si="72"/>
        <v>12.67728</v>
      </c>
      <c r="AR90" s="29"/>
      <c r="AS90" s="29">
        <v>660</v>
      </c>
      <c r="AT90" s="29">
        <v>19</v>
      </c>
      <c r="AU90" s="82">
        <v>20.7</v>
      </c>
      <c r="AV90" s="48">
        <v>22.516493127863399</v>
      </c>
      <c r="AW90" s="29">
        <v>27.8</v>
      </c>
      <c r="AX90" s="29">
        <v>28.2</v>
      </c>
      <c r="AY90" s="29">
        <v>27.4</v>
      </c>
      <c r="AZ90" s="30">
        <f t="shared" si="86"/>
        <v>10.468359999999999</v>
      </c>
      <c r="BA90" s="86">
        <f t="shared" si="79"/>
        <v>10.85252</v>
      </c>
      <c r="BB90" s="86">
        <f t="shared" si="73"/>
        <v>10.068359999999993</v>
      </c>
    </row>
    <row r="91" spans="1:54" ht="15.75" x14ac:dyDescent="0.15">
      <c r="A91" s="29"/>
      <c r="B91" s="48"/>
      <c r="C91" s="48"/>
      <c r="D91" s="82">
        <v>20.6</v>
      </c>
      <c r="E91" s="29"/>
      <c r="F91" s="29"/>
      <c r="G91" s="29">
        <v>49.1</v>
      </c>
      <c r="H91" s="30"/>
      <c r="I91" s="86"/>
      <c r="J91" s="30">
        <f t="shared" si="68"/>
        <v>18.63176</v>
      </c>
      <c r="L91" s="29">
        <v>690</v>
      </c>
      <c r="M91" s="29">
        <v>18.5</v>
      </c>
      <c r="N91" s="82">
        <v>20.5</v>
      </c>
      <c r="O91" s="82">
        <v>23.5</v>
      </c>
      <c r="P91" s="29">
        <v>31.9</v>
      </c>
      <c r="Q91" s="83">
        <v>32.299999999999997</v>
      </c>
      <c r="R91" s="29">
        <v>31.5</v>
      </c>
      <c r="S91" s="30">
        <f t="shared" si="69"/>
        <v>12.485200000000001</v>
      </c>
      <c r="T91" s="30">
        <f t="shared" si="70"/>
        <v>12.965400000000001</v>
      </c>
      <c r="U91" s="30">
        <f t="shared" si="75"/>
        <v>12.005000000000001</v>
      </c>
      <c r="W91" s="29">
        <v>690</v>
      </c>
      <c r="X91" s="29">
        <v>19.600000000000001</v>
      </c>
      <c r="Y91" s="82">
        <v>21</v>
      </c>
      <c r="Z91" s="82">
        <v>22.8</v>
      </c>
      <c r="AA91" s="29">
        <v>33.200000000000003</v>
      </c>
      <c r="AB91" s="29">
        <v>33.6</v>
      </c>
      <c r="AC91" s="29">
        <v>32.799999999999997</v>
      </c>
      <c r="AD91" s="30">
        <f t="shared" si="71"/>
        <v>12.965400000000001</v>
      </c>
      <c r="AE91" s="84">
        <f t="shared" si="76"/>
        <v>13.445600000000001</v>
      </c>
      <c r="AF91" s="30">
        <f t="shared" si="87"/>
        <v>12.485199999999997</v>
      </c>
      <c r="AH91" s="29">
        <v>690</v>
      </c>
      <c r="AI91" s="29">
        <v>19.7</v>
      </c>
      <c r="AJ91" s="82">
        <v>20.6</v>
      </c>
      <c r="AK91" s="82">
        <v>23.1</v>
      </c>
      <c r="AL91" s="29">
        <v>37.4</v>
      </c>
      <c r="AM91" s="29">
        <v>37.799999999999997</v>
      </c>
      <c r="AN91" s="29">
        <v>37</v>
      </c>
      <c r="AO91" s="30">
        <f t="shared" si="77"/>
        <v>13.349560000000002</v>
      </c>
      <c r="AP91" s="30">
        <f t="shared" si="80"/>
        <v>13.829759999999998</v>
      </c>
      <c r="AQ91" s="30">
        <f t="shared" si="72"/>
        <v>12.869359999999999</v>
      </c>
      <c r="AR91" s="32"/>
      <c r="AS91" s="29">
        <v>690</v>
      </c>
      <c r="AT91" s="29">
        <v>18.8</v>
      </c>
      <c r="AU91" s="82">
        <v>20.5</v>
      </c>
      <c r="AV91" s="48">
        <v>22.316493127863399</v>
      </c>
      <c r="AW91" s="29">
        <v>28.7</v>
      </c>
      <c r="AX91" s="29">
        <v>29.1</v>
      </c>
      <c r="AY91" s="29">
        <v>28.3</v>
      </c>
      <c r="AZ91" s="30">
        <f t="shared" si="86"/>
        <v>10.660439999999998</v>
      </c>
      <c r="BA91" s="86">
        <f t="shared" si="79"/>
        <v>11.044600000000001</v>
      </c>
      <c r="BB91" s="86">
        <f t="shared" si="73"/>
        <v>10.260439999999992</v>
      </c>
    </row>
    <row r="92" spans="1:54" ht="15.75" x14ac:dyDescent="0.15">
      <c r="A92" s="29"/>
      <c r="E92" s="29"/>
      <c r="F92" s="32"/>
      <c r="G92" s="32"/>
      <c r="L92" s="29">
        <v>720</v>
      </c>
      <c r="M92" s="29">
        <v>18.3</v>
      </c>
      <c r="N92" s="82">
        <v>20.5</v>
      </c>
      <c r="O92" s="82">
        <v>23.1</v>
      </c>
      <c r="P92" s="29">
        <v>32.700000000000003</v>
      </c>
      <c r="Q92" s="83">
        <v>32.799999999999997</v>
      </c>
      <c r="R92" s="29">
        <v>32.6</v>
      </c>
      <c r="S92" s="30">
        <f t="shared" si="69"/>
        <v>12.67728</v>
      </c>
      <c r="T92" s="30">
        <f t="shared" si="70"/>
        <v>12.965400000000001</v>
      </c>
      <c r="U92" s="30">
        <f t="shared" si="75"/>
        <v>12.389159999999999</v>
      </c>
      <c r="W92" s="29">
        <v>720</v>
      </c>
      <c r="X92" s="29">
        <v>19.3</v>
      </c>
      <c r="Y92" s="82">
        <v>20.9</v>
      </c>
      <c r="Z92" s="82">
        <v>22.3</v>
      </c>
      <c r="AA92" s="29">
        <v>33.799999999999997</v>
      </c>
      <c r="AB92" s="29">
        <v>33.9</v>
      </c>
      <c r="AC92" s="29">
        <v>33.700000000000003</v>
      </c>
      <c r="AD92" s="30">
        <f t="shared" si="71"/>
        <v>13.253520000000002</v>
      </c>
      <c r="AE92" s="84">
        <f t="shared" si="76"/>
        <v>13.541640000000001</v>
      </c>
      <c r="AF92" s="30">
        <f t="shared" si="87"/>
        <v>12.965399999999997</v>
      </c>
      <c r="AH92" s="29">
        <v>720</v>
      </c>
      <c r="AI92" s="29">
        <v>19.399999999999999</v>
      </c>
      <c r="AJ92" s="82">
        <v>20.5</v>
      </c>
      <c r="AK92" s="82">
        <v>22.6</v>
      </c>
      <c r="AL92" s="29">
        <v>38</v>
      </c>
      <c r="AM92" s="29">
        <v>38.1</v>
      </c>
      <c r="AN92" s="29">
        <v>37.9</v>
      </c>
      <c r="AO92" s="30">
        <f t="shared" si="77"/>
        <v>13.637680000000003</v>
      </c>
      <c r="AP92" s="30">
        <f t="shared" si="80"/>
        <v>13.925800000000001</v>
      </c>
      <c r="AQ92" s="30">
        <f t="shared" si="72"/>
        <v>13.349559999999999</v>
      </c>
      <c r="AR92" s="29"/>
      <c r="AS92" s="29">
        <v>720</v>
      </c>
      <c r="AT92" s="29">
        <v>18.7</v>
      </c>
      <c r="AU92" s="82">
        <v>20.3</v>
      </c>
      <c r="AV92" s="48">
        <v>22.320616409829199</v>
      </c>
      <c r="AW92" s="29">
        <v>29.5</v>
      </c>
      <c r="AX92" s="29">
        <v>30</v>
      </c>
      <c r="AY92" s="29">
        <v>29</v>
      </c>
      <c r="AZ92" s="30">
        <f t="shared" si="86"/>
        <v>10.75648</v>
      </c>
      <c r="BA92" s="86">
        <f t="shared" si="79"/>
        <v>11.23668</v>
      </c>
      <c r="BB92" s="86">
        <f t="shared" si="73"/>
        <v>10.256480000000037</v>
      </c>
    </row>
    <row r="93" spans="1:54" ht="15.75" x14ac:dyDescent="0.15">
      <c r="A93" s="29"/>
      <c r="L93" s="29">
        <v>750</v>
      </c>
      <c r="M93" s="29">
        <v>18</v>
      </c>
      <c r="N93" s="82">
        <v>20.3</v>
      </c>
      <c r="O93" s="82">
        <v>22.7</v>
      </c>
      <c r="P93" s="29">
        <v>33.5</v>
      </c>
      <c r="Q93" s="83">
        <v>33.799999999999997</v>
      </c>
      <c r="R93" s="29">
        <v>33.200000000000003</v>
      </c>
      <c r="S93" s="30">
        <f t="shared" si="69"/>
        <v>12.965400000000001</v>
      </c>
      <c r="T93" s="30">
        <f t="shared" si="70"/>
        <v>13.15748</v>
      </c>
      <c r="U93" s="30">
        <f t="shared" si="75"/>
        <v>12.773320000000002</v>
      </c>
      <c r="W93" s="29">
        <v>750</v>
      </c>
      <c r="X93" s="29">
        <v>19.100000000000001</v>
      </c>
      <c r="Y93" s="82">
        <v>20.8</v>
      </c>
      <c r="Z93" s="82">
        <v>22</v>
      </c>
      <c r="AA93" s="29">
        <v>34.6</v>
      </c>
      <c r="AB93" s="29">
        <v>34.9</v>
      </c>
      <c r="AC93" s="29">
        <v>34.299999999999997</v>
      </c>
      <c r="AD93" s="30">
        <f t="shared" si="71"/>
        <v>13.445600000000001</v>
      </c>
      <c r="AE93" s="84">
        <f t="shared" si="76"/>
        <v>13.63768</v>
      </c>
      <c r="AF93" s="30">
        <f t="shared" si="87"/>
        <v>13.253519999999998</v>
      </c>
      <c r="AH93" s="29">
        <v>750</v>
      </c>
      <c r="AI93" s="29">
        <v>19.100000000000001</v>
      </c>
      <c r="AJ93" s="82">
        <v>20.3</v>
      </c>
      <c r="AK93" s="82">
        <v>22.2</v>
      </c>
      <c r="AL93" s="29">
        <v>38.5</v>
      </c>
      <c r="AM93" s="29">
        <v>38.799999999999997</v>
      </c>
      <c r="AN93" s="29">
        <v>38.200000000000003</v>
      </c>
      <c r="AO93" s="30">
        <f t="shared" si="77"/>
        <v>13.925800000000001</v>
      </c>
      <c r="AP93" s="30">
        <f t="shared" si="80"/>
        <v>14.11788</v>
      </c>
      <c r="AQ93" s="30">
        <f t="shared" si="72"/>
        <v>13.733720000000002</v>
      </c>
      <c r="AR93" s="29"/>
      <c r="AS93" s="29">
        <v>750</v>
      </c>
      <c r="AT93" s="29">
        <v>18.5</v>
      </c>
      <c r="AU93" s="82">
        <v>20.100000000000001</v>
      </c>
      <c r="AV93" s="48">
        <v>22.1206164098292</v>
      </c>
      <c r="AW93" s="29">
        <v>30</v>
      </c>
      <c r="AX93" s="29">
        <v>30.5</v>
      </c>
      <c r="AY93" s="29">
        <v>29.5</v>
      </c>
      <c r="AZ93" s="30">
        <f t="shared" si="86"/>
        <v>10.948559999999999</v>
      </c>
      <c r="BA93" s="86">
        <f t="shared" si="79"/>
        <v>11.428759999999999</v>
      </c>
      <c r="BB93" s="86">
        <f t="shared" si="73"/>
        <v>10.448560000000036</v>
      </c>
    </row>
    <row r="94" spans="1:54" ht="15.75" x14ac:dyDescent="0.15">
      <c r="A94" s="29"/>
      <c r="C94" s="87"/>
      <c r="L94" s="29">
        <v>780</v>
      </c>
      <c r="M94" s="29">
        <v>17.8</v>
      </c>
      <c r="N94" s="82">
        <v>20.2</v>
      </c>
      <c r="O94" s="82">
        <v>22.4</v>
      </c>
      <c r="P94" s="29">
        <v>34.299999999999997</v>
      </c>
      <c r="Q94" s="83">
        <v>34.799999999999997</v>
      </c>
      <c r="R94" s="29">
        <v>33.799999999999997</v>
      </c>
      <c r="S94" s="30">
        <f t="shared" si="69"/>
        <v>13.15748</v>
      </c>
      <c r="T94" s="30">
        <f t="shared" si="70"/>
        <v>13.253520000000002</v>
      </c>
      <c r="U94" s="30">
        <f t="shared" si="75"/>
        <v>13.061440000000001</v>
      </c>
      <c r="W94" s="29">
        <v>780</v>
      </c>
      <c r="X94" s="29">
        <v>18.899999999999999</v>
      </c>
      <c r="Y94" s="82">
        <v>20.7</v>
      </c>
      <c r="Z94" s="82">
        <v>21.7</v>
      </c>
      <c r="AA94" s="29">
        <v>35.200000000000003</v>
      </c>
      <c r="AB94" s="29">
        <v>35.700000000000003</v>
      </c>
      <c r="AC94" s="29">
        <v>34.700000000000003</v>
      </c>
      <c r="AD94" s="30">
        <f t="shared" si="71"/>
        <v>13.637680000000003</v>
      </c>
      <c r="AE94" s="84">
        <f t="shared" si="76"/>
        <v>13.733720000000002</v>
      </c>
      <c r="AF94" s="30">
        <f t="shared" si="87"/>
        <v>13.541639999999999</v>
      </c>
      <c r="AH94" s="29">
        <v>780</v>
      </c>
      <c r="AI94" s="29">
        <v>18.899999999999999</v>
      </c>
      <c r="AJ94" s="82">
        <v>20.2</v>
      </c>
      <c r="AK94" s="82">
        <v>21.9</v>
      </c>
      <c r="AL94" s="29">
        <v>39</v>
      </c>
      <c r="AM94" s="29">
        <v>39.5</v>
      </c>
      <c r="AN94" s="29">
        <v>38.5</v>
      </c>
      <c r="AO94" s="30">
        <f t="shared" si="77"/>
        <v>14.117880000000003</v>
      </c>
      <c r="AP94" s="30">
        <f t="shared" si="80"/>
        <v>14.213920000000002</v>
      </c>
      <c r="AQ94" s="30">
        <f t="shared" si="72"/>
        <v>14.021840000000001</v>
      </c>
      <c r="AR94" s="29"/>
      <c r="AS94" s="29">
        <v>780</v>
      </c>
      <c r="AT94" s="29">
        <v>18.3</v>
      </c>
      <c r="AU94" s="82">
        <v>20</v>
      </c>
      <c r="AV94" s="48">
        <v>21.816493127863399</v>
      </c>
      <c r="AW94" s="29">
        <v>30.5</v>
      </c>
      <c r="AX94" s="29">
        <v>30.9</v>
      </c>
      <c r="AY94" s="29">
        <v>30.1</v>
      </c>
      <c r="AZ94" s="30">
        <f t="shared" si="86"/>
        <v>11.140639999999998</v>
      </c>
      <c r="BA94" s="86">
        <f t="shared" si="79"/>
        <v>11.524800000000001</v>
      </c>
      <c r="BB94" s="86">
        <f t="shared" si="73"/>
        <v>10.740639999999992</v>
      </c>
    </row>
    <row r="95" spans="1:54" ht="15.75" x14ac:dyDescent="0.15">
      <c r="A95" s="29"/>
      <c r="C95" s="87"/>
      <c r="L95" s="29">
        <v>810</v>
      </c>
      <c r="M95" s="29">
        <v>17.5</v>
      </c>
      <c r="N95" s="82">
        <v>19.8</v>
      </c>
      <c r="O95" s="82">
        <v>22.2</v>
      </c>
      <c r="P95" s="29">
        <v>35</v>
      </c>
      <c r="Q95" s="83">
        <v>35.299999999999997</v>
      </c>
      <c r="R95" s="29">
        <v>34.700000000000003</v>
      </c>
      <c r="S95" s="30">
        <f t="shared" si="69"/>
        <v>13.445600000000001</v>
      </c>
      <c r="T95" s="30">
        <f t="shared" si="70"/>
        <v>13.63768</v>
      </c>
      <c r="U95" s="30">
        <f t="shared" si="75"/>
        <v>13.253520000000002</v>
      </c>
      <c r="W95" s="29">
        <v>810</v>
      </c>
      <c r="X95" s="29">
        <v>18.600000000000001</v>
      </c>
      <c r="Y95" s="82">
        <v>20.3</v>
      </c>
      <c r="Z95" s="82">
        <v>21.5</v>
      </c>
      <c r="AA95" s="29">
        <v>36</v>
      </c>
      <c r="AB95" s="29">
        <v>36.299999999999997</v>
      </c>
      <c r="AC95" s="29">
        <v>35.700000000000003</v>
      </c>
      <c r="AD95" s="30">
        <f t="shared" si="71"/>
        <v>13.925800000000001</v>
      </c>
      <c r="AE95" s="84">
        <f t="shared" si="76"/>
        <v>14.11788</v>
      </c>
      <c r="AF95" s="30">
        <f t="shared" si="87"/>
        <v>13.733719999999998</v>
      </c>
      <c r="AH95" s="29">
        <v>810</v>
      </c>
      <c r="AI95" s="29">
        <v>18.7</v>
      </c>
      <c r="AJ95" s="82">
        <v>19.899999999999999</v>
      </c>
      <c r="AK95" s="82">
        <v>21.8</v>
      </c>
      <c r="AL95" s="29">
        <v>39.700000000000003</v>
      </c>
      <c r="AM95" s="29">
        <v>40</v>
      </c>
      <c r="AN95" s="29">
        <v>39.4</v>
      </c>
      <c r="AO95" s="30">
        <f t="shared" si="77"/>
        <v>14.309960000000002</v>
      </c>
      <c r="AP95" s="30">
        <f t="shared" si="80"/>
        <v>14.502040000000003</v>
      </c>
      <c r="AQ95" s="30">
        <f t="shared" si="72"/>
        <v>14.11788</v>
      </c>
      <c r="AR95" s="29"/>
      <c r="AS95" s="29">
        <v>810</v>
      </c>
      <c r="AT95" s="29">
        <v>18.100000000000001</v>
      </c>
      <c r="AU95" s="82">
        <v>19.7</v>
      </c>
      <c r="AV95" s="48">
        <v>21.720616409829201</v>
      </c>
      <c r="AW95" s="29">
        <v>31.1</v>
      </c>
      <c r="AX95" s="29">
        <v>31.6</v>
      </c>
      <c r="AY95" s="29">
        <v>30.6</v>
      </c>
      <c r="AZ95" s="30">
        <f t="shared" si="86"/>
        <v>11.332719999999998</v>
      </c>
      <c r="BA95" s="86">
        <f t="shared" si="79"/>
        <v>11.812920000000002</v>
      </c>
      <c r="BB95" s="86">
        <f t="shared" si="73"/>
        <v>10.832720000000036</v>
      </c>
    </row>
    <row r="96" spans="1:54" ht="15.75" x14ac:dyDescent="0.15">
      <c r="C96" s="87"/>
      <c r="L96" s="29">
        <v>840</v>
      </c>
      <c r="M96" s="29">
        <v>17.3</v>
      </c>
      <c r="N96" s="82">
        <v>19.5</v>
      </c>
      <c r="O96" s="82">
        <v>22.1</v>
      </c>
      <c r="P96" s="29">
        <v>35.700000000000003</v>
      </c>
      <c r="Q96" s="83">
        <v>35.9</v>
      </c>
      <c r="R96" s="29">
        <v>35.5</v>
      </c>
      <c r="S96" s="30">
        <f t="shared" si="69"/>
        <v>13.63768</v>
      </c>
      <c r="T96" s="30">
        <f t="shared" si="70"/>
        <v>13.925800000000001</v>
      </c>
      <c r="U96" s="30">
        <f t="shared" si="75"/>
        <v>13.349559999999999</v>
      </c>
      <c r="W96" s="29">
        <v>840</v>
      </c>
      <c r="X96" s="29">
        <v>18.399999999999999</v>
      </c>
      <c r="Y96" s="82">
        <v>20</v>
      </c>
      <c r="Z96" s="82">
        <v>21.4</v>
      </c>
      <c r="AA96" s="29">
        <v>36.799999999999997</v>
      </c>
      <c r="AB96" s="29">
        <v>37</v>
      </c>
      <c r="AC96" s="29">
        <v>36.6</v>
      </c>
      <c r="AD96" s="30">
        <f t="shared" si="71"/>
        <v>14.117880000000003</v>
      </c>
      <c r="AE96" s="84">
        <f t="shared" si="76"/>
        <v>14.406000000000001</v>
      </c>
      <c r="AF96" s="30">
        <f t="shared" si="87"/>
        <v>13.829759999999998</v>
      </c>
      <c r="AH96" s="29">
        <v>840</v>
      </c>
      <c r="AI96" s="29">
        <v>18.399999999999999</v>
      </c>
      <c r="AJ96" s="82">
        <v>19.5</v>
      </c>
      <c r="AK96" s="82">
        <v>21.6</v>
      </c>
      <c r="AL96" s="29">
        <v>40.200000000000003</v>
      </c>
      <c r="AM96" s="29">
        <v>40.4</v>
      </c>
      <c r="AN96" s="29">
        <v>40</v>
      </c>
      <c r="AO96" s="30">
        <f t="shared" si="77"/>
        <v>14.598080000000003</v>
      </c>
      <c r="AP96" s="30">
        <f t="shared" si="80"/>
        <v>14.886200000000001</v>
      </c>
      <c r="AQ96" s="30">
        <f t="shared" si="72"/>
        <v>14.309959999999998</v>
      </c>
      <c r="AR96" s="29"/>
      <c r="AS96" s="29">
        <v>840</v>
      </c>
      <c r="AT96" s="29">
        <v>17.899999999999999</v>
      </c>
      <c r="AU96" s="82">
        <v>19.7</v>
      </c>
      <c r="AV96" s="48">
        <v>21.3123698458975</v>
      </c>
      <c r="AW96" s="29">
        <v>31.6</v>
      </c>
      <c r="AX96" s="29">
        <v>31.9</v>
      </c>
      <c r="AY96" s="29">
        <v>31.3</v>
      </c>
      <c r="AZ96" s="30">
        <f t="shared" si="86"/>
        <v>11.524800000000001</v>
      </c>
      <c r="BA96" s="86">
        <f t="shared" si="79"/>
        <v>11.812920000000002</v>
      </c>
      <c r="BB96" s="86">
        <f t="shared" si="73"/>
        <v>11.224800000000041</v>
      </c>
    </row>
    <row r="97" spans="3:54" ht="15.75" x14ac:dyDescent="0.15">
      <c r="C97" s="87"/>
      <c r="L97" s="29">
        <v>870</v>
      </c>
      <c r="M97" s="29">
        <v>17</v>
      </c>
      <c r="N97" s="82">
        <v>19.3</v>
      </c>
      <c r="O97" s="82">
        <v>21.7</v>
      </c>
      <c r="P97" s="29">
        <v>36.5</v>
      </c>
      <c r="Q97" s="83">
        <v>36.799999999999997</v>
      </c>
      <c r="R97" s="29">
        <v>36.200000000000003</v>
      </c>
      <c r="S97" s="30">
        <f t="shared" si="69"/>
        <v>13.925800000000001</v>
      </c>
      <c r="T97" s="30">
        <f t="shared" si="70"/>
        <v>14.11788</v>
      </c>
      <c r="U97" s="30">
        <f t="shared" si="75"/>
        <v>13.733720000000002</v>
      </c>
      <c r="W97" s="29">
        <v>870</v>
      </c>
      <c r="X97" s="29">
        <v>18.100000000000001</v>
      </c>
      <c r="Y97" s="82">
        <v>19.8</v>
      </c>
      <c r="Z97" s="82">
        <v>21</v>
      </c>
      <c r="AA97" s="29">
        <v>37.6</v>
      </c>
      <c r="AB97" s="29">
        <v>37.9</v>
      </c>
      <c r="AC97" s="29">
        <v>37.299999999999997</v>
      </c>
      <c r="AD97" s="30">
        <f t="shared" si="71"/>
        <v>14.406000000000001</v>
      </c>
      <c r="AE97" s="84">
        <f t="shared" si="76"/>
        <v>14.59808</v>
      </c>
      <c r="AF97" s="30">
        <f t="shared" si="87"/>
        <v>14.213919999999998</v>
      </c>
      <c r="AH97" s="29">
        <v>870</v>
      </c>
      <c r="AI97" s="29">
        <v>18.100000000000001</v>
      </c>
      <c r="AJ97" s="82">
        <v>19.3</v>
      </c>
      <c r="AK97" s="82">
        <v>21.2</v>
      </c>
      <c r="AL97" s="29">
        <v>40.799999999999997</v>
      </c>
      <c r="AM97" s="29">
        <v>41.1</v>
      </c>
      <c r="AN97" s="29">
        <v>40.5</v>
      </c>
      <c r="AO97" s="30">
        <f t="shared" si="77"/>
        <v>14.886200000000001</v>
      </c>
      <c r="AP97" s="30">
        <f t="shared" si="80"/>
        <v>15.078279999999999</v>
      </c>
      <c r="AQ97" s="30">
        <f t="shared" si="72"/>
        <v>14.694120000000002</v>
      </c>
      <c r="AR97" s="29"/>
      <c r="AS97" s="29">
        <v>870</v>
      </c>
      <c r="AT97" s="29">
        <v>17.8</v>
      </c>
      <c r="AU97" s="82">
        <v>19.5</v>
      </c>
      <c r="AV97" s="48">
        <v>21.316493127863399</v>
      </c>
      <c r="AW97" s="29">
        <v>32.1</v>
      </c>
      <c r="AX97" s="29">
        <v>32.5</v>
      </c>
      <c r="AY97" s="29">
        <v>31.7</v>
      </c>
      <c r="AZ97" s="30">
        <f t="shared" si="86"/>
        <v>11.620839999999998</v>
      </c>
      <c r="BA97" s="86">
        <f t="shared" si="79"/>
        <v>12.005000000000001</v>
      </c>
      <c r="BB97" s="86">
        <f t="shared" si="73"/>
        <v>11.220839999999992</v>
      </c>
    </row>
    <row r="98" spans="3:54" ht="15.75" x14ac:dyDescent="0.15">
      <c r="C98" s="87"/>
      <c r="L98" s="29">
        <v>900</v>
      </c>
      <c r="M98" s="29">
        <v>16.8</v>
      </c>
      <c r="N98" s="82">
        <v>19</v>
      </c>
      <c r="O98" s="82">
        <v>21.6</v>
      </c>
      <c r="P98" s="29">
        <v>37.4</v>
      </c>
      <c r="Q98" s="83">
        <v>37.799999999999997</v>
      </c>
      <c r="R98" s="29">
        <v>37</v>
      </c>
      <c r="S98" s="30">
        <f t="shared" si="69"/>
        <v>14.11788</v>
      </c>
      <c r="T98" s="30">
        <f t="shared" si="70"/>
        <v>14.406000000000001</v>
      </c>
      <c r="U98" s="30">
        <f t="shared" si="75"/>
        <v>13.829759999999998</v>
      </c>
      <c r="W98" s="29">
        <v>900</v>
      </c>
      <c r="X98" s="29">
        <v>17.8</v>
      </c>
      <c r="Y98" s="82">
        <v>19.399999999999999</v>
      </c>
      <c r="Z98" s="82">
        <v>20.8</v>
      </c>
      <c r="AA98" s="29">
        <v>38.299999999999997</v>
      </c>
      <c r="AB98" s="29">
        <v>38.700000000000003</v>
      </c>
      <c r="AC98" s="29">
        <v>37.9</v>
      </c>
      <c r="AD98" s="30">
        <f t="shared" si="71"/>
        <v>14.694120000000002</v>
      </c>
      <c r="AE98" s="84">
        <f t="shared" si="76"/>
        <v>14.982240000000003</v>
      </c>
      <c r="AF98" s="30">
        <f t="shared" si="87"/>
        <v>14.405999999999997</v>
      </c>
      <c r="AH98" s="29">
        <v>900</v>
      </c>
      <c r="AI98" s="29">
        <v>17.8</v>
      </c>
      <c r="AJ98" s="82">
        <v>18.899999999999999</v>
      </c>
      <c r="AK98" s="82">
        <v>21</v>
      </c>
      <c r="AL98" s="29">
        <v>41.4</v>
      </c>
      <c r="AM98" s="29">
        <v>41.8</v>
      </c>
      <c r="AN98" s="29">
        <v>41</v>
      </c>
      <c r="AO98" s="30">
        <f t="shared" si="77"/>
        <v>15.174320000000002</v>
      </c>
      <c r="AP98" s="30">
        <f t="shared" si="80"/>
        <v>15.462440000000003</v>
      </c>
      <c r="AQ98" s="30">
        <f t="shared" si="72"/>
        <v>14.886200000000001</v>
      </c>
      <c r="AR98" s="29"/>
      <c r="AS98" s="29">
        <v>900</v>
      </c>
      <c r="AT98" s="29">
        <v>17.600000000000001</v>
      </c>
      <c r="AU98" s="82">
        <v>19.2</v>
      </c>
      <c r="AV98" s="48">
        <v>21.220616409829201</v>
      </c>
      <c r="AW98" s="29">
        <v>32.6</v>
      </c>
      <c r="AX98" s="29">
        <v>33.1</v>
      </c>
      <c r="AY98" s="29">
        <v>32.1</v>
      </c>
      <c r="AZ98" s="30">
        <f t="shared" si="86"/>
        <v>11.812919999999998</v>
      </c>
      <c r="BA98" s="86">
        <f t="shared" si="79"/>
        <v>12.293120000000002</v>
      </c>
      <c r="BB98" s="86">
        <f t="shared" si="73"/>
        <v>11.312920000000036</v>
      </c>
    </row>
    <row r="99" spans="3:54" ht="15.75" x14ac:dyDescent="0.15">
      <c r="C99" s="87"/>
      <c r="L99" s="29">
        <v>960</v>
      </c>
      <c r="M99" s="29">
        <v>16.3</v>
      </c>
      <c r="N99" s="82">
        <v>18.600000000000001</v>
      </c>
      <c r="O99" s="82">
        <v>21</v>
      </c>
      <c r="P99" s="29">
        <v>39</v>
      </c>
      <c r="Q99" s="83">
        <v>39.200000000000003</v>
      </c>
      <c r="R99" s="29">
        <v>38.799999999999997</v>
      </c>
      <c r="S99" s="30">
        <f t="shared" si="69"/>
        <v>14.59808</v>
      </c>
      <c r="T99" s="30">
        <f t="shared" si="70"/>
        <v>14.790159999999998</v>
      </c>
      <c r="U99" s="30">
        <f t="shared" si="75"/>
        <v>14.406000000000001</v>
      </c>
      <c r="W99" s="29">
        <v>960</v>
      </c>
      <c r="X99" s="29">
        <v>17.399999999999999</v>
      </c>
      <c r="Y99" s="82">
        <v>19.100000000000001</v>
      </c>
      <c r="Z99" s="82">
        <v>20.3</v>
      </c>
      <c r="AA99" s="29">
        <v>40</v>
      </c>
      <c r="AB99" s="29">
        <v>40.200000000000003</v>
      </c>
      <c r="AC99" s="29">
        <v>39.799999999999997</v>
      </c>
      <c r="AD99" s="30">
        <f t="shared" si="71"/>
        <v>15.078280000000003</v>
      </c>
      <c r="AE99" s="84">
        <f t="shared" si="76"/>
        <v>15.270359999999998</v>
      </c>
      <c r="AF99" s="30">
        <f t="shared" si="87"/>
        <v>14.886199999999997</v>
      </c>
      <c r="AH99" s="29">
        <v>960</v>
      </c>
      <c r="AI99" s="29">
        <v>17.2</v>
      </c>
      <c r="AJ99" s="82">
        <v>18.399999999999999</v>
      </c>
      <c r="AK99" s="82">
        <v>20.3</v>
      </c>
      <c r="AL99" s="29">
        <v>42.5</v>
      </c>
      <c r="AM99" s="29">
        <v>42.7</v>
      </c>
      <c r="AN99" s="29">
        <v>42.3</v>
      </c>
      <c r="AO99" s="30">
        <f t="shared" si="77"/>
        <v>15.750560000000002</v>
      </c>
      <c r="AP99" s="30">
        <f t="shared" si="80"/>
        <v>15.942640000000003</v>
      </c>
      <c r="AQ99" s="30">
        <f t="shared" si="72"/>
        <v>15.558479999999999</v>
      </c>
      <c r="AR99" s="29"/>
      <c r="AS99" s="29">
        <v>960</v>
      </c>
      <c r="AT99" s="29">
        <v>17.2</v>
      </c>
      <c r="AU99" s="82">
        <v>18.7</v>
      </c>
      <c r="AV99" s="48">
        <v>20.9247396917951</v>
      </c>
      <c r="AW99" s="29">
        <v>33.5</v>
      </c>
      <c r="AX99" s="29">
        <v>34.1</v>
      </c>
      <c r="AY99" s="29">
        <v>32.9</v>
      </c>
      <c r="AZ99" s="30">
        <f t="shared" si="86"/>
        <v>12.19708</v>
      </c>
      <c r="BA99" s="86">
        <f t="shared" si="79"/>
        <v>12.773320000000002</v>
      </c>
      <c r="BB99" s="86">
        <f t="shared" si="73"/>
        <v>11.597079999999986</v>
      </c>
    </row>
    <row r="100" spans="3:54" ht="15.75" x14ac:dyDescent="0.15">
      <c r="C100" s="87"/>
      <c r="L100" s="29">
        <v>1020</v>
      </c>
      <c r="M100" s="29">
        <v>15.8</v>
      </c>
      <c r="N100" s="82">
        <v>18.2</v>
      </c>
      <c r="O100" s="82">
        <v>20.399999999999999</v>
      </c>
      <c r="P100" s="29">
        <v>40.5</v>
      </c>
      <c r="Q100" s="83">
        <v>40.799999999999997</v>
      </c>
      <c r="R100" s="29">
        <v>40.200000000000003</v>
      </c>
      <c r="S100" s="30">
        <f t="shared" si="69"/>
        <v>15.078279999999999</v>
      </c>
      <c r="T100" s="30">
        <f t="shared" si="70"/>
        <v>15.174320000000002</v>
      </c>
      <c r="U100" s="30">
        <f t="shared" si="75"/>
        <v>14.982240000000003</v>
      </c>
      <c r="W100" s="29">
        <v>1020</v>
      </c>
      <c r="X100" s="29">
        <v>16.899999999999999</v>
      </c>
      <c r="Y100" s="82">
        <v>18.7</v>
      </c>
      <c r="Z100" s="82">
        <v>19.7</v>
      </c>
      <c r="AA100" s="29">
        <v>41.3</v>
      </c>
      <c r="AB100" s="29">
        <v>41.6</v>
      </c>
      <c r="AC100" s="29">
        <v>41</v>
      </c>
      <c r="AD100" s="30">
        <f t="shared" si="71"/>
        <v>15.558480000000003</v>
      </c>
      <c r="AE100" s="84">
        <f t="shared" si="76"/>
        <v>15.654520000000002</v>
      </c>
      <c r="AF100" s="30">
        <f t="shared" si="87"/>
        <v>15.462439999999999</v>
      </c>
      <c r="AH100" s="29">
        <v>1020</v>
      </c>
      <c r="AI100" s="29">
        <v>16.7</v>
      </c>
      <c r="AJ100" s="82">
        <v>18</v>
      </c>
      <c r="AK100" s="82">
        <v>19.7</v>
      </c>
      <c r="AL100" s="29">
        <v>43.7</v>
      </c>
      <c r="AM100" s="29">
        <v>44</v>
      </c>
      <c r="AN100" s="29">
        <v>43.4</v>
      </c>
      <c r="AO100" s="30">
        <f t="shared" si="77"/>
        <v>16.230760000000004</v>
      </c>
      <c r="AP100" s="30">
        <f t="shared" si="80"/>
        <v>16.326800000000002</v>
      </c>
      <c r="AQ100" s="30">
        <f t="shared" si="72"/>
        <v>16.134720000000002</v>
      </c>
      <c r="AR100" s="29"/>
      <c r="AS100" s="29">
        <v>1020</v>
      </c>
      <c r="AT100" s="29">
        <v>17</v>
      </c>
      <c r="AU100" s="82">
        <v>18.399999999999999</v>
      </c>
      <c r="AV100" s="48">
        <v>20.828862973760899</v>
      </c>
      <c r="AW100" s="29">
        <v>34.5</v>
      </c>
      <c r="AX100" s="29">
        <v>35.200000000000003</v>
      </c>
      <c r="AY100" s="29">
        <v>33.799999999999997</v>
      </c>
      <c r="AZ100" s="30">
        <f t="shared" si="86"/>
        <v>12.389159999999999</v>
      </c>
      <c r="BA100" s="86">
        <f t="shared" si="79"/>
        <v>13.061440000000001</v>
      </c>
      <c r="BB100" s="86">
        <f t="shared" si="73"/>
        <v>11.689160000000033</v>
      </c>
    </row>
    <row r="101" spans="3:54" ht="15.75" x14ac:dyDescent="0.15">
      <c r="C101" s="87"/>
      <c r="L101" s="29">
        <v>1080</v>
      </c>
      <c r="M101" s="29">
        <v>15.2</v>
      </c>
      <c r="N101" s="82">
        <v>17.5</v>
      </c>
      <c r="O101" s="82">
        <v>19.899999999999999</v>
      </c>
      <c r="P101" s="29">
        <v>41.6</v>
      </c>
      <c r="Q101" s="83">
        <v>42</v>
      </c>
      <c r="R101" s="29">
        <v>41.2</v>
      </c>
      <c r="S101" s="30">
        <f t="shared" si="69"/>
        <v>15.654520000000002</v>
      </c>
      <c r="T101" s="30">
        <f t="shared" si="70"/>
        <v>15.8466</v>
      </c>
      <c r="U101" s="30">
        <f t="shared" si="75"/>
        <v>15.462440000000003</v>
      </c>
      <c r="W101" s="29">
        <v>1080</v>
      </c>
      <c r="X101" s="29">
        <v>16.399999999999999</v>
      </c>
      <c r="Y101" s="82">
        <v>18.100000000000001</v>
      </c>
      <c r="Z101" s="82">
        <v>19.3</v>
      </c>
      <c r="AA101" s="29">
        <v>42.6</v>
      </c>
      <c r="AB101" s="29">
        <v>43</v>
      </c>
      <c r="AC101" s="29">
        <v>42.2</v>
      </c>
      <c r="AD101" s="30">
        <f t="shared" si="71"/>
        <v>16.038680000000003</v>
      </c>
      <c r="AE101" s="84">
        <f t="shared" si="76"/>
        <v>16.23076</v>
      </c>
      <c r="AF101" s="30">
        <f t="shared" si="87"/>
        <v>15.846599999999997</v>
      </c>
      <c r="AH101" s="29">
        <v>1080</v>
      </c>
      <c r="AI101" s="29">
        <v>16.100000000000001</v>
      </c>
      <c r="AJ101" s="82">
        <v>17.3</v>
      </c>
      <c r="AK101" s="82">
        <v>19.2</v>
      </c>
      <c r="AL101" s="29">
        <v>44.8</v>
      </c>
      <c r="AM101" s="29">
        <v>45.2</v>
      </c>
      <c r="AN101" s="29">
        <v>44.4</v>
      </c>
      <c r="AO101" s="30">
        <f t="shared" si="77"/>
        <v>16.807000000000002</v>
      </c>
      <c r="AP101" s="30">
        <f t="shared" si="80"/>
        <v>16.999079999999999</v>
      </c>
      <c r="AQ101" s="30">
        <f t="shared" si="72"/>
        <v>16.614920000000001</v>
      </c>
      <c r="AR101" s="29"/>
      <c r="AS101" s="29">
        <v>1080</v>
      </c>
      <c r="AT101" s="29">
        <v>16.7</v>
      </c>
      <c r="AU101" s="82">
        <v>18.2</v>
      </c>
      <c r="AV101" s="48">
        <v>20.4247396917951</v>
      </c>
      <c r="AW101" s="29">
        <v>35.6</v>
      </c>
      <c r="AX101" s="29">
        <v>36.200000000000003</v>
      </c>
      <c r="AY101" s="29">
        <v>35</v>
      </c>
      <c r="AZ101" s="30">
        <f t="shared" si="86"/>
        <v>12.67728</v>
      </c>
      <c r="BA101" s="86">
        <f t="shared" si="79"/>
        <v>13.253520000000002</v>
      </c>
      <c r="BB101" s="86">
        <f t="shared" si="73"/>
        <v>12.077279999999986</v>
      </c>
    </row>
    <row r="102" spans="3:54" ht="15.75" x14ac:dyDescent="0.15">
      <c r="C102" s="87"/>
      <c r="L102" s="29">
        <v>1140</v>
      </c>
      <c r="M102" s="29">
        <v>14.7</v>
      </c>
      <c r="N102" s="82">
        <v>16.899999999999999</v>
      </c>
      <c r="O102" s="82">
        <v>19.5</v>
      </c>
      <c r="P102" s="29">
        <v>42.7</v>
      </c>
      <c r="Q102" s="83">
        <v>43</v>
      </c>
      <c r="R102" s="29">
        <v>42.4</v>
      </c>
      <c r="S102" s="30">
        <f t="shared" si="69"/>
        <v>16.134720000000002</v>
      </c>
      <c r="T102" s="30">
        <f>(34-N102)*0.9604</f>
        <v>16.422840000000001</v>
      </c>
      <c r="U102" s="30">
        <f t="shared" si="75"/>
        <v>15.8466</v>
      </c>
      <c r="W102" s="29">
        <v>1140</v>
      </c>
      <c r="X102" s="29">
        <v>15.9</v>
      </c>
      <c r="Y102" s="82">
        <v>17.5</v>
      </c>
      <c r="Z102" s="82">
        <v>18.899999999999999</v>
      </c>
      <c r="AA102" s="29">
        <v>44</v>
      </c>
      <c r="AB102" s="29">
        <v>44.3</v>
      </c>
      <c r="AC102" s="29">
        <v>43.7</v>
      </c>
      <c r="AD102" s="30">
        <f t="shared" si="71"/>
        <v>16.518880000000003</v>
      </c>
      <c r="AE102" s="84">
        <f t="shared" si="76"/>
        <v>16.807000000000002</v>
      </c>
      <c r="AF102" s="30">
        <f t="shared" si="87"/>
        <v>16.23076</v>
      </c>
      <c r="AH102" s="29">
        <v>1140</v>
      </c>
      <c r="AI102" s="29">
        <v>15.6</v>
      </c>
      <c r="AJ102" s="82">
        <v>16.7</v>
      </c>
      <c r="AK102" s="82">
        <v>18.8</v>
      </c>
      <c r="AL102" s="29">
        <v>46.1</v>
      </c>
      <c r="AM102" s="29">
        <v>46.4</v>
      </c>
      <c r="AN102" s="29">
        <v>45.8</v>
      </c>
      <c r="AO102" s="30">
        <f t="shared" si="77"/>
        <v>17.287200000000002</v>
      </c>
      <c r="AP102" s="30">
        <f t="shared" si="80"/>
        <v>17.575320000000001</v>
      </c>
      <c r="AQ102" s="30">
        <f>(36.5-AK102)*0.9604</f>
        <v>16.999079999999999</v>
      </c>
      <c r="AR102" s="29"/>
      <c r="AS102" s="29">
        <v>1140</v>
      </c>
      <c r="AT102" s="29">
        <v>16.399999999999999</v>
      </c>
      <c r="AU102" s="82">
        <v>18</v>
      </c>
      <c r="AV102" s="48">
        <v>20.020616409829199</v>
      </c>
      <c r="AW102" s="29">
        <v>36.700000000000003</v>
      </c>
      <c r="AX102" s="29">
        <v>37.200000000000003</v>
      </c>
      <c r="AY102" s="29">
        <v>36.200000000000003</v>
      </c>
      <c r="AZ102" s="30">
        <f t="shared" si="86"/>
        <v>12.965400000000001</v>
      </c>
      <c r="BA102" s="86">
        <f t="shared" si="79"/>
        <v>13.445600000000001</v>
      </c>
      <c r="BB102" s="86">
        <f t="shared" ref="BB102:BB119" si="88">(33-AV102)*0.9604</f>
        <v>12.465400000000038</v>
      </c>
    </row>
    <row r="103" spans="3:54" ht="15.75" x14ac:dyDescent="0.15">
      <c r="C103" s="87"/>
      <c r="L103" s="29">
        <v>1200</v>
      </c>
      <c r="M103" s="29">
        <v>14.3</v>
      </c>
      <c r="N103" s="82">
        <v>16.600000000000001</v>
      </c>
      <c r="O103" s="82">
        <v>19</v>
      </c>
      <c r="P103" s="29">
        <v>43.8</v>
      </c>
      <c r="Q103" s="83">
        <v>44.2</v>
      </c>
      <c r="R103" s="29">
        <v>43.4</v>
      </c>
      <c r="S103" s="30">
        <f t="shared" si="69"/>
        <v>16.518879999999999</v>
      </c>
      <c r="T103" s="30">
        <f>(34-N103)*0.9604</f>
        <v>16.71096</v>
      </c>
      <c r="U103" s="30">
        <f t="shared" ref="U103:U108" si="89">(36-O103)*0.9604</f>
        <v>16.326800000000002</v>
      </c>
      <c r="W103" s="29">
        <v>1200</v>
      </c>
      <c r="X103" s="29">
        <v>15.3</v>
      </c>
      <c r="Y103" s="82">
        <v>17</v>
      </c>
      <c r="Z103" s="82">
        <v>18.2</v>
      </c>
      <c r="AA103" s="29">
        <v>45.8</v>
      </c>
      <c r="AB103" s="29">
        <v>46.2</v>
      </c>
      <c r="AC103" s="29">
        <v>45.4</v>
      </c>
      <c r="AD103" s="30">
        <f t="shared" si="71"/>
        <v>17.095120000000001</v>
      </c>
      <c r="AE103" s="84">
        <f>(35-Y103)*0.9604</f>
        <v>17.287200000000002</v>
      </c>
      <c r="AF103" s="30">
        <f t="shared" si="87"/>
        <v>16.903039999999997</v>
      </c>
      <c r="AH103" s="29">
        <v>1200</v>
      </c>
      <c r="AI103" s="29">
        <v>15</v>
      </c>
      <c r="AJ103" s="82">
        <v>16.2</v>
      </c>
      <c r="AK103" s="82">
        <v>18.100000000000001</v>
      </c>
      <c r="AL103" s="29">
        <v>47.5</v>
      </c>
      <c r="AM103" s="29">
        <v>47.9</v>
      </c>
      <c r="AN103" s="29">
        <v>47.1</v>
      </c>
      <c r="AO103" s="30">
        <f>(33.6-AI103)*0.9604</f>
        <v>17.863440000000001</v>
      </c>
      <c r="AP103" s="30">
        <f t="shared" si="80"/>
        <v>18.055520000000001</v>
      </c>
      <c r="AQ103" s="30">
        <f>(36.5-AK103)*0.9604</f>
        <v>17.67136</v>
      </c>
      <c r="AR103" s="29"/>
      <c r="AS103" s="29">
        <v>1200</v>
      </c>
      <c r="AT103" s="29">
        <v>16.100000000000001</v>
      </c>
      <c r="AU103" s="82">
        <v>17.7</v>
      </c>
      <c r="AV103" s="48">
        <v>19.720616409829201</v>
      </c>
      <c r="AW103" s="29">
        <v>37.6</v>
      </c>
      <c r="AX103" s="29">
        <v>38.1</v>
      </c>
      <c r="AY103" s="29">
        <v>37.1</v>
      </c>
      <c r="AZ103" s="30">
        <f t="shared" si="86"/>
        <v>13.253519999999998</v>
      </c>
      <c r="BA103" s="86">
        <f t="shared" si="79"/>
        <v>13.733720000000002</v>
      </c>
      <c r="BB103" s="86">
        <f t="shared" si="88"/>
        <v>12.753520000000035</v>
      </c>
    </row>
    <row r="104" spans="3:54" ht="15.75" x14ac:dyDescent="0.15">
      <c r="C104" s="87"/>
      <c r="L104" s="29">
        <v>1260</v>
      </c>
      <c r="M104" s="29">
        <v>13.8</v>
      </c>
      <c r="N104" s="82">
        <v>16</v>
      </c>
      <c r="O104" s="82">
        <v>18.600000000000001</v>
      </c>
      <c r="P104" s="29">
        <v>44.9</v>
      </c>
      <c r="Q104" s="83">
        <v>45.1</v>
      </c>
      <c r="R104" s="29">
        <v>44.7</v>
      </c>
      <c r="S104" s="30">
        <f t="shared" si="69"/>
        <v>16.999079999999999</v>
      </c>
      <c r="T104" s="30">
        <f>(34-N104)*0.9604</f>
        <v>17.287200000000002</v>
      </c>
      <c r="U104" s="30">
        <f t="shared" si="89"/>
        <v>16.71096</v>
      </c>
      <c r="W104" s="29">
        <v>1260</v>
      </c>
      <c r="X104" s="29">
        <v>14.8</v>
      </c>
      <c r="Y104" s="82">
        <v>16.399999999999999</v>
      </c>
      <c r="Z104" s="82">
        <v>17.8</v>
      </c>
      <c r="AA104" s="29">
        <v>46.5</v>
      </c>
      <c r="AB104" s="29">
        <v>46.7</v>
      </c>
      <c r="AC104" s="29">
        <v>46.3</v>
      </c>
      <c r="AD104" s="30">
        <f t="shared" si="71"/>
        <v>17.575320000000001</v>
      </c>
      <c r="AE104" s="84">
        <f>(35-Y104)*0.9604</f>
        <v>17.863440000000001</v>
      </c>
      <c r="AF104" s="30">
        <f t="shared" si="87"/>
        <v>17.287199999999999</v>
      </c>
      <c r="AH104" s="29">
        <v>1260</v>
      </c>
      <c r="AI104" s="29">
        <v>14.4</v>
      </c>
      <c r="AJ104" s="82">
        <v>15.6</v>
      </c>
      <c r="AK104" s="82">
        <v>17.600000000000001</v>
      </c>
      <c r="AL104" s="29">
        <v>48.8</v>
      </c>
      <c r="AM104" s="29">
        <v>49</v>
      </c>
      <c r="AN104" s="29">
        <v>48.6</v>
      </c>
      <c r="AO104" s="30">
        <f>(33.6-AI104)*0.9604</f>
        <v>18.439680000000003</v>
      </c>
      <c r="AP104" s="30">
        <f t="shared" si="80"/>
        <v>18.63176</v>
      </c>
      <c r="AQ104" s="30">
        <f>(36.5-AK104)*0.9604</f>
        <v>18.15156</v>
      </c>
      <c r="AR104" s="29"/>
      <c r="AS104" s="29">
        <v>1260</v>
      </c>
      <c r="AT104" s="29">
        <v>15.8</v>
      </c>
      <c r="AU104" s="82">
        <v>17.5</v>
      </c>
      <c r="AV104" s="48">
        <v>19.316493127863399</v>
      </c>
      <c r="AW104" s="29">
        <v>38.5</v>
      </c>
      <c r="AX104" s="29">
        <v>38.9</v>
      </c>
      <c r="AY104" s="29">
        <v>38.1</v>
      </c>
      <c r="AZ104" s="30">
        <f t="shared" si="86"/>
        <v>13.541639999999999</v>
      </c>
      <c r="BA104" s="86">
        <f t="shared" si="79"/>
        <v>13.925800000000001</v>
      </c>
      <c r="BB104" s="86">
        <f t="shared" si="88"/>
        <v>13.141639999999992</v>
      </c>
    </row>
    <row r="105" spans="3:54" ht="15.75" x14ac:dyDescent="0.15">
      <c r="C105" s="87"/>
      <c r="L105" s="29">
        <v>1320</v>
      </c>
      <c r="M105" s="29">
        <v>13.2</v>
      </c>
      <c r="N105" s="82">
        <v>15.3</v>
      </c>
      <c r="O105" s="82">
        <v>18.100000000000001</v>
      </c>
      <c r="P105" s="29">
        <v>46.2</v>
      </c>
      <c r="Q105" s="83">
        <v>46.5</v>
      </c>
      <c r="R105" s="29">
        <v>45.9</v>
      </c>
      <c r="S105" s="30">
        <f t="shared" si="69"/>
        <v>17.575320000000001</v>
      </c>
      <c r="T105" s="30">
        <f>(34-N105)*0.9604</f>
        <v>17.959479999999999</v>
      </c>
      <c r="U105" s="30">
        <f t="shared" si="89"/>
        <v>17.19116</v>
      </c>
      <c r="W105" s="29">
        <v>1320</v>
      </c>
      <c r="X105" s="29">
        <v>14.3</v>
      </c>
      <c r="Y105" s="82">
        <v>15.6</v>
      </c>
      <c r="Z105" s="82">
        <v>17.399999999999999</v>
      </c>
      <c r="AA105" s="29">
        <v>47.6</v>
      </c>
      <c r="AB105" s="29">
        <v>47.9</v>
      </c>
      <c r="AC105" s="29">
        <v>47.3</v>
      </c>
      <c r="AD105" s="30">
        <f t="shared" si="71"/>
        <v>18.055520000000001</v>
      </c>
      <c r="AE105" s="84">
        <f>(35-Y105)*0.9604</f>
        <v>18.63176</v>
      </c>
      <c r="AF105" s="30">
        <f t="shared" si="87"/>
        <v>17.67136</v>
      </c>
      <c r="AH105" s="29">
        <v>1290</v>
      </c>
      <c r="AI105" s="29">
        <v>14.2</v>
      </c>
      <c r="AJ105" s="48"/>
      <c r="AK105" s="82">
        <v>17.5</v>
      </c>
      <c r="AL105" s="29">
        <v>49.5</v>
      </c>
      <c r="AM105" s="29"/>
      <c r="AN105" s="29">
        <v>49.2</v>
      </c>
      <c r="AO105" s="30">
        <f>(33.6-AI105)*0.9604</f>
        <v>18.631760000000003</v>
      </c>
      <c r="AP105" s="30"/>
      <c r="AQ105" s="30">
        <f>(36.5-AK105)*0.9604</f>
        <v>18.247600000000002</v>
      </c>
      <c r="AR105" s="29"/>
      <c r="AS105" s="29">
        <v>1320</v>
      </c>
      <c r="AT105" s="29">
        <v>15.5</v>
      </c>
      <c r="AU105" s="82">
        <v>17.100000000000001</v>
      </c>
      <c r="AV105" s="48">
        <v>19.1206164098292</v>
      </c>
      <c r="AW105" s="29">
        <v>39.5</v>
      </c>
      <c r="AX105" s="29">
        <v>40</v>
      </c>
      <c r="AY105" s="29">
        <v>39</v>
      </c>
      <c r="AZ105" s="30">
        <f t="shared" si="86"/>
        <v>13.829759999999998</v>
      </c>
      <c r="BA105" s="86">
        <f t="shared" si="79"/>
        <v>14.309959999999998</v>
      </c>
      <c r="BB105" s="86">
        <f t="shared" si="88"/>
        <v>13.329760000000038</v>
      </c>
    </row>
    <row r="106" spans="3:54" ht="15.75" x14ac:dyDescent="0.15">
      <c r="C106" s="87"/>
      <c r="L106" s="29">
        <v>1380</v>
      </c>
      <c r="M106" s="29">
        <v>12.7</v>
      </c>
      <c r="N106" s="82">
        <v>14.6</v>
      </c>
      <c r="O106" s="82">
        <v>17.7</v>
      </c>
      <c r="P106" s="29">
        <v>47.3</v>
      </c>
      <c r="Q106" s="83">
        <v>47.6</v>
      </c>
      <c r="R106" s="29">
        <v>47</v>
      </c>
      <c r="S106" s="30">
        <f t="shared" si="69"/>
        <v>18.055520000000001</v>
      </c>
      <c r="T106" s="30">
        <f>(34-N106)*0.9604</f>
        <v>18.63176</v>
      </c>
      <c r="U106" s="30">
        <f t="shared" si="89"/>
        <v>17.575320000000001</v>
      </c>
      <c r="W106" s="29">
        <v>1380</v>
      </c>
      <c r="X106" s="29">
        <v>13.7</v>
      </c>
      <c r="Y106" s="48"/>
      <c r="Z106" s="82">
        <v>16.899999999999999</v>
      </c>
      <c r="AA106" s="29">
        <v>48.6</v>
      </c>
      <c r="AB106" s="29"/>
      <c r="AC106" s="29">
        <v>48.3</v>
      </c>
      <c r="AD106" s="30">
        <f t="shared" si="71"/>
        <v>18.631760000000003</v>
      </c>
      <c r="AE106" s="84"/>
      <c r="AF106" s="30">
        <f t="shared" si="87"/>
        <v>18.15156</v>
      </c>
      <c r="AK106" s="82">
        <v>17.100000000000001</v>
      </c>
      <c r="AN106" s="29">
        <v>49.9</v>
      </c>
      <c r="AQ106" s="30">
        <f>(36.5-AK106)*0.9604</f>
        <v>18.63176</v>
      </c>
      <c r="AR106" s="32"/>
      <c r="AS106" s="29">
        <v>1380</v>
      </c>
      <c r="AT106" s="29">
        <v>14.9</v>
      </c>
      <c r="AU106" s="82">
        <v>16.399999999999999</v>
      </c>
      <c r="AV106" s="48">
        <v>18.624739691795099</v>
      </c>
      <c r="AW106" s="29">
        <v>40.5</v>
      </c>
      <c r="AX106" s="29">
        <v>41.1</v>
      </c>
      <c r="AY106" s="29">
        <v>39.9</v>
      </c>
      <c r="AZ106" s="30">
        <f t="shared" si="86"/>
        <v>14.405999999999999</v>
      </c>
      <c r="BA106" s="86">
        <f t="shared" ref="BA106:BA117" si="90">(32-AU106)*0.9604</f>
        <v>14.982240000000003</v>
      </c>
      <c r="BB106" s="86">
        <f t="shared" si="88"/>
        <v>13.805999999999987</v>
      </c>
    </row>
    <row r="107" spans="3:54" ht="15.75" x14ac:dyDescent="0.15">
      <c r="C107" s="87"/>
      <c r="L107" s="29">
        <v>1440</v>
      </c>
      <c r="M107" s="29">
        <v>12.1</v>
      </c>
      <c r="N107" s="48"/>
      <c r="O107" s="82">
        <v>17</v>
      </c>
      <c r="P107" s="29">
        <v>48.1</v>
      </c>
      <c r="Q107" s="83"/>
      <c r="R107" s="29">
        <v>47.6</v>
      </c>
      <c r="S107" s="30">
        <f t="shared" si="69"/>
        <v>18.63176</v>
      </c>
      <c r="T107" s="86"/>
      <c r="U107" s="30">
        <f t="shared" si="89"/>
        <v>18.247600000000002</v>
      </c>
      <c r="W107" s="29"/>
      <c r="X107" s="29"/>
      <c r="Y107" s="48"/>
      <c r="Z107" s="82">
        <v>16.399999999999999</v>
      </c>
      <c r="AA107" s="29"/>
      <c r="AB107" s="29"/>
      <c r="AC107" s="29">
        <v>49.3</v>
      </c>
      <c r="AD107" s="30"/>
      <c r="AE107" s="86"/>
      <c r="AF107" s="30">
        <f t="shared" si="87"/>
        <v>18.63176</v>
      </c>
      <c r="AS107" s="29">
        <v>1440</v>
      </c>
      <c r="AT107" s="29">
        <v>14.2</v>
      </c>
      <c r="AU107" s="82">
        <v>15.6</v>
      </c>
      <c r="AV107" s="48">
        <v>18.028862973760901</v>
      </c>
      <c r="AW107" s="29">
        <v>41.3</v>
      </c>
      <c r="AX107" s="29">
        <v>42</v>
      </c>
      <c r="AY107" s="29">
        <v>40.6</v>
      </c>
      <c r="AZ107" s="30">
        <f t="shared" si="86"/>
        <v>15.078279999999999</v>
      </c>
      <c r="BA107" s="86">
        <f t="shared" si="90"/>
        <v>15.750559999999998</v>
      </c>
      <c r="BB107" s="86">
        <f t="shared" si="88"/>
        <v>14.37828000000003</v>
      </c>
    </row>
    <row r="108" spans="3:54" ht="15.75" x14ac:dyDescent="0.15">
      <c r="C108" s="87"/>
      <c r="O108" s="82">
        <v>16.600000000000001</v>
      </c>
      <c r="R108" s="29">
        <v>48.6</v>
      </c>
      <c r="U108" s="30">
        <f t="shared" si="89"/>
        <v>18.63176</v>
      </c>
      <c r="Z108" s="88"/>
      <c r="AS108" s="29">
        <v>1500</v>
      </c>
      <c r="AT108" s="29">
        <v>13.9</v>
      </c>
      <c r="AU108" s="82">
        <v>15.4</v>
      </c>
      <c r="AV108" s="48">
        <v>17.624739691795099</v>
      </c>
      <c r="AW108" s="29">
        <v>42</v>
      </c>
      <c r="AX108" s="29">
        <v>42.6</v>
      </c>
      <c r="AY108" s="29">
        <v>41.4</v>
      </c>
      <c r="AZ108" s="30">
        <f t="shared" si="86"/>
        <v>15.366399999999999</v>
      </c>
      <c r="BA108" s="86">
        <f t="shared" si="90"/>
        <v>15.942640000000003</v>
      </c>
      <c r="BB108" s="86">
        <f t="shared" si="88"/>
        <v>14.766399999999987</v>
      </c>
    </row>
    <row r="109" spans="3:54" ht="15.75" x14ac:dyDescent="0.15">
      <c r="C109" s="87"/>
      <c r="AS109" s="29">
        <v>1560</v>
      </c>
      <c r="AT109" s="29">
        <v>13.6</v>
      </c>
      <c r="AU109" s="82">
        <v>15.2</v>
      </c>
      <c r="AV109" s="48">
        <v>17.220616409829201</v>
      </c>
      <c r="AW109" s="29">
        <v>42.8</v>
      </c>
      <c r="AX109" s="29">
        <v>43.3</v>
      </c>
      <c r="AY109" s="29">
        <v>42.3</v>
      </c>
      <c r="AZ109" s="30">
        <f t="shared" si="86"/>
        <v>15.654519999999998</v>
      </c>
      <c r="BA109" s="86">
        <f t="shared" si="90"/>
        <v>16.134720000000002</v>
      </c>
      <c r="BB109" s="86">
        <f t="shared" si="88"/>
        <v>15.154520000000035</v>
      </c>
    </row>
    <row r="110" spans="3:54" ht="15.75" x14ac:dyDescent="0.15">
      <c r="C110" s="87"/>
      <c r="AS110" s="29">
        <v>1620</v>
      </c>
      <c r="AT110" s="29">
        <v>13.3</v>
      </c>
      <c r="AU110" s="82">
        <v>14.9</v>
      </c>
      <c r="AV110" s="48">
        <v>16.920616409829201</v>
      </c>
      <c r="AW110" s="29">
        <v>43.7</v>
      </c>
      <c r="AX110" s="29">
        <v>44.2</v>
      </c>
      <c r="AY110" s="29">
        <v>43.2</v>
      </c>
      <c r="AZ110" s="30">
        <f t="shared" si="86"/>
        <v>15.942639999999999</v>
      </c>
      <c r="BA110" s="86">
        <f t="shared" si="90"/>
        <v>16.422840000000001</v>
      </c>
      <c r="BB110" s="86">
        <f t="shared" si="88"/>
        <v>15.442640000000036</v>
      </c>
    </row>
    <row r="111" spans="3:54" ht="15.75" x14ac:dyDescent="0.15">
      <c r="C111" s="87"/>
      <c r="AS111" s="29">
        <v>1680</v>
      </c>
      <c r="AT111" s="29">
        <v>12.9</v>
      </c>
      <c r="AU111" s="82">
        <v>14.6</v>
      </c>
      <c r="AV111" s="48">
        <v>16.416493127863401</v>
      </c>
      <c r="AW111" s="29">
        <v>44.5</v>
      </c>
      <c r="AX111" s="29">
        <v>44.9</v>
      </c>
      <c r="AY111" s="29">
        <v>44.1</v>
      </c>
      <c r="AZ111" s="30">
        <f t="shared" si="86"/>
        <v>16.326800000000002</v>
      </c>
      <c r="BA111" s="86">
        <f t="shared" si="90"/>
        <v>16.71096</v>
      </c>
      <c r="BB111" s="86">
        <f t="shared" si="88"/>
        <v>15.926799999999991</v>
      </c>
    </row>
    <row r="112" spans="3:54" ht="15.75" x14ac:dyDescent="0.15">
      <c r="C112" s="87"/>
      <c r="AS112" s="29">
        <v>1740</v>
      </c>
      <c r="AT112" s="29">
        <v>12.6</v>
      </c>
      <c r="AU112" s="82">
        <v>14.4</v>
      </c>
      <c r="AV112" s="48">
        <v>16.012369845897499</v>
      </c>
      <c r="AW112" s="29">
        <v>45.3</v>
      </c>
      <c r="AX112" s="29">
        <v>45.6</v>
      </c>
      <c r="AY112" s="29">
        <v>45</v>
      </c>
      <c r="AZ112" s="30">
        <f t="shared" si="86"/>
        <v>16.614919999999998</v>
      </c>
      <c r="BA112" s="86">
        <f t="shared" si="90"/>
        <v>16.903040000000001</v>
      </c>
      <c r="BB112" s="86">
        <f t="shared" si="88"/>
        <v>16.314920000000043</v>
      </c>
    </row>
    <row r="113" spans="3:54" ht="15.75" x14ac:dyDescent="0.15">
      <c r="C113" s="87"/>
      <c r="AS113" s="29">
        <v>1800</v>
      </c>
      <c r="AT113" s="29">
        <v>12.2</v>
      </c>
      <c r="AU113" s="82">
        <v>14</v>
      </c>
      <c r="AV113" s="48">
        <v>15.612369845897501</v>
      </c>
      <c r="AW113" s="29">
        <v>46.1</v>
      </c>
      <c r="AX113" s="29">
        <v>46.4</v>
      </c>
      <c r="AY113" s="29">
        <v>45.8</v>
      </c>
      <c r="AZ113" s="30">
        <f t="shared" si="86"/>
        <v>16.999079999999999</v>
      </c>
      <c r="BA113" s="86">
        <f t="shared" si="90"/>
        <v>17.287200000000002</v>
      </c>
      <c r="BB113" s="86">
        <f t="shared" si="88"/>
        <v>16.699080000000041</v>
      </c>
    </row>
    <row r="114" spans="3:54" ht="15.75" x14ac:dyDescent="0.15">
      <c r="C114" s="87"/>
      <c r="AS114" s="29">
        <v>1860</v>
      </c>
      <c r="AT114" s="29">
        <v>11.9</v>
      </c>
      <c r="AU114" s="82">
        <v>13.6</v>
      </c>
      <c r="AV114" s="48">
        <v>15.416493127863401</v>
      </c>
      <c r="AW114" s="29">
        <v>46.8</v>
      </c>
      <c r="AX114" s="29">
        <v>47.2</v>
      </c>
      <c r="AY114" s="29">
        <v>46.4</v>
      </c>
      <c r="AZ114" s="30">
        <f t="shared" si="86"/>
        <v>17.287200000000002</v>
      </c>
      <c r="BA114" s="86">
        <f t="shared" si="90"/>
        <v>17.67136</v>
      </c>
      <c r="BB114" s="86">
        <f t="shared" si="88"/>
        <v>16.887199999999989</v>
      </c>
    </row>
    <row r="115" spans="3:54" ht="15.75" x14ac:dyDescent="0.15">
      <c r="C115" s="87"/>
      <c r="AS115" s="29">
        <v>1920</v>
      </c>
      <c r="AT115" s="29">
        <v>11.5</v>
      </c>
      <c r="AU115" s="82">
        <v>13.2</v>
      </c>
      <c r="AV115" s="48">
        <v>15.0164931278634</v>
      </c>
      <c r="AW115" s="29">
        <v>47.5</v>
      </c>
      <c r="AX115" s="29">
        <v>47.9</v>
      </c>
      <c r="AY115" s="29">
        <v>47.1</v>
      </c>
      <c r="AZ115" s="30">
        <f t="shared" si="86"/>
        <v>17.67136</v>
      </c>
      <c r="BA115" s="86">
        <f t="shared" si="90"/>
        <v>18.055520000000001</v>
      </c>
      <c r="BB115" s="86">
        <f t="shared" si="88"/>
        <v>17.271359999999994</v>
      </c>
    </row>
    <row r="116" spans="3:54" ht="15.75" x14ac:dyDescent="0.15">
      <c r="C116" s="87"/>
      <c r="AS116" s="29">
        <v>1980</v>
      </c>
      <c r="AT116" s="29">
        <v>11.2</v>
      </c>
      <c r="AU116" s="82">
        <v>12.8</v>
      </c>
      <c r="AV116" s="48">
        <v>14.820616409829199</v>
      </c>
      <c r="AW116" s="29">
        <v>48.2</v>
      </c>
      <c r="AX116" s="29">
        <v>48.7</v>
      </c>
      <c r="AY116" s="29">
        <v>47.7</v>
      </c>
      <c r="AZ116" s="30">
        <f t="shared" si="86"/>
        <v>17.959479999999999</v>
      </c>
      <c r="BA116" s="86">
        <f t="shared" si="90"/>
        <v>18.439679999999999</v>
      </c>
      <c r="BB116" s="86">
        <f t="shared" si="88"/>
        <v>17.459480000000038</v>
      </c>
    </row>
    <row r="117" spans="3:54" ht="15.75" x14ac:dyDescent="0.15">
      <c r="C117" s="87"/>
      <c r="AS117" s="29">
        <v>2040</v>
      </c>
      <c r="AT117" s="29">
        <v>10.9</v>
      </c>
      <c r="AU117" s="82">
        <v>12.6</v>
      </c>
      <c r="AV117" s="48">
        <v>14.5206164098292</v>
      </c>
      <c r="AW117" s="29">
        <v>48.9</v>
      </c>
      <c r="AX117" s="29">
        <v>49.4</v>
      </c>
      <c r="AY117" s="29">
        <v>48.4</v>
      </c>
      <c r="AZ117" s="30">
        <f t="shared" si="86"/>
        <v>18.247600000000002</v>
      </c>
      <c r="BA117" s="86">
        <f t="shared" si="90"/>
        <v>18.63176</v>
      </c>
      <c r="BB117" s="86">
        <f t="shared" si="88"/>
        <v>17.747600000000034</v>
      </c>
    </row>
    <row r="118" spans="3:54" ht="15.75" x14ac:dyDescent="0.15">
      <c r="C118" s="87"/>
      <c r="AS118" s="29">
        <v>2100</v>
      </c>
      <c r="AT118" s="29">
        <v>10.5</v>
      </c>
      <c r="AU118" s="48"/>
      <c r="AV118" s="48">
        <v>14.224739691795101</v>
      </c>
      <c r="AW118" s="29">
        <v>49.6</v>
      </c>
      <c r="AX118" s="29"/>
      <c r="AY118" s="29">
        <v>49</v>
      </c>
      <c r="AZ118" s="30">
        <f t="shared" si="86"/>
        <v>18.63176</v>
      </c>
      <c r="BA118" s="86"/>
      <c r="BB118" s="86">
        <f t="shared" si="88"/>
        <v>18.031759999999984</v>
      </c>
    </row>
    <row r="119" spans="3:54" ht="15.75" x14ac:dyDescent="0.15">
      <c r="C119" s="87"/>
      <c r="AV119" s="48">
        <v>13.6018325697626</v>
      </c>
      <c r="AY119" s="29">
        <v>49.8</v>
      </c>
      <c r="BB119" s="86">
        <f t="shared" si="88"/>
        <v>18.63</v>
      </c>
    </row>
    <row r="120" spans="3:54" ht="15.75" x14ac:dyDescent="0.15">
      <c r="C120" s="87"/>
    </row>
    <row r="121" spans="3:54" ht="15.75" x14ac:dyDescent="0.15">
      <c r="C121" s="87"/>
    </row>
    <row r="122" spans="3:54" ht="15.75" x14ac:dyDescent="0.15">
      <c r="C122" s="87"/>
    </row>
    <row r="123" spans="3:54" ht="15.75" x14ac:dyDescent="0.15">
      <c r="C123" s="87"/>
    </row>
    <row r="124" spans="3:54" ht="15.75" x14ac:dyDescent="0.15">
      <c r="C124" s="87"/>
    </row>
    <row r="125" spans="3:54" ht="15.75" x14ac:dyDescent="0.15">
      <c r="C125" s="87"/>
    </row>
    <row r="126" spans="3:54" ht="15.75" x14ac:dyDescent="0.15">
      <c r="C126" s="87"/>
    </row>
    <row r="127" spans="3:54" ht="15.75" x14ac:dyDescent="0.15">
      <c r="C127" s="87"/>
    </row>
    <row r="128" spans="3:54" ht="15.75" x14ac:dyDescent="0.15">
      <c r="C128" s="87"/>
    </row>
    <row r="129" spans="3:3" ht="15.75" x14ac:dyDescent="0.15">
      <c r="C129" s="87"/>
    </row>
    <row r="130" spans="3:3" ht="15.75" x14ac:dyDescent="0.15">
      <c r="C130" s="87"/>
    </row>
    <row r="131" spans="3:3" ht="15.75" x14ac:dyDescent="0.15">
      <c r="C131" s="87"/>
    </row>
    <row r="132" spans="3:3" ht="15.75" x14ac:dyDescent="0.15">
      <c r="C132" s="87"/>
    </row>
    <row r="133" spans="3:3" ht="15.75" x14ac:dyDescent="0.15">
      <c r="C133" s="87"/>
    </row>
    <row r="134" spans="3:3" ht="15.75" x14ac:dyDescent="0.15">
      <c r="C134" s="87"/>
    </row>
    <row r="135" spans="3:3" ht="15.75" x14ac:dyDescent="0.15">
      <c r="C135" s="87"/>
    </row>
    <row r="136" spans="3:3" ht="15.75" x14ac:dyDescent="0.15">
      <c r="C136" s="87"/>
    </row>
    <row r="137" spans="3:3" ht="15.75" x14ac:dyDescent="0.15">
      <c r="C137" s="87"/>
    </row>
    <row r="138" spans="3:3" ht="15.75" x14ac:dyDescent="0.15">
      <c r="C138" s="87"/>
    </row>
    <row r="139" spans="3:3" ht="15.75" x14ac:dyDescent="0.15">
      <c r="C139" s="87"/>
    </row>
    <row r="140" spans="3:3" ht="15.75" x14ac:dyDescent="0.15">
      <c r="C140" s="87"/>
    </row>
    <row r="141" spans="3:3" ht="15.75" x14ac:dyDescent="0.15">
      <c r="C141" s="87"/>
    </row>
    <row r="142" spans="3:3" ht="15.75" x14ac:dyDescent="0.15">
      <c r="C142" s="87"/>
    </row>
    <row r="143" spans="3:3" ht="15.75" x14ac:dyDescent="0.15">
      <c r="C143" s="87"/>
    </row>
    <row r="144" spans="3:3" ht="15.75" x14ac:dyDescent="0.15">
      <c r="C144" s="87"/>
    </row>
    <row r="145" spans="1:37" ht="15.75" x14ac:dyDescent="0.15">
      <c r="C145" s="87"/>
    </row>
    <row r="146" spans="1:37" ht="15.75" x14ac:dyDescent="0.15">
      <c r="C146" s="87"/>
    </row>
    <row r="147" spans="1:37" ht="15.75" x14ac:dyDescent="0.15">
      <c r="C147" s="87"/>
    </row>
    <row r="148" spans="1:37" ht="15.75" x14ac:dyDescent="0.15">
      <c r="C148" s="87"/>
    </row>
    <row r="149" spans="1:37" ht="15.75" x14ac:dyDescent="0.15">
      <c r="C149" s="87"/>
    </row>
    <row r="150" spans="1:37" ht="15.75" x14ac:dyDescent="0.15">
      <c r="C150" s="87"/>
    </row>
    <row r="151" spans="1:37" ht="15.75" x14ac:dyDescent="0.15">
      <c r="C151" s="87"/>
    </row>
    <row r="152" spans="1:37" ht="15.75" x14ac:dyDescent="0.15">
      <c r="C152" s="87"/>
    </row>
    <row r="153" spans="1:37" ht="15.75" x14ac:dyDescent="0.15">
      <c r="A153" s="21"/>
      <c r="B153" s="48"/>
      <c r="C153" s="87"/>
      <c r="D153" s="48"/>
      <c r="E153" s="29"/>
      <c r="F153" s="29"/>
      <c r="G153" s="29"/>
      <c r="H153" s="30"/>
      <c r="I153" s="30"/>
      <c r="J153" s="30"/>
      <c r="K153" s="29"/>
      <c r="AH153" s="29"/>
      <c r="AI153" s="29"/>
      <c r="AJ153" s="81"/>
      <c r="AK153" s="81"/>
    </row>
    <row r="154" spans="1:37" ht="15.75" x14ac:dyDescent="0.15">
      <c r="A154" s="29"/>
      <c r="B154" s="48"/>
      <c r="C154" s="87"/>
      <c r="D154" s="48"/>
      <c r="E154" s="29"/>
      <c r="F154" s="29"/>
      <c r="G154" s="29"/>
      <c r="H154" s="30"/>
      <c r="I154" s="30"/>
      <c r="J154" s="30"/>
      <c r="K154" s="29"/>
      <c r="AH154" s="29"/>
      <c r="AI154" s="29"/>
      <c r="AJ154" s="81"/>
      <c r="AK154" s="81"/>
    </row>
    <row r="155" spans="1:37" ht="15.75" x14ac:dyDescent="0.15">
      <c r="A155" s="29"/>
      <c r="B155" s="48"/>
      <c r="C155" s="87"/>
      <c r="D155" s="48"/>
      <c r="E155" s="29"/>
      <c r="F155" s="29"/>
      <c r="G155" s="29"/>
      <c r="H155" s="30"/>
      <c r="I155" s="30"/>
      <c r="J155" s="30"/>
      <c r="K155" s="29"/>
      <c r="AH155" s="29"/>
      <c r="AI155" s="29"/>
      <c r="AJ155" s="81"/>
      <c r="AK155" s="81"/>
    </row>
    <row r="156" spans="1:37" ht="15.75" x14ac:dyDescent="0.15">
      <c r="A156" s="29"/>
      <c r="B156" s="48"/>
      <c r="C156" s="87"/>
      <c r="D156" s="48"/>
      <c r="E156" s="29"/>
      <c r="F156" s="29"/>
      <c r="G156" s="29"/>
      <c r="H156" s="30"/>
      <c r="I156" s="30"/>
      <c r="J156" s="30"/>
      <c r="K156" s="29"/>
      <c r="AH156" s="29"/>
      <c r="AI156" s="29"/>
      <c r="AJ156" s="81"/>
      <c r="AK156" s="81"/>
    </row>
    <row r="157" spans="1:37" ht="15.75" x14ac:dyDescent="0.15">
      <c r="A157" s="29"/>
      <c r="B157" s="48"/>
      <c r="C157" s="87"/>
      <c r="D157" s="48"/>
      <c r="E157" s="29"/>
      <c r="F157" s="29"/>
      <c r="G157" s="29"/>
      <c r="H157" s="30"/>
      <c r="I157" s="30"/>
      <c r="J157" s="30"/>
      <c r="K157" s="29"/>
      <c r="AH157" s="29"/>
      <c r="AI157" s="29"/>
      <c r="AJ157" s="81"/>
      <c r="AK157" s="81"/>
    </row>
    <row r="158" spans="1:37" ht="15.75" x14ac:dyDescent="0.15">
      <c r="A158" s="29"/>
      <c r="B158" s="48"/>
      <c r="C158" s="87"/>
      <c r="D158" s="48"/>
      <c r="E158" s="29"/>
      <c r="F158" s="29"/>
      <c r="G158" s="29"/>
      <c r="H158" s="30"/>
      <c r="I158" s="30"/>
      <c r="J158" s="30"/>
      <c r="K158" s="29"/>
      <c r="AH158" s="29"/>
      <c r="AI158" s="29"/>
      <c r="AJ158" s="81"/>
      <c r="AK158" s="81"/>
    </row>
    <row r="159" spans="1:37" ht="15.75" x14ac:dyDescent="0.15">
      <c r="A159" s="29"/>
      <c r="B159" s="48"/>
      <c r="C159" s="87"/>
      <c r="D159" s="48"/>
      <c r="E159" s="29"/>
      <c r="F159" s="29"/>
      <c r="G159" s="29"/>
      <c r="H159" s="30"/>
      <c r="I159" s="30"/>
      <c r="J159" s="30"/>
      <c r="K159" s="29"/>
      <c r="AH159" s="29"/>
      <c r="AI159" s="29"/>
      <c r="AJ159" s="81"/>
      <c r="AK159" s="81"/>
    </row>
    <row r="160" spans="1:37" ht="15.75" x14ac:dyDescent="0.15">
      <c r="A160" s="29"/>
      <c r="B160" s="48"/>
      <c r="C160" s="87"/>
      <c r="D160" s="48"/>
      <c r="E160" s="29"/>
      <c r="F160" s="29"/>
      <c r="G160" s="29"/>
      <c r="H160" s="30"/>
      <c r="I160" s="30"/>
      <c r="J160" s="30"/>
      <c r="K160" s="29"/>
      <c r="AH160" s="29"/>
      <c r="AI160" s="29"/>
      <c r="AJ160" s="81"/>
      <c r="AK160" s="81"/>
    </row>
    <row r="161" spans="1:37" ht="15.75" x14ac:dyDescent="0.15">
      <c r="A161" s="29"/>
      <c r="B161" s="48"/>
      <c r="C161" s="87"/>
      <c r="D161" s="48"/>
      <c r="E161" s="29"/>
      <c r="F161" s="29"/>
      <c r="G161" s="29"/>
      <c r="H161" s="30"/>
      <c r="I161" s="30"/>
      <c r="J161" s="30"/>
      <c r="K161" s="29"/>
      <c r="AH161" s="29"/>
      <c r="AI161" s="29"/>
      <c r="AJ161" s="81"/>
      <c r="AK161" s="81"/>
    </row>
    <row r="162" spans="1:37" ht="15.75" x14ac:dyDescent="0.15">
      <c r="A162" s="29"/>
      <c r="B162" s="48"/>
      <c r="C162" s="87"/>
      <c r="D162" s="48"/>
      <c r="E162" s="29"/>
      <c r="F162" s="29"/>
      <c r="G162" s="29"/>
      <c r="H162" s="30"/>
      <c r="I162" s="30"/>
      <c r="J162" s="30"/>
      <c r="K162" s="29"/>
      <c r="AH162" s="29"/>
      <c r="AI162" s="29"/>
      <c r="AJ162" s="81"/>
      <c r="AK162" s="81"/>
    </row>
    <row r="163" spans="1:37" ht="15.75" x14ac:dyDescent="0.15">
      <c r="A163" s="29"/>
      <c r="B163" s="48"/>
      <c r="C163" s="87"/>
      <c r="D163" s="48"/>
      <c r="E163" s="29"/>
      <c r="F163" s="29"/>
      <c r="G163" s="29"/>
      <c r="H163" s="30"/>
      <c r="I163" s="30"/>
      <c r="J163" s="30"/>
      <c r="K163" s="29"/>
      <c r="AH163" s="29"/>
      <c r="AI163" s="29"/>
      <c r="AJ163" s="81"/>
      <c r="AK163" s="81"/>
    </row>
    <row r="164" spans="1:37" ht="15.75" x14ac:dyDescent="0.15">
      <c r="A164" s="29"/>
      <c r="B164" s="48"/>
      <c r="C164" s="87"/>
      <c r="D164" s="48"/>
      <c r="E164" s="29"/>
      <c r="F164" s="29"/>
      <c r="G164" s="29"/>
      <c r="H164" s="30"/>
      <c r="I164" s="30"/>
      <c r="J164" s="30"/>
      <c r="K164" s="29"/>
      <c r="AH164" s="29"/>
      <c r="AI164" s="29"/>
      <c r="AJ164" s="81"/>
      <c r="AK164" s="81"/>
    </row>
    <row r="165" spans="1:37" ht="15.75" x14ac:dyDescent="0.15">
      <c r="A165" s="29"/>
      <c r="B165" s="48"/>
      <c r="C165" s="87"/>
      <c r="D165" s="48"/>
      <c r="E165" s="29"/>
      <c r="F165" s="29"/>
      <c r="G165" s="29"/>
      <c r="H165" s="30"/>
      <c r="I165" s="30"/>
      <c r="J165" s="30"/>
      <c r="K165" s="29"/>
      <c r="AH165" s="29"/>
      <c r="AI165" s="29"/>
      <c r="AJ165" s="81"/>
      <c r="AK165" s="81"/>
    </row>
    <row r="166" spans="1:37" ht="15.75" x14ac:dyDescent="0.15">
      <c r="A166" s="29"/>
      <c r="B166" s="48"/>
      <c r="C166" s="87"/>
      <c r="D166" s="48"/>
      <c r="E166" s="29"/>
      <c r="F166" s="29"/>
      <c r="G166" s="29"/>
      <c r="H166" s="30"/>
      <c r="I166" s="30"/>
      <c r="J166" s="30"/>
      <c r="K166" s="29"/>
      <c r="AH166" s="29"/>
      <c r="AI166" s="29"/>
      <c r="AJ166" s="81"/>
      <c r="AK166" s="81"/>
    </row>
    <row r="167" spans="1:37" ht="15.75" x14ac:dyDescent="0.15">
      <c r="A167" s="29"/>
      <c r="B167" s="48"/>
      <c r="C167" s="87"/>
      <c r="D167" s="48"/>
      <c r="E167" s="29"/>
      <c r="F167" s="29"/>
      <c r="G167" s="29"/>
      <c r="H167" s="30"/>
      <c r="I167" s="30"/>
      <c r="J167" s="30"/>
      <c r="K167" s="29"/>
      <c r="AH167" s="29"/>
      <c r="AI167" s="29"/>
      <c r="AJ167" s="81"/>
      <c r="AK167" s="81"/>
    </row>
    <row r="168" spans="1:37" ht="15.75" x14ac:dyDescent="0.15">
      <c r="A168" s="29"/>
      <c r="B168" s="48"/>
      <c r="C168" s="87"/>
      <c r="D168" s="48"/>
      <c r="E168" s="29"/>
      <c r="F168" s="29"/>
      <c r="G168" s="29"/>
      <c r="H168" s="30"/>
      <c r="I168" s="30"/>
      <c r="J168" s="30"/>
      <c r="K168" s="29"/>
      <c r="AH168" s="29"/>
      <c r="AI168" s="29"/>
      <c r="AJ168" s="81"/>
      <c r="AK168" s="81"/>
    </row>
    <row r="169" spans="1:37" ht="15.75" x14ac:dyDescent="0.15">
      <c r="A169" s="29"/>
      <c r="B169" s="48"/>
      <c r="C169" s="87"/>
      <c r="D169" s="48"/>
      <c r="E169" s="29"/>
      <c r="F169" s="29"/>
      <c r="G169" s="29"/>
      <c r="H169" s="30"/>
      <c r="I169" s="30"/>
      <c r="J169" s="30"/>
      <c r="K169" s="29"/>
      <c r="AH169" s="29"/>
      <c r="AI169" s="29"/>
      <c r="AJ169" s="81"/>
      <c r="AK169" s="81"/>
    </row>
    <row r="170" spans="1:37" ht="15.75" x14ac:dyDescent="0.15">
      <c r="A170" s="29"/>
      <c r="B170" s="48"/>
      <c r="C170" s="87"/>
      <c r="D170" s="48"/>
      <c r="E170" s="29"/>
      <c r="F170" s="29"/>
      <c r="G170" s="29"/>
      <c r="H170" s="30"/>
      <c r="I170" s="30"/>
      <c r="J170" s="30"/>
      <c r="K170" s="29"/>
      <c r="AH170" s="29"/>
      <c r="AI170" s="29"/>
      <c r="AJ170" s="81"/>
      <c r="AK170" s="81"/>
    </row>
    <row r="171" spans="1:37" ht="15.75" x14ac:dyDescent="0.15">
      <c r="A171" s="29"/>
      <c r="B171" s="48"/>
      <c r="C171" s="87"/>
      <c r="D171" s="48"/>
      <c r="E171" s="29"/>
      <c r="F171" s="29"/>
      <c r="G171" s="29"/>
      <c r="H171" s="30"/>
      <c r="I171" s="30"/>
      <c r="J171" s="30"/>
      <c r="K171" s="29"/>
      <c r="AH171" s="29"/>
      <c r="AI171" s="29"/>
      <c r="AJ171" s="81"/>
      <c r="AK171" s="81"/>
    </row>
    <row r="172" spans="1:37" ht="15.75" x14ac:dyDescent="0.15">
      <c r="A172" s="29"/>
      <c r="B172" s="48"/>
      <c r="C172" s="87"/>
      <c r="D172" s="48"/>
      <c r="E172" s="29"/>
      <c r="F172" s="29"/>
      <c r="G172" s="29"/>
      <c r="H172" s="30"/>
      <c r="I172" s="30"/>
      <c r="J172" s="30"/>
      <c r="K172" s="29"/>
      <c r="AH172" s="29"/>
      <c r="AI172" s="29"/>
      <c r="AJ172" s="81"/>
      <c r="AK172" s="81"/>
    </row>
    <row r="173" spans="1:37" ht="15.75" x14ac:dyDescent="0.15">
      <c r="A173" s="29"/>
      <c r="B173" s="48"/>
      <c r="C173" s="87"/>
      <c r="D173" s="48"/>
      <c r="E173" s="29"/>
      <c r="F173" s="29"/>
      <c r="G173" s="29"/>
      <c r="H173" s="30"/>
      <c r="I173" s="30"/>
      <c r="J173" s="30"/>
      <c r="K173" s="29"/>
      <c r="AH173" s="29"/>
      <c r="AI173" s="29"/>
      <c r="AJ173" s="81"/>
      <c r="AK173" s="81"/>
    </row>
    <row r="174" spans="1:37" ht="15.75" x14ac:dyDescent="0.15">
      <c r="A174" s="29"/>
      <c r="B174" s="48"/>
      <c r="C174" s="87"/>
      <c r="D174" s="48"/>
      <c r="E174" s="29"/>
      <c r="F174" s="29"/>
      <c r="G174" s="29"/>
      <c r="H174" s="30"/>
      <c r="I174" s="30"/>
      <c r="J174" s="30"/>
      <c r="K174" s="29"/>
      <c r="AH174" s="29"/>
      <c r="AI174" s="29"/>
      <c r="AJ174" s="81"/>
      <c r="AK174" s="81"/>
    </row>
    <row r="175" spans="1:37" ht="15.75" x14ac:dyDescent="0.15">
      <c r="A175" s="29"/>
      <c r="B175" s="48"/>
      <c r="C175" s="87"/>
      <c r="D175" s="48"/>
      <c r="E175" s="29"/>
      <c r="F175" s="29"/>
      <c r="G175" s="29"/>
      <c r="H175" s="30"/>
      <c r="I175" s="30"/>
      <c r="J175" s="30"/>
      <c r="K175" s="29"/>
      <c r="AH175" s="29"/>
      <c r="AI175" s="29"/>
      <c r="AJ175" s="81"/>
      <c r="AK175" s="81"/>
    </row>
    <row r="176" spans="1:37" ht="15.75" x14ac:dyDescent="0.15">
      <c r="A176" s="29"/>
      <c r="B176" s="48"/>
      <c r="C176" s="87"/>
      <c r="D176" s="48"/>
      <c r="E176" s="29"/>
      <c r="F176" s="29"/>
      <c r="G176" s="29"/>
      <c r="H176" s="30"/>
      <c r="I176" s="30"/>
      <c r="J176" s="30"/>
      <c r="K176" s="29"/>
      <c r="AH176" s="29"/>
      <c r="AI176" s="29"/>
      <c r="AJ176" s="81"/>
      <c r="AK176" s="81"/>
    </row>
    <row r="177" spans="1:37" ht="15.75" x14ac:dyDescent="0.15">
      <c r="A177" s="29"/>
      <c r="B177" s="48"/>
      <c r="C177" s="87"/>
      <c r="D177" s="48"/>
      <c r="E177" s="29"/>
      <c r="F177" s="29"/>
      <c r="G177" s="29"/>
      <c r="H177" s="30"/>
      <c r="I177" s="30"/>
      <c r="J177" s="30"/>
      <c r="K177" s="29"/>
      <c r="AH177" s="29"/>
      <c r="AI177" s="29"/>
      <c r="AJ177" s="81"/>
      <c r="AK177" s="81"/>
    </row>
    <row r="178" spans="1:37" ht="15.75" x14ac:dyDescent="0.15">
      <c r="A178" s="29"/>
      <c r="B178" s="48"/>
      <c r="C178" s="87"/>
      <c r="D178" s="48"/>
      <c r="E178" s="29"/>
      <c r="F178" s="29"/>
      <c r="G178" s="29"/>
      <c r="H178" s="30"/>
      <c r="I178" s="30"/>
      <c r="J178" s="30"/>
      <c r="K178" s="29"/>
      <c r="AH178" s="29"/>
      <c r="AI178" s="29"/>
      <c r="AJ178" s="81"/>
      <c r="AK178" s="81"/>
    </row>
    <row r="179" spans="1:37" ht="15.75" x14ac:dyDescent="0.15">
      <c r="A179" s="29"/>
      <c r="B179" s="48"/>
      <c r="C179" s="48"/>
      <c r="D179" s="48"/>
      <c r="E179" s="29"/>
      <c r="F179" s="29"/>
      <c r="G179" s="29"/>
      <c r="H179" s="30"/>
      <c r="I179" s="30"/>
      <c r="J179" s="30"/>
      <c r="K179" s="29"/>
      <c r="AH179" s="29"/>
      <c r="AI179" s="29"/>
      <c r="AJ179" s="81"/>
      <c r="AK179" s="81"/>
    </row>
    <row r="180" spans="1:37" ht="15.75" x14ac:dyDescent="0.15">
      <c r="A180" s="29"/>
      <c r="B180" s="48"/>
      <c r="C180" s="48"/>
      <c r="D180" s="48"/>
      <c r="E180" s="29"/>
      <c r="F180" s="29"/>
      <c r="G180" s="29"/>
      <c r="H180" s="30"/>
      <c r="I180" s="30"/>
      <c r="J180" s="30"/>
      <c r="K180" s="29"/>
      <c r="AH180" s="29"/>
      <c r="AI180" s="29"/>
      <c r="AJ180" s="81"/>
      <c r="AK180" s="81"/>
    </row>
    <row r="181" spans="1:37" ht="15.75" x14ac:dyDescent="0.15">
      <c r="A181" s="29"/>
      <c r="B181" s="48"/>
      <c r="C181" s="48"/>
      <c r="D181" s="48"/>
      <c r="E181" s="29"/>
      <c r="F181" s="29"/>
      <c r="G181" s="29"/>
      <c r="H181" s="30"/>
      <c r="I181" s="30"/>
      <c r="J181" s="30"/>
      <c r="K181" s="29"/>
      <c r="AH181" s="29"/>
      <c r="AI181" s="29"/>
      <c r="AJ181" s="81"/>
      <c r="AK181" s="81"/>
    </row>
    <row r="182" spans="1:37" ht="15.75" x14ac:dyDescent="0.15">
      <c r="A182" s="29"/>
      <c r="B182" s="48"/>
      <c r="C182" s="48"/>
      <c r="D182" s="48"/>
      <c r="E182" s="29"/>
      <c r="F182" s="29"/>
      <c r="G182" s="29"/>
      <c r="H182" s="30"/>
      <c r="I182" s="30"/>
      <c r="J182" s="30"/>
      <c r="K182" s="29"/>
      <c r="AH182" s="29"/>
      <c r="AI182" s="29"/>
      <c r="AJ182" s="81"/>
      <c r="AK182" s="81"/>
    </row>
    <row r="183" spans="1:37" ht="15.75" x14ac:dyDescent="0.15">
      <c r="A183" s="29"/>
      <c r="B183" s="48"/>
      <c r="C183" s="48"/>
      <c r="D183" s="48"/>
      <c r="E183" s="29"/>
      <c r="F183" s="29"/>
      <c r="G183" s="29"/>
      <c r="H183" s="30"/>
      <c r="I183" s="30"/>
      <c r="J183" s="30"/>
      <c r="K183" s="29"/>
      <c r="AH183" s="29"/>
      <c r="AI183" s="29"/>
      <c r="AJ183" s="81"/>
      <c r="AK183" s="81"/>
    </row>
    <row r="184" spans="1:37" ht="15.75" x14ac:dyDescent="0.15">
      <c r="A184" s="29"/>
      <c r="B184" s="48"/>
      <c r="C184" s="48"/>
      <c r="D184" s="48"/>
      <c r="E184" s="29"/>
      <c r="F184" s="29"/>
      <c r="G184" s="29"/>
      <c r="H184" s="30"/>
      <c r="I184" s="30"/>
      <c r="J184" s="30"/>
      <c r="K184" s="29"/>
      <c r="AH184" s="29"/>
      <c r="AI184" s="29"/>
      <c r="AJ184" s="81"/>
      <c r="AK184" s="81"/>
    </row>
    <row r="185" spans="1:37" ht="15.75" x14ac:dyDescent="0.15">
      <c r="A185" s="29"/>
      <c r="B185" s="48"/>
      <c r="C185" s="48"/>
      <c r="D185" s="48"/>
      <c r="E185" s="29"/>
      <c r="F185" s="29"/>
      <c r="G185" s="29"/>
      <c r="H185" s="30"/>
      <c r="I185" s="30"/>
      <c r="J185" s="30"/>
      <c r="K185" s="29"/>
      <c r="AH185" s="29"/>
      <c r="AI185" s="29"/>
      <c r="AJ185" s="81"/>
      <c r="AK185" s="81"/>
    </row>
    <row r="186" spans="1:37" ht="15.75" x14ac:dyDescent="0.15">
      <c r="A186" s="29"/>
      <c r="B186" s="48"/>
      <c r="C186" s="48"/>
      <c r="D186" s="48"/>
      <c r="E186" s="29"/>
      <c r="F186" s="29"/>
      <c r="G186" s="29"/>
      <c r="H186" s="30"/>
      <c r="I186" s="30"/>
      <c r="J186" s="30"/>
      <c r="K186" s="29"/>
      <c r="AH186" s="29"/>
      <c r="AI186" s="29"/>
      <c r="AJ186" s="81"/>
      <c r="AK186" s="81"/>
    </row>
    <row r="187" spans="1:37" ht="15.75" x14ac:dyDescent="0.15">
      <c r="A187" s="29"/>
      <c r="B187" s="48"/>
      <c r="C187" s="48"/>
      <c r="D187" s="48"/>
      <c r="E187" s="29"/>
      <c r="F187" s="29"/>
      <c r="G187" s="29"/>
      <c r="H187" s="30"/>
      <c r="I187" s="30"/>
      <c r="J187" s="30"/>
      <c r="K187" s="29"/>
      <c r="AH187" s="29"/>
      <c r="AI187" s="29"/>
      <c r="AJ187" s="81"/>
      <c r="AK187" s="81"/>
    </row>
    <row r="188" spans="1:37" ht="15.75" x14ac:dyDescent="0.15">
      <c r="A188" s="29"/>
      <c r="B188" s="48"/>
      <c r="C188" s="48"/>
      <c r="D188" s="48"/>
      <c r="E188" s="29"/>
      <c r="F188" s="29"/>
      <c r="G188" s="29"/>
      <c r="H188" s="30"/>
      <c r="I188" s="30"/>
      <c r="J188" s="30"/>
      <c r="K188" s="29"/>
      <c r="AH188" s="29"/>
      <c r="AI188" s="29"/>
      <c r="AJ188" s="81"/>
      <c r="AK188" s="81"/>
    </row>
    <row r="189" spans="1:37" ht="15.75" x14ac:dyDescent="0.15">
      <c r="A189" s="29"/>
      <c r="B189" s="48"/>
      <c r="C189" s="48"/>
      <c r="D189" s="48"/>
      <c r="E189" s="29"/>
      <c r="F189" s="29"/>
      <c r="G189" s="29"/>
      <c r="H189" s="30"/>
      <c r="I189" s="30"/>
      <c r="J189" s="30"/>
      <c r="K189" s="29"/>
      <c r="AH189" s="29"/>
      <c r="AI189" s="29"/>
      <c r="AJ189" s="81"/>
      <c r="AK189" s="81"/>
    </row>
    <row r="190" spans="1:37" ht="15.75" x14ac:dyDescent="0.15">
      <c r="A190" s="29"/>
      <c r="B190" s="48"/>
      <c r="C190" s="48"/>
      <c r="D190" s="48"/>
      <c r="E190" s="29"/>
      <c r="F190" s="29"/>
      <c r="G190" s="29"/>
      <c r="H190" s="30"/>
      <c r="I190" s="30"/>
      <c r="J190" s="30"/>
      <c r="K190" s="29"/>
      <c r="AH190" s="29"/>
      <c r="AI190" s="29"/>
      <c r="AJ190" s="81"/>
      <c r="AK190" s="81"/>
    </row>
    <row r="191" spans="1:37" ht="15.75" x14ac:dyDescent="0.15">
      <c r="A191" s="29"/>
      <c r="B191" s="48"/>
      <c r="C191" s="48"/>
      <c r="D191" s="48"/>
      <c r="E191" s="29"/>
      <c r="F191" s="29"/>
      <c r="G191" s="29"/>
      <c r="H191" s="30"/>
      <c r="I191" s="30"/>
      <c r="J191" s="30"/>
      <c r="K191" s="29"/>
      <c r="AH191" s="29"/>
      <c r="AI191" s="29"/>
      <c r="AJ191" s="81"/>
      <c r="AK191" s="81"/>
    </row>
    <row r="192" spans="1:37" ht="15.75" x14ac:dyDescent="0.15">
      <c r="A192" s="29"/>
      <c r="B192" s="48"/>
      <c r="C192" s="48"/>
      <c r="D192" s="48"/>
      <c r="E192" s="29"/>
      <c r="F192" s="29"/>
      <c r="G192" s="29"/>
      <c r="H192" s="30"/>
      <c r="I192" s="30"/>
      <c r="J192" s="30"/>
      <c r="K192" s="29"/>
      <c r="AH192" s="29"/>
      <c r="AI192" s="29"/>
      <c r="AJ192" s="81"/>
      <c r="AK192" s="81"/>
    </row>
    <row r="193" spans="1:37" ht="15.75" x14ac:dyDescent="0.15">
      <c r="A193" s="29"/>
      <c r="B193" s="48"/>
      <c r="C193" s="48"/>
      <c r="D193" s="48"/>
      <c r="E193" s="29"/>
      <c r="F193" s="29"/>
      <c r="G193" s="29"/>
      <c r="H193" s="30"/>
      <c r="I193" s="30"/>
      <c r="J193" s="30"/>
      <c r="K193" s="29"/>
      <c r="AH193" s="29"/>
      <c r="AI193" s="29"/>
      <c r="AJ193" s="81"/>
      <c r="AK193" s="81"/>
    </row>
    <row r="194" spans="1:37" ht="15.75" x14ac:dyDescent="0.15">
      <c r="A194" s="29"/>
      <c r="B194" s="48"/>
      <c r="C194" s="48"/>
      <c r="D194" s="48"/>
      <c r="E194" s="29"/>
      <c r="F194" s="29"/>
      <c r="G194" s="29"/>
      <c r="H194" s="30"/>
      <c r="I194" s="30"/>
      <c r="J194" s="30"/>
      <c r="K194" s="29"/>
      <c r="AH194" s="29"/>
      <c r="AI194" s="29"/>
      <c r="AJ194" s="81"/>
      <c r="AK194" s="81"/>
    </row>
    <row r="195" spans="1:37" ht="15.75" x14ac:dyDescent="0.15">
      <c r="A195" s="29"/>
      <c r="B195" s="48"/>
      <c r="C195" s="48"/>
      <c r="D195" s="48"/>
      <c r="E195" s="29"/>
      <c r="F195" s="29"/>
      <c r="G195" s="29"/>
      <c r="H195" s="30"/>
      <c r="I195" s="30"/>
      <c r="J195" s="30"/>
      <c r="K195" s="29"/>
      <c r="AH195" s="29"/>
      <c r="AI195" s="29"/>
      <c r="AJ195" s="81"/>
      <c r="AK195" s="81"/>
    </row>
    <row r="196" spans="1:37" ht="15.75" x14ac:dyDescent="0.15">
      <c r="A196" s="29"/>
      <c r="B196" s="48"/>
      <c r="C196" s="48"/>
      <c r="D196" s="48"/>
      <c r="E196" s="29"/>
      <c r="F196" s="29"/>
      <c r="G196" s="29"/>
      <c r="H196" s="30"/>
      <c r="I196" s="30"/>
      <c r="J196" s="30"/>
      <c r="K196" s="29"/>
      <c r="AH196" s="29"/>
      <c r="AI196" s="29"/>
      <c r="AJ196" s="81"/>
      <c r="AK196" s="81"/>
    </row>
    <row r="197" spans="1:37" ht="15.75" x14ac:dyDescent="0.15">
      <c r="A197" s="29"/>
      <c r="B197" s="48"/>
      <c r="C197" s="48"/>
      <c r="D197" s="48"/>
      <c r="E197" s="29"/>
      <c r="F197" s="29"/>
      <c r="G197" s="29"/>
      <c r="H197" s="30"/>
      <c r="I197" s="30"/>
      <c r="J197" s="30"/>
      <c r="K197" s="29"/>
      <c r="AH197" s="29"/>
      <c r="AI197" s="29"/>
      <c r="AJ197" s="81"/>
      <c r="AK197" s="81"/>
    </row>
    <row r="198" spans="1:37" ht="15.75" x14ac:dyDescent="0.15">
      <c r="A198" s="29"/>
      <c r="B198" s="48"/>
      <c r="C198" s="48"/>
      <c r="D198" s="48"/>
      <c r="E198" s="29"/>
      <c r="F198" s="29"/>
      <c r="G198" s="29"/>
      <c r="H198" s="30"/>
      <c r="I198" s="30"/>
      <c r="J198" s="30"/>
      <c r="K198" s="29"/>
      <c r="AH198" s="29"/>
      <c r="AI198" s="29"/>
      <c r="AJ198" s="81"/>
      <c r="AK198" s="81"/>
    </row>
    <row r="199" spans="1:37" ht="15.75" x14ac:dyDescent="0.15">
      <c r="A199" s="29"/>
      <c r="B199" s="48"/>
      <c r="C199" s="48"/>
      <c r="D199" s="48"/>
      <c r="E199" s="29"/>
      <c r="F199" s="29"/>
      <c r="G199" s="29"/>
      <c r="H199" s="30"/>
      <c r="I199" s="30"/>
      <c r="J199" s="30"/>
      <c r="K199" s="29"/>
      <c r="AH199" s="29"/>
      <c r="AI199" s="29"/>
      <c r="AJ199" s="81"/>
      <c r="AK199" s="81"/>
    </row>
    <row r="200" spans="1:37" ht="15.75" x14ac:dyDescent="0.15">
      <c r="A200" s="29"/>
      <c r="B200" s="48"/>
      <c r="C200" s="48"/>
      <c r="D200" s="48"/>
      <c r="E200" s="29"/>
      <c r="F200" s="29"/>
      <c r="G200" s="29"/>
      <c r="H200" s="30"/>
      <c r="I200" s="30"/>
      <c r="J200" s="30"/>
      <c r="K200" s="29"/>
      <c r="AH200" s="29"/>
      <c r="AI200" s="29"/>
      <c r="AJ200" s="81"/>
      <c r="AK200" s="81"/>
    </row>
  </sheetData>
  <mergeCells count="21">
    <mergeCell ref="A1:D1"/>
    <mergeCell ref="AL3:AN3"/>
    <mergeCell ref="AO3:AQ3"/>
    <mergeCell ref="AT3:AV3"/>
    <mergeCell ref="AW3:AY3"/>
    <mergeCell ref="AZ3:BB3"/>
    <mergeCell ref="S3:U3"/>
    <mergeCell ref="X3:Z3"/>
    <mergeCell ref="AA3:AC3"/>
    <mergeCell ref="AD3:AF3"/>
    <mergeCell ref="AI3:AK3"/>
    <mergeCell ref="B3:D3"/>
    <mergeCell ref="E3:G3"/>
    <mergeCell ref="H3:J3"/>
    <mergeCell ref="M3:O3"/>
    <mergeCell ref="P3:R3"/>
    <mergeCell ref="A2:J2"/>
    <mergeCell ref="L2:U2"/>
    <mergeCell ref="W2:AF2"/>
    <mergeCell ref="AH2:AQ2"/>
    <mergeCell ref="AS2:BB2"/>
  </mergeCells>
  <phoneticPr fontId="2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97"/>
  <sheetViews>
    <sheetView workbookViewId="0">
      <selection sqref="A1:I1"/>
    </sheetView>
  </sheetViews>
  <sheetFormatPr defaultColWidth="9" defaultRowHeight="13.5" x14ac:dyDescent="0.15"/>
  <cols>
    <col min="1" max="1" width="13.25" style="70" customWidth="1"/>
    <col min="2" max="13" width="9" style="71"/>
    <col min="14" max="14" width="8.625" style="71" customWidth="1"/>
    <col min="15" max="31" width="9" style="71"/>
  </cols>
  <sheetData>
    <row r="1" spans="1:31" ht="21.95" customHeight="1" x14ac:dyDescent="0.15">
      <c r="A1" s="93" t="s">
        <v>11</v>
      </c>
      <c r="B1" s="93"/>
      <c r="C1" s="93"/>
      <c r="D1" s="93"/>
      <c r="E1" s="93"/>
      <c r="F1" s="93"/>
      <c r="G1" s="93"/>
      <c r="H1" s="93"/>
      <c r="I1" s="93"/>
    </row>
    <row r="2" spans="1:31" s="69" customFormat="1" ht="15.75" x14ac:dyDescent="0.15">
      <c r="A2" s="72" t="s">
        <v>12</v>
      </c>
      <c r="B2" s="94" t="s">
        <v>13</v>
      </c>
      <c r="C2" s="95"/>
      <c r="D2" s="95"/>
      <c r="E2" s="95"/>
      <c r="F2" s="95"/>
      <c r="G2" s="96"/>
      <c r="H2" s="94" t="s">
        <v>14</v>
      </c>
      <c r="I2" s="95"/>
      <c r="J2" s="95"/>
      <c r="K2" s="95"/>
      <c r="L2" s="95"/>
      <c r="M2" s="96"/>
      <c r="N2" s="94" t="s">
        <v>15</v>
      </c>
      <c r="O2" s="95"/>
      <c r="P2" s="95"/>
      <c r="Q2" s="95"/>
      <c r="R2" s="95"/>
      <c r="S2" s="96"/>
      <c r="T2" s="94" t="s">
        <v>16</v>
      </c>
      <c r="U2" s="95"/>
      <c r="V2" s="95"/>
      <c r="W2" s="95"/>
      <c r="X2" s="95"/>
      <c r="Y2" s="96"/>
      <c r="Z2" s="97" t="s">
        <v>17</v>
      </c>
      <c r="AA2" s="97"/>
      <c r="AB2" s="97"/>
      <c r="AC2" s="97"/>
      <c r="AD2" s="97"/>
      <c r="AE2" s="97"/>
    </row>
    <row r="3" spans="1:31" s="69" customFormat="1" ht="15" x14ac:dyDescent="0.15">
      <c r="A3" s="73"/>
      <c r="B3" s="94" t="s">
        <v>8</v>
      </c>
      <c r="C3" s="96"/>
      <c r="D3" s="94" t="s">
        <v>9</v>
      </c>
      <c r="E3" s="96"/>
      <c r="F3" s="94" t="s">
        <v>10</v>
      </c>
      <c r="G3" s="96"/>
      <c r="H3" s="94" t="s">
        <v>8</v>
      </c>
      <c r="I3" s="96"/>
      <c r="J3" s="94" t="s">
        <v>9</v>
      </c>
      <c r="K3" s="96"/>
      <c r="L3" s="94" t="s">
        <v>10</v>
      </c>
      <c r="M3" s="96"/>
      <c r="N3" s="94" t="s">
        <v>8</v>
      </c>
      <c r="O3" s="96"/>
      <c r="P3" s="94" t="s">
        <v>9</v>
      </c>
      <c r="Q3" s="96"/>
      <c r="R3" s="94" t="s">
        <v>10</v>
      </c>
      <c r="S3" s="96"/>
      <c r="T3" s="94" t="s">
        <v>8</v>
      </c>
      <c r="U3" s="96"/>
      <c r="V3" s="94" t="s">
        <v>9</v>
      </c>
      <c r="W3" s="96"/>
      <c r="X3" s="94" t="s">
        <v>10</v>
      </c>
      <c r="Y3" s="96"/>
      <c r="Z3" s="94" t="s">
        <v>8</v>
      </c>
      <c r="AA3" s="96"/>
      <c r="AB3" s="94" t="s">
        <v>9</v>
      </c>
      <c r="AC3" s="96"/>
      <c r="AD3" s="94" t="s">
        <v>10</v>
      </c>
      <c r="AE3" s="96"/>
    </row>
    <row r="4" spans="1:31" s="24" customFormat="1" ht="32.450000000000003" customHeight="1" x14ac:dyDescent="0.15">
      <c r="A4" s="3" t="s">
        <v>18</v>
      </c>
      <c r="B4" s="74" t="s">
        <v>19</v>
      </c>
      <c r="C4" s="74" t="s">
        <v>20</v>
      </c>
      <c r="D4" s="74" t="s">
        <v>19</v>
      </c>
      <c r="E4" s="74" t="s">
        <v>20</v>
      </c>
      <c r="F4" s="74" t="s">
        <v>19</v>
      </c>
      <c r="G4" s="74" t="s">
        <v>20</v>
      </c>
      <c r="H4" s="74" t="s">
        <v>19</v>
      </c>
      <c r="I4" s="74" t="s">
        <v>20</v>
      </c>
      <c r="J4" s="74" t="s">
        <v>19</v>
      </c>
      <c r="K4" s="74" t="s">
        <v>20</v>
      </c>
      <c r="L4" s="74" t="s">
        <v>19</v>
      </c>
      <c r="M4" s="74" t="s">
        <v>20</v>
      </c>
      <c r="N4" s="74" t="s">
        <v>19</v>
      </c>
      <c r="O4" s="74" t="s">
        <v>20</v>
      </c>
      <c r="P4" s="74" t="s">
        <v>19</v>
      </c>
      <c r="Q4" s="74" t="s">
        <v>20</v>
      </c>
      <c r="R4" s="74" t="s">
        <v>19</v>
      </c>
      <c r="S4" s="74" t="s">
        <v>20</v>
      </c>
      <c r="T4" s="74" t="s">
        <v>19</v>
      </c>
      <c r="U4" s="74" t="s">
        <v>20</v>
      </c>
      <c r="V4" s="74" t="s">
        <v>19</v>
      </c>
      <c r="W4" s="74" t="s">
        <v>20</v>
      </c>
      <c r="X4" s="74" t="s">
        <v>19</v>
      </c>
      <c r="Y4" s="74" t="s">
        <v>20</v>
      </c>
      <c r="Z4" s="74" t="s">
        <v>19</v>
      </c>
      <c r="AA4" s="74" t="s">
        <v>20</v>
      </c>
      <c r="AB4" s="74" t="s">
        <v>19</v>
      </c>
      <c r="AC4" s="74" t="s">
        <v>20</v>
      </c>
      <c r="AD4" s="74" t="s">
        <v>19</v>
      </c>
      <c r="AE4" s="74" t="s">
        <v>20</v>
      </c>
    </row>
    <row r="5" spans="1:31" x14ac:dyDescent="0.15">
      <c r="A5" s="75">
        <v>0</v>
      </c>
      <c r="B5" s="76">
        <v>3.22939643578784</v>
      </c>
      <c r="C5" s="76">
        <v>0</v>
      </c>
      <c r="D5" s="76">
        <v>3.4293964357878401</v>
      </c>
      <c r="E5" s="76">
        <v>0.01</v>
      </c>
      <c r="F5" s="76">
        <v>3.0293964357878398</v>
      </c>
      <c r="G5" s="76">
        <v>0</v>
      </c>
      <c r="H5" s="76">
        <v>2.94242779146041</v>
      </c>
      <c r="I5" s="76">
        <v>0.01</v>
      </c>
      <c r="J5" s="76">
        <v>3.1424277914604102</v>
      </c>
      <c r="K5" s="76">
        <v>0.02</v>
      </c>
      <c r="L5" s="76">
        <v>2.7424277914604098</v>
      </c>
      <c r="M5" s="76">
        <v>0</v>
      </c>
      <c r="N5" s="76">
        <v>2.8231005365326598</v>
      </c>
      <c r="O5" s="76">
        <v>0</v>
      </c>
      <c r="P5" s="76">
        <v>3.02310053653266</v>
      </c>
      <c r="Q5" s="76">
        <v>0.01</v>
      </c>
      <c r="R5" s="76">
        <v>2.6231005365326601</v>
      </c>
      <c r="S5" s="76">
        <v>0</v>
      </c>
      <c r="T5" s="76">
        <v>3.0103093000651802</v>
      </c>
      <c r="U5" s="76">
        <v>0</v>
      </c>
      <c r="V5" s="76">
        <v>3.2103093000651799</v>
      </c>
      <c r="W5" s="76">
        <v>0.01</v>
      </c>
      <c r="X5" s="76">
        <v>2.81030930006518</v>
      </c>
      <c r="Y5" s="76">
        <v>0</v>
      </c>
      <c r="Z5" s="76">
        <v>2.8743242255527801</v>
      </c>
      <c r="AA5" s="76">
        <v>0.01</v>
      </c>
      <c r="AB5" s="76">
        <v>3.27432422555278</v>
      </c>
      <c r="AC5" s="76">
        <v>0.02</v>
      </c>
      <c r="AD5" s="76">
        <v>2.4743242255527802</v>
      </c>
      <c r="AE5" s="76">
        <v>0</v>
      </c>
    </row>
    <row r="6" spans="1:31" x14ac:dyDescent="0.15">
      <c r="A6" s="75">
        <v>10</v>
      </c>
      <c r="B6" s="76">
        <v>3.2628954740696301</v>
      </c>
      <c r="C6" s="76">
        <v>0.01</v>
      </c>
      <c r="D6" s="76">
        <v>3.3628954740696302</v>
      </c>
      <c r="E6" s="76">
        <v>0.02</v>
      </c>
      <c r="F6" s="76">
        <v>3.16289547406963</v>
      </c>
      <c r="G6" s="76">
        <v>0</v>
      </c>
      <c r="H6" s="76">
        <v>3.0272450371558701</v>
      </c>
      <c r="I6" s="76">
        <v>0.01</v>
      </c>
      <c r="J6" s="76">
        <v>3.1272450371558702</v>
      </c>
      <c r="K6" s="76">
        <v>0.02</v>
      </c>
      <c r="L6" s="76">
        <v>2.92724503715587</v>
      </c>
      <c r="M6" s="76">
        <v>0</v>
      </c>
      <c r="N6" s="76">
        <v>3.2628954740696301</v>
      </c>
      <c r="O6" s="76">
        <v>0</v>
      </c>
      <c r="P6" s="76">
        <v>3.5628954740696299</v>
      </c>
      <c r="Q6" s="76">
        <v>0.01</v>
      </c>
      <c r="R6" s="76">
        <v>2.9628954740696298</v>
      </c>
      <c r="S6" s="76">
        <v>0</v>
      </c>
      <c r="T6" s="76">
        <v>3.29633956947545</v>
      </c>
      <c r="U6" s="76">
        <v>0</v>
      </c>
      <c r="V6" s="76">
        <v>3.4963395694754502</v>
      </c>
      <c r="W6" s="76">
        <v>0.01</v>
      </c>
      <c r="X6" s="76">
        <v>3.0963395694754499</v>
      </c>
      <c r="Y6" s="76">
        <v>0</v>
      </c>
      <c r="Z6" s="76">
        <v>2.97639627284935</v>
      </c>
      <c r="AA6" s="76">
        <v>0.01</v>
      </c>
      <c r="AB6" s="76">
        <v>3.1763962728493502</v>
      </c>
      <c r="AC6" s="76">
        <v>0.02</v>
      </c>
      <c r="AD6" s="76">
        <v>2.7763962728493499</v>
      </c>
      <c r="AE6" s="76">
        <v>0</v>
      </c>
    </row>
    <row r="7" spans="1:31" x14ac:dyDescent="0.15">
      <c r="A7" s="75">
        <v>20</v>
      </c>
      <c r="B7" s="76">
        <v>3.4461596935532102</v>
      </c>
      <c r="C7" s="76">
        <v>0.01</v>
      </c>
      <c r="D7" s="76">
        <v>3.6461596935532099</v>
      </c>
      <c r="E7" s="76">
        <v>0.02</v>
      </c>
      <c r="F7" s="76">
        <v>3.24615969355321</v>
      </c>
      <c r="G7" s="76">
        <v>0.01</v>
      </c>
      <c r="H7" s="76">
        <v>3.2628954740696301</v>
      </c>
      <c r="I7" s="76">
        <v>0.01</v>
      </c>
      <c r="J7" s="76">
        <v>3.4628954740696298</v>
      </c>
      <c r="K7" s="76">
        <v>0.02</v>
      </c>
      <c r="L7" s="76">
        <v>3.0628954740696299</v>
      </c>
      <c r="M7" s="76">
        <v>0</v>
      </c>
      <c r="N7" s="76">
        <v>6.2460889857908599</v>
      </c>
      <c r="O7" s="76">
        <v>0</v>
      </c>
      <c r="P7" s="76">
        <v>6.8460889857908596</v>
      </c>
      <c r="Q7" s="76">
        <v>0.01</v>
      </c>
      <c r="R7" s="76">
        <v>5.6460889857908603</v>
      </c>
      <c r="S7" s="76">
        <v>0.01</v>
      </c>
      <c r="T7" s="76">
        <v>3.4793026783690002</v>
      </c>
      <c r="U7" s="76">
        <v>0</v>
      </c>
      <c r="V7" s="76">
        <v>4.6793026783689999</v>
      </c>
      <c r="W7" s="76">
        <v>0.01</v>
      </c>
      <c r="X7" s="76">
        <v>2.279302678369</v>
      </c>
      <c r="Y7" s="76">
        <v>0.1</v>
      </c>
      <c r="Z7" s="76">
        <v>3.0779692325879502</v>
      </c>
      <c r="AA7" s="76">
        <v>0.01</v>
      </c>
      <c r="AB7" s="76">
        <v>3.1779692325879498</v>
      </c>
      <c r="AC7" s="76">
        <v>0.02</v>
      </c>
      <c r="AD7" s="76">
        <v>2.9779692325879501</v>
      </c>
      <c r="AE7" s="76">
        <v>0</v>
      </c>
    </row>
    <row r="8" spans="1:31" x14ac:dyDescent="0.15">
      <c r="A8" s="75">
        <v>30</v>
      </c>
      <c r="B8" s="76">
        <v>13.887944668992599</v>
      </c>
      <c r="C8" s="76">
        <v>0.01</v>
      </c>
      <c r="D8" s="76">
        <v>15.5879446689926</v>
      </c>
      <c r="E8" s="76">
        <v>0.02</v>
      </c>
      <c r="F8" s="76">
        <v>12.1879446689926</v>
      </c>
      <c r="G8" s="76">
        <v>0.01</v>
      </c>
      <c r="H8" s="76">
        <v>6.2460889857908599</v>
      </c>
      <c r="I8" s="76">
        <v>0.01</v>
      </c>
      <c r="J8" s="76">
        <v>6.8460889857908596</v>
      </c>
      <c r="K8" s="76">
        <v>0.02</v>
      </c>
      <c r="L8" s="76">
        <v>5.6460889857908603</v>
      </c>
      <c r="M8" s="76">
        <v>0</v>
      </c>
      <c r="N8" s="76">
        <v>13.887944668992599</v>
      </c>
      <c r="O8" s="76">
        <v>0</v>
      </c>
      <c r="P8" s="76">
        <v>15.0879446689926</v>
      </c>
      <c r="Q8" s="76">
        <v>0.01</v>
      </c>
      <c r="R8" s="76">
        <v>12.6879446689926</v>
      </c>
      <c r="S8" s="76">
        <v>0.01</v>
      </c>
      <c r="T8" s="76">
        <v>4.0344360665042496</v>
      </c>
      <c r="U8" s="76">
        <v>0</v>
      </c>
      <c r="V8" s="76">
        <v>4.2344360665042498</v>
      </c>
      <c r="W8" s="76">
        <v>0.01</v>
      </c>
      <c r="X8" s="76">
        <v>3.8344360665042498</v>
      </c>
      <c r="Y8" s="76">
        <v>0.1</v>
      </c>
      <c r="Z8" s="76">
        <v>3.29633956947545</v>
      </c>
      <c r="AA8" s="76">
        <v>0.01</v>
      </c>
      <c r="AB8" s="76">
        <v>4.5963395694754503</v>
      </c>
      <c r="AC8" s="76">
        <v>0.02</v>
      </c>
      <c r="AD8" s="76">
        <v>1.99633956947545</v>
      </c>
      <c r="AE8" s="76">
        <v>0</v>
      </c>
    </row>
    <row r="9" spans="1:31" x14ac:dyDescent="0.15">
      <c r="A9" s="75">
        <v>40</v>
      </c>
      <c r="B9" s="76">
        <v>21.8481231527822</v>
      </c>
      <c r="C9" s="76">
        <v>0.42</v>
      </c>
      <c r="D9" s="76">
        <v>23.648123152782201</v>
      </c>
      <c r="E9" s="76">
        <v>0.47</v>
      </c>
      <c r="F9" s="76">
        <v>20.0481231527822</v>
      </c>
      <c r="G9" s="76">
        <v>0.37</v>
      </c>
      <c r="H9" s="76">
        <v>13.887944668992599</v>
      </c>
      <c r="I9" s="76">
        <v>3.45</v>
      </c>
      <c r="J9" s="76">
        <v>14.7879446689926</v>
      </c>
      <c r="K9" s="76">
        <v>3.65</v>
      </c>
      <c r="L9" s="76">
        <v>12.987944668992601</v>
      </c>
      <c r="M9" s="76">
        <v>3.25</v>
      </c>
      <c r="N9" s="76">
        <v>21.8481231527822</v>
      </c>
      <c r="O9" s="76">
        <v>3.42</v>
      </c>
      <c r="P9" s="76">
        <v>23.3481231527822</v>
      </c>
      <c r="Q9" s="76">
        <v>3.62</v>
      </c>
      <c r="R9" s="76">
        <v>20.3481231527822</v>
      </c>
      <c r="S9" s="76">
        <v>3.22</v>
      </c>
      <c r="T9" s="76">
        <v>8.8434647156077109</v>
      </c>
      <c r="U9" s="76">
        <v>0.42</v>
      </c>
      <c r="V9" s="76">
        <v>10.3434647156077</v>
      </c>
      <c r="W9" s="76">
        <v>0.47</v>
      </c>
      <c r="X9" s="76">
        <v>7.34346471560771</v>
      </c>
      <c r="Y9" s="76">
        <v>0.37</v>
      </c>
      <c r="Z9" s="76">
        <v>5.5934196307193904</v>
      </c>
      <c r="AA9" s="76">
        <v>0.01</v>
      </c>
      <c r="AB9" s="76">
        <v>7.0934196307193904</v>
      </c>
      <c r="AC9" s="76">
        <v>0.02</v>
      </c>
      <c r="AD9" s="76">
        <v>4.0934196307193904</v>
      </c>
      <c r="AE9" s="76">
        <v>0</v>
      </c>
    </row>
    <row r="10" spans="1:31" x14ac:dyDescent="0.15">
      <c r="A10" s="75">
        <v>50</v>
      </c>
      <c r="B10" s="76">
        <v>35.098274759940303</v>
      </c>
      <c r="C10" s="76">
        <v>4.43</v>
      </c>
      <c r="D10" s="76">
        <v>37.198274759940297</v>
      </c>
      <c r="E10" s="76">
        <v>4.63</v>
      </c>
      <c r="F10" s="76">
        <v>32.998274759940301</v>
      </c>
      <c r="G10" s="76">
        <v>4.2300000000000004</v>
      </c>
      <c r="H10" s="76">
        <v>21.8481231527822</v>
      </c>
      <c r="I10" s="76">
        <v>4.59</v>
      </c>
      <c r="J10" s="76">
        <v>23.148123152782201</v>
      </c>
      <c r="K10" s="76">
        <v>4.79</v>
      </c>
      <c r="L10" s="76">
        <v>20.5481231527822</v>
      </c>
      <c r="M10" s="76">
        <v>4.3899999999999997</v>
      </c>
      <c r="N10" s="76">
        <v>35.098274759940303</v>
      </c>
      <c r="O10" s="76">
        <v>4.43</v>
      </c>
      <c r="P10" s="76">
        <v>36.3982747599403</v>
      </c>
      <c r="Q10" s="76">
        <v>4.63</v>
      </c>
      <c r="R10" s="76">
        <v>33.798274759940298</v>
      </c>
      <c r="S10" s="76">
        <v>4.2300000000000004</v>
      </c>
      <c r="T10" s="76">
        <v>13.7862006515674</v>
      </c>
      <c r="U10" s="76">
        <v>4.43</v>
      </c>
      <c r="V10" s="76">
        <v>14.486200651567399</v>
      </c>
      <c r="W10" s="76">
        <v>4.63</v>
      </c>
      <c r="X10" s="76">
        <v>13.086200651567401</v>
      </c>
      <c r="Y10" s="76">
        <v>4.2300000000000004</v>
      </c>
      <c r="Z10" s="76">
        <v>10.9738164685778</v>
      </c>
      <c r="AA10" s="76">
        <v>1.01</v>
      </c>
      <c r="AB10" s="76">
        <v>12.5738164685778</v>
      </c>
      <c r="AC10" s="76">
        <v>1.06</v>
      </c>
      <c r="AD10" s="76">
        <v>9.3738164685778003</v>
      </c>
      <c r="AE10" s="76">
        <v>0.96</v>
      </c>
    </row>
    <row r="11" spans="1:31" x14ac:dyDescent="0.15">
      <c r="A11" s="75">
        <v>60</v>
      </c>
      <c r="B11" s="76">
        <v>36.245170370370403</v>
      </c>
      <c r="C11" s="76">
        <v>4.63</v>
      </c>
      <c r="D11" s="76">
        <v>37.345170370370397</v>
      </c>
      <c r="E11" s="76">
        <v>4.93</v>
      </c>
      <c r="F11" s="76">
        <v>35.145170370370401</v>
      </c>
      <c r="G11" s="76">
        <v>4.33</v>
      </c>
      <c r="H11" s="76">
        <v>35.098274759940303</v>
      </c>
      <c r="I11" s="76">
        <v>5.23</v>
      </c>
      <c r="J11" s="76">
        <v>37.3982747599403</v>
      </c>
      <c r="K11" s="76">
        <v>5.43</v>
      </c>
      <c r="L11" s="76">
        <v>32.798274759940298</v>
      </c>
      <c r="M11" s="76">
        <v>5.03</v>
      </c>
      <c r="N11" s="76">
        <v>36.245170370370403</v>
      </c>
      <c r="O11" s="76">
        <v>4.84</v>
      </c>
      <c r="P11" s="76">
        <v>36.5451703703704</v>
      </c>
      <c r="Q11" s="76">
        <v>5.14</v>
      </c>
      <c r="R11" s="76">
        <v>35.945170370370398</v>
      </c>
      <c r="S11" s="76">
        <v>4.54</v>
      </c>
      <c r="T11" s="76">
        <v>24.913747637641201</v>
      </c>
      <c r="U11" s="76">
        <v>4.63</v>
      </c>
      <c r="V11" s="76">
        <v>26.713747637641202</v>
      </c>
      <c r="W11" s="76">
        <v>4.93</v>
      </c>
      <c r="X11" s="76">
        <v>23.1137476376412</v>
      </c>
      <c r="Y11" s="76">
        <v>4.33</v>
      </c>
      <c r="Z11" s="76">
        <v>16.218092522635601</v>
      </c>
      <c r="AA11" s="76">
        <v>3.86</v>
      </c>
      <c r="AB11" s="76">
        <v>17.9180925226356</v>
      </c>
      <c r="AC11" s="76">
        <v>3.96</v>
      </c>
      <c r="AD11" s="76">
        <v>14.5180925226356</v>
      </c>
      <c r="AE11" s="76">
        <v>3.76</v>
      </c>
    </row>
    <row r="12" spans="1:31" x14ac:dyDescent="0.15">
      <c r="A12" s="75">
        <v>70</v>
      </c>
      <c r="B12" s="76">
        <v>31.673958919575199</v>
      </c>
      <c r="C12" s="76">
        <v>5.61</v>
      </c>
      <c r="D12" s="76">
        <v>32.173958919575199</v>
      </c>
      <c r="E12" s="76">
        <v>5.91</v>
      </c>
      <c r="F12" s="76">
        <v>31.173958919575199</v>
      </c>
      <c r="G12" s="76">
        <v>5.31</v>
      </c>
      <c r="H12" s="76">
        <v>35.948448114972699</v>
      </c>
      <c r="I12" s="76">
        <v>6.11</v>
      </c>
      <c r="J12" s="76">
        <v>36.448448114972699</v>
      </c>
      <c r="K12" s="76">
        <v>6.41</v>
      </c>
      <c r="L12" s="76">
        <v>35.448448114972699</v>
      </c>
      <c r="M12" s="76">
        <v>5.81</v>
      </c>
      <c r="N12" s="76">
        <v>31.673958919575199</v>
      </c>
      <c r="O12" s="76">
        <v>5.89</v>
      </c>
      <c r="P12" s="76">
        <v>32.173958919575199</v>
      </c>
      <c r="Q12" s="76">
        <v>6.19</v>
      </c>
      <c r="R12" s="76">
        <v>31.173958919575199</v>
      </c>
      <c r="S12" s="76">
        <v>5.59</v>
      </c>
      <c r="T12" s="76">
        <v>33.907077236566899</v>
      </c>
      <c r="U12" s="76">
        <v>5.61</v>
      </c>
      <c r="V12" s="76">
        <v>35.0070772365669</v>
      </c>
      <c r="W12" s="76">
        <v>5.91</v>
      </c>
      <c r="X12" s="76">
        <v>32.807077236566897</v>
      </c>
      <c r="Y12" s="76">
        <v>5.31</v>
      </c>
      <c r="Z12" s="76">
        <v>23.8745480119508</v>
      </c>
      <c r="AA12" s="76">
        <v>4.03</v>
      </c>
      <c r="AB12" s="76">
        <v>24.974548011950802</v>
      </c>
      <c r="AC12" s="76">
        <v>4.2300000000000004</v>
      </c>
      <c r="AD12" s="76">
        <v>22.774548011950799</v>
      </c>
      <c r="AE12" s="76">
        <v>3.83</v>
      </c>
    </row>
    <row r="13" spans="1:31" x14ac:dyDescent="0.15">
      <c r="A13" s="75">
        <v>80</v>
      </c>
      <c r="B13" s="76">
        <v>24.4245931651846</v>
      </c>
      <c r="C13" s="76">
        <v>5.32</v>
      </c>
      <c r="D13" s="76">
        <v>25.9245931651846</v>
      </c>
      <c r="E13" s="76">
        <v>5.62</v>
      </c>
      <c r="F13" s="76">
        <v>22.9245931651846</v>
      </c>
      <c r="G13" s="76">
        <v>5.0199999999999996</v>
      </c>
      <c r="H13" s="76">
        <v>31.673958919575199</v>
      </c>
      <c r="I13" s="76">
        <v>5.1100000000000003</v>
      </c>
      <c r="J13" s="76">
        <v>32.573958919575198</v>
      </c>
      <c r="K13" s="76">
        <v>5.41</v>
      </c>
      <c r="L13" s="76">
        <v>30.7739589195752</v>
      </c>
      <c r="M13" s="76">
        <v>4.8099999999999996</v>
      </c>
      <c r="N13" s="76">
        <v>25.751415799481101</v>
      </c>
      <c r="O13" s="76">
        <v>4.82</v>
      </c>
      <c r="P13" s="76">
        <v>27.1514157994811</v>
      </c>
      <c r="Q13" s="76">
        <v>5.0199999999999996</v>
      </c>
      <c r="R13" s="76">
        <v>24.351415799481099</v>
      </c>
      <c r="S13" s="76">
        <v>4.62</v>
      </c>
      <c r="T13" s="76">
        <v>27.713606451835101</v>
      </c>
      <c r="U13" s="76">
        <v>5.32</v>
      </c>
      <c r="V13" s="76">
        <v>29.013606451835098</v>
      </c>
      <c r="W13" s="76">
        <v>5.62</v>
      </c>
      <c r="X13" s="76">
        <v>26.413606451835101</v>
      </c>
      <c r="Y13" s="76">
        <v>5.0199999999999996</v>
      </c>
      <c r="Z13" s="76">
        <v>33.442520455104599</v>
      </c>
      <c r="AA13" s="76">
        <v>4.7699999999999996</v>
      </c>
      <c r="AB13" s="76">
        <v>34.742520455104597</v>
      </c>
      <c r="AC13" s="76">
        <v>5.07</v>
      </c>
      <c r="AD13" s="76">
        <v>32.142520455104602</v>
      </c>
      <c r="AE13" s="76">
        <v>4.47</v>
      </c>
    </row>
    <row r="14" spans="1:31" x14ac:dyDescent="0.15">
      <c r="A14" s="75">
        <v>90</v>
      </c>
      <c r="B14" s="76">
        <v>20.458473083232398</v>
      </c>
      <c r="C14" s="76">
        <v>3.29</v>
      </c>
      <c r="D14" s="76">
        <v>21.758473083232399</v>
      </c>
      <c r="E14" s="76">
        <v>3.49</v>
      </c>
      <c r="F14" s="76">
        <v>19.158473083232401</v>
      </c>
      <c r="G14" s="76">
        <v>3.09</v>
      </c>
      <c r="H14" s="76">
        <v>24.4245931651846</v>
      </c>
      <c r="I14" s="76">
        <v>4.2300000000000004</v>
      </c>
      <c r="J14" s="76">
        <v>26.524593165184601</v>
      </c>
      <c r="K14" s="76">
        <v>4.43</v>
      </c>
      <c r="L14" s="76">
        <v>22.324593165184599</v>
      </c>
      <c r="M14" s="76">
        <v>4.03</v>
      </c>
      <c r="N14" s="76">
        <v>22.387954210321698</v>
      </c>
      <c r="O14" s="76">
        <v>3.93</v>
      </c>
      <c r="P14" s="76">
        <v>23.687954210321699</v>
      </c>
      <c r="Q14" s="76">
        <v>4.08</v>
      </c>
      <c r="R14" s="76">
        <v>21.087954210321701</v>
      </c>
      <c r="S14" s="76">
        <v>3.78</v>
      </c>
      <c r="T14" s="76">
        <v>21.286696835583701</v>
      </c>
      <c r="U14" s="76">
        <v>3.29</v>
      </c>
      <c r="V14" s="76">
        <v>22.4866968355837</v>
      </c>
      <c r="W14" s="76">
        <v>3.49</v>
      </c>
      <c r="X14" s="76">
        <v>20.086696835583702</v>
      </c>
      <c r="Y14" s="76">
        <v>3.09</v>
      </c>
      <c r="Z14" s="76">
        <v>30.067580930632801</v>
      </c>
      <c r="AA14" s="76">
        <v>5.52</v>
      </c>
      <c r="AB14" s="76">
        <v>31.2675809306328</v>
      </c>
      <c r="AC14" s="76">
        <v>5.82</v>
      </c>
      <c r="AD14" s="76">
        <v>28.867580930632801</v>
      </c>
      <c r="AE14" s="76">
        <v>5.22</v>
      </c>
    </row>
    <row r="15" spans="1:31" x14ac:dyDescent="0.15">
      <c r="A15" s="75">
        <v>100</v>
      </c>
      <c r="B15" s="76">
        <v>17.4324898171133</v>
      </c>
      <c r="C15" s="76">
        <v>1.44</v>
      </c>
      <c r="D15" s="76">
        <v>18.232489817113301</v>
      </c>
      <c r="E15" s="76">
        <v>1.54</v>
      </c>
      <c r="F15" s="76">
        <v>16.632489817113299</v>
      </c>
      <c r="G15" s="76">
        <v>1.34</v>
      </c>
      <c r="H15" s="76">
        <v>20.458473083232398</v>
      </c>
      <c r="I15" s="76">
        <v>2.62</v>
      </c>
      <c r="J15" s="76">
        <v>21.0584730832324</v>
      </c>
      <c r="K15" s="76">
        <v>2.77</v>
      </c>
      <c r="L15" s="76">
        <v>19.858473083232401</v>
      </c>
      <c r="M15" s="76">
        <v>2.4700000000000002</v>
      </c>
      <c r="N15" s="76">
        <v>19.185546360986301</v>
      </c>
      <c r="O15" s="76">
        <v>2.74</v>
      </c>
      <c r="P15" s="76">
        <v>19.785546360986299</v>
      </c>
      <c r="Q15" s="76">
        <v>2.84</v>
      </c>
      <c r="R15" s="76">
        <v>18.585546360986299</v>
      </c>
      <c r="S15" s="76">
        <v>2.64</v>
      </c>
      <c r="T15" s="76">
        <v>17.198278394110599</v>
      </c>
      <c r="U15" s="76">
        <v>2.2000000000000002</v>
      </c>
      <c r="V15" s="76">
        <v>17.7982783941106</v>
      </c>
      <c r="W15" s="76">
        <v>2.2999999999999998</v>
      </c>
      <c r="X15" s="76">
        <v>16.598278394110601</v>
      </c>
      <c r="Y15" s="76">
        <v>2.1</v>
      </c>
      <c r="Z15" s="76">
        <v>25.598879679899898</v>
      </c>
      <c r="AA15" s="76">
        <v>5.75</v>
      </c>
      <c r="AB15" s="76">
        <v>26.1988796798999</v>
      </c>
      <c r="AC15" s="76">
        <v>6.05</v>
      </c>
      <c r="AD15" s="76">
        <v>24.9988796798999</v>
      </c>
      <c r="AE15" s="76">
        <v>5.45</v>
      </c>
    </row>
    <row r="16" spans="1:31" x14ac:dyDescent="0.15">
      <c r="A16" s="75">
        <v>110</v>
      </c>
      <c r="B16" s="76">
        <v>13.7715565809183</v>
      </c>
      <c r="C16" s="76">
        <v>0.97</v>
      </c>
      <c r="D16" s="76">
        <v>14.171556580918301</v>
      </c>
      <c r="E16" s="76">
        <v>1.1200000000000001</v>
      </c>
      <c r="F16" s="76">
        <v>13.3715565809183</v>
      </c>
      <c r="G16" s="76">
        <v>0.82</v>
      </c>
      <c r="H16" s="76">
        <v>17.4324898171133</v>
      </c>
      <c r="I16" s="76">
        <v>1.97</v>
      </c>
      <c r="J16" s="76">
        <v>18.532489817113301</v>
      </c>
      <c r="K16" s="76">
        <v>2.0699999999999998</v>
      </c>
      <c r="L16" s="76">
        <v>16.332489817113299</v>
      </c>
      <c r="M16" s="76">
        <v>1.87</v>
      </c>
      <c r="N16" s="76">
        <v>16.905848363853799</v>
      </c>
      <c r="O16" s="76">
        <v>1.96</v>
      </c>
      <c r="P16" s="76">
        <v>18.005848363853801</v>
      </c>
      <c r="Q16" s="76">
        <v>2.0099999999999998</v>
      </c>
      <c r="R16" s="76">
        <v>15.8058483638538</v>
      </c>
      <c r="S16" s="76">
        <v>1.91</v>
      </c>
      <c r="T16" s="76">
        <v>14.5774384300782</v>
      </c>
      <c r="U16" s="76">
        <v>1.44</v>
      </c>
      <c r="V16" s="76">
        <v>15.677438430078199</v>
      </c>
      <c r="W16" s="76">
        <v>1.59</v>
      </c>
      <c r="X16" s="76">
        <v>13.4774384300782</v>
      </c>
      <c r="Y16" s="76">
        <v>1.29</v>
      </c>
      <c r="Z16" s="76">
        <v>21.544484106775499</v>
      </c>
      <c r="AA16" s="76">
        <v>4.84</v>
      </c>
      <c r="AB16" s="76">
        <v>23.144484106775501</v>
      </c>
      <c r="AC16" s="76">
        <v>5.14</v>
      </c>
      <c r="AD16" s="76">
        <v>19.944484106775501</v>
      </c>
      <c r="AE16" s="76">
        <v>4.54</v>
      </c>
    </row>
    <row r="17" spans="1:31" x14ac:dyDescent="0.15">
      <c r="A17" s="75">
        <v>120</v>
      </c>
      <c r="B17" s="76">
        <v>13.3578664323501</v>
      </c>
      <c r="C17" s="76">
        <v>0.94</v>
      </c>
      <c r="D17" s="76">
        <v>13.657866432350099</v>
      </c>
      <c r="E17" s="76">
        <v>1.04</v>
      </c>
      <c r="F17" s="76">
        <v>13.057866432350099</v>
      </c>
      <c r="G17" s="76">
        <v>0.84</v>
      </c>
      <c r="H17" s="76">
        <v>15.745144790220699</v>
      </c>
      <c r="I17" s="76">
        <v>1.89</v>
      </c>
      <c r="J17" s="76">
        <v>16.145144790220701</v>
      </c>
      <c r="K17" s="76">
        <v>1.94</v>
      </c>
      <c r="L17" s="76">
        <v>15.345144790220701</v>
      </c>
      <c r="M17" s="76">
        <v>1.84</v>
      </c>
      <c r="N17" s="76">
        <v>15.248959663433199</v>
      </c>
      <c r="O17" s="76">
        <v>1.86</v>
      </c>
      <c r="P17" s="76">
        <v>15.748959663433199</v>
      </c>
      <c r="Q17" s="76">
        <v>1.9</v>
      </c>
      <c r="R17" s="76">
        <v>14.748959663433199</v>
      </c>
      <c r="S17" s="76">
        <v>1.82</v>
      </c>
      <c r="T17" s="76">
        <v>13.342415517856001</v>
      </c>
      <c r="U17" s="76">
        <v>1.41</v>
      </c>
      <c r="V17" s="76">
        <v>13.742415517855999</v>
      </c>
      <c r="W17" s="76">
        <v>1.46</v>
      </c>
      <c r="X17" s="76">
        <v>12.942415517856</v>
      </c>
      <c r="Y17" s="76">
        <v>1.36</v>
      </c>
      <c r="Z17" s="76">
        <v>18.922453411096701</v>
      </c>
      <c r="AA17" s="76">
        <v>3.22</v>
      </c>
      <c r="AB17" s="76">
        <v>19.922453411096701</v>
      </c>
      <c r="AC17" s="76">
        <v>3.37</v>
      </c>
      <c r="AD17" s="76">
        <v>17.922453411096701</v>
      </c>
      <c r="AE17" s="76">
        <v>3.07</v>
      </c>
    </row>
    <row r="18" spans="1:31" x14ac:dyDescent="0.15">
      <c r="A18" s="75">
        <v>150</v>
      </c>
      <c r="B18" s="76">
        <v>12.8650408310855</v>
      </c>
      <c r="C18" s="76">
        <v>0.92</v>
      </c>
      <c r="D18" s="76">
        <v>13.065040831085501</v>
      </c>
      <c r="E18" s="76">
        <v>0.93</v>
      </c>
      <c r="F18" s="76">
        <v>12.6650408310855</v>
      </c>
      <c r="G18" s="76">
        <v>0.91</v>
      </c>
      <c r="H18" s="76">
        <v>15.290718529752899</v>
      </c>
      <c r="I18" s="76">
        <v>1.8</v>
      </c>
      <c r="J18" s="76">
        <v>15.390718529752901</v>
      </c>
      <c r="K18" s="76">
        <v>1.81</v>
      </c>
      <c r="L18" s="76">
        <v>15.1907185297529</v>
      </c>
      <c r="M18" s="76">
        <v>1.79</v>
      </c>
      <c r="N18" s="76">
        <v>14.6037204267836</v>
      </c>
      <c r="O18" s="76">
        <v>1.68</v>
      </c>
      <c r="P18" s="76">
        <v>14.9037204267836</v>
      </c>
      <c r="Q18" s="76">
        <v>1.69</v>
      </c>
      <c r="R18" s="76">
        <v>14.303720426783601</v>
      </c>
      <c r="S18" s="76">
        <v>1.67</v>
      </c>
      <c r="T18" s="76">
        <v>12.497324589822099</v>
      </c>
      <c r="U18" s="76">
        <v>1.29</v>
      </c>
      <c r="V18" s="76">
        <v>12.7973245898221</v>
      </c>
      <c r="W18" s="76">
        <v>1.3</v>
      </c>
      <c r="X18" s="76">
        <v>12.197324589822101</v>
      </c>
      <c r="Y18" s="76">
        <v>1.28</v>
      </c>
      <c r="Z18" s="76">
        <v>17.193714993393201</v>
      </c>
      <c r="AA18" s="76">
        <v>1.62</v>
      </c>
      <c r="AB18" s="76">
        <v>17.793714993393198</v>
      </c>
      <c r="AC18" s="76">
        <v>1.63</v>
      </c>
      <c r="AD18" s="76">
        <v>16.593714993393199</v>
      </c>
      <c r="AE18" s="76">
        <v>1.61</v>
      </c>
    </row>
    <row r="19" spans="1:31" x14ac:dyDescent="0.15">
      <c r="A19" s="75">
        <v>180</v>
      </c>
      <c r="B19" s="76">
        <v>12.3684229350738</v>
      </c>
      <c r="C19" s="76">
        <v>0.88</v>
      </c>
      <c r="D19" s="76">
        <v>12.4684229350738</v>
      </c>
      <c r="E19" s="76">
        <v>0.91</v>
      </c>
      <c r="F19" s="76">
        <v>12.268422935073801</v>
      </c>
      <c r="G19" s="76">
        <v>0.85</v>
      </c>
      <c r="H19" s="76">
        <v>14.6494844227156</v>
      </c>
      <c r="I19" s="76">
        <v>1.7</v>
      </c>
      <c r="J19" s="76">
        <v>14.8494844227156</v>
      </c>
      <c r="K19" s="76">
        <v>1.73</v>
      </c>
      <c r="L19" s="76">
        <v>14.449484422715599</v>
      </c>
      <c r="M19" s="76">
        <v>1.67</v>
      </c>
      <c r="N19" s="76">
        <v>13.959807704365099</v>
      </c>
      <c r="O19" s="76">
        <v>1.57</v>
      </c>
      <c r="P19" s="76">
        <v>14.1598077043651</v>
      </c>
      <c r="Q19" s="76">
        <v>1.6</v>
      </c>
      <c r="R19" s="76">
        <v>13.7598077043651</v>
      </c>
      <c r="S19" s="76">
        <v>1.54</v>
      </c>
      <c r="T19" s="76">
        <v>11.742094149752599</v>
      </c>
      <c r="U19" s="76">
        <v>1.19</v>
      </c>
      <c r="V19" s="76">
        <v>11.942094149752601</v>
      </c>
      <c r="W19" s="76">
        <v>1.2</v>
      </c>
      <c r="X19" s="76">
        <v>11.5420941497526</v>
      </c>
      <c r="Y19" s="76">
        <v>1.18</v>
      </c>
      <c r="Z19" s="76">
        <v>16.5873687426283</v>
      </c>
      <c r="AA19" s="76">
        <v>1.3</v>
      </c>
      <c r="AB19" s="76">
        <v>16.887368742628301</v>
      </c>
      <c r="AC19" s="76">
        <v>1.33</v>
      </c>
      <c r="AD19" s="76">
        <v>16.287368742628299</v>
      </c>
      <c r="AE19" s="76">
        <v>1.27</v>
      </c>
    </row>
    <row r="20" spans="1:31" x14ac:dyDescent="0.15">
      <c r="A20" s="75">
        <v>210</v>
      </c>
      <c r="B20" s="76">
        <v>12.033562507178299</v>
      </c>
      <c r="C20" s="76">
        <v>0.84</v>
      </c>
      <c r="D20" s="76">
        <v>12.2335625071783</v>
      </c>
      <c r="E20" s="76">
        <v>0.85</v>
      </c>
      <c r="F20" s="76">
        <v>11.8335625071783</v>
      </c>
      <c r="G20" s="76">
        <v>0.83</v>
      </c>
      <c r="H20" s="76">
        <v>13.938319226595301</v>
      </c>
      <c r="I20" s="76">
        <v>1.57</v>
      </c>
      <c r="J20" s="76">
        <v>14.2383192265953</v>
      </c>
      <c r="K20" s="76">
        <v>1.58</v>
      </c>
      <c r="L20" s="76">
        <v>13.6383192265953</v>
      </c>
      <c r="M20" s="76">
        <v>1.56</v>
      </c>
      <c r="N20" s="76">
        <v>13.3191843818897</v>
      </c>
      <c r="O20" s="76">
        <v>1.42</v>
      </c>
      <c r="P20" s="76">
        <v>13.619184381889699</v>
      </c>
      <c r="Q20" s="76">
        <v>1.43</v>
      </c>
      <c r="R20" s="76">
        <v>13.0191843818897</v>
      </c>
      <c r="S20" s="76">
        <v>1.41</v>
      </c>
      <c r="T20" s="76">
        <v>11.278392848168</v>
      </c>
      <c r="U20" s="76">
        <v>1.1100000000000001</v>
      </c>
      <c r="V20" s="76">
        <v>11.578392848168001</v>
      </c>
      <c r="W20" s="76">
        <v>1.1299999999999999</v>
      </c>
      <c r="X20" s="76">
        <v>10.978392848167999</v>
      </c>
      <c r="Y20" s="76">
        <v>1.0900000000000001</v>
      </c>
      <c r="Z20" s="76">
        <v>15.958787532308801</v>
      </c>
      <c r="AA20" s="76">
        <v>1.1299999999999999</v>
      </c>
      <c r="AB20" s="76">
        <v>16.1587875323088</v>
      </c>
      <c r="AC20" s="76">
        <v>1.1399999999999999</v>
      </c>
      <c r="AD20" s="76">
        <v>15.7587875323088</v>
      </c>
      <c r="AE20" s="76">
        <v>1.1200000000000001</v>
      </c>
    </row>
    <row r="21" spans="1:31" x14ac:dyDescent="0.15">
      <c r="A21" s="75">
        <v>240</v>
      </c>
      <c r="B21" s="76">
        <v>11.8157887822696</v>
      </c>
      <c r="C21" s="76">
        <v>0.81</v>
      </c>
      <c r="D21" s="76">
        <v>11.915788782269599</v>
      </c>
      <c r="E21" s="76">
        <v>0.83</v>
      </c>
      <c r="F21" s="76">
        <v>11.7157887822696</v>
      </c>
      <c r="G21" s="76">
        <v>0.79</v>
      </c>
      <c r="H21" s="76">
        <v>13.2647217789142</v>
      </c>
      <c r="I21" s="76">
        <v>1.45</v>
      </c>
      <c r="J21" s="76">
        <v>13.3647217789142</v>
      </c>
      <c r="K21" s="76">
        <v>1.47</v>
      </c>
      <c r="L21" s="76">
        <v>13.164721778914201</v>
      </c>
      <c r="M21" s="76">
        <v>1.43</v>
      </c>
      <c r="N21" s="76">
        <v>12.7579879157199</v>
      </c>
      <c r="O21" s="76">
        <v>1.29</v>
      </c>
      <c r="P21" s="76">
        <v>13.057987915719901</v>
      </c>
      <c r="Q21" s="76">
        <v>1.3</v>
      </c>
      <c r="R21" s="76">
        <v>12.457987915719899</v>
      </c>
      <c r="S21" s="76">
        <v>1.28</v>
      </c>
      <c r="T21" s="76">
        <v>11.0433668296197</v>
      </c>
      <c r="U21" s="76">
        <v>1.06</v>
      </c>
      <c r="V21" s="76">
        <v>11.143366829619699</v>
      </c>
      <c r="W21" s="76">
        <v>1.07</v>
      </c>
      <c r="X21" s="76">
        <v>10.9433668296197</v>
      </c>
      <c r="Y21" s="76">
        <v>1.05</v>
      </c>
      <c r="Z21" s="76">
        <v>15.3144674625149</v>
      </c>
      <c r="AA21" s="76">
        <v>1.03</v>
      </c>
      <c r="AB21" s="76">
        <v>15.514467462514901</v>
      </c>
      <c r="AC21" s="76">
        <v>1.05</v>
      </c>
      <c r="AD21" s="76">
        <v>15.1144674625149</v>
      </c>
      <c r="AE21" s="76">
        <v>1.01</v>
      </c>
    </row>
    <row r="22" spans="1:31" x14ac:dyDescent="0.15">
      <c r="A22" s="75">
        <v>270</v>
      </c>
      <c r="B22" s="76">
        <v>11.6585203785214</v>
      </c>
      <c r="C22" s="76">
        <v>0.77</v>
      </c>
      <c r="D22" s="76">
        <v>11.7585203785214</v>
      </c>
      <c r="E22" s="76">
        <v>0.78</v>
      </c>
      <c r="F22" s="76">
        <v>11.558520378521401</v>
      </c>
      <c r="G22" s="76">
        <v>0.76</v>
      </c>
      <c r="H22" s="76">
        <v>12.674737831452701</v>
      </c>
      <c r="I22" s="76">
        <v>1.35</v>
      </c>
      <c r="J22" s="76">
        <v>12.9747378314527</v>
      </c>
      <c r="K22" s="76">
        <v>1.36</v>
      </c>
      <c r="L22" s="76">
        <v>12.3747378314527</v>
      </c>
      <c r="M22" s="76">
        <v>1.34</v>
      </c>
      <c r="N22" s="76">
        <v>12.325047261988299</v>
      </c>
      <c r="O22" s="76">
        <v>1.22</v>
      </c>
      <c r="P22" s="76">
        <v>12.425047261988301</v>
      </c>
      <c r="Q22" s="76">
        <v>1.23</v>
      </c>
      <c r="R22" s="76">
        <v>12.225047261988299</v>
      </c>
      <c r="S22" s="76">
        <v>1.21</v>
      </c>
      <c r="T22" s="76">
        <v>10.903809328475599</v>
      </c>
      <c r="U22" s="76">
        <v>1</v>
      </c>
      <c r="V22" s="76">
        <v>11.003809328475599</v>
      </c>
      <c r="W22" s="76">
        <v>1.01</v>
      </c>
      <c r="X22" s="76">
        <v>10.8038093284756</v>
      </c>
      <c r="Y22" s="76">
        <v>0.99</v>
      </c>
      <c r="Z22" s="76">
        <v>14.746577316408899</v>
      </c>
      <c r="AA22" s="76">
        <v>0.95</v>
      </c>
      <c r="AB22" s="76">
        <v>15.0465773164089</v>
      </c>
      <c r="AC22" s="76">
        <v>0.96</v>
      </c>
      <c r="AD22" s="76">
        <v>14.4465773164089</v>
      </c>
      <c r="AE22" s="76">
        <v>0.94</v>
      </c>
    </row>
    <row r="23" spans="1:31" x14ac:dyDescent="0.15">
      <c r="A23" s="75">
        <v>300</v>
      </c>
      <c r="B23" s="76">
        <v>11.5270998218336</v>
      </c>
      <c r="C23" s="76">
        <v>0.74</v>
      </c>
      <c r="D23" s="76">
        <v>11.6270998218336</v>
      </c>
      <c r="E23" s="76">
        <v>0.75</v>
      </c>
      <c r="F23" s="76">
        <v>11.4270998218336</v>
      </c>
      <c r="G23" s="76">
        <v>0.73</v>
      </c>
      <c r="H23" s="76">
        <v>12.228895063342399</v>
      </c>
      <c r="I23" s="76">
        <v>1.27</v>
      </c>
      <c r="J23" s="76">
        <v>12.328895063342401</v>
      </c>
      <c r="K23" s="76">
        <v>1.28</v>
      </c>
      <c r="L23" s="76">
        <v>12.1288950633424</v>
      </c>
      <c r="M23" s="76">
        <v>1.26</v>
      </c>
      <c r="N23" s="76">
        <v>12.0066100396058</v>
      </c>
      <c r="O23" s="76">
        <v>1.1599999999999999</v>
      </c>
      <c r="P23" s="76">
        <v>12.106610039605799</v>
      </c>
      <c r="Q23" s="76">
        <v>1.17</v>
      </c>
      <c r="R23" s="76">
        <v>11.9066100396058</v>
      </c>
      <c r="S23" s="76">
        <v>1.1499999999999999</v>
      </c>
      <c r="T23" s="76">
        <v>10.803001643518501</v>
      </c>
      <c r="U23" s="76">
        <v>0.95</v>
      </c>
      <c r="V23" s="76">
        <v>10.9030016435185</v>
      </c>
      <c r="W23" s="76">
        <v>0.96</v>
      </c>
      <c r="X23" s="76">
        <v>10.703001643518499</v>
      </c>
      <c r="Y23" s="76">
        <v>0.94</v>
      </c>
      <c r="Z23" s="76">
        <v>14.1644625503802</v>
      </c>
      <c r="AA23" s="76">
        <v>0.88</v>
      </c>
      <c r="AB23" s="76">
        <v>14.3644625503802</v>
      </c>
      <c r="AC23" s="76">
        <v>0.89</v>
      </c>
      <c r="AD23" s="76">
        <v>13.964462550380199</v>
      </c>
      <c r="AE23" s="76">
        <v>0.87</v>
      </c>
    </row>
    <row r="24" spans="1:31" x14ac:dyDescent="0.15">
      <c r="A24" s="75">
        <v>330</v>
      </c>
      <c r="B24" s="76">
        <v>11.422618999659401</v>
      </c>
      <c r="C24" s="76">
        <v>0.71</v>
      </c>
      <c r="D24" s="76">
        <v>11.5226189996594</v>
      </c>
      <c r="E24" s="76">
        <v>0.72</v>
      </c>
      <c r="F24" s="76">
        <v>11.322618999659401</v>
      </c>
      <c r="G24" s="76">
        <v>0.7</v>
      </c>
      <c r="H24" s="76">
        <v>11.952475335500701</v>
      </c>
      <c r="I24" s="76">
        <v>1.2</v>
      </c>
      <c r="J24" s="76">
        <v>12.0524753355007</v>
      </c>
      <c r="K24" s="76">
        <v>1.23</v>
      </c>
      <c r="L24" s="76">
        <v>11.852475335500699</v>
      </c>
      <c r="M24" s="76">
        <v>1.17</v>
      </c>
      <c r="N24" s="76">
        <v>11.7882184544228</v>
      </c>
      <c r="O24" s="76">
        <v>1.1000000000000001</v>
      </c>
      <c r="P24" s="76">
        <v>11.8882184544228</v>
      </c>
      <c r="Q24" s="76">
        <v>1.1299999999999999</v>
      </c>
      <c r="R24" s="76">
        <v>11.688218454422801</v>
      </c>
      <c r="S24" s="76">
        <v>1.07</v>
      </c>
      <c r="T24" s="76">
        <v>10.7420639211607</v>
      </c>
      <c r="U24" s="76">
        <v>0.91</v>
      </c>
      <c r="V24" s="76">
        <v>10.842063921160699</v>
      </c>
      <c r="W24" s="76">
        <v>0.92</v>
      </c>
      <c r="X24" s="76">
        <v>10.6420639211607</v>
      </c>
      <c r="Y24" s="76">
        <v>0.9</v>
      </c>
      <c r="Z24" s="76">
        <v>13.727459229088399</v>
      </c>
      <c r="AA24" s="76">
        <v>0.83</v>
      </c>
      <c r="AB24" s="76">
        <v>13.927459229088401</v>
      </c>
      <c r="AC24" s="76">
        <v>0.86</v>
      </c>
      <c r="AD24" s="76">
        <v>13.5274592290884</v>
      </c>
      <c r="AE24" s="76">
        <v>0.8</v>
      </c>
    </row>
    <row r="25" spans="1:31" x14ac:dyDescent="0.15">
      <c r="A25" s="75">
        <v>360</v>
      </c>
      <c r="B25" s="76">
        <v>11.336327288777399</v>
      </c>
      <c r="C25" s="76">
        <v>0.69</v>
      </c>
      <c r="D25" s="76">
        <v>11.436327288777401</v>
      </c>
      <c r="E25" s="76">
        <v>0.7</v>
      </c>
      <c r="F25" s="76">
        <v>11.2363272887774</v>
      </c>
      <c r="G25" s="76">
        <v>0.68</v>
      </c>
      <c r="H25" s="76">
        <v>11.7605699804739</v>
      </c>
      <c r="I25" s="76">
        <v>1.1399999999999999</v>
      </c>
      <c r="J25" s="76">
        <v>11.860569980473899</v>
      </c>
      <c r="K25" s="76">
        <v>1.1499999999999999</v>
      </c>
      <c r="L25" s="76">
        <v>11.6605699804739</v>
      </c>
      <c r="M25" s="76">
        <v>1.1299999999999999</v>
      </c>
      <c r="N25" s="76">
        <v>11.6305045384533</v>
      </c>
      <c r="O25" s="76">
        <v>1.05</v>
      </c>
      <c r="P25" s="76">
        <v>11.7305045384533</v>
      </c>
      <c r="Q25" s="76">
        <v>1.06</v>
      </c>
      <c r="R25" s="76">
        <v>11.5305045384533</v>
      </c>
      <c r="S25" s="76">
        <v>1.04</v>
      </c>
      <c r="T25" s="76">
        <v>10.7012489739689</v>
      </c>
      <c r="U25" s="76">
        <v>0.87</v>
      </c>
      <c r="V25" s="76">
        <v>10.801248973968899</v>
      </c>
      <c r="W25" s="76">
        <v>0.89</v>
      </c>
      <c r="X25" s="76">
        <v>10.6012489739689</v>
      </c>
      <c r="Y25" s="76">
        <v>0.85</v>
      </c>
      <c r="Z25" s="76">
        <v>13.334679115283</v>
      </c>
      <c r="AA25" s="76">
        <v>0.78</v>
      </c>
      <c r="AB25" s="76">
        <v>13.434679115283</v>
      </c>
      <c r="AC25" s="76">
        <v>0.79</v>
      </c>
      <c r="AD25" s="76">
        <v>13.234679115283001</v>
      </c>
      <c r="AE25" s="76">
        <v>0.77</v>
      </c>
    </row>
    <row r="26" spans="1:31" x14ac:dyDescent="0.15">
      <c r="A26" s="75">
        <v>390</v>
      </c>
      <c r="B26" s="76">
        <v>11.268705340671699</v>
      </c>
      <c r="C26" s="76">
        <v>0.67</v>
      </c>
      <c r="D26" s="76">
        <v>11.368705340671699</v>
      </c>
      <c r="E26" s="76">
        <v>0.7</v>
      </c>
      <c r="F26" s="76">
        <v>11.1687053406717</v>
      </c>
      <c r="G26" s="76">
        <v>0.64</v>
      </c>
      <c r="H26" s="76">
        <v>11.6117832706506</v>
      </c>
      <c r="I26" s="76">
        <v>1.0900000000000001</v>
      </c>
      <c r="J26" s="76">
        <v>11.711783270650599</v>
      </c>
      <c r="K26" s="76">
        <v>1.1100000000000001</v>
      </c>
      <c r="L26" s="76">
        <v>11.5117832706506</v>
      </c>
      <c r="M26" s="76">
        <v>1.07</v>
      </c>
      <c r="N26" s="76">
        <v>11.49871219443</v>
      </c>
      <c r="O26" s="76">
        <v>1</v>
      </c>
      <c r="P26" s="76">
        <v>11.59871219443</v>
      </c>
      <c r="Q26" s="76">
        <v>1.02</v>
      </c>
      <c r="R26" s="76">
        <v>11.398712194430001</v>
      </c>
      <c r="S26" s="76">
        <v>0.98</v>
      </c>
      <c r="T26" s="76">
        <v>10.6602816261902</v>
      </c>
      <c r="U26" s="76">
        <v>0.83</v>
      </c>
      <c r="V26" s="76">
        <v>10.760281626190199</v>
      </c>
      <c r="W26" s="76">
        <v>0.84</v>
      </c>
      <c r="X26" s="76">
        <v>10.5602816261902</v>
      </c>
      <c r="Y26" s="76">
        <v>0.82</v>
      </c>
      <c r="Z26" s="76">
        <v>12.9950018857218</v>
      </c>
      <c r="AA26" s="76">
        <v>0.75</v>
      </c>
      <c r="AB26" s="76">
        <v>13.195001885721799</v>
      </c>
      <c r="AC26" s="76">
        <v>0.77</v>
      </c>
      <c r="AD26" s="76">
        <v>12.795001885721801</v>
      </c>
      <c r="AE26" s="76">
        <v>0.73</v>
      </c>
    </row>
    <row r="27" spans="1:31" x14ac:dyDescent="0.15">
      <c r="A27" s="75">
        <v>420</v>
      </c>
      <c r="B27" s="76">
        <v>11.2103890070892</v>
      </c>
      <c r="C27" s="76">
        <v>0.65</v>
      </c>
      <c r="D27" s="76">
        <v>11.310389007089199</v>
      </c>
      <c r="E27" s="76">
        <v>0.66</v>
      </c>
      <c r="F27" s="76">
        <v>11.1103890070892</v>
      </c>
      <c r="G27" s="76">
        <v>0.64</v>
      </c>
      <c r="H27" s="76">
        <v>11.4892318300044</v>
      </c>
      <c r="I27" s="76">
        <v>1.04</v>
      </c>
      <c r="J27" s="76">
        <v>11.589231830004399</v>
      </c>
      <c r="K27" s="76">
        <v>1.05</v>
      </c>
      <c r="L27" s="76">
        <v>11.3892318300044</v>
      </c>
      <c r="M27" s="76">
        <v>1.03</v>
      </c>
      <c r="N27" s="76">
        <v>11.374769272612401</v>
      </c>
      <c r="O27" s="76">
        <v>0.96</v>
      </c>
      <c r="P27" s="76">
        <v>11.4747692726124</v>
      </c>
      <c r="Q27" s="76">
        <v>0.97</v>
      </c>
      <c r="R27" s="76">
        <v>11.274769272612399</v>
      </c>
      <c r="S27" s="76">
        <v>0.95</v>
      </c>
      <c r="T27" s="76">
        <v>10.629455812986601</v>
      </c>
      <c r="U27" s="76">
        <v>0.79</v>
      </c>
      <c r="V27" s="76">
        <v>10.7294558129866</v>
      </c>
      <c r="W27" s="76">
        <v>0.8</v>
      </c>
      <c r="X27" s="76">
        <v>10.529455812986599</v>
      </c>
      <c r="Y27" s="76">
        <v>0.78</v>
      </c>
      <c r="Z27" s="76">
        <v>12.7247824824752</v>
      </c>
      <c r="AA27" s="76">
        <v>0.72</v>
      </c>
      <c r="AB27" s="76">
        <v>12.8247824824752</v>
      </c>
      <c r="AC27" s="76">
        <v>0.73</v>
      </c>
      <c r="AD27" s="76">
        <v>12.624782482475201</v>
      </c>
      <c r="AE27" s="76">
        <v>0.71</v>
      </c>
    </row>
    <row r="28" spans="1:31" x14ac:dyDescent="0.15">
      <c r="A28" s="75">
        <v>450</v>
      </c>
      <c r="B28" s="76">
        <v>11.171328720345301</v>
      </c>
      <c r="C28" s="76">
        <v>0.63</v>
      </c>
      <c r="D28" s="76">
        <v>11.2713287203453</v>
      </c>
      <c r="E28" s="76">
        <v>0.64</v>
      </c>
      <c r="F28" s="76">
        <v>11.071328720345299</v>
      </c>
      <c r="G28" s="76">
        <v>0.62</v>
      </c>
      <c r="H28" s="76">
        <v>11.3939361520163</v>
      </c>
      <c r="I28" s="76">
        <v>0.99</v>
      </c>
      <c r="J28" s="76">
        <v>11.4939361520163</v>
      </c>
      <c r="K28" s="76">
        <v>1</v>
      </c>
      <c r="L28" s="76">
        <v>11.2939361520163</v>
      </c>
      <c r="M28" s="76">
        <v>0.98</v>
      </c>
      <c r="N28" s="76">
        <v>11.278392848168</v>
      </c>
      <c r="O28" s="76">
        <v>0.92</v>
      </c>
      <c r="P28" s="76">
        <v>11.378392848168</v>
      </c>
      <c r="Q28" s="76">
        <v>0.93</v>
      </c>
      <c r="R28" s="76">
        <v>11.178392848168</v>
      </c>
      <c r="S28" s="76">
        <v>0.91</v>
      </c>
      <c r="T28" s="76">
        <v>10.608857395031601</v>
      </c>
      <c r="U28" s="76">
        <v>0.76</v>
      </c>
      <c r="V28" s="76">
        <v>10.7088573950316</v>
      </c>
      <c r="W28" s="76">
        <v>0.77</v>
      </c>
      <c r="X28" s="76">
        <v>10.508857395031599</v>
      </c>
      <c r="Y28" s="76">
        <v>0.75</v>
      </c>
      <c r="Z28" s="76">
        <v>12.4887879965036</v>
      </c>
      <c r="AA28" s="76">
        <v>0.69</v>
      </c>
      <c r="AB28" s="76">
        <v>12.688787996503599</v>
      </c>
      <c r="AC28" s="76">
        <v>0.7</v>
      </c>
      <c r="AD28" s="76">
        <v>12.288787996503601</v>
      </c>
      <c r="AE28" s="76">
        <v>0.68</v>
      </c>
    </row>
    <row r="29" spans="1:31" x14ac:dyDescent="0.15">
      <c r="A29" s="75">
        <v>480</v>
      </c>
      <c r="B29" s="76">
        <v>11.1321216873593</v>
      </c>
      <c r="C29" s="76">
        <v>0.61</v>
      </c>
      <c r="D29" s="76">
        <v>11.2321216873593</v>
      </c>
      <c r="E29" s="76">
        <v>0.62</v>
      </c>
      <c r="F29" s="76">
        <v>11.0321216873593</v>
      </c>
      <c r="G29" s="76">
        <v>0.6</v>
      </c>
      <c r="H29" s="76">
        <v>11.3074008671516</v>
      </c>
      <c r="I29" s="76">
        <v>0.95</v>
      </c>
      <c r="J29" s="76">
        <v>11.407400867151599</v>
      </c>
      <c r="K29" s="76">
        <v>0.96</v>
      </c>
      <c r="L29" s="76">
        <v>11.2074008671516</v>
      </c>
      <c r="M29" s="76">
        <v>0.94</v>
      </c>
      <c r="N29" s="76">
        <v>11.200637666546699</v>
      </c>
      <c r="O29" s="76">
        <v>0.89</v>
      </c>
      <c r="P29" s="76">
        <v>11.300637666546701</v>
      </c>
      <c r="Q29" s="76">
        <v>0.9</v>
      </c>
      <c r="R29" s="76">
        <v>11.100637666546699</v>
      </c>
      <c r="S29" s="76">
        <v>0.88</v>
      </c>
      <c r="T29" s="76">
        <v>10.588220606243199</v>
      </c>
      <c r="U29" s="76">
        <v>0.73</v>
      </c>
      <c r="V29" s="76">
        <v>10.688220606243201</v>
      </c>
      <c r="W29" s="76">
        <v>0.74</v>
      </c>
      <c r="X29" s="76">
        <v>10.4882206062432</v>
      </c>
      <c r="Y29" s="76">
        <v>0.72</v>
      </c>
      <c r="Z29" s="76">
        <v>12.316347462180399</v>
      </c>
      <c r="AA29" s="76">
        <v>0.67</v>
      </c>
      <c r="AB29" s="76">
        <v>12.416347462180401</v>
      </c>
      <c r="AC29" s="76">
        <v>0.68</v>
      </c>
      <c r="AD29" s="76">
        <v>12.2163474621804</v>
      </c>
      <c r="AE29" s="76">
        <v>0.66</v>
      </c>
    </row>
    <row r="30" spans="1:31" x14ac:dyDescent="0.15">
      <c r="A30" s="75">
        <v>500</v>
      </c>
      <c r="B30" s="76">
        <v>11.112462990644101</v>
      </c>
      <c r="C30" s="76">
        <v>0.6</v>
      </c>
      <c r="D30" s="76">
        <v>11.2124629906441</v>
      </c>
      <c r="E30" s="76">
        <v>0.61</v>
      </c>
      <c r="F30" s="76">
        <v>11.012462990644099</v>
      </c>
      <c r="G30" s="76">
        <v>0.59</v>
      </c>
      <c r="H30" s="76">
        <v>11.268705340671699</v>
      </c>
      <c r="I30" s="76">
        <v>0.92</v>
      </c>
      <c r="J30" s="76">
        <v>11.368705340671699</v>
      </c>
      <c r="K30" s="76">
        <v>0.94</v>
      </c>
      <c r="L30" s="76">
        <v>11.1687053406717</v>
      </c>
      <c r="M30" s="76">
        <v>0.9</v>
      </c>
      <c r="N30" s="76">
        <v>11.161540738356701</v>
      </c>
      <c r="O30" s="76">
        <v>0.87</v>
      </c>
      <c r="P30" s="76">
        <v>11.2615407383567</v>
      </c>
      <c r="Q30" s="76">
        <v>0.89</v>
      </c>
      <c r="R30" s="76">
        <v>11.061540738356699</v>
      </c>
      <c r="S30" s="76">
        <v>0.85</v>
      </c>
      <c r="T30" s="76">
        <v>10.588220606243199</v>
      </c>
      <c r="U30" s="76">
        <v>0.71</v>
      </c>
      <c r="V30" s="76">
        <v>10.688220606243201</v>
      </c>
      <c r="W30" s="76">
        <v>0.73</v>
      </c>
      <c r="X30" s="76">
        <v>10.4882206062432</v>
      </c>
      <c r="Y30" s="76">
        <v>0.69</v>
      </c>
      <c r="Z30" s="76">
        <v>12.220104217963</v>
      </c>
      <c r="AA30" s="76">
        <v>0.66</v>
      </c>
      <c r="AB30" s="76">
        <v>12.320104217962999</v>
      </c>
      <c r="AC30" s="76">
        <v>0.68</v>
      </c>
      <c r="AD30" s="76">
        <v>12.120104217963</v>
      </c>
      <c r="AE30" s="76">
        <v>0.64</v>
      </c>
    </row>
    <row r="31" spans="1:31" x14ac:dyDescent="0.15">
      <c r="A31" s="75">
        <v>560</v>
      </c>
      <c r="B31" s="76">
        <v>11.112462990644101</v>
      </c>
      <c r="C31" s="76">
        <v>0.56000000000000005</v>
      </c>
      <c r="D31" s="76">
        <v>11.2124629906441</v>
      </c>
      <c r="E31" s="76">
        <v>0.56999999999999995</v>
      </c>
      <c r="F31" s="76">
        <v>11.012462990644099</v>
      </c>
      <c r="G31" s="76">
        <v>0.55000000000000004</v>
      </c>
      <c r="H31" s="76">
        <v>11.171328720345301</v>
      </c>
      <c r="I31" s="76">
        <v>0.85</v>
      </c>
      <c r="J31" s="76">
        <v>11.2713287203453</v>
      </c>
      <c r="K31" s="76">
        <v>0.86</v>
      </c>
      <c r="L31" s="76">
        <v>11.071328720345299</v>
      </c>
      <c r="M31" s="76">
        <v>0.84</v>
      </c>
      <c r="N31" s="76">
        <v>11.0730349360059</v>
      </c>
      <c r="O31" s="76">
        <v>0.8</v>
      </c>
      <c r="P31" s="76">
        <v>11.1730349360059</v>
      </c>
      <c r="Q31" s="76">
        <v>0.81</v>
      </c>
      <c r="R31" s="76">
        <v>10.973034936005901</v>
      </c>
      <c r="S31" s="76">
        <v>0.79</v>
      </c>
      <c r="T31" s="76">
        <v>10.5778878039887</v>
      </c>
      <c r="U31" s="76">
        <v>0.67</v>
      </c>
      <c r="V31" s="76">
        <v>10.6778878039887</v>
      </c>
      <c r="W31" s="76">
        <v>0.68</v>
      </c>
      <c r="X31" s="76">
        <v>10.4778878039887</v>
      </c>
      <c r="Y31" s="76">
        <v>0.66</v>
      </c>
      <c r="Z31" s="76">
        <v>11.9795810500516</v>
      </c>
      <c r="AA31" s="76">
        <v>0.62</v>
      </c>
      <c r="AB31" s="76">
        <v>12.079581050051599</v>
      </c>
      <c r="AC31" s="76">
        <v>0.63</v>
      </c>
      <c r="AD31" s="76">
        <v>11.8795810500516</v>
      </c>
      <c r="AE31" s="76">
        <v>0.61</v>
      </c>
    </row>
    <row r="32" spans="1:31" x14ac:dyDescent="0.15">
      <c r="A32" s="75">
        <v>620</v>
      </c>
      <c r="B32" s="76">
        <v>11.092767426910401</v>
      </c>
      <c r="C32" s="76">
        <v>0.51</v>
      </c>
      <c r="D32" s="76">
        <v>11.1927674269104</v>
      </c>
      <c r="E32" s="76">
        <v>0.52</v>
      </c>
      <c r="F32" s="76">
        <v>10.992767426910399</v>
      </c>
      <c r="G32" s="76">
        <v>0.5</v>
      </c>
      <c r="H32" s="76">
        <v>11.1026198209141</v>
      </c>
      <c r="I32" s="76">
        <v>0.79</v>
      </c>
      <c r="J32" s="76">
        <v>11.2026198209141</v>
      </c>
      <c r="K32" s="76">
        <v>0.8</v>
      </c>
      <c r="L32" s="76">
        <v>11.0026198209141</v>
      </c>
      <c r="M32" s="76">
        <v>0.78</v>
      </c>
      <c r="N32" s="76">
        <v>11.023541757620199</v>
      </c>
      <c r="O32" s="76">
        <v>0.75</v>
      </c>
      <c r="P32" s="76">
        <v>11.123541757620201</v>
      </c>
      <c r="Q32" s="76">
        <v>0.76</v>
      </c>
      <c r="R32" s="76">
        <v>10.9235417576202</v>
      </c>
      <c r="S32" s="76">
        <v>0.74</v>
      </c>
      <c r="T32" s="76">
        <v>10.5675453864687</v>
      </c>
      <c r="U32" s="76">
        <v>0.63</v>
      </c>
      <c r="V32" s="76">
        <v>10.667545386468699</v>
      </c>
      <c r="W32" s="76">
        <v>0.66</v>
      </c>
      <c r="X32" s="76">
        <v>10.4675453864687</v>
      </c>
      <c r="Y32" s="76">
        <v>0.6</v>
      </c>
      <c r="Z32" s="76">
        <v>11.8341256865875</v>
      </c>
      <c r="AA32" s="76">
        <v>0.59</v>
      </c>
      <c r="AB32" s="76">
        <v>11.9341256865875</v>
      </c>
      <c r="AC32" s="76">
        <v>0.6</v>
      </c>
      <c r="AD32" s="76">
        <v>11.7341256865875</v>
      </c>
      <c r="AE32" s="76">
        <v>0.57999999999999996</v>
      </c>
    </row>
    <row r="33" spans="1:31" x14ac:dyDescent="0.15">
      <c r="A33" s="75">
        <v>680</v>
      </c>
      <c r="B33" s="76">
        <v>11.092767426910401</v>
      </c>
      <c r="C33" s="76">
        <v>0.47</v>
      </c>
      <c r="D33" s="76">
        <v>11.1927674269104</v>
      </c>
      <c r="E33" s="76">
        <v>0.48</v>
      </c>
      <c r="F33" s="76">
        <v>10.992767426910399</v>
      </c>
      <c r="G33" s="76">
        <v>0.46</v>
      </c>
      <c r="H33" s="76">
        <v>11.112462990644101</v>
      </c>
      <c r="I33" s="76">
        <v>0.74</v>
      </c>
      <c r="J33" s="76">
        <v>11.2124629906441</v>
      </c>
      <c r="K33" s="76">
        <v>0.75</v>
      </c>
      <c r="L33" s="76">
        <v>11.012462990644099</v>
      </c>
      <c r="M33" s="76">
        <v>0.73</v>
      </c>
      <c r="N33" s="76">
        <v>11.003679547915601</v>
      </c>
      <c r="O33" s="76">
        <v>0.7</v>
      </c>
      <c r="P33" s="76">
        <v>11.103679547915601</v>
      </c>
      <c r="Q33" s="76">
        <v>0.71</v>
      </c>
      <c r="R33" s="76">
        <v>10.903679547915599</v>
      </c>
      <c r="S33" s="76">
        <v>0.69</v>
      </c>
      <c r="T33" s="76">
        <v>10.5675453864687</v>
      </c>
      <c r="U33" s="76">
        <v>0.59</v>
      </c>
      <c r="V33" s="76">
        <v>10.667545386468699</v>
      </c>
      <c r="W33" s="76">
        <v>0.61</v>
      </c>
      <c r="X33" s="76">
        <v>10.4675453864687</v>
      </c>
      <c r="Y33" s="76">
        <v>0.56999999999999995</v>
      </c>
      <c r="Z33" s="76">
        <v>11.7328431574081</v>
      </c>
      <c r="AA33" s="76">
        <v>0.56999999999999995</v>
      </c>
      <c r="AB33" s="76">
        <v>11.832843157408099</v>
      </c>
      <c r="AC33" s="76">
        <v>0.57999999999999996</v>
      </c>
      <c r="AD33" s="76">
        <v>11.6328431574081</v>
      </c>
      <c r="AE33" s="76">
        <v>0.56000000000000005</v>
      </c>
    </row>
    <row r="34" spans="1:31" x14ac:dyDescent="0.15">
      <c r="A34" s="75">
        <v>740</v>
      </c>
      <c r="B34" s="76">
        <v>11.0829058011141</v>
      </c>
      <c r="C34" s="76">
        <v>0.44</v>
      </c>
      <c r="D34" s="76">
        <v>11.182905801114099</v>
      </c>
      <c r="E34" s="76">
        <v>0.45</v>
      </c>
      <c r="F34" s="76">
        <v>10.9829058011141</v>
      </c>
      <c r="G34" s="76">
        <v>0.43</v>
      </c>
      <c r="H34" s="76">
        <v>11.092767426910401</v>
      </c>
      <c r="I34" s="76">
        <v>0.69</v>
      </c>
      <c r="J34" s="76">
        <v>11.1927674269104</v>
      </c>
      <c r="K34" s="76">
        <v>0.7</v>
      </c>
      <c r="L34" s="76">
        <v>10.992767426910399</v>
      </c>
      <c r="M34" s="76">
        <v>0.68</v>
      </c>
      <c r="N34" s="76">
        <v>10.9937344976262</v>
      </c>
      <c r="O34" s="76">
        <v>0.65</v>
      </c>
      <c r="P34" s="76">
        <v>11.093734497626199</v>
      </c>
      <c r="Q34" s="76">
        <v>0.66</v>
      </c>
      <c r="R34" s="76">
        <v>10.8937344976262</v>
      </c>
      <c r="S34" s="76">
        <v>0.64</v>
      </c>
      <c r="T34" s="76">
        <v>10.5778878039887</v>
      </c>
      <c r="U34" s="76">
        <v>0.55000000000000004</v>
      </c>
      <c r="V34" s="76">
        <v>10.6778878039887</v>
      </c>
      <c r="W34" s="76">
        <v>0.56000000000000005</v>
      </c>
      <c r="X34" s="76">
        <v>10.4778878039887</v>
      </c>
      <c r="Y34" s="76">
        <v>0.54</v>
      </c>
      <c r="Z34" s="76">
        <v>11.6117832706506</v>
      </c>
      <c r="AA34" s="76">
        <v>0.54</v>
      </c>
      <c r="AB34" s="76">
        <v>11.711783270650599</v>
      </c>
      <c r="AC34" s="76">
        <v>0.55000000000000004</v>
      </c>
      <c r="AD34" s="76">
        <v>11.5117832706506</v>
      </c>
      <c r="AE34" s="76">
        <v>0.53</v>
      </c>
    </row>
    <row r="35" spans="1:31" x14ac:dyDescent="0.15">
      <c r="A35" s="75">
        <v>800</v>
      </c>
      <c r="B35" s="76">
        <v>11.0829058011141</v>
      </c>
      <c r="C35" s="76">
        <v>0.43</v>
      </c>
      <c r="D35" s="76">
        <v>11.182905801114099</v>
      </c>
      <c r="E35" s="76">
        <v>0.44</v>
      </c>
      <c r="F35" s="76">
        <v>10.9829058011141</v>
      </c>
      <c r="G35" s="76">
        <v>0.42</v>
      </c>
      <c r="H35" s="76">
        <v>11.092767426910401</v>
      </c>
      <c r="I35" s="76">
        <v>0.65</v>
      </c>
      <c r="J35" s="76">
        <v>11.1927674269104</v>
      </c>
      <c r="K35" s="76">
        <v>0.68</v>
      </c>
      <c r="L35" s="76">
        <v>10.992767426910399</v>
      </c>
      <c r="M35" s="76">
        <v>0.62</v>
      </c>
      <c r="N35" s="76">
        <v>10.9937344976262</v>
      </c>
      <c r="O35" s="76">
        <v>0.61</v>
      </c>
      <c r="P35" s="76">
        <v>11.093734497626199</v>
      </c>
      <c r="Q35" s="76">
        <v>0.64</v>
      </c>
      <c r="R35" s="76">
        <v>10.8937344976262</v>
      </c>
      <c r="S35" s="76">
        <v>0.57999999999999996</v>
      </c>
      <c r="T35" s="76">
        <v>10.557193346164</v>
      </c>
      <c r="U35" s="76">
        <v>0.51</v>
      </c>
      <c r="V35" s="76">
        <v>10.657193346164</v>
      </c>
      <c r="W35" s="76">
        <v>0.52</v>
      </c>
      <c r="X35" s="76">
        <v>10.457193346164001</v>
      </c>
      <c r="Y35" s="76">
        <v>0.5</v>
      </c>
      <c r="Z35" s="76">
        <v>11.583635156928899</v>
      </c>
      <c r="AA35" s="76">
        <v>0.51</v>
      </c>
      <c r="AB35" s="76">
        <v>11.683635156928901</v>
      </c>
      <c r="AC35" s="76">
        <v>0.54</v>
      </c>
      <c r="AD35" s="76">
        <v>11.4836351569289</v>
      </c>
      <c r="AE35" s="76">
        <v>0.48</v>
      </c>
    </row>
    <row r="36" spans="1:31" x14ac:dyDescent="0.15">
      <c r="A36" s="75">
        <v>860</v>
      </c>
      <c r="B36" s="76">
        <v>11.092767426910401</v>
      </c>
      <c r="C36" s="76">
        <v>0.4</v>
      </c>
      <c r="D36" s="76">
        <v>11.1927674269104</v>
      </c>
      <c r="E36" s="76">
        <v>0.43</v>
      </c>
      <c r="F36" s="76">
        <v>10.992767426910399</v>
      </c>
      <c r="G36" s="76">
        <v>0.37</v>
      </c>
      <c r="H36" s="76">
        <v>11.0829058011141</v>
      </c>
      <c r="I36" s="76">
        <v>0.6</v>
      </c>
      <c r="J36" s="76">
        <v>11.182905801114099</v>
      </c>
      <c r="K36" s="76">
        <v>0.62</v>
      </c>
      <c r="L36" s="76">
        <v>10.9829058011141</v>
      </c>
      <c r="M36" s="76">
        <v>0.57999999999999996</v>
      </c>
      <c r="N36" s="76">
        <v>11.023541757620199</v>
      </c>
      <c r="O36" s="76">
        <v>0.55000000000000004</v>
      </c>
      <c r="P36" s="76">
        <v>11.123541757620201</v>
      </c>
      <c r="Q36" s="76">
        <v>0.56999999999999995</v>
      </c>
      <c r="R36" s="76">
        <v>10.9235417576202</v>
      </c>
      <c r="S36" s="76">
        <v>0.53</v>
      </c>
      <c r="T36" s="76">
        <v>10.5468316755556</v>
      </c>
      <c r="U36" s="76">
        <v>0.47</v>
      </c>
      <c r="V36" s="76">
        <v>10.6468316755556</v>
      </c>
      <c r="W36" s="76">
        <v>0.48</v>
      </c>
      <c r="X36" s="76">
        <v>10.4468316755556</v>
      </c>
      <c r="Y36" s="76">
        <v>0.46</v>
      </c>
      <c r="Z36" s="76">
        <v>11.508183642863999</v>
      </c>
      <c r="AA36" s="76">
        <v>0.49</v>
      </c>
      <c r="AB36" s="76">
        <v>11.608183642864001</v>
      </c>
      <c r="AC36" s="76">
        <v>0.51</v>
      </c>
      <c r="AD36" s="76">
        <v>11.408183642864</v>
      </c>
      <c r="AE36" s="76">
        <v>0.47</v>
      </c>
    </row>
    <row r="37" spans="1:31" x14ac:dyDescent="0.15">
      <c r="A37" s="75">
        <v>920</v>
      </c>
      <c r="B37" s="76">
        <v>11.112462990644101</v>
      </c>
      <c r="C37" s="76">
        <v>0.38</v>
      </c>
      <c r="D37" s="76">
        <v>11.2124629906441</v>
      </c>
      <c r="E37" s="76">
        <v>0.39</v>
      </c>
      <c r="F37" s="76">
        <v>11.012462990644099</v>
      </c>
      <c r="G37" s="76">
        <v>0.37</v>
      </c>
      <c r="H37" s="76">
        <v>11.0829058011141</v>
      </c>
      <c r="I37" s="76">
        <v>0.54</v>
      </c>
      <c r="J37" s="76">
        <v>11.182905801114099</v>
      </c>
      <c r="K37" s="76">
        <v>0.55000000000000004</v>
      </c>
      <c r="L37" s="76">
        <v>10.9829058011141</v>
      </c>
      <c r="M37" s="76">
        <v>0.53</v>
      </c>
      <c r="N37" s="76">
        <v>11.023541757620199</v>
      </c>
      <c r="O37" s="76">
        <v>0.5</v>
      </c>
      <c r="P37" s="76">
        <v>11.123541757620201</v>
      </c>
      <c r="Q37" s="76">
        <v>0.51</v>
      </c>
      <c r="R37" s="76">
        <v>10.9235417576202</v>
      </c>
      <c r="S37" s="76">
        <v>0.49</v>
      </c>
      <c r="T37" s="76">
        <v>10.5468316755556</v>
      </c>
      <c r="U37" s="76">
        <v>0.43</v>
      </c>
      <c r="V37" s="76">
        <v>10.6468316755556</v>
      </c>
      <c r="W37" s="76">
        <v>0.44</v>
      </c>
      <c r="X37" s="76">
        <v>10.4468316755556</v>
      </c>
      <c r="Y37" s="76">
        <v>0.42</v>
      </c>
      <c r="Z37" s="76">
        <v>11.4512210620051</v>
      </c>
      <c r="AA37" s="76">
        <v>0.47</v>
      </c>
      <c r="AB37" s="76">
        <v>11.5512210620051</v>
      </c>
      <c r="AC37" s="76">
        <v>0.48</v>
      </c>
      <c r="AD37" s="76">
        <v>11.3512210620051</v>
      </c>
      <c r="AE37" s="76">
        <v>0.46</v>
      </c>
    </row>
    <row r="38" spans="1:31" x14ac:dyDescent="0.15">
      <c r="A38" s="75">
        <v>980</v>
      </c>
      <c r="B38" s="76">
        <v>11.1321216873593</v>
      </c>
      <c r="C38" s="76">
        <v>0.36</v>
      </c>
      <c r="D38" s="76">
        <v>11.2321216873593</v>
      </c>
      <c r="E38" s="76">
        <v>0.37</v>
      </c>
      <c r="F38" s="76">
        <v>11.0321216873593</v>
      </c>
      <c r="G38" s="76">
        <v>0.35</v>
      </c>
      <c r="H38" s="76">
        <v>11.092767426910401</v>
      </c>
      <c r="I38" s="76">
        <v>0.49</v>
      </c>
      <c r="J38" s="76">
        <v>11.1927674269104</v>
      </c>
      <c r="K38" s="76">
        <v>0.52</v>
      </c>
      <c r="L38" s="76">
        <v>10.992767426910399</v>
      </c>
      <c r="M38" s="76">
        <v>0.46</v>
      </c>
      <c r="N38" s="76">
        <v>11.023541757620199</v>
      </c>
      <c r="O38" s="76">
        <v>0.46</v>
      </c>
      <c r="P38" s="76">
        <v>11.123541757620201</v>
      </c>
      <c r="Q38" s="76">
        <v>0.49</v>
      </c>
      <c r="R38" s="76">
        <v>10.9235417576202</v>
      </c>
      <c r="S38" s="76">
        <v>0.43</v>
      </c>
      <c r="T38" s="76">
        <v>10.5468316755556</v>
      </c>
      <c r="U38" s="76">
        <v>0.42</v>
      </c>
      <c r="V38" s="76">
        <v>10.6468316755556</v>
      </c>
      <c r="W38" s="76">
        <v>0.45</v>
      </c>
      <c r="X38" s="76">
        <v>10.4468316755556</v>
      </c>
      <c r="Y38" s="76">
        <v>0.39</v>
      </c>
      <c r="Z38" s="76">
        <v>11.4035060899066</v>
      </c>
      <c r="AA38" s="76">
        <v>0.45</v>
      </c>
      <c r="AB38" s="76">
        <v>11.503506089906599</v>
      </c>
      <c r="AC38" s="76">
        <v>0.48</v>
      </c>
      <c r="AD38" s="76">
        <v>11.3035060899066</v>
      </c>
      <c r="AE38" s="76">
        <v>0.42</v>
      </c>
    </row>
    <row r="39" spans="1:31" x14ac:dyDescent="0.15">
      <c r="A39" s="75">
        <v>1040</v>
      </c>
      <c r="B39" s="76">
        <v>11.161540738356701</v>
      </c>
      <c r="C39" s="76">
        <v>0.34</v>
      </c>
      <c r="D39" s="76">
        <v>11.2615407383567</v>
      </c>
      <c r="E39" s="76">
        <v>0.35</v>
      </c>
      <c r="F39" s="76">
        <v>11.061540738356699</v>
      </c>
      <c r="G39" s="76">
        <v>0.33</v>
      </c>
      <c r="H39" s="76">
        <v>11.112462990644101</v>
      </c>
      <c r="I39" s="76">
        <v>0.46</v>
      </c>
      <c r="J39" s="76">
        <v>11.2124629906441</v>
      </c>
      <c r="K39" s="76">
        <v>0.48</v>
      </c>
      <c r="L39" s="76">
        <v>11.012462990644099</v>
      </c>
      <c r="M39" s="76">
        <v>0.44</v>
      </c>
      <c r="N39" s="76">
        <v>11.0433668296197</v>
      </c>
      <c r="O39" s="76">
        <v>0.43</v>
      </c>
      <c r="P39" s="76">
        <v>11.143366829619699</v>
      </c>
      <c r="Q39" s="76">
        <v>0.45</v>
      </c>
      <c r="R39" s="76">
        <v>10.9433668296197</v>
      </c>
      <c r="S39" s="76">
        <v>0.41</v>
      </c>
      <c r="T39" s="76">
        <v>10.557193346164</v>
      </c>
      <c r="U39" s="76">
        <v>0.39</v>
      </c>
      <c r="V39" s="76">
        <v>10.657193346164</v>
      </c>
      <c r="W39" s="76">
        <v>0.41</v>
      </c>
      <c r="X39" s="76">
        <v>10.457193346164001</v>
      </c>
      <c r="Y39" s="76">
        <v>0.37</v>
      </c>
      <c r="Z39" s="76">
        <v>11.3843572154246</v>
      </c>
      <c r="AA39" s="76">
        <v>0.43</v>
      </c>
      <c r="AB39" s="76">
        <v>11.4843572154246</v>
      </c>
      <c r="AC39" s="76">
        <v>0.45</v>
      </c>
      <c r="AD39" s="76">
        <v>11.284357215424601</v>
      </c>
      <c r="AE39" s="76">
        <v>0.41</v>
      </c>
    </row>
    <row r="40" spans="1:31" x14ac:dyDescent="0.15">
      <c r="A40" s="75">
        <v>1100</v>
      </c>
      <c r="B40" s="76">
        <v>11.181107530693801</v>
      </c>
      <c r="C40" s="76">
        <v>0.33</v>
      </c>
      <c r="D40" s="76">
        <v>11.2811075306938</v>
      </c>
      <c r="E40" s="76">
        <v>0.34</v>
      </c>
      <c r="F40" s="76">
        <v>11.081107530693799</v>
      </c>
      <c r="G40" s="76">
        <v>0.32</v>
      </c>
      <c r="H40" s="76">
        <v>11.1321216873593</v>
      </c>
      <c r="I40" s="76">
        <v>0.42</v>
      </c>
      <c r="J40" s="76">
        <v>11.2321216873593</v>
      </c>
      <c r="K40" s="76">
        <v>0.43</v>
      </c>
      <c r="L40" s="76">
        <v>11.0321216873593</v>
      </c>
      <c r="M40" s="76">
        <v>0.41</v>
      </c>
      <c r="N40" s="76">
        <v>11.0730349360059</v>
      </c>
      <c r="O40" s="76">
        <v>0.4</v>
      </c>
      <c r="P40" s="76">
        <v>11.1730349360059</v>
      </c>
      <c r="Q40" s="76">
        <v>0.41</v>
      </c>
      <c r="R40" s="76">
        <v>10.973034936005901</v>
      </c>
      <c r="S40" s="76">
        <v>0.39</v>
      </c>
      <c r="T40" s="76">
        <v>10.557193346164</v>
      </c>
      <c r="U40" s="76">
        <v>0.37</v>
      </c>
      <c r="V40" s="76">
        <v>10.657193346164</v>
      </c>
      <c r="W40" s="76">
        <v>0.38</v>
      </c>
      <c r="X40" s="76">
        <v>10.457193346164001</v>
      </c>
      <c r="Y40" s="76">
        <v>0.36</v>
      </c>
      <c r="Z40" s="76">
        <v>11.3555663382503</v>
      </c>
      <c r="AA40" s="76">
        <v>0.41</v>
      </c>
      <c r="AB40" s="76">
        <v>11.4555663382503</v>
      </c>
      <c r="AC40" s="76">
        <v>0.42</v>
      </c>
      <c r="AD40" s="76">
        <v>11.255566338250301</v>
      </c>
      <c r="AE40" s="76">
        <v>0.4</v>
      </c>
    </row>
    <row r="41" spans="1:31" x14ac:dyDescent="0.15">
      <c r="A41" s="75">
        <v>1160</v>
      </c>
      <c r="B41" s="76">
        <v>11.200637666546699</v>
      </c>
      <c r="C41" s="76">
        <v>0.39</v>
      </c>
      <c r="D41" s="76">
        <v>11.300637666546701</v>
      </c>
      <c r="E41" s="76">
        <v>0.4</v>
      </c>
      <c r="F41" s="76">
        <v>11.100637666546699</v>
      </c>
      <c r="G41" s="76">
        <v>0.38</v>
      </c>
      <c r="H41" s="76">
        <v>11.151743577208901</v>
      </c>
      <c r="I41" s="76">
        <v>0.39</v>
      </c>
      <c r="J41" s="76">
        <v>11.251743577208901</v>
      </c>
      <c r="K41" s="76">
        <v>0.4</v>
      </c>
      <c r="L41" s="76">
        <v>11.051743577208899</v>
      </c>
      <c r="M41" s="76">
        <v>0.38</v>
      </c>
      <c r="N41" s="76">
        <v>11.092767426910401</v>
      </c>
      <c r="O41" s="76">
        <v>0.37</v>
      </c>
      <c r="P41" s="76">
        <v>11.1927674269104</v>
      </c>
      <c r="Q41" s="76">
        <v>0.38</v>
      </c>
      <c r="R41" s="76">
        <v>10.992767426910399</v>
      </c>
      <c r="S41" s="76">
        <v>0.36</v>
      </c>
      <c r="T41" s="76">
        <v>10.557193346164</v>
      </c>
      <c r="U41" s="76">
        <v>0.36</v>
      </c>
      <c r="V41" s="76">
        <v>10.657193346164</v>
      </c>
      <c r="W41" s="76">
        <v>0.39</v>
      </c>
      <c r="X41" s="76">
        <v>10.457193346164001</v>
      </c>
      <c r="Y41" s="76">
        <v>0.33</v>
      </c>
      <c r="Z41" s="76">
        <v>11.345951331662199</v>
      </c>
      <c r="AA41" s="76">
        <v>0.38</v>
      </c>
      <c r="AB41" s="76">
        <v>11.445951331662201</v>
      </c>
      <c r="AC41" s="76">
        <v>0.39</v>
      </c>
      <c r="AD41" s="76">
        <v>11.2459513316622</v>
      </c>
      <c r="AE41" s="76">
        <v>0.37</v>
      </c>
    </row>
    <row r="42" spans="1:31" x14ac:dyDescent="0.15">
      <c r="A42" s="75">
        <v>1220</v>
      </c>
      <c r="B42" s="76">
        <v>11.181107530693801</v>
      </c>
      <c r="C42" s="76">
        <v>0.37</v>
      </c>
      <c r="D42" s="76">
        <v>11.2811075306938</v>
      </c>
      <c r="E42" s="76">
        <v>0.38</v>
      </c>
      <c r="F42" s="76">
        <v>11.081107530693799</v>
      </c>
      <c r="G42" s="76">
        <v>0.36</v>
      </c>
      <c r="H42" s="76">
        <v>11.181107530693801</v>
      </c>
      <c r="I42" s="76">
        <v>0.37</v>
      </c>
      <c r="J42" s="76">
        <v>11.2811075306938</v>
      </c>
      <c r="K42" s="76">
        <v>0.38</v>
      </c>
      <c r="L42" s="76">
        <v>11.081107530693799</v>
      </c>
      <c r="M42" s="76">
        <v>0.36</v>
      </c>
      <c r="N42" s="76">
        <v>11.1222969436194</v>
      </c>
      <c r="O42" s="76">
        <v>0.35</v>
      </c>
      <c r="P42" s="76">
        <v>11.2222969436194</v>
      </c>
      <c r="Q42" s="76">
        <v>0.36</v>
      </c>
      <c r="R42" s="76">
        <v>11.0222969436194</v>
      </c>
      <c r="S42" s="76">
        <v>0.34</v>
      </c>
      <c r="T42" s="76">
        <v>10.5675453864687</v>
      </c>
      <c r="U42" s="76">
        <v>0.34</v>
      </c>
      <c r="V42" s="76">
        <v>10.667545386468699</v>
      </c>
      <c r="W42" s="76">
        <v>0.36</v>
      </c>
      <c r="X42" s="76">
        <v>10.4675453864687</v>
      </c>
      <c r="Y42" s="76">
        <v>0.32</v>
      </c>
      <c r="Z42" s="76">
        <v>11.336327288777399</v>
      </c>
      <c r="AA42" s="76">
        <v>0.37</v>
      </c>
      <c r="AB42" s="76">
        <v>11.436327288777401</v>
      </c>
      <c r="AC42" s="76">
        <v>0.38</v>
      </c>
      <c r="AD42" s="76">
        <v>11.2363272887774</v>
      </c>
      <c r="AE42" s="76">
        <v>0.36</v>
      </c>
    </row>
    <row r="43" spans="1:31" x14ac:dyDescent="0.15">
      <c r="A43" s="75">
        <v>1280</v>
      </c>
      <c r="B43" s="76">
        <v>11.1908771769212</v>
      </c>
      <c r="C43" s="76">
        <v>0.32</v>
      </c>
      <c r="D43" s="76">
        <v>11.2908771769212</v>
      </c>
      <c r="E43" s="76">
        <v>0.33</v>
      </c>
      <c r="F43" s="76">
        <v>11.0908771769212</v>
      </c>
      <c r="G43" s="76">
        <v>0.31</v>
      </c>
      <c r="H43" s="76">
        <v>11.1908771769212</v>
      </c>
      <c r="I43" s="76">
        <v>0.35</v>
      </c>
      <c r="J43" s="76">
        <v>11.2908771769212</v>
      </c>
      <c r="K43" s="76">
        <v>0.36</v>
      </c>
      <c r="L43" s="76">
        <v>11.0908771769212</v>
      </c>
      <c r="M43" s="76">
        <v>0.34</v>
      </c>
      <c r="N43" s="76">
        <v>11.151743577208901</v>
      </c>
      <c r="O43" s="76">
        <v>0.33</v>
      </c>
      <c r="P43" s="76">
        <v>11.251743577208901</v>
      </c>
      <c r="Q43" s="76">
        <v>0.34</v>
      </c>
      <c r="R43" s="76">
        <v>11.051743577208899</v>
      </c>
      <c r="S43" s="76">
        <v>0.32</v>
      </c>
      <c r="T43" s="76">
        <v>10.5675453864687</v>
      </c>
      <c r="U43" s="76">
        <v>0.33</v>
      </c>
      <c r="V43" s="76">
        <v>10.667545386468699</v>
      </c>
      <c r="W43" s="76">
        <v>0.34</v>
      </c>
      <c r="X43" s="76">
        <v>10.4675453864687</v>
      </c>
      <c r="Y43" s="76">
        <v>0.32</v>
      </c>
      <c r="Z43" s="76">
        <v>11.336327288777399</v>
      </c>
      <c r="AA43" s="76">
        <v>0.35</v>
      </c>
      <c r="AB43" s="76">
        <v>11.436327288777401</v>
      </c>
      <c r="AC43" s="76">
        <v>0.36</v>
      </c>
      <c r="AD43" s="76">
        <v>11.2363272887774</v>
      </c>
      <c r="AE43" s="76">
        <v>0.34</v>
      </c>
    </row>
    <row r="44" spans="1:31" x14ac:dyDescent="0.15">
      <c r="A44" s="75">
        <v>1340</v>
      </c>
      <c r="B44" s="76">
        <v>11.1908771769212</v>
      </c>
      <c r="C44" s="76">
        <v>0.32</v>
      </c>
      <c r="D44" s="76">
        <v>11.2908771769212</v>
      </c>
      <c r="E44" s="76">
        <v>0.33</v>
      </c>
      <c r="F44" s="76">
        <v>11.0908771769212</v>
      </c>
      <c r="G44" s="76">
        <v>0.31</v>
      </c>
      <c r="H44" s="76">
        <v>11.1908771769212</v>
      </c>
      <c r="I44" s="76">
        <v>0.33</v>
      </c>
      <c r="J44" s="76">
        <v>11.2908771769212</v>
      </c>
      <c r="K44" s="76">
        <v>0.36</v>
      </c>
      <c r="L44" s="76">
        <v>11.0908771769212</v>
      </c>
      <c r="M44" s="76">
        <v>0.3</v>
      </c>
      <c r="N44" s="76">
        <v>11.181107530693801</v>
      </c>
      <c r="O44" s="76">
        <v>0.32</v>
      </c>
      <c r="P44" s="76">
        <v>11.2811075306938</v>
      </c>
      <c r="Q44" s="76">
        <v>0.35</v>
      </c>
      <c r="R44" s="76">
        <v>11.081107530693799</v>
      </c>
      <c r="S44" s="76">
        <v>0.28999999999999998</v>
      </c>
      <c r="T44" s="76">
        <v>10.5675453864687</v>
      </c>
      <c r="U44" s="76">
        <v>0.31</v>
      </c>
      <c r="V44" s="76">
        <v>10.667545386468699</v>
      </c>
      <c r="W44" s="76">
        <v>0.32</v>
      </c>
      <c r="X44" s="76">
        <v>10.4675453864687</v>
      </c>
      <c r="Y44" s="76">
        <v>0.3</v>
      </c>
      <c r="Z44" s="76">
        <v>11.336327288777399</v>
      </c>
      <c r="AA44" s="76">
        <v>0.33</v>
      </c>
      <c r="AB44" s="76">
        <v>11.436327288777401</v>
      </c>
      <c r="AC44" s="76">
        <v>0.36</v>
      </c>
      <c r="AD44" s="76">
        <v>11.2363272887774</v>
      </c>
      <c r="AE44" s="76">
        <v>0.3</v>
      </c>
    </row>
    <row r="45" spans="1:31" x14ac:dyDescent="0.15">
      <c r="A45" s="75">
        <v>1400</v>
      </c>
      <c r="B45" s="76">
        <v>11.161540738356701</v>
      </c>
      <c r="C45" s="76">
        <v>0.33</v>
      </c>
      <c r="D45" s="76">
        <v>11.2615407383567</v>
      </c>
      <c r="E45" s="76">
        <v>0.35</v>
      </c>
      <c r="F45" s="76">
        <v>11.061540738356699</v>
      </c>
      <c r="G45" s="76">
        <v>0.31</v>
      </c>
      <c r="H45" s="76">
        <v>11.161540738356701</v>
      </c>
      <c r="I45" s="76">
        <v>0.31</v>
      </c>
      <c r="J45" s="76">
        <v>11.2615407383567</v>
      </c>
      <c r="K45" s="76">
        <v>0.33</v>
      </c>
      <c r="L45" s="76">
        <v>11.061540738356699</v>
      </c>
      <c r="M45" s="76">
        <v>0.28999999999999998</v>
      </c>
      <c r="N45" s="76">
        <v>11.1908771769212</v>
      </c>
      <c r="O45" s="76">
        <v>0.31</v>
      </c>
      <c r="P45" s="76">
        <v>11.2908771769212</v>
      </c>
      <c r="Q45" s="76">
        <v>0.32</v>
      </c>
      <c r="R45" s="76">
        <v>11.0908771769212</v>
      </c>
      <c r="S45" s="76">
        <v>0.3</v>
      </c>
      <c r="T45" s="76">
        <v>10.608857395031601</v>
      </c>
      <c r="U45" s="76">
        <v>0.31</v>
      </c>
      <c r="V45" s="76">
        <v>10.7088573950316</v>
      </c>
      <c r="W45" s="76">
        <v>0.32</v>
      </c>
      <c r="X45" s="76">
        <v>10.508857395031599</v>
      </c>
      <c r="Y45" s="76">
        <v>0.3</v>
      </c>
      <c r="Z45" s="76">
        <v>11.2880712667341</v>
      </c>
      <c r="AA45" s="76">
        <v>0.31</v>
      </c>
      <c r="AB45" s="76">
        <v>11.3880712667341</v>
      </c>
      <c r="AC45" s="76">
        <v>0.33</v>
      </c>
      <c r="AD45" s="76">
        <v>11.1880712667341</v>
      </c>
      <c r="AE45" s="76">
        <v>0.28999999999999998</v>
      </c>
    </row>
    <row r="46" spans="1:31" x14ac:dyDescent="0.15">
      <c r="A46" s="75">
        <v>1460</v>
      </c>
      <c r="B46" s="76">
        <v>11.141937229382799</v>
      </c>
      <c r="C46" s="76">
        <v>0.33</v>
      </c>
      <c r="D46" s="76">
        <v>11.241937229382801</v>
      </c>
      <c r="E46" s="76">
        <v>0.34</v>
      </c>
      <c r="F46" s="76">
        <v>11.0419372293828</v>
      </c>
      <c r="G46" s="76">
        <v>0.32</v>
      </c>
      <c r="H46" s="76">
        <v>11.092767426910401</v>
      </c>
      <c r="I46" s="76">
        <v>0.31</v>
      </c>
      <c r="J46" s="76">
        <v>11.1927674269104</v>
      </c>
      <c r="K46" s="76">
        <v>0.32</v>
      </c>
      <c r="L46" s="76">
        <v>10.992767426910399</v>
      </c>
      <c r="M46" s="76">
        <v>0.3</v>
      </c>
      <c r="N46" s="76">
        <v>11.0730349360059</v>
      </c>
      <c r="O46" s="76">
        <v>0.3</v>
      </c>
      <c r="P46" s="76">
        <v>11.1730349360059</v>
      </c>
      <c r="Q46" s="76">
        <v>0.31</v>
      </c>
      <c r="R46" s="76">
        <v>10.973034936005901</v>
      </c>
      <c r="S46" s="76">
        <v>0.28999999999999998</v>
      </c>
      <c r="T46" s="76">
        <v>10.608857395031601</v>
      </c>
      <c r="U46" s="76">
        <v>0.3</v>
      </c>
      <c r="V46" s="76">
        <v>10.7088573950316</v>
      </c>
      <c r="W46" s="76">
        <v>0.31</v>
      </c>
      <c r="X46" s="76">
        <v>10.508857395031599</v>
      </c>
      <c r="Y46" s="76">
        <v>0.28999999999999998</v>
      </c>
      <c r="Z46" s="76">
        <v>11.268705340671699</v>
      </c>
      <c r="AA46" s="76">
        <v>0.3</v>
      </c>
      <c r="AB46" s="76">
        <v>11.368705340671699</v>
      </c>
      <c r="AC46" s="76">
        <v>0.31</v>
      </c>
      <c r="AD46" s="76">
        <v>11.1687053406717</v>
      </c>
      <c r="AE46" s="76">
        <v>0.28999999999999998</v>
      </c>
    </row>
    <row r="47" spans="1:31" x14ac:dyDescent="0.15">
      <c r="A47" s="75">
        <v>1520</v>
      </c>
      <c r="B47" s="76">
        <v>11.229864271001899</v>
      </c>
      <c r="C47" s="76">
        <v>0.33</v>
      </c>
      <c r="D47" s="76">
        <v>11.329864271001901</v>
      </c>
      <c r="E47" s="76">
        <v>0.34</v>
      </c>
      <c r="F47" s="76">
        <v>11.1298642710019</v>
      </c>
      <c r="G47" s="76">
        <v>0.32</v>
      </c>
      <c r="H47" s="76">
        <v>11.053265457777799</v>
      </c>
      <c r="I47" s="76">
        <v>0.32</v>
      </c>
      <c r="J47" s="76">
        <v>11.153265457777801</v>
      </c>
      <c r="K47" s="76">
        <v>0.35</v>
      </c>
      <c r="L47" s="76">
        <v>10.9532654577778</v>
      </c>
      <c r="M47" s="76">
        <v>0.28999999999999998</v>
      </c>
      <c r="N47" s="76">
        <v>11.0730349360059</v>
      </c>
      <c r="O47" s="76">
        <v>0.3</v>
      </c>
      <c r="P47" s="76">
        <v>11.1730349360059</v>
      </c>
      <c r="Q47" s="76">
        <v>0.33</v>
      </c>
      <c r="R47" s="76">
        <v>10.973034936005901</v>
      </c>
      <c r="S47" s="76">
        <v>0.27</v>
      </c>
      <c r="T47" s="76">
        <v>10.5985438007511</v>
      </c>
      <c r="U47" s="76">
        <v>0.3</v>
      </c>
      <c r="V47" s="76">
        <v>10.6985438007511</v>
      </c>
      <c r="W47" s="76">
        <v>0.33</v>
      </c>
      <c r="X47" s="76">
        <v>10.498543800751101</v>
      </c>
      <c r="Y47" s="76">
        <v>0.27</v>
      </c>
      <c r="Z47" s="76">
        <v>11.239588209410201</v>
      </c>
      <c r="AA47" s="76">
        <v>0.28000000000000003</v>
      </c>
      <c r="AB47" s="76">
        <v>11.3395882094102</v>
      </c>
      <c r="AC47" s="76">
        <v>0.31</v>
      </c>
      <c r="AD47" s="76">
        <v>11.139588209410199</v>
      </c>
      <c r="AE47" s="76">
        <v>0.25</v>
      </c>
    </row>
    <row r="48" spans="1:31" x14ac:dyDescent="0.15">
      <c r="A48" s="75">
        <v>1580</v>
      </c>
      <c r="B48" s="76">
        <v>11.229864271001899</v>
      </c>
      <c r="C48" s="76">
        <v>0.34</v>
      </c>
      <c r="D48" s="76">
        <v>11.329864271001901</v>
      </c>
      <c r="E48" s="76">
        <v>0.36</v>
      </c>
      <c r="F48" s="76">
        <v>11.1298642710019</v>
      </c>
      <c r="G48" s="76">
        <v>0.32</v>
      </c>
      <c r="H48" s="76">
        <v>11.033458932073501</v>
      </c>
      <c r="I48" s="76">
        <v>0.32</v>
      </c>
      <c r="J48" s="76">
        <v>11.1334589320735</v>
      </c>
      <c r="K48" s="76">
        <v>0.34</v>
      </c>
      <c r="L48" s="76">
        <v>10.933458932073499</v>
      </c>
      <c r="M48" s="76">
        <v>0.3</v>
      </c>
      <c r="N48" s="76">
        <v>11.0136152987405</v>
      </c>
      <c r="O48" s="76">
        <v>0.28999999999999998</v>
      </c>
      <c r="P48" s="76">
        <v>11.1136152987405</v>
      </c>
      <c r="Q48" s="76">
        <v>0.31</v>
      </c>
      <c r="R48" s="76">
        <v>10.913615298740501</v>
      </c>
      <c r="S48" s="76">
        <v>0.27</v>
      </c>
      <c r="T48" s="76">
        <v>10.588220606243199</v>
      </c>
      <c r="U48" s="76">
        <v>0.31</v>
      </c>
      <c r="V48" s="76">
        <v>10.688220606243201</v>
      </c>
      <c r="W48" s="76">
        <v>0.32</v>
      </c>
      <c r="X48" s="76">
        <v>10.4882206062432</v>
      </c>
      <c r="Y48" s="76">
        <v>0.3</v>
      </c>
      <c r="Z48" s="76">
        <v>11.259008736726001</v>
      </c>
      <c r="AA48" s="76">
        <v>0.27</v>
      </c>
      <c r="AB48" s="76">
        <v>11.359008736726</v>
      </c>
      <c r="AC48" s="76">
        <v>0.28999999999999998</v>
      </c>
      <c r="AD48" s="76">
        <v>11.159008736725999</v>
      </c>
      <c r="AE48" s="76">
        <v>0.25</v>
      </c>
    </row>
    <row r="49" spans="1:31" x14ac:dyDescent="0.15">
      <c r="A49" s="75">
        <v>1640</v>
      </c>
      <c r="B49" s="76">
        <v>11.220131206067901</v>
      </c>
      <c r="C49" s="76">
        <v>0.34</v>
      </c>
      <c r="D49" s="76">
        <v>11.3201312060679</v>
      </c>
      <c r="E49" s="76">
        <v>0.35</v>
      </c>
      <c r="F49" s="76">
        <v>11.120131206067899</v>
      </c>
      <c r="G49" s="76">
        <v>0.33</v>
      </c>
      <c r="H49" s="76">
        <v>10.9937344976262</v>
      </c>
      <c r="I49" s="76">
        <v>0.32</v>
      </c>
      <c r="J49" s="76">
        <v>11.093734497626199</v>
      </c>
      <c r="K49" s="76">
        <v>0.33</v>
      </c>
      <c r="L49" s="76">
        <v>10.8937344976262</v>
      </c>
      <c r="M49" s="76">
        <v>0.31</v>
      </c>
      <c r="N49" s="76">
        <v>10.933868486068899</v>
      </c>
      <c r="O49" s="76">
        <v>0.28999999999999998</v>
      </c>
      <c r="P49" s="76">
        <v>11.033868486068901</v>
      </c>
      <c r="Q49" s="76">
        <v>0.32</v>
      </c>
      <c r="R49" s="76">
        <v>10.8338684860689</v>
      </c>
      <c r="S49" s="76">
        <v>0.26</v>
      </c>
      <c r="T49" s="76">
        <v>10.5778878039887</v>
      </c>
      <c r="U49" s="76">
        <v>0.31</v>
      </c>
      <c r="V49" s="76">
        <v>10.6778878039887</v>
      </c>
      <c r="W49" s="76">
        <v>0.32</v>
      </c>
      <c r="X49" s="76">
        <v>10.4778878039887</v>
      </c>
      <c r="Y49" s="76">
        <v>0.3</v>
      </c>
      <c r="Z49" s="76">
        <v>11.2493030288119</v>
      </c>
      <c r="AA49" s="76">
        <v>0.25</v>
      </c>
      <c r="AB49" s="76">
        <v>11.349303028811899</v>
      </c>
      <c r="AC49" s="76">
        <v>0.26</v>
      </c>
      <c r="AD49" s="76">
        <v>11.1493030288119</v>
      </c>
      <c r="AE49" s="76">
        <v>0.24</v>
      </c>
    </row>
    <row r="50" spans="1:31" x14ac:dyDescent="0.15">
      <c r="A50" s="75">
        <v>1700</v>
      </c>
      <c r="B50" s="76">
        <v>11.220131206067901</v>
      </c>
      <c r="C50" s="76">
        <v>0.34</v>
      </c>
      <c r="D50" s="76">
        <v>11.3201312060679</v>
      </c>
      <c r="E50" s="76">
        <v>0.35</v>
      </c>
      <c r="F50" s="76">
        <v>11.120131206067899</v>
      </c>
      <c r="G50" s="76">
        <v>0.33</v>
      </c>
      <c r="H50" s="76">
        <v>10.863599171422999</v>
      </c>
      <c r="I50" s="76">
        <v>0.32</v>
      </c>
      <c r="J50" s="76">
        <v>10.963599171423001</v>
      </c>
      <c r="K50" s="76">
        <v>0.33</v>
      </c>
      <c r="L50" s="76">
        <v>10.763599171422999</v>
      </c>
      <c r="M50" s="76">
        <v>0.31</v>
      </c>
      <c r="N50" s="76">
        <v>10.9738164685778</v>
      </c>
      <c r="O50" s="76">
        <v>0.28999999999999998</v>
      </c>
      <c r="P50" s="76">
        <v>11.0738164685778</v>
      </c>
      <c r="Q50" s="76">
        <v>0.31</v>
      </c>
      <c r="R50" s="76">
        <v>10.8738164685778</v>
      </c>
      <c r="S50" s="76">
        <v>0.27</v>
      </c>
      <c r="T50" s="76">
        <v>10.5778878039887</v>
      </c>
      <c r="U50" s="76">
        <v>0.31</v>
      </c>
      <c r="V50" s="76">
        <v>10.6778878039887</v>
      </c>
      <c r="W50" s="76">
        <v>0.34</v>
      </c>
      <c r="X50" s="76">
        <v>10.4778878039887</v>
      </c>
      <c r="Y50" s="76">
        <v>0.28000000000000003</v>
      </c>
      <c r="Z50" s="76">
        <v>11.278392848168</v>
      </c>
      <c r="AA50" s="76">
        <v>0.24</v>
      </c>
      <c r="AB50" s="76">
        <v>11.378392848168</v>
      </c>
      <c r="AC50" s="76">
        <v>0.25</v>
      </c>
      <c r="AD50" s="76">
        <v>11.178392848168</v>
      </c>
      <c r="AE50" s="76">
        <v>0.23</v>
      </c>
    </row>
    <row r="51" spans="1:31" x14ac:dyDescent="0.15">
      <c r="A51" s="75">
        <v>1760</v>
      </c>
      <c r="B51" s="76">
        <v>11.297740603888901</v>
      </c>
      <c r="C51" s="76">
        <v>0.34</v>
      </c>
      <c r="D51" s="76">
        <v>11.3977406038889</v>
      </c>
      <c r="E51" s="76">
        <v>0.35</v>
      </c>
      <c r="F51" s="76">
        <v>11.197740603888899</v>
      </c>
      <c r="G51" s="76">
        <v>0.33</v>
      </c>
      <c r="H51" s="76">
        <v>10.9937344976262</v>
      </c>
      <c r="I51" s="76">
        <v>0.31</v>
      </c>
      <c r="J51" s="76">
        <v>11.093734497626199</v>
      </c>
      <c r="K51" s="76">
        <v>0.32</v>
      </c>
      <c r="L51" s="76">
        <v>10.8937344976262</v>
      </c>
      <c r="M51" s="76">
        <v>0.3</v>
      </c>
      <c r="N51" s="76">
        <v>10.933868486068899</v>
      </c>
      <c r="O51" s="76">
        <v>0.28999999999999998</v>
      </c>
      <c r="P51" s="76">
        <v>11.033868486068901</v>
      </c>
      <c r="Q51" s="76">
        <v>0.3</v>
      </c>
      <c r="R51" s="76">
        <v>10.8338684860689</v>
      </c>
      <c r="S51" s="76">
        <v>0.28000000000000003</v>
      </c>
      <c r="T51" s="76">
        <v>10.5675453864687</v>
      </c>
      <c r="U51" s="76">
        <v>0.31</v>
      </c>
      <c r="V51" s="76">
        <v>10.667545386468699</v>
      </c>
      <c r="W51" s="76">
        <v>0.34</v>
      </c>
      <c r="X51" s="76">
        <v>10.4675453864687</v>
      </c>
      <c r="Y51" s="76">
        <v>0.28000000000000003</v>
      </c>
      <c r="Z51" s="76">
        <v>11.297740603888901</v>
      </c>
      <c r="AA51" s="76">
        <v>0.23</v>
      </c>
      <c r="AB51" s="76">
        <v>11.3977406038889</v>
      </c>
      <c r="AC51" s="76">
        <v>0.24</v>
      </c>
      <c r="AD51" s="76">
        <v>11.197740603888899</v>
      </c>
      <c r="AE51" s="76">
        <v>0.22</v>
      </c>
    </row>
    <row r="52" spans="1:31" x14ac:dyDescent="0.15">
      <c r="A52" s="75">
        <v>1820</v>
      </c>
      <c r="B52" s="76">
        <v>11.2880712667341</v>
      </c>
      <c r="C52" s="76">
        <v>0.34</v>
      </c>
      <c r="D52" s="76">
        <v>11.3880712667341</v>
      </c>
      <c r="E52" s="76">
        <v>0.35</v>
      </c>
      <c r="F52" s="76">
        <v>11.1880712667341</v>
      </c>
      <c r="G52" s="76">
        <v>0.33</v>
      </c>
      <c r="H52" s="76">
        <v>10.953861151443</v>
      </c>
      <c r="I52" s="76">
        <v>0.3</v>
      </c>
      <c r="J52" s="76">
        <v>11.053861151443</v>
      </c>
      <c r="K52" s="76">
        <v>0.31</v>
      </c>
      <c r="L52" s="76">
        <v>10.853861151443001</v>
      </c>
      <c r="M52" s="76">
        <v>0.28999999999999998</v>
      </c>
      <c r="N52" s="76">
        <v>10.9138384123031</v>
      </c>
      <c r="O52" s="76">
        <v>0.28000000000000003</v>
      </c>
      <c r="P52" s="76">
        <v>11.0138384123031</v>
      </c>
      <c r="Q52" s="76">
        <v>0.31</v>
      </c>
      <c r="R52" s="76">
        <v>10.813838412303101</v>
      </c>
      <c r="S52" s="76">
        <v>0.25</v>
      </c>
      <c r="T52" s="76">
        <v>10.5468316755556</v>
      </c>
      <c r="U52" s="76">
        <v>0.31</v>
      </c>
      <c r="V52" s="76">
        <v>10.6468316755556</v>
      </c>
      <c r="W52" s="76">
        <v>0.33</v>
      </c>
      <c r="X52" s="76">
        <v>10.4468316755556</v>
      </c>
      <c r="Y52" s="76">
        <v>0.28999999999999998</v>
      </c>
      <c r="Z52" s="76">
        <v>11.345951331662199</v>
      </c>
      <c r="AA52" s="76">
        <v>0.22</v>
      </c>
      <c r="AB52" s="76">
        <v>11.445951331662201</v>
      </c>
      <c r="AC52" s="76">
        <v>0.24</v>
      </c>
      <c r="AD52" s="76">
        <v>11.2459513316622</v>
      </c>
      <c r="AE52" s="76">
        <v>0.2</v>
      </c>
    </row>
    <row r="53" spans="1:31" x14ac:dyDescent="0.15">
      <c r="A53" s="75">
        <v>1880</v>
      </c>
      <c r="B53" s="76">
        <v>11.2880712667341</v>
      </c>
      <c r="C53" s="76">
        <v>0.34</v>
      </c>
      <c r="D53" s="76">
        <v>11.3880712667341</v>
      </c>
      <c r="E53" s="76">
        <v>0.37</v>
      </c>
      <c r="F53" s="76">
        <v>11.1880712667341</v>
      </c>
      <c r="G53" s="76">
        <v>0.31</v>
      </c>
      <c r="H53" s="76">
        <v>10.9238581289945</v>
      </c>
      <c r="I53" s="76">
        <v>0.28000000000000003</v>
      </c>
      <c r="J53" s="76">
        <v>11.023858128994499</v>
      </c>
      <c r="K53" s="76">
        <v>0.31</v>
      </c>
      <c r="L53" s="76">
        <v>10.8238581289945</v>
      </c>
      <c r="M53" s="76">
        <v>0.25</v>
      </c>
      <c r="N53" s="76">
        <v>10.893770869992901</v>
      </c>
      <c r="O53" s="76">
        <v>0.28000000000000003</v>
      </c>
      <c r="P53" s="76">
        <v>10.9937708699929</v>
      </c>
      <c r="Q53" s="76">
        <v>0.3</v>
      </c>
      <c r="R53" s="76">
        <v>10.793770869992899</v>
      </c>
      <c r="S53" s="76">
        <v>0.26</v>
      </c>
      <c r="T53" s="76">
        <v>10.536460367124301</v>
      </c>
      <c r="U53" s="76">
        <v>0.31</v>
      </c>
      <c r="V53" s="76">
        <v>10.6364603671243</v>
      </c>
      <c r="W53" s="76">
        <v>0.32</v>
      </c>
      <c r="X53" s="76">
        <v>10.436460367124299</v>
      </c>
      <c r="Y53" s="76">
        <v>0.3</v>
      </c>
      <c r="Z53" s="76">
        <v>11.3555663382503</v>
      </c>
      <c r="AA53" s="76">
        <v>0.21</v>
      </c>
      <c r="AB53" s="76">
        <v>11.4555663382503</v>
      </c>
      <c r="AC53" s="76">
        <v>0.22</v>
      </c>
      <c r="AD53" s="76">
        <v>11.255566338250301</v>
      </c>
      <c r="AE53" s="76">
        <v>0.2</v>
      </c>
    </row>
    <row r="54" spans="1:31" x14ac:dyDescent="0.15">
      <c r="A54" s="75">
        <v>1940</v>
      </c>
      <c r="B54" s="76">
        <v>11.278392848168</v>
      </c>
      <c r="C54" s="76">
        <v>0.34</v>
      </c>
      <c r="D54" s="76">
        <v>11.378392848168</v>
      </c>
      <c r="E54" s="76">
        <v>0.36</v>
      </c>
      <c r="F54" s="76">
        <v>11.178392848168</v>
      </c>
      <c r="G54" s="76">
        <v>0.32</v>
      </c>
      <c r="H54" s="76">
        <v>10.903809328475599</v>
      </c>
      <c r="I54" s="76">
        <v>0.27</v>
      </c>
      <c r="J54" s="76">
        <v>11.003809328475599</v>
      </c>
      <c r="K54" s="76">
        <v>0.28000000000000003</v>
      </c>
      <c r="L54" s="76">
        <v>10.8038093284756</v>
      </c>
      <c r="M54" s="76">
        <v>0.26</v>
      </c>
      <c r="N54" s="76">
        <v>10.883723029335901</v>
      </c>
      <c r="O54" s="76">
        <v>0.28000000000000003</v>
      </c>
      <c r="P54" s="76">
        <v>10.9837230293359</v>
      </c>
      <c r="Q54" s="76">
        <v>0.28999999999999998</v>
      </c>
      <c r="R54" s="76">
        <v>10.783723029335899</v>
      </c>
      <c r="S54" s="76">
        <v>0.27</v>
      </c>
      <c r="T54" s="76">
        <v>10.536460367124301</v>
      </c>
      <c r="U54" s="76">
        <v>0.32</v>
      </c>
      <c r="V54" s="76">
        <v>10.6364603671243</v>
      </c>
      <c r="W54" s="76">
        <v>0.35</v>
      </c>
      <c r="X54" s="76">
        <v>10.436460367124299</v>
      </c>
      <c r="Y54" s="76">
        <v>0.28999999999999998</v>
      </c>
      <c r="Z54" s="76">
        <v>11.365172316060599</v>
      </c>
      <c r="AA54" s="76">
        <v>0.21</v>
      </c>
      <c r="AB54" s="76">
        <v>11.465172316060601</v>
      </c>
      <c r="AC54" s="76">
        <v>0.22</v>
      </c>
      <c r="AD54" s="76">
        <v>11.2651723160606</v>
      </c>
      <c r="AE54" s="76">
        <v>0.2</v>
      </c>
    </row>
    <row r="55" spans="1:31" x14ac:dyDescent="0.15">
      <c r="A55" s="75">
        <v>2000</v>
      </c>
      <c r="B55" s="76">
        <v>11.278392848168</v>
      </c>
      <c r="C55" s="76">
        <v>0.34</v>
      </c>
      <c r="D55" s="76">
        <v>11.378392848168</v>
      </c>
      <c r="E55" s="76">
        <v>0.35</v>
      </c>
      <c r="F55" s="76">
        <v>11.178392848168</v>
      </c>
      <c r="G55" s="76">
        <v>0.33</v>
      </c>
      <c r="H55" s="76">
        <v>10.903809328475599</v>
      </c>
      <c r="I55" s="76">
        <v>0.27</v>
      </c>
      <c r="J55" s="76">
        <v>11.003809328475599</v>
      </c>
      <c r="K55" s="76">
        <v>0.28000000000000003</v>
      </c>
      <c r="L55" s="76">
        <v>10.8038093284756</v>
      </c>
      <c r="M55" s="76">
        <v>0.26</v>
      </c>
      <c r="N55" s="76">
        <v>10.8736657989857</v>
      </c>
      <c r="O55" s="76">
        <v>0.28000000000000003</v>
      </c>
      <c r="P55" s="76">
        <v>10.973665798985699</v>
      </c>
      <c r="Q55" s="76">
        <v>0.28999999999999998</v>
      </c>
      <c r="R55" s="76">
        <v>10.7736657989857</v>
      </c>
      <c r="S55" s="76">
        <v>0.27</v>
      </c>
      <c r="T55" s="76">
        <v>10.5260794133512</v>
      </c>
      <c r="U55" s="76">
        <v>0.32</v>
      </c>
      <c r="V55" s="76">
        <v>10.626079413351199</v>
      </c>
      <c r="W55" s="76">
        <v>0.34</v>
      </c>
      <c r="X55" s="76">
        <v>10.4260794133512</v>
      </c>
      <c r="Y55" s="76">
        <v>0.3</v>
      </c>
      <c r="Z55" s="76">
        <v>11.365172316060599</v>
      </c>
      <c r="AA55" s="76">
        <v>0.2</v>
      </c>
      <c r="AB55" s="76">
        <v>11.465172316060601</v>
      </c>
      <c r="AC55" s="76">
        <v>0.22</v>
      </c>
      <c r="AD55" s="76">
        <v>11.2651723160606</v>
      </c>
      <c r="AE55" s="76">
        <v>0.18</v>
      </c>
    </row>
    <row r="56" spans="1:31" x14ac:dyDescent="0.15">
      <c r="A56" s="75">
        <v>2060</v>
      </c>
      <c r="B56" s="76">
        <v>11.278392848168</v>
      </c>
      <c r="C56" s="76">
        <v>0.35</v>
      </c>
      <c r="D56" s="76">
        <v>11.378392848168</v>
      </c>
      <c r="E56" s="76">
        <v>0.38</v>
      </c>
      <c r="F56" s="76">
        <v>11.178392848168</v>
      </c>
      <c r="G56" s="76">
        <v>0.32</v>
      </c>
      <c r="H56" s="76">
        <v>10.903809328475599</v>
      </c>
      <c r="I56" s="76">
        <v>0.26</v>
      </c>
      <c r="J56" s="76">
        <v>11.003809328475599</v>
      </c>
      <c r="K56" s="76">
        <v>0.28999999999999998</v>
      </c>
      <c r="L56" s="76">
        <v>10.8038093284756</v>
      </c>
      <c r="M56" s="76">
        <v>0.23</v>
      </c>
      <c r="N56" s="76">
        <v>10.8736657989857</v>
      </c>
      <c r="O56" s="76">
        <v>0.28000000000000003</v>
      </c>
      <c r="P56" s="76">
        <v>10.973665798985699</v>
      </c>
      <c r="Q56" s="76">
        <v>0.28999999999999998</v>
      </c>
      <c r="R56" s="76">
        <v>10.7736657989857</v>
      </c>
      <c r="S56" s="76">
        <v>0.27</v>
      </c>
      <c r="T56" s="76">
        <v>10.5260794133512</v>
      </c>
      <c r="U56" s="76">
        <v>0.32</v>
      </c>
      <c r="V56" s="76">
        <v>10.626079413351199</v>
      </c>
      <c r="W56" s="76">
        <v>0.33</v>
      </c>
      <c r="X56" s="76">
        <v>10.4260794133512</v>
      </c>
      <c r="Y56" s="76">
        <v>0.31</v>
      </c>
      <c r="Z56" s="76">
        <v>11.365172316060599</v>
      </c>
      <c r="AA56" s="76">
        <v>0.2</v>
      </c>
      <c r="AB56" s="76">
        <v>11.465172316060601</v>
      </c>
      <c r="AC56" s="76">
        <v>0.21</v>
      </c>
      <c r="AD56" s="76">
        <v>11.2651723160606</v>
      </c>
      <c r="AE56" s="76">
        <v>0.19</v>
      </c>
    </row>
    <row r="57" spans="1:31" x14ac:dyDescent="0.15">
      <c r="A57" s="75">
        <v>2120</v>
      </c>
      <c r="B57" s="76">
        <v>11.278392848168</v>
      </c>
      <c r="C57" s="76">
        <v>0.35</v>
      </c>
      <c r="D57" s="76">
        <v>11.378392848168</v>
      </c>
      <c r="E57" s="76">
        <v>0.37</v>
      </c>
      <c r="F57" s="76">
        <v>11.178392848168</v>
      </c>
      <c r="G57" s="76">
        <v>0.33</v>
      </c>
      <c r="H57" s="76">
        <v>10.903809328475599</v>
      </c>
      <c r="I57" s="76">
        <v>0.26</v>
      </c>
      <c r="J57" s="76">
        <v>11.003809328475599</v>
      </c>
      <c r="K57" s="76">
        <v>0.28000000000000003</v>
      </c>
      <c r="L57" s="76">
        <v>10.8038093284756</v>
      </c>
      <c r="M57" s="76">
        <v>0.24</v>
      </c>
      <c r="N57" s="76">
        <v>10.863599171422999</v>
      </c>
      <c r="O57" s="76">
        <v>0.28000000000000003</v>
      </c>
      <c r="P57" s="76">
        <v>10.963599171423001</v>
      </c>
      <c r="Q57" s="76">
        <v>0.28999999999999998</v>
      </c>
      <c r="R57" s="76">
        <v>10.763599171422999</v>
      </c>
      <c r="S57" s="76">
        <v>0.27</v>
      </c>
      <c r="T57" s="76">
        <v>10.5260794133512</v>
      </c>
      <c r="U57" s="76">
        <v>0.32</v>
      </c>
      <c r="V57" s="76">
        <v>10.626079413351199</v>
      </c>
      <c r="W57" s="76">
        <v>0.33</v>
      </c>
      <c r="X57" s="76">
        <v>10.4260794133512</v>
      </c>
      <c r="Y57" s="76">
        <v>0.31</v>
      </c>
      <c r="Z57" s="76">
        <v>11.365172316060599</v>
      </c>
      <c r="AA57" s="76">
        <v>0.19</v>
      </c>
      <c r="AB57" s="76">
        <v>11.465172316060601</v>
      </c>
      <c r="AC57" s="76">
        <v>0.2</v>
      </c>
      <c r="AD57" s="76">
        <v>11.2651723160606</v>
      </c>
      <c r="AE57" s="76">
        <v>0.18</v>
      </c>
    </row>
    <row r="58" spans="1:31" x14ac:dyDescent="0.15">
      <c r="A58" s="75">
        <v>2180</v>
      </c>
      <c r="B58" s="76">
        <v>11.278392848168</v>
      </c>
      <c r="C58" s="76">
        <v>0.35</v>
      </c>
      <c r="D58" s="76">
        <v>11.378392848168</v>
      </c>
      <c r="E58" s="76">
        <v>0.36</v>
      </c>
      <c r="F58" s="76">
        <v>11.178392848168</v>
      </c>
      <c r="G58" s="76">
        <v>0.34</v>
      </c>
      <c r="H58" s="76">
        <v>10.903809328475599</v>
      </c>
      <c r="I58" s="76">
        <v>0.26</v>
      </c>
      <c r="J58" s="76">
        <v>11.003809328475599</v>
      </c>
      <c r="K58" s="76">
        <v>0.27</v>
      </c>
      <c r="L58" s="76">
        <v>10.8038093284756</v>
      </c>
      <c r="M58" s="76">
        <v>0.25</v>
      </c>
      <c r="N58" s="76">
        <v>10.863599171422999</v>
      </c>
      <c r="O58" s="76">
        <v>0.28000000000000003</v>
      </c>
      <c r="P58" s="76">
        <v>10.963599171423001</v>
      </c>
      <c r="Q58" s="76">
        <v>0.31</v>
      </c>
      <c r="R58" s="76">
        <v>10.763599171422999</v>
      </c>
      <c r="S58" s="76">
        <v>0.25</v>
      </c>
      <c r="T58" s="76">
        <v>10.5260794133512</v>
      </c>
      <c r="U58" s="76">
        <v>0.32</v>
      </c>
      <c r="V58" s="76">
        <v>10.626079413351199</v>
      </c>
      <c r="W58" s="76">
        <v>0.33</v>
      </c>
      <c r="X58" s="76">
        <v>10.4260794133512</v>
      </c>
      <c r="Y58" s="76">
        <v>0.31</v>
      </c>
      <c r="Z58" s="76">
        <v>11.365172316060599</v>
      </c>
      <c r="AA58" s="76">
        <v>0.19</v>
      </c>
      <c r="AB58" s="76">
        <v>11.465172316060601</v>
      </c>
      <c r="AC58" s="76">
        <v>0.2</v>
      </c>
      <c r="AD58" s="76">
        <v>11.2651723160606</v>
      </c>
      <c r="AE58" s="76">
        <v>0.18</v>
      </c>
    </row>
    <row r="59" spans="1:31" x14ac:dyDescent="0.15">
      <c r="A59" s="75">
        <v>2240</v>
      </c>
      <c r="B59" s="76">
        <v>11.278392848168</v>
      </c>
      <c r="C59" s="76">
        <v>0.35</v>
      </c>
      <c r="D59" s="76">
        <v>11.378392848168</v>
      </c>
      <c r="E59" s="76">
        <v>0.36</v>
      </c>
      <c r="F59" s="76">
        <v>11.178392848168</v>
      </c>
      <c r="G59" s="76">
        <v>0.34</v>
      </c>
      <c r="H59" s="76">
        <v>10.903809328475599</v>
      </c>
      <c r="I59" s="76">
        <v>0.25</v>
      </c>
      <c r="J59" s="76">
        <v>11.003809328475599</v>
      </c>
      <c r="K59" s="76">
        <v>0.26</v>
      </c>
      <c r="L59" s="76">
        <v>10.8038093284756</v>
      </c>
      <c r="M59" s="76">
        <v>0.24</v>
      </c>
      <c r="N59" s="76">
        <v>10.863599171422999</v>
      </c>
      <c r="O59" s="76">
        <v>0.28000000000000003</v>
      </c>
      <c r="P59" s="76">
        <v>10.963599171423001</v>
      </c>
      <c r="Q59" s="76">
        <v>0.3</v>
      </c>
      <c r="R59" s="76">
        <v>10.763599171422999</v>
      </c>
      <c r="S59" s="76">
        <v>0.26</v>
      </c>
      <c r="T59" s="76">
        <v>10.5260794133512</v>
      </c>
      <c r="U59" s="76">
        <v>0.32</v>
      </c>
      <c r="V59" s="76">
        <v>10.626079413351199</v>
      </c>
      <c r="W59" s="76">
        <v>0.33</v>
      </c>
      <c r="X59" s="76">
        <v>10.4260794133512</v>
      </c>
      <c r="Y59" s="76">
        <v>0.31</v>
      </c>
      <c r="Z59" s="76">
        <v>11.365172316060599</v>
      </c>
      <c r="AA59" s="76">
        <v>0.18</v>
      </c>
      <c r="AB59" s="76">
        <v>11.465172316060601</v>
      </c>
      <c r="AC59" s="76">
        <v>0.19</v>
      </c>
      <c r="AD59" s="76">
        <v>11.2651723160606</v>
      </c>
      <c r="AE59" s="76">
        <v>0.17</v>
      </c>
    </row>
    <row r="60" spans="1:31" x14ac:dyDescent="0.15">
      <c r="A60" s="75">
        <v>2300</v>
      </c>
      <c r="B60" s="76">
        <v>11.278392848168</v>
      </c>
      <c r="C60" s="76">
        <v>0.35</v>
      </c>
      <c r="D60" s="76">
        <v>11.378392848168</v>
      </c>
      <c r="E60" s="76">
        <v>0.36</v>
      </c>
      <c r="F60" s="76">
        <v>11.178392848168</v>
      </c>
      <c r="G60" s="76">
        <v>0.34</v>
      </c>
      <c r="H60" s="76">
        <v>10.903809328475599</v>
      </c>
      <c r="I60" s="76">
        <v>0.25</v>
      </c>
      <c r="J60" s="76">
        <v>11.003809328475599</v>
      </c>
      <c r="K60" s="76">
        <v>0.26</v>
      </c>
      <c r="L60" s="76">
        <v>10.8038093284756</v>
      </c>
      <c r="M60" s="76">
        <v>0.24</v>
      </c>
      <c r="N60" s="76">
        <v>10.863599171422999</v>
      </c>
      <c r="O60" s="76">
        <v>0.27</v>
      </c>
      <c r="P60" s="76">
        <v>10.963599171423001</v>
      </c>
      <c r="Q60" s="76">
        <v>0.28000000000000003</v>
      </c>
      <c r="R60" s="76">
        <v>10.763599171422999</v>
      </c>
      <c r="S60" s="76">
        <v>0.26</v>
      </c>
      <c r="T60" s="76">
        <v>10.5260794133512</v>
      </c>
      <c r="U60" s="76">
        <v>0.33</v>
      </c>
      <c r="V60" s="76">
        <v>10.626079413351199</v>
      </c>
      <c r="W60" s="76">
        <v>0.36</v>
      </c>
      <c r="X60" s="76">
        <v>10.4260794133512</v>
      </c>
      <c r="Y60" s="76">
        <v>0.3</v>
      </c>
      <c r="Z60" s="76">
        <v>11.3555663382503</v>
      </c>
      <c r="AA60" s="76">
        <v>0.18</v>
      </c>
      <c r="AB60" s="76">
        <v>11.4555663382503</v>
      </c>
      <c r="AC60" s="76">
        <v>0.21</v>
      </c>
      <c r="AD60" s="76">
        <v>11.255566338250301</v>
      </c>
      <c r="AE60" s="76">
        <v>0.15</v>
      </c>
    </row>
    <row r="61" spans="1:31" x14ac:dyDescent="0.15">
      <c r="A61" s="75">
        <v>2360</v>
      </c>
      <c r="B61" s="76">
        <v>11.278392848168</v>
      </c>
      <c r="C61" s="76">
        <v>0.35</v>
      </c>
      <c r="D61" s="76">
        <v>11.378392848168</v>
      </c>
      <c r="E61" s="76">
        <v>0.36</v>
      </c>
      <c r="F61" s="76">
        <v>11.178392848168</v>
      </c>
      <c r="G61" s="76">
        <v>0.34</v>
      </c>
      <c r="H61" s="76">
        <v>10.903809328475599</v>
      </c>
      <c r="I61" s="76">
        <v>0.25</v>
      </c>
      <c r="J61" s="76">
        <v>11.003809328475599</v>
      </c>
      <c r="K61" s="76">
        <v>0.26</v>
      </c>
      <c r="L61" s="76">
        <v>10.8038093284756</v>
      </c>
      <c r="M61" s="76">
        <v>0.24</v>
      </c>
      <c r="N61" s="76">
        <v>10.863599171422999</v>
      </c>
      <c r="O61" s="76">
        <v>0.27</v>
      </c>
      <c r="P61" s="76">
        <v>10.963599171423001</v>
      </c>
      <c r="Q61" s="76">
        <v>0.3</v>
      </c>
      <c r="R61" s="76">
        <v>10.763599171422999</v>
      </c>
      <c r="S61" s="76">
        <v>0.24</v>
      </c>
      <c r="T61" s="76">
        <v>10.5260794133512</v>
      </c>
      <c r="U61" s="76">
        <v>0.33</v>
      </c>
      <c r="V61" s="76">
        <v>10.626079413351199</v>
      </c>
      <c r="W61" s="76">
        <v>0.34</v>
      </c>
      <c r="X61" s="76">
        <v>10.4260794133512</v>
      </c>
      <c r="Y61" s="76">
        <v>0.32</v>
      </c>
      <c r="Z61" s="76">
        <v>11.336327288777399</v>
      </c>
      <c r="AA61" s="76">
        <v>0.18</v>
      </c>
      <c r="AB61" s="76">
        <v>11.436327288777401</v>
      </c>
      <c r="AC61" s="76">
        <v>0.2</v>
      </c>
      <c r="AD61" s="76">
        <v>11.2363272887774</v>
      </c>
      <c r="AE61" s="76">
        <v>0.16</v>
      </c>
    </row>
    <row r="62" spans="1:31" x14ac:dyDescent="0.15">
      <c r="A62" s="75">
        <v>2420</v>
      </c>
      <c r="B62" s="76">
        <v>11.278392848168</v>
      </c>
      <c r="C62" s="76">
        <v>0.35</v>
      </c>
      <c r="D62" s="76">
        <v>11.378392848168</v>
      </c>
      <c r="E62" s="76">
        <v>0.38</v>
      </c>
      <c r="F62" s="76">
        <v>11.178392848168</v>
      </c>
      <c r="G62" s="76">
        <v>0.32</v>
      </c>
      <c r="H62" s="76">
        <v>10.903809328475599</v>
      </c>
      <c r="I62" s="76">
        <v>0.25</v>
      </c>
      <c r="J62" s="76">
        <v>11.003809328475599</v>
      </c>
      <c r="K62" s="76">
        <v>0.26</v>
      </c>
      <c r="L62" s="76">
        <v>10.8038093284756</v>
      </c>
      <c r="M62" s="76">
        <v>0.24</v>
      </c>
      <c r="N62" s="76">
        <v>10.863599171422999</v>
      </c>
      <c r="O62" s="76">
        <v>0.27</v>
      </c>
      <c r="P62" s="76">
        <v>10.963599171423001</v>
      </c>
      <c r="Q62" s="76">
        <v>0.28999999999999998</v>
      </c>
      <c r="R62" s="76">
        <v>10.763599171422999</v>
      </c>
      <c r="S62" s="76">
        <v>0.25</v>
      </c>
      <c r="T62" s="76">
        <v>10.5260794133512</v>
      </c>
      <c r="U62" s="76">
        <v>0.33</v>
      </c>
      <c r="V62" s="76">
        <v>10.626079413351199</v>
      </c>
      <c r="W62" s="76">
        <v>0.34</v>
      </c>
      <c r="X62" s="76">
        <v>10.4260794133512</v>
      </c>
      <c r="Y62" s="76">
        <v>0.32</v>
      </c>
      <c r="Z62" s="76">
        <v>11.3170520640411</v>
      </c>
      <c r="AA62" s="76">
        <v>0.19</v>
      </c>
      <c r="AB62" s="76">
        <v>11.4170520640411</v>
      </c>
      <c r="AC62" s="76">
        <v>0.2</v>
      </c>
      <c r="AD62" s="76">
        <v>11.2170520640411</v>
      </c>
      <c r="AE62" s="76">
        <v>0.18</v>
      </c>
    </row>
    <row r="63" spans="1:31" x14ac:dyDescent="0.15">
      <c r="A63" s="75">
        <v>2480</v>
      </c>
      <c r="B63" s="76">
        <v>11.278392848168</v>
      </c>
      <c r="C63" s="76">
        <v>0.35</v>
      </c>
      <c r="D63" s="76">
        <v>11.378392848168</v>
      </c>
      <c r="E63" s="76">
        <v>0.37</v>
      </c>
      <c r="F63" s="76">
        <v>11.178392848168</v>
      </c>
      <c r="G63" s="76">
        <v>0.33</v>
      </c>
      <c r="H63" s="76">
        <v>10.903809328475599</v>
      </c>
      <c r="I63" s="76">
        <v>0.25</v>
      </c>
      <c r="J63" s="76">
        <v>11.003809328475599</v>
      </c>
      <c r="K63" s="76">
        <v>0.26</v>
      </c>
      <c r="L63" s="76">
        <v>10.8038093284756</v>
      </c>
      <c r="M63" s="76">
        <v>0.24</v>
      </c>
      <c r="N63" s="76">
        <v>10.8535231391289</v>
      </c>
      <c r="O63" s="76">
        <v>0.27</v>
      </c>
      <c r="P63" s="76">
        <v>10.953523139128899</v>
      </c>
      <c r="Q63" s="76">
        <v>0.28000000000000003</v>
      </c>
      <c r="R63" s="76">
        <v>10.7535231391289</v>
      </c>
      <c r="S63" s="76">
        <v>0.26</v>
      </c>
      <c r="T63" s="76">
        <v>10.5260794133512</v>
      </c>
      <c r="U63" s="76">
        <v>0.33</v>
      </c>
      <c r="V63" s="76">
        <v>10.626079413351199</v>
      </c>
      <c r="W63" s="76">
        <v>0.36</v>
      </c>
      <c r="X63" s="76">
        <v>10.4260794133512</v>
      </c>
      <c r="Y63" s="76">
        <v>0.3</v>
      </c>
      <c r="Z63" s="76">
        <v>11.3074008671516</v>
      </c>
      <c r="AA63" s="76">
        <v>0.19</v>
      </c>
      <c r="AB63" s="76">
        <v>11.407400867151599</v>
      </c>
      <c r="AC63" s="76">
        <v>0.22</v>
      </c>
      <c r="AD63" s="76">
        <v>11.2074008671516</v>
      </c>
      <c r="AE63" s="76">
        <v>0.16</v>
      </c>
    </row>
    <row r="64" spans="1:31" x14ac:dyDescent="0.15">
      <c r="A64" s="75">
        <v>2540</v>
      </c>
      <c r="B64" s="76">
        <v>11.268705340671699</v>
      </c>
      <c r="C64" s="76">
        <v>0.35</v>
      </c>
      <c r="D64" s="76">
        <v>11.368705340671699</v>
      </c>
      <c r="E64" s="76">
        <v>0.36</v>
      </c>
      <c r="F64" s="76">
        <v>11.1687053406717</v>
      </c>
      <c r="G64" s="76">
        <v>0.34</v>
      </c>
      <c r="H64" s="76">
        <v>10.903809328475599</v>
      </c>
      <c r="I64" s="76">
        <v>0.25</v>
      </c>
      <c r="J64" s="76">
        <v>11.003809328475599</v>
      </c>
      <c r="K64" s="76">
        <v>0.26</v>
      </c>
      <c r="L64" s="76">
        <v>10.8038093284756</v>
      </c>
      <c r="M64" s="76">
        <v>0.24</v>
      </c>
      <c r="N64" s="76">
        <v>10.8535231391289</v>
      </c>
      <c r="O64" s="76">
        <v>0.27</v>
      </c>
      <c r="P64" s="76">
        <v>10.953523139128899</v>
      </c>
      <c r="Q64" s="76">
        <v>0.28000000000000003</v>
      </c>
      <c r="R64" s="76">
        <v>10.7535231391289</v>
      </c>
      <c r="S64" s="76">
        <v>0.26</v>
      </c>
      <c r="T64" s="76">
        <v>10.5260794133512</v>
      </c>
      <c r="U64" s="76">
        <v>0.33</v>
      </c>
      <c r="V64" s="76">
        <v>10.626079413351199</v>
      </c>
      <c r="W64" s="76">
        <v>0.35</v>
      </c>
      <c r="X64" s="76">
        <v>10.4260794133512</v>
      </c>
      <c r="Y64" s="76">
        <v>0.31</v>
      </c>
      <c r="Z64" s="76">
        <v>11.3074008671516</v>
      </c>
      <c r="AA64" s="76">
        <v>0.19</v>
      </c>
      <c r="AB64" s="76">
        <v>11.407400867151599</v>
      </c>
      <c r="AC64" s="76">
        <v>0.21</v>
      </c>
      <c r="AD64" s="76">
        <v>11.2074008671516</v>
      </c>
      <c r="AE64" s="76">
        <v>0.17</v>
      </c>
    </row>
    <row r="65" spans="1:31" x14ac:dyDescent="0.15">
      <c r="A65" s="75">
        <v>2600</v>
      </c>
      <c r="B65" s="76">
        <v>11.268705340671699</v>
      </c>
      <c r="C65" s="76">
        <v>0.35</v>
      </c>
      <c r="D65" s="76">
        <v>11.368705340671699</v>
      </c>
      <c r="E65" s="76">
        <v>0.38</v>
      </c>
      <c r="F65" s="76">
        <v>11.1687053406717</v>
      </c>
      <c r="G65" s="76">
        <v>0.32</v>
      </c>
      <c r="H65" s="76">
        <v>10.903809328475599</v>
      </c>
      <c r="I65" s="76">
        <v>0.24</v>
      </c>
      <c r="J65" s="76">
        <v>11.003809328475599</v>
      </c>
      <c r="K65" s="76">
        <v>0.27</v>
      </c>
      <c r="L65" s="76">
        <v>10.8038093284756</v>
      </c>
      <c r="M65" s="76">
        <v>0.21</v>
      </c>
      <c r="N65" s="76">
        <v>10.8535231391289</v>
      </c>
      <c r="O65" s="76">
        <v>0.27</v>
      </c>
      <c r="P65" s="76">
        <v>10.953523139128899</v>
      </c>
      <c r="Q65" s="76">
        <v>0.28000000000000003</v>
      </c>
      <c r="R65" s="76">
        <v>10.7535231391289</v>
      </c>
      <c r="S65" s="76">
        <v>0.26</v>
      </c>
      <c r="T65" s="76">
        <v>10.5260794133512</v>
      </c>
      <c r="U65" s="76">
        <v>0.34</v>
      </c>
      <c r="V65" s="76">
        <v>10.626079413351199</v>
      </c>
      <c r="W65" s="76">
        <v>0.35</v>
      </c>
      <c r="X65" s="76">
        <v>10.4260794133512</v>
      </c>
      <c r="Y65" s="76">
        <v>0.33</v>
      </c>
      <c r="Z65" s="76">
        <v>11.297740603888901</v>
      </c>
      <c r="AA65" s="76">
        <v>0.2</v>
      </c>
      <c r="AB65" s="76">
        <v>11.3977406038889</v>
      </c>
      <c r="AC65" s="76">
        <v>0.21</v>
      </c>
      <c r="AD65" s="76">
        <v>11.197740603888899</v>
      </c>
      <c r="AE65" s="76">
        <v>0.19</v>
      </c>
    </row>
    <row r="66" spans="1:31" x14ac:dyDescent="0.15">
      <c r="A66" s="75">
        <v>2660</v>
      </c>
      <c r="B66" s="76">
        <v>11.268705340671699</v>
      </c>
      <c r="C66" s="76">
        <v>0.35</v>
      </c>
      <c r="D66" s="76">
        <v>11.368705340671699</v>
      </c>
      <c r="E66" s="76">
        <v>0.37</v>
      </c>
      <c r="F66" s="76">
        <v>11.1687053406717</v>
      </c>
      <c r="G66" s="76">
        <v>0.33</v>
      </c>
      <c r="H66" s="76">
        <v>10.903809328475599</v>
      </c>
      <c r="I66" s="76">
        <v>0.24</v>
      </c>
      <c r="J66" s="76">
        <v>11.003809328475599</v>
      </c>
      <c r="K66" s="76">
        <v>0.25</v>
      </c>
      <c r="L66" s="76">
        <v>10.8038093284756</v>
      </c>
      <c r="M66" s="76">
        <v>0.23</v>
      </c>
      <c r="N66" s="76">
        <v>10.8535231391289</v>
      </c>
      <c r="O66" s="76">
        <v>0.27</v>
      </c>
      <c r="P66" s="76">
        <v>10.953523139128899</v>
      </c>
      <c r="Q66" s="76">
        <v>0.28000000000000003</v>
      </c>
      <c r="R66" s="76">
        <v>10.7535231391289</v>
      </c>
      <c r="S66" s="76">
        <v>0.26</v>
      </c>
      <c r="T66" s="76">
        <v>10.5260794133512</v>
      </c>
      <c r="U66" s="76">
        <v>0.33</v>
      </c>
      <c r="V66" s="76">
        <v>10.626079413351199</v>
      </c>
      <c r="W66" s="76">
        <v>0.34</v>
      </c>
      <c r="X66" s="76">
        <v>10.4260794133512</v>
      </c>
      <c r="Y66" s="76">
        <v>0.32</v>
      </c>
      <c r="Z66" s="76">
        <v>11.2880712667341</v>
      </c>
      <c r="AA66" s="76">
        <v>0.2</v>
      </c>
      <c r="AB66" s="76">
        <v>11.3880712667341</v>
      </c>
      <c r="AC66" s="76">
        <v>0.21</v>
      </c>
      <c r="AD66" s="76">
        <v>11.1880712667341</v>
      </c>
      <c r="AE66" s="76">
        <v>0.19</v>
      </c>
    </row>
    <row r="67" spans="1:31" x14ac:dyDescent="0.15">
      <c r="A67" s="75">
        <v>2720</v>
      </c>
      <c r="B67" s="76">
        <v>11.278392848168</v>
      </c>
      <c r="C67" s="76">
        <v>0.35</v>
      </c>
      <c r="D67" s="76">
        <v>11.378392848168</v>
      </c>
      <c r="E67" s="76">
        <v>0.36</v>
      </c>
      <c r="F67" s="76">
        <v>11.178392848168</v>
      </c>
      <c r="G67" s="76">
        <v>0.34</v>
      </c>
      <c r="H67" s="76">
        <v>10.9138384123031</v>
      </c>
      <c r="I67" s="76">
        <v>0.24</v>
      </c>
      <c r="J67" s="76">
        <v>11.0138384123031</v>
      </c>
      <c r="K67" s="76">
        <v>0.25</v>
      </c>
      <c r="L67" s="76">
        <v>10.813838412303101</v>
      </c>
      <c r="M67" s="76">
        <v>0.23</v>
      </c>
      <c r="N67" s="76">
        <v>10.863599171422999</v>
      </c>
      <c r="O67" s="76">
        <v>0.27</v>
      </c>
      <c r="P67" s="76">
        <v>10.963599171423001</v>
      </c>
      <c r="Q67" s="76">
        <v>0.28000000000000003</v>
      </c>
      <c r="R67" s="76">
        <v>10.763599171422999</v>
      </c>
      <c r="S67" s="76">
        <v>0.26</v>
      </c>
      <c r="T67" s="76">
        <v>10.515688806717</v>
      </c>
      <c r="U67" s="76">
        <v>0.34</v>
      </c>
      <c r="V67" s="76">
        <v>10.615688806716999</v>
      </c>
      <c r="W67" s="76">
        <v>0.35</v>
      </c>
      <c r="X67" s="76">
        <v>10.415688806717</v>
      </c>
      <c r="Y67" s="76">
        <v>0.33</v>
      </c>
      <c r="Z67" s="76">
        <v>11.278392848168</v>
      </c>
      <c r="AA67" s="76">
        <v>0.2</v>
      </c>
      <c r="AB67" s="76">
        <v>11.378392848168</v>
      </c>
      <c r="AC67" s="76">
        <v>0.21</v>
      </c>
      <c r="AD67" s="76">
        <v>11.178392848168</v>
      </c>
      <c r="AE67" s="76">
        <v>0.19</v>
      </c>
    </row>
    <row r="68" spans="1:31" x14ac:dyDescent="0.15">
      <c r="A68" s="75">
        <v>2780</v>
      </c>
      <c r="B68" s="76">
        <v>11.268705340671699</v>
      </c>
      <c r="C68" s="76">
        <v>0.35</v>
      </c>
      <c r="D68" s="76">
        <v>11.368705340671699</v>
      </c>
      <c r="E68" s="76">
        <v>0.36</v>
      </c>
      <c r="F68" s="76">
        <v>11.1687053406717</v>
      </c>
      <c r="G68" s="76">
        <v>0.34</v>
      </c>
      <c r="H68" s="76">
        <v>10.9138384123031</v>
      </c>
      <c r="I68" s="76">
        <v>0.24</v>
      </c>
      <c r="J68" s="76">
        <v>11.0138384123031</v>
      </c>
      <c r="K68" s="76">
        <v>0.25</v>
      </c>
      <c r="L68" s="76">
        <v>10.813838412303101</v>
      </c>
      <c r="M68" s="76">
        <v>0.23</v>
      </c>
      <c r="N68" s="76">
        <v>10.8535231391289</v>
      </c>
      <c r="O68" s="76">
        <v>0.27</v>
      </c>
      <c r="P68" s="76">
        <v>10.953523139128899</v>
      </c>
      <c r="Q68" s="76">
        <v>0.28000000000000003</v>
      </c>
      <c r="R68" s="76">
        <v>10.7535231391289</v>
      </c>
      <c r="S68" s="76">
        <v>0.26</v>
      </c>
      <c r="T68" s="76">
        <v>10.515688806717</v>
      </c>
      <c r="U68" s="76">
        <v>0.33</v>
      </c>
      <c r="V68" s="76">
        <v>10.615688806716999</v>
      </c>
      <c r="W68" s="76">
        <v>0.34</v>
      </c>
      <c r="X68" s="76">
        <v>10.415688806717</v>
      </c>
      <c r="Y68" s="76">
        <v>0.32</v>
      </c>
      <c r="Z68" s="76">
        <v>11.278392848168</v>
      </c>
      <c r="AA68" s="76">
        <v>0.2</v>
      </c>
      <c r="AB68" s="76">
        <v>11.378392848168</v>
      </c>
      <c r="AC68" s="76">
        <v>0.21</v>
      </c>
      <c r="AD68" s="76">
        <v>11.178392848168</v>
      </c>
      <c r="AE68" s="76">
        <v>0.19</v>
      </c>
    </row>
    <row r="69" spans="1:31" x14ac:dyDescent="0.15">
      <c r="A69" s="75">
        <v>2840</v>
      </c>
      <c r="B69" s="76">
        <v>11.268705340671699</v>
      </c>
      <c r="C69" s="76">
        <v>0.35</v>
      </c>
      <c r="D69" s="76">
        <v>11.368705340671699</v>
      </c>
      <c r="E69" s="76">
        <v>0.36</v>
      </c>
      <c r="F69" s="76">
        <v>11.1687053406717</v>
      </c>
      <c r="G69" s="76">
        <v>0.34</v>
      </c>
      <c r="H69" s="76">
        <v>10.903809328475599</v>
      </c>
      <c r="I69" s="76">
        <v>0.24</v>
      </c>
      <c r="J69" s="76">
        <v>11.003809328475599</v>
      </c>
      <c r="K69" s="76">
        <v>0.25</v>
      </c>
      <c r="L69" s="76">
        <v>10.8038093284756</v>
      </c>
      <c r="M69" s="76">
        <v>0.23</v>
      </c>
      <c r="N69" s="76">
        <v>10.8535231391289</v>
      </c>
      <c r="O69" s="76">
        <v>0.27</v>
      </c>
      <c r="P69" s="76">
        <v>10.953523139128899</v>
      </c>
      <c r="Q69" s="76">
        <v>0.28000000000000003</v>
      </c>
      <c r="R69" s="76">
        <v>10.7535231391289</v>
      </c>
      <c r="S69" s="76">
        <v>0.26</v>
      </c>
      <c r="T69" s="76">
        <v>10.515688806717</v>
      </c>
      <c r="U69" s="76">
        <v>0.33</v>
      </c>
      <c r="V69" s="76">
        <v>10.615688806716999</v>
      </c>
      <c r="W69" s="76">
        <v>0.34</v>
      </c>
      <c r="X69" s="76">
        <v>10.415688806717</v>
      </c>
      <c r="Y69" s="76">
        <v>0.32</v>
      </c>
      <c r="Z69" s="76">
        <v>11.268705340671699</v>
      </c>
      <c r="AA69" s="76">
        <v>0.2</v>
      </c>
      <c r="AB69" s="76">
        <v>11.368705340671699</v>
      </c>
      <c r="AC69" s="76">
        <v>0.23</v>
      </c>
      <c r="AD69" s="76">
        <v>11.1687053406717</v>
      </c>
      <c r="AE69" s="76">
        <v>0.17</v>
      </c>
    </row>
    <row r="70" spans="1:31" x14ac:dyDescent="0.15">
      <c r="A70" s="75">
        <v>2900</v>
      </c>
      <c r="B70" s="76">
        <v>11.268705340671699</v>
      </c>
      <c r="C70" s="76">
        <v>0.35</v>
      </c>
      <c r="D70" s="76">
        <v>11.368705340671699</v>
      </c>
      <c r="E70" s="76">
        <v>0.36</v>
      </c>
      <c r="F70" s="76">
        <v>11.1687053406717</v>
      </c>
      <c r="G70" s="76">
        <v>0.34</v>
      </c>
      <c r="H70" s="76">
        <v>10.903809328475599</v>
      </c>
      <c r="I70" s="76">
        <v>0.24</v>
      </c>
      <c r="J70" s="76">
        <v>11.003809328475599</v>
      </c>
      <c r="K70" s="76">
        <v>0.25</v>
      </c>
      <c r="L70" s="76">
        <v>10.8038093284756</v>
      </c>
      <c r="M70" s="76">
        <v>0.23</v>
      </c>
      <c r="N70" s="76">
        <v>10.8535231391289</v>
      </c>
      <c r="O70" s="76">
        <v>0.27</v>
      </c>
      <c r="P70" s="76">
        <v>10.953523139128899</v>
      </c>
      <c r="Q70" s="76">
        <v>0.28000000000000003</v>
      </c>
      <c r="R70" s="76">
        <v>10.7535231391289</v>
      </c>
      <c r="S70" s="76">
        <v>0.26</v>
      </c>
      <c r="T70" s="76">
        <v>10.515688806717</v>
      </c>
      <c r="U70" s="76">
        <v>0.33</v>
      </c>
      <c r="V70" s="76">
        <v>10.615688806716999</v>
      </c>
      <c r="W70" s="76">
        <v>0.34</v>
      </c>
      <c r="X70" s="76">
        <v>10.415688806717</v>
      </c>
      <c r="Y70" s="76">
        <v>0.32</v>
      </c>
      <c r="Z70" s="76">
        <v>11.268705340671699</v>
      </c>
      <c r="AA70" s="76">
        <v>0.2</v>
      </c>
      <c r="AB70" s="76">
        <v>11.368705340671699</v>
      </c>
      <c r="AC70" s="76">
        <v>0.22</v>
      </c>
      <c r="AD70" s="76">
        <v>11.1687053406717</v>
      </c>
      <c r="AE70" s="76">
        <v>0.18</v>
      </c>
    </row>
    <row r="71" spans="1:31" x14ac:dyDescent="0.15">
      <c r="A71" s="75">
        <v>3000</v>
      </c>
      <c r="B71" s="76">
        <v>11.268705340671699</v>
      </c>
      <c r="C71" s="76">
        <v>0.36</v>
      </c>
      <c r="D71" s="76">
        <v>11.368705340671699</v>
      </c>
      <c r="E71" s="76">
        <v>0.39</v>
      </c>
      <c r="F71" s="76">
        <v>11.1687053406717</v>
      </c>
      <c r="G71" s="76">
        <v>0.33</v>
      </c>
      <c r="H71" s="76">
        <v>10.9138384123031</v>
      </c>
      <c r="I71" s="76">
        <v>0.24</v>
      </c>
      <c r="J71" s="76">
        <v>11.0138384123031</v>
      </c>
      <c r="K71" s="76">
        <v>0.27</v>
      </c>
      <c r="L71" s="76">
        <v>10.813838412303101</v>
      </c>
      <c r="M71" s="76">
        <v>0.21</v>
      </c>
      <c r="N71" s="76">
        <v>10.8535231391289</v>
      </c>
      <c r="O71" s="76">
        <v>0.27</v>
      </c>
      <c r="P71" s="76">
        <v>10.953523139128899</v>
      </c>
      <c r="Q71" s="76">
        <v>0.28999999999999998</v>
      </c>
      <c r="R71" s="76">
        <v>10.7535231391289</v>
      </c>
      <c r="S71" s="76">
        <v>0.25</v>
      </c>
      <c r="T71" s="76">
        <v>10.515688806717</v>
      </c>
      <c r="U71" s="76">
        <v>0.34</v>
      </c>
      <c r="V71" s="76">
        <v>10.615688806716999</v>
      </c>
      <c r="W71" s="76">
        <v>0.36</v>
      </c>
      <c r="X71" s="76">
        <v>10.415688806717</v>
      </c>
      <c r="Y71" s="76">
        <v>0.32</v>
      </c>
      <c r="Z71" s="76">
        <v>11.239588209410201</v>
      </c>
      <c r="AA71" s="76">
        <v>0.2</v>
      </c>
      <c r="AB71" s="76">
        <v>11.3395882094102</v>
      </c>
      <c r="AC71" s="76">
        <v>0.21</v>
      </c>
      <c r="AD71" s="76">
        <v>11.139588209410199</v>
      </c>
      <c r="AE71" s="76">
        <v>0.19</v>
      </c>
    </row>
    <row r="72" spans="1:31" x14ac:dyDescent="0.15">
      <c r="A72" s="75">
        <v>3100</v>
      </c>
      <c r="B72" s="76">
        <v>11.268705340671699</v>
      </c>
      <c r="C72" s="76">
        <v>0.36</v>
      </c>
      <c r="D72" s="76">
        <v>11.368705340671699</v>
      </c>
      <c r="E72" s="76">
        <v>0.37</v>
      </c>
      <c r="F72" s="76">
        <v>11.1687053406717</v>
      </c>
      <c r="G72" s="76">
        <v>0.35</v>
      </c>
      <c r="H72" s="76">
        <v>10.9138384123031</v>
      </c>
      <c r="I72" s="76">
        <v>0.24</v>
      </c>
      <c r="J72" s="76">
        <v>11.0138384123031</v>
      </c>
      <c r="K72" s="76">
        <v>0.25</v>
      </c>
      <c r="L72" s="76">
        <v>10.813838412303101</v>
      </c>
      <c r="M72" s="76">
        <v>0.23</v>
      </c>
      <c r="N72" s="76">
        <v>10.8535231391289</v>
      </c>
      <c r="O72" s="76">
        <v>0.26</v>
      </c>
      <c r="P72" s="76">
        <v>10.953523139128899</v>
      </c>
      <c r="Q72" s="76">
        <v>0.27</v>
      </c>
      <c r="R72" s="76">
        <v>10.7535231391289</v>
      </c>
      <c r="S72" s="76">
        <v>0.25</v>
      </c>
      <c r="T72" s="76">
        <v>10.515688806717</v>
      </c>
      <c r="U72" s="76">
        <v>0.34</v>
      </c>
      <c r="V72" s="76">
        <v>10.615688806716999</v>
      </c>
      <c r="W72" s="76">
        <v>0.35</v>
      </c>
      <c r="X72" s="76">
        <v>10.415688806717</v>
      </c>
      <c r="Y72" s="76">
        <v>0.33</v>
      </c>
      <c r="Z72" s="76">
        <v>11.229864271001899</v>
      </c>
      <c r="AA72" s="76">
        <v>0.21</v>
      </c>
      <c r="AB72" s="76">
        <v>11.329864271001901</v>
      </c>
      <c r="AC72" s="76">
        <v>0.22</v>
      </c>
      <c r="AD72" s="76">
        <v>11.1298642710019</v>
      </c>
      <c r="AE72" s="76">
        <v>0.2</v>
      </c>
    </row>
    <row r="73" spans="1:31" x14ac:dyDescent="0.15">
      <c r="A73" s="75">
        <v>3200</v>
      </c>
      <c r="B73" s="76">
        <v>11.268705340671699</v>
      </c>
      <c r="C73" s="76">
        <v>0.36</v>
      </c>
      <c r="D73" s="76">
        <v>11.368705340671699</v>
      </c>
      <c r="E73" s="76">
        <v>0.38</v>
      </c>
      <c r="F73" s="76">
        <v>11.1687053406717</v>
      </c>
      <c r="G73" s="76">
        <v>0.34</v>
      </c>
      <c r="H73" s="76">
        <v>10.9138384123031</v>
      </c>
      <c r="I73" s="76">
        <v>0.24</v>
      </c>
      <c r="J73" s="76">
        <v>11.0138384123031</v>
      </c>
      <c r="K73" s="76">
        <v>0.25</v>
      </c>
      <c r="L73" s="76">
        <v>10.813838412303101</v>
      </c>
      <c r="M73" s="76">
        <v>0.23</v>
      </c>
      <c r="N73" s="76">
        <v>10.8535231391289</v>
      </c>
      <c r="O73" s="76">
        <v>0.26</v>
      </c>
      <c r="P73" s="76">
        <v>10.953523139128899</v>
      </c>
      <c r="Q73" s="76">
        <v>0.27</v>
      </c>
      <c r="R73" s="76">
        <v>10.7535231391289</v>
      </c>
      <c r="S73" s="76">
        <v>0.25</v>
      </c>
      <c r="T73" s="76">
        <v>10.515688806717</v>
      </c>
      <c r="U73" s="76">
        <v>0.34</v>
      </c>
      <c r="V73" s="76">
        <v>10.615688806716999</v>
      </c>
      <c r="W73" s="76">
        <v>0.35</v>
      </c>
      <c r="X73" s="76">
        <v>10.415688806717</v>
      </c>
      <c r="Y73" s="76">
        <v>0.33</v>
      </c>
      <c r="Z73" s="76">
        <v>11.220131206067901</v>
      </c>
      <c r="AA73" s="76">
        <v>0.21</v>
      </c>
      <c r="AB73" s="76">
        <v>11.3201312060679</v>
      </c>
      <c r="AC73" s="76">
        <v>0.22</v>
      </c>
      <c r="AD73" s="76">
        <v>11.120131206067899</v>
      </c>
      <c r="AE73" s="76">
        <v>0.2</v>
      </c>
    </row>
    <row r="74" spans="1:31" x14ac:dyDescent="0.15">
      <c r="A74" s="75">
        <v>3300</v>
      </c>
      <c r="B74" s="76">
        <v>11.268705340671699</v>
      </c>
      <c r="C74" s="76">
        <v>0.36</v>
      </c>
      <c r="D74" s="76">
        <v>11.368705340671699</v>
      </c>
      <c r="E74" s="76">
        <v>0.37</v>
      </c>
      <c r="F74" s="76">
        <v>11.1687053406717</v>
      </c>
      <c r="G74" s="76">
        <v>0.35</v>
      </c>
      <c r="H74" s="76">
        <v>10.903809328475599</v>
      </c>
      <c r="I74" s="76">
        <v>0.24</v>
      </c>
      <c r="J74" s="76">
        <v>11.003809328475599</v>
      </c>
      <c r="K74" s="76">
        <v>0.25</v>
      </c>
      <c r="L74" s="76">
        <v>10.8038093284756</v>
      </c>
      <c r="M74" s="76">
        <v>0.23</v>
      </c>
      <c r="N74" s="76">
        <v>10.8434376945842</v>
      </c>
      <c r="O74" s="76">
        <v>0.26</v>
      </c>
      <c r="P74" s="76">
        <v>10.943437694584199</v>
      </c>
      <c r="Q74" s="76">
        <v>0.28999999999999998</v>
      </c>
      <c r="R74" s="76">
        <v>10.7434376945842</v>
      </c>
      <c r="S74" s="76">
        <v>0.23</v>
      </c>
      <c r="T74" s="76">
        <v>10.515688806717</v>
      </c>
      <c r="U74" s="76">
        <v>0.34</v>
      </c>
      <c r="V74" s="76">
        <v>10.615688806716999</v>
      </c>
      <c r="W74" s="76">
        <v>0.35</v>
      </c>
      <c r="X74" s="76">
        <v>10.415688806717</v>
      </c>
      <c r="Y74" s="76">
        <v>0.33</v>
      </c>
      <c r="Z74" s="76">
        <v>11.200637666546699</v>
      </c>
      <c r="AA74" s="76">
        <v>0.21</v>
      </c>
      <c r="AB74" s="76">
        <v>11.300637666546701</v>
      </c>
      <c r="AC74" s="76">
        <v>0.22</v>
      </c>
      <c r="AD74" s="76">
        <v>11.100637666546699</v>
      </c>
      <c r="AE74" s="76">
        <v>0.2</v>
      </c>
    </row>
    <row r="75" spans="1:31" x14ac:dyDescent="0.15">
      <c r="A75" s="75">
        <v>3400</v>
      </c>
      <c r="B75" s="76">
        <v>11.268705340671699</v>
      </c>
      <c r="C75" s="76">
        <v>0.36</v>
      </c>
      <c r="D75" s="76">
        <v>11.368705340671699</v>
      </c>
      <c r="E75" s="76">
        <v>0.37</v>
      </c>
      <c r="F75" s="76">
        <v>11.1687053406717</v>
      </c>
      <c r="G75" s="76">
        <v>0.35</v>
      </c>
      <c r="H75" s="76">
        <v>10.903809328475599</v>
      </c>
      <c r="I75" s="76">
        <v>0.24</v>
      </c>
      <c r="J75" s="76">
        <v>11.003809328475599</v>
      </c>
      <c r="K75" s="76">
        <v>0.27</v>
      </c>
      <c r="L75" s="76">
        <v>10.8038093284756</v>
      </c>
      <c r="M75" s="76">
        <v>0.21</v>
      </c>
      <c r="N75" s="76">
        <v>10.8434376945842</v>
      </c>
      <c r="O75" s="76">
        <v>0.26</v>
      </c>
      <c r="P75" s="76">
        <v>10.943437694584199</v>
      </c>
      <c r="Q75" s="76">
        <v>0.28000000000000003</v>
      </c>
      <c r="R75" s="76">
        <v>10.7434376945842</v>
      </c>
      <c r="S75" s="76">
        <v>0.24</v>
      </c>
      <c r="T75" s="76">
        <v>10.515688806717</v>
      </c>
      <c r="U75" s="76">
        <v>0.34</v>
      </c>
      <c r="V75" s="76">
        <v>10.615688806716999</v>
      </c>
      <c r="W75" s="76">
        <v>0.36</v>
      </c>
      <c r="X75" s="76">
        <v>10.415688806717</v>
      </c>
      <c r="Y75" s="76">
        <v>0.32</v>
      </c>
      <c r="Z75" s="76">
        <v>11.2103890070892</v>
      </c>
      <c r="AA75" s="76">
        <v>0.21</v>
      </c>
      <c r="AB75" s="76">
        <v>11.310389007089199</v>
      </c>
      <c r="AC75" s="76">
        <v>0.24</v>
      </c>
      <c r="AD75" s="76">
        <v>11.1103890070892</v>
      </c>
      <c r="AE75" s="76">
        <v>0.18</v>
      </c>
    </row>
    <row r="76" spans="1:31" x14ac:dyDescent="0.15">
      <c r="A76" s="75">
        <v>3500</v>
      </c>
      <c r="B76" s="76">
        <v>11.268705340671699</v>
      </c>
      <c r="C76" s="76">
        <v>0.36</v>
      </c>
      <c r="D76" s="76">
        <v>11.368705340671699</v>
      </c>
      <c r="E76" s="76">
        <v>0.37</v>
      </c>
      <c r="F76" s="76">
        <v>11.1687053406717</v>
      </c>
      <c r="G76" s="76">
        <v>0.35</v>
      </c>
      <c r="H76" s="76">
        <v>10.9138384123031</v>
      </c>
      <c r="I76" s="76">
        <v>0.24</v>
      </c>
      <c r="J76" s="76">
        <v>11.0138384123031</v>
      </c>
      <c r="K76" s="76">
        <v>0.25</v>
      </c>
      <c r="L76" s="76">
        <v>10.813838412303101</v>
      </c>
      <c r="M76" s="76">
        <v>0.23</v>
      </c>
      <c r="N76" s="76">
        <v>10.8535231391289</v>
      </c>
      <c r="O76" s="76">
        <v>0.26</v>
      </c>
      <c r="P76" s="76">
        <v>10.953523139128899</v>
      </c>
      <c r="Q76" s="76">
        <v>0.27</v>
      </c>
      <c r="R76" s="76">
        <v>10.7535231391289</v>
      </c>
      <c r="S76" s="76">
        <v>0.25</v>
      </c>
      <c r="T76" s="76">
        <v>10.515688806717</v>
      </c>
      <c r="U76" s="76">
        <v>0.35</v>
      </c>
      <c r="V76" s="76">
        <v>10.615688806716999</v>
      </c>
      <c r="W76" s="76">
        <v>0.36</v>
      </c>
      <c r="X76" s="76">
        <v>10.415688806717</v>
      </c>
      <c r="Y76" s="76">
        <v>0.34</v>
      </c>
      <c r="Z76" s="76">
        <v>11.200637666546699</v>
      </c>
      <c r="AA76" s="76">
        <v>0.21</v>
      </c>
      <c r="AB76" s="76">
        <v>11.300637666546701</v>
      </c>
      <c r="AC76" s="76">
        <v>0.23</v>
      </c>
      <c r="AD76" s="76">
        <v>11.100637666546699</v>
      </c>
      <c r="AE76" s="76">
        <v>0.19</v>
      </c>
    </row>
    <row r="77" spans="1:31" x14ac:dyDescent="0.15">
      <c r="A77" s="75">
        <v>3600</v>
      </c>
      <c r="B77" s="76">
        <v>11.268705340671699</v>
      </c>
      <c r="C77" s="76">
        <v>0.36</v>
      </c>
      <c r="D77" s="76">
        <v>11.368705340671699</v>
      </c>
      <c r="E77" s="76">
        <v>0.38</v>
      </c>
      <c r="F77" s="76">
        <v>11.1687053406717</v>
      </c>
      <c r="G77" s="76">
        <v>0.34</v>
      </c>
      <c r="H77" s="76">
        <v>10.9238581289945</v>
      </c>
      <c r="I77" s="76">
        <v>0.23</v>
      </c>
      <c r="J77" s="76">
        <v>11.023858128994499</v>
      </c>
      <c r="K77" s="76">
        <v>0.24</v>
      </c>
      <c r="L77" s="76">
        <v>10.8238581289945</v>
      </c>
      <c r="M77" s="76">
        <v>0.22</v>
      </c>
      <c r="N77" s="76">
        <v>10.8434376945842</v>
      </c>
      <c r="O77" s="76">
        <v>0.26</v>
      </c>
      <c r="P77" s="76">
        <v>10.943437694584199</v>
      </c>
      <c r="Q77" s="76">
        <v>0.27</v>
      </c>
      <c r="R77" s="76">
        <v>10.7434376945842</v>
      </c>
      <c r="S77" s="76">
        <v>0.25</v>
      </c>
      <c r="T77" s="76">
        <v>10.515688806717</v>
      </c>
      <c r="U77" s="76">
        <v>0.34</v>
      </c>
      <c r="V77" s="76">
        <v>10.615688806716999</v>
      </c>
      <c r="W77" s="76">
        <v>0.35</v>
      </c>
      <c r="X77" s="76">
        <v>10.415688806717</v>
      </c>
      <c r="Y77" s="76">
        <v>0.33</v>
      </c>
      <c r="Z77" s="76">
        <v>11.1908771769212</v>
      </c>
      <c r="AA77" s="76">
        <v>0.21</v>
      </c>
      <c r="AB77" s="76">
        <v>11.2908771769212</v>
      </c>
      <c r="AC77" s="76">
        <v>0.22</v>
      </c>
      <c r="AD77" s="76">
        <v>11.0908771769212</v>
      </c>
      <c r="AE77" s="76">
        <v>0.2</v>
      </c>
    </row>
    <row r="78" spans="1:31" x14ac:dyDescent="0.15">
      <c r="A78" s="75">
        <v>3700</v>
      </c>
      <c r="B78" s="76">
        <v>11.268705340671699</v>
      </c>
      <c r="C78" s="76">
        <v>0.36</v>
      </c>
      <c r="D78" s="76">
        <v>11.368705340671699</v>
      </c>
      <c r="E78" s="76">
        <v>0.37</v>
      </c>
      <c r="F78" s="76">
        <v>11.1687053406717</v>
      </c>
      <c r="G78" s="76">
        <v>0.35</v>
      </c>
      <c r="H78" s="76">
        <v>10.933868486068899</v>
      </c>
      <c r="I78" s="76">
        <v>0.23</v>
      </c>
      <c r="J78" s="76">
        <v>11.033868486068901</v>
      </c>
      <c r="K78" s="76">
        <v>0.24</v>
      </c>
      <c r="L78" s="76">
        <v>10.8338684860689</v>
      </c>
      <c r="M78" s="76">
        <v>0.22</v>
      </c>
      <c r="N78" s="76">
        <v>10.8535231391289</v>
      </c>
      <c r="O78" s="76">
        <v>0.26</v>
      </c>
      <c r="P78" s="76">
        <v>10.953523139128899</v>
      </c>
      <c r="Q78" s="76">
        <v>0.28999999999999998</v>
      </c>
      <c r="R78" s="76">
        <v>10.7535231391289</v>
      </c>
      <c r="S78" s="76">
        <v>0.23</v>
      </c>
      <c r="T78" s="76">
        <v>10.515688806717</v>
      </c>
      <c r="U78" s="76">
        <v>0.34</v>
      </c>
      <c r="V78" s="76">
        <v>10.615688806716999</v>
      </c>
      <c r="W78" s="76">
        <v>0.35</v>
      </c>
      <c r="X78" s="76">
        <v>10.415688806717</v>
      </c>
      <c r="Y78" s="76">
        <v>0.33</v>
      </c>
      <c r="Z78" s="76">
        <v>11.1908771769212</v>
      </c>
      <c r="AA78" s="76">
        <v>0.21</v>
      </c>
      <c r="AB78" s="76">
        <v>11.2908771769212</v>
      </c>
      <c r="AC78" s="76">
        <v>0.22</v>
      </c>
      <c r="AD78" s="76">
        <v>11.0908771769212</v>
      </c>
      <c r="AE78" s="76">
        <v>0.2</v>
      </c>
    </row>
    <row r="79" spans="1:31" x14ac:dyDescent="0.15">
      <c r="A79" s="75">
        <v>3800</v>
      </c>
      <c r="B79" s="76">
        <v>11.268705340671699</v>
      </c>
      <c r="C79" s="76">
        <v>0.36</v>
      </c>
      <c r="D79" s="76">
        <v>11.368705340671699</v>
      </c>
      <c r="E79" s="76">
        <v>0.37</v>
      </c>
      <c r="F79" s="76">
        <v>11.1687053406717</v>
      </c>
      <c r="G79" s="76">
        <v>0.35</v>
      </c>
      <c r="H79" s="76">
        <v>10.933868486068899</v>
      </c>
      <c r="I79" s="76">
        <v>0.23</v>
      </c>
      <c r="J79" s="76">
        <v>11.033868486068901</v>
      </c>
      <c r="K79" s="76">
        <v>0.25</v>
      </c>
      <c r="L79" s="76">
        <v>10.8338684860689</v>
      </c>
      <c r="M79" s="76">
        <v>0.21</v>
      </c>
      <c r="N79" s="76">
        <v>10.8535231391289</v>
      </c>
      <c r="O79" s="76">
        <v>0.26</v>
      </c>
      <c r="P79" s="76">
        <v>10.953523139128899</v>
      </c>
      <c r="Q79" s="76">
        <v>0.28000000000000003</v>
      </c>
      <c r="R79" s="76">
        <v>10.7535231391289</v>
      </c>
      <c r="S79" s="76">
        <v>0.24</v>
      </c>
      <c r="T79" s="76">
        <v>10.515688806717</v>
      </c>
      <c r="U79" s="76">
        <v>0.34</v>
      </c>
      <c r="V79" s="76">
        <v>10.615688806716999</v>
      </c>
      <c r="W79" s="76">
        <v>0.37</v>
      </c>
      <c r="X79" s="76">
        <v>10.415688806717</v>
      </c>
      <c r="Y79" s="76">
        <v>0.31</v>
      </c>
      <c r="Z79" s="76">
        <v>11.181107530693801</v>
      </c>
      <c r="AA79" s="76">
        <v>0.21</v>
      </c>
      <c r="AB79" s="76">
        <v>11.2811075306938</v>
      </c>
      <c r="AC79" s="76">
        <v>0.24</v>
      </c>
      <c r="AD79" s="76">
        <v>11.081107530693799</v>
      </c>
      <c r="AE79" s="76">
        <v>0.18</v>
      </c>
    </row>
    <row r="80" spans="1:31" x14ac:dyDescent="0.15">
      <c r="A80" s="75">
        <v>3900</v>
      </c>
      <c r="B80" s="76">
        <v>11.268705340671699</v>
      </c>
      <c r="C80" s="76">
        <v>0.36</v>
      </c>
      <c r="D80" s="76">
        <v>11.368705340671699</v>
      </c>
      <c r="E80" s="76">
        <v>0.39</v>
      </c>
      <c r="F80" s="76">
        <v>11.1687053406717</v>
      </c>
      <c r="G80" s="76">
        <v>0.33</v>
      </c>
      <c r="H80" s="76">
        <v>10.933868486068899</v>
      </c>
      <c r="I80" s="76">
        <v>0.22</v>
      </c>
      <c r="J80" s="76">
        <v>11.033868486068901</v>
      </c>
      <c r="K80" s="76">
        <v>0.23</v>
      </c>
      <c r="L80" s="76">
        <v>10.8338684860689</v>
      </c>
      <c r="M80" s="76">
        <v>0.21</v>
      </c>
      <c r="N80" s="76">
        <v>10.8535231391289</v>
      </c>
      <c r="O80" s="76">
        <v>0.26</v>
      </c>
      <c r="P80" s="76">
        <v>10.953523139128899</v>
      </c>
      <c r="Q80" s="76">
        <v>0.27</v>
      </c>
      <c r="R80" s="76">
        <v>10.7535231391289</v>
      </c>
      <c r="S80" s="76">
        <v>0.25</v>
      </c>
      <c r="T80" s="76">
        <v>10.515688806717</v>
      </c>
      <c r="U80" s="76">
        <v>0.34</v>
      </c>
      <c r="V80" s="76">
        <v>10.615688806716999</v>
      </c>
      <c r="W80" s="76">
        <v>0.35</v>
      </c>
      <c r="X80" s="76">
        <v>10.415688806717</v>
      </c>
      <c r="Y80" s="76">
        <v>0.33</v>
      </c>
      <c r="Z80" s="76">
        <v>11.181107530693801</v>
      </c>
      <c r="AA80" s="76">
        <v>0.21</v>
      </c>
      <c r="AB80" s="76">
        <v>11.2811075306938</v>
      </c>
      <c r="AC80" s="76">
        <v>0.22</v>
      </c>
      <c r="AD80" s="76">
        <v>11.081107530693799</v>
      </c>
      <c r="AE80" s="76">
        <v>0.2</v>
      </c>
    </row>
    <row r="81" spans="1:31" x14ac:dyDescent="0.15">
      <c r="A81" s="75">
        <v>4000</v>
      </c>
      <c r="B81" s="76">
        <v>11.268705340671699</v>
      </c>
      <c r="C81" s="76">
        <v>0.36</v>
      </c>
      <c r="D81" s="76">
        <v>11.368705340671699</v>
      </c>
      <c r="E81" s="76">
        <v>0.38</v>
      </c>
      <c r="F81" s="76">
        <v>11.1687053406717</v>
      </c>
      <c r="G81" s="76">
        <v>0.34</v>
      </c>
      <c r="H81" s="76">
        <v>10.933868486068899</v>
      </c>
      <c r="I81" s="76">
        <v>0.22</v>
      </c>
      <c r="J81" s="76">
        <v>11.033868486068901</v>
      </c>
      <c r="K81" s="76">
        <v>0.23</v>
      </c>
      <c r="L81" s="76">
        <v>10.8338684860689</v>
      </c>
      <c r="M81" s="76">
        <v>0.21</v>
      </c>
      <c r="N81" s="76">
        <v>10.8434376945842</v>
      </c>
      <c r="O81" s="76">
        <v>0.26</v>
      </c>
      <c r="P81" s="76">
        <v>10.943437694584199</v>
      </c>
      <c r="Q81" s="76">
        <v>0.27</v>
      </c>
      <c r="R81" s="76">
        <v>10.7434376945842</v>
      </c>
      <c r="S81" s="76">
        <v>0.25</v>
      </c>
      <c r="T81" s="76">
        <v>10.515688806717</v>
      </c>
      <c r="U81" s="76">
        <v>0.34</v>
      </c>
      <c r="V81" s="76">
        <v>10.615688806716999</v>
      </c>
      <c r="W81" s="76">
        <v>0.35</v>
      </c>
      <c r="X81" s="76">
        <v>10.415688806717</v>
      </c>
      <c r="Y81" s="76">
        <v>0.33</v>
      </c>
      <c r="Z81" s="76">
        <v>11.171328720345301</v>
      </c>
      <c r="AA81" s="76">
        <v>0.21</v>
      </c>
      <c r="AB81" s="76">
        <v>11.2713287203453</v>
      </c>
      <c r="AC81" s="76">
        <v>0.22</v>
      </c>
      <c r="AD81" s="76">
        <v>11.071328720345299</v>
      </c>
      <c r="AE81" s="76">
        <v>0.2</v>
      </c>
    </row>
    <row r="82" spans="1:31" x14ac:dyDescent="0.15">
      <c r="A82" s="75">
        <v>4100</v>
      </c>
      <c r="B82" s="76">
        <v>11.268705340671699</v>
      </c>
      <c r="C82" s="76">
        <v>0.36</v>
      </c>
      <c r="D82" s="76">
        <v>11.368705340671699</v>
      </c>
      <c r="E82" s="76">
        <v>0.37</v>
      </c>
      <c r="F82" s="76">
        <v>11.1687053406717</v>
      </c>
      <c r="G82" s="76">
        <v>0.35</v>
      </c>
      <c r="H82" s="76">
        <v>10.943869491045399</v>
      </c>
      <c r="I82" s="76">
        <v>0.21</v>
      </c>
      <c r="J82" s="76">
        <v>11.043869491045401</v>
      </c>
      <c r="K82" s="76">
        <v>0.22</v>
      </c>
      <c r="L82" s="76">
        <v>10.8438694910454</v>
      </c>
      <c r="M82" s="76">
        <v>0.2</v>
      </c>
      <c r="N82" s="76">
        <v>10.863599171422999</v>
      </c>
      <c r="O82" s="76">
        <v>0.26</v>
      </c>
      <c r="P82" s="76">
        <v>10.963599171423001</v>
      </c>
      <c r="Q82" s="76">
        <v>0.27</v>
      </c>
      <c r="R82" s="76">
        <v>10.763599171422999</v>
      </c>
      <c r="S82" s="76">
        <v>0.25</v>
      </c>
      <c r="T82" s="76">
        <v>10.515688806717</v>
      </c>
      <c r="U82" s="76">
        <v>0.35</v>
      </c>
      <c r="V82" s="76">
        <v>10.615688806716999</v>
      </c>
      <c r="W82" s="76">
        <v>0.36</v>
      </c>
      <c r="X82" s="76">
        <v>10.415688806717</v>
      </c>
      <c r="Y82" s="76">
        <v>0.34</v>
      </c>
      <c r="Z82" s="76">
        <v>11.181107530693801</v>
      </c>
      <c r="AA82" s="76">
        <v>0.21</v>
      </c>
      <c r="AB82" s="76">
        <v>11.2811075306938</v>
      </c>
      <c r="AC82" s="76">
        <v>0.22</v>
      </c>
      <c r="AD82" s="76">
        <v>11.081107530693799</v>
      </c>
      <c r="AE82" s="76">
        <v>0.2</v>
      </c>
    </row>
    <row r="83" spans="1:31" x14ac:dyDescent="0.15">
      <c r="A83" s="75">
        <v>4200</v>
      </c>
      <c r="B83" s="76">
        <v>11.268705340671699</v>
      </c>
      <c r="C83" s="76">
        <v>0.36</v>
      </c>
      <c r="D83" s="76">
        <v>11.368705340671699</v>
      </c>
      <c r="E83" s="76">
        <v>0.37</v>
      </c>
      <c r="F83" s="76">
        <v>11.1687053406717</v>
      </c>
      <c r="G83" s="76">
        <v>0.35</v>
      </c>
      <c r="H83" s="76">
        <v>10.943869491045399</v>
      </c>
      <c r="I83" s="76">
        <v>0.21</v>
      </c>
      <c r="J83" s="76">
        <v>11.043869491045401</v>
      </c>
      <c r="K83" s="76">
        <v>0.23</v>
      </c>
      <c r="L83" s="76">
        <v>10.8438694910454</v>
      </c>
      <c r="M83" s="76">
        <v>0.19</v>
      </c>
      <c r="N83" s="76">
        <v>10.863599171422999</v>
      </c>
      <c r="O83" s="76">
        <v>0.26</v>
      </c>
      <c r="P83" s="76">
        <v>10.963599171423001</v>
      </c>
      <c r="Q83" s="76">
        <v>0.28000000000000003</v>
      </c>
      <c r="R83" s="76">
        <v>10.763599171422999</v>
      </c>
      <c r="S83" s="76">
        <v>0.24</v>
      </c>
      <c r="T83" s="76">
        <v>10.515688806717</v>
      </c>
      <c r="U83" s="76">
        <v>0.34</v>
      </c>
      <c r="V83" s="76">
        <v>10.615688806716999</v>
      </c>
      <c r="W83" s="76">
        <v>0.37</v>
      </c>
      <c r="X83" s="76">
        <v>10.415688806717</v>
      </c>
      <c r="Y83" s="76">
        <v>0.31</v>
      </c>
      <c r="Z83" s="76">
        <v>11.181107530693801</v>
      </c>
      <c r="AA83" s="76">
        <v>0.21</v>
      </c>
      <c r="AB83" s="76">
        <v>11.2811075306938</v>
      </c>
      <c r="AC83" s="76">
        <v>0.22</v>
      </c>
      <c r="AD83" s="76">
        <v>11.081107530693799</v>
      </c>
      <c r="AE83" s="76">
        <v>0.2</v>
      </c>
    </row>
    <row r="84" spans="1:31" x14ac:dyDescent="0.15">
      <c r="A84" s="75">
        <v>4300</v>
      </c>
      <c r="B84" s="76">
        <v>10.803001643518501</v>
      </c>
      <c r="C84" s="76">
        <v>0.36</v>
      </c>
      <c r="D84" s="76">
        <v>10.9030016435185</v>
      </c>
      <c r="E84" s="76">
        <v>0.39</v>
      </c>
      <c r="F84" s="76">
        <v>10.703001643518499</v>
      </c>
      <c r="G84" s="76">
        <v>0.33</v>
      </c>
      <c r="H84" s="76">
        <v>10.933868486068899</v>
      </c>
      <c r="I84" s="76">
        <v>0.21</v>
      </c>
      <c r="J84" s="76">
        <v>11.033868486068901</v>
      </c>
      <c r="K84" s="76">
        <v>0.22</v>
      </c>
      <c r="L84" s="76">
        <v>10.8338684860689</v>
      </c>
      <c r="M84" s="76">
        <v>0.2</v>
      </c>
      <c r="N84" s="76">
        <v>10.8736657989857</v>
      </c>
      <c r="O84" s="76">
        <v>0.26</v>
      </c>
      <c r="P84" s="76">
        <v>10.973665798985699</v>
      </c>
      <c r="Q84" s="76">
        <v>0.27</v>
      </c>
      <c r="R84" s="76">
        <v>10.7736657989857</v>
      </c>
      <c r="S84" s="76">
        <v>0.25</v>
      </c>
      <c r="T84" s="76">
        <v>10.5468316755556</v>
      </c>
      <c r="U84" s="76">
        <v>0.34</v>
      </c>
      <c r="V84" s="76">
        <v>10.6468316755556</v>
      </c>
      <c r="W84" s="76">
        <v>0.35</v>
      </c>
      <c r="X84" s="76">
        <v>10.4468316755556</v>
      </c>
      <c r="Y84" s="76">
        <v>0.33</v>
      </c>
      <c r="Z84" s="76">
        <v>11.3266942020767</v>
      </c>
      <c r="AA84" s="76">
        <v>0.21</v>
      </c>
      <c r="AB84" s="76">
        <v>11.4266942020767</v>
      </c>
      <c r="AC84" s="76">
        <v>0.22</v>
      </c>
      <c r="AD84" s="76">
        <v>11.2266942020767</v>
      </c>
      <c r="AE84" s="76">
        <v>0.2</v>
      </c>
    </row>
    <row r="85" spans="1:31" x14ac:dyDescent="0.15">
      <c r="A85" s="75">
        <v>4400</v>
      </c>
      <c r="B85" s="76">
        <v>10.9138384123031</v>
      </c>
      <c r="C85" s="76">
        <v>0.37</v>
      </c>
      <c r="D85" s="76">
        <v>11.0138384123031</v>
      </c>
      <c r="E85" s="76">
        <v>0.39</v>
      </c>
      <c r="F85" s="76">
        <v>10.813838412303101</v>
      </c>
      <c r="G85" s="76">
        <v>0.35</v>
      </c>
      <c r="H85" s="76">
        <v>10.9837801403533</v>
      </c>
      <c r="I85" s="76">
        <v>0.2</v>
      </c>
      <c r="J85" s="76">
        <v>11.0837801403533</v>
      </c>
      <c r="K85" s="76">
        <v>0.21</v>
      </c>
      <c r="L85" s="76">
        <v>10.8837801403533</v>
      </c>
      <c r="M85" s="76">
        <v>0.19</v>
      </c>
      <c r="N85" s="76">
        <v>10.762414394918</v>
      </c>
      <c r="O85" s="76">
        <v>0.25</v>
      </c>
      <c r="P85" s="76">
        <v>10.862414394918</v>
      </c>
      <c r="Q85" s="76">
        <v>0.26</v>
      </c>
      <c r="R85" s="76">
        <v>10.662414394918001</v>
      </c>
      <c r="S85" s="76">
        <v>0.24</v>
      </c>
      <c r="T85" s="76">
        <v>10.536460367124301</v>
      </c>
      <c r="U85" s="76">
        <v>0.34</v>
      </c>
      <c r="V85" s="76">
        <v>10.6364603671243</v>
      </c>
      <c r="W85" s="76">
        <v>0.35</v>
      </c>
      <c r="X85" s="76">
        <v>10.436460367124299</v>
      </c>
      <c r="Y85" s="76">
        <v>0.33</v>
      </c>
      <c r="Z85" s="76">
        <v>11.374769272612401</v>
      </c>
      <c r="AA85" s="76">
        <v>0.21</v>
      </c>
      <c r="AB85" s="76">
        <v>11.4747692726124</v>
      </c>
      <c r="AC85" s="76">
        <v>0.23</v>
      </c>
      <c r="AD85" s="76">
        <v>11.274769272612399</v>
      </c>
      <c r="AE85" s="76">
        <v>0.19</v>
      </c>
    </row>
    <row r="86" spans="1:31" x14ac:dyDescent="0.15">
      <c r="A86" s="75">
        <v>4500</v>
      </c>
      <c r="B86" s="76">
        <v>10.9138384123031</v>
      </c>
      <c r="C86" s="76">
        <v>0.37</v>
      </c>
      <c r="D86" s="76">
        <v>11.0138384123031</v>
      </c>
      <c r="E86" s="76">
        <v>0.38</v>
      </c>
      <c r="F86" s="76">
        <v>10.813838412303101</v>
      </c>
      <c r="G86" s="76">
        <v>0.36</v>
      </c>
      <c r="H86" s="76">
        <v>11.003679547915601</v>
      </c>
      <c r="I86" s="76">
        <v>0.19</v>
      </c>
      <c r="J86" s="76">
        <v>11.103679547915601</v>
      </c>
      <c r="K86" s="76">
        <v>0.2</v>
      </c>
      <c r="L86" s="76">
        <v>10.903679547915599</v>
      </c>
      <c r="M86" s="76">
        <v>0.18</v>
      </c>
      <c r="N86" s="76">
        <v>10.762414394918</v>
      </c>
      <c r="O86" s="76">
        <v>0.25</v>
      </c>
      <c r="P86" s="76">
        <v>10.862414394918</v>
      </c>
      <c r="Q86" s="76">
        <v>0.26</v>
      </c>
      <c r="R86" s="76">
        <v>10.662414394918001</v>
      </c>
      <c r="S86" s="76">
        <v>0.24</v>
      </c>
      <c r="T86" s="76">
        <v>10.536460367124301</v>
      </c>
      <c r="U86" s="76">
        <v>0.34</v>
      </c>
      <c r="V86" s="76">
        <v>10.6364603671243</v>
      </c>
      <c r="W86" s="76">
        <v>0.36</v>
      </c>
      <c r="X86" s="76">
        <v>10.436460367124299</v>
      </c>
      <c r="Y86" s="76">
        <v>0.32</v>
      </c>
      <c r="Z86" s="76">
        <v>11.374769272612401</v>
      </c>
      <c r="AA86" s="76">
        <v>0.21</v>
      </c>
      <c r="AB86" s="76">
        <v>11.4747692726124</v>
      </c>
      <c r="AC86" s="76">
        <v>0.22</v>
      </c>
      <c r="AD86" s="76">
        <v>11.274769272612399</v>
      </c>
      <c r="AE86" s="76">
        <v>0.2</v>
      </c>
    </row>
    <row r="87" spans="1:31" x14ac:dyDescent="0.15">
      <c r="A87" s="75">
        <v>4600</v>
      </c>
      <c r="B87" s="76">
        <v>10.9238581289945</v>
      </c>
      <c r="C87" s="76">
        <v>0.37</v>
      </c>
      <c r="D87" s="76">
        <v>11.023858128994499</v>
      </c>
      <c r="E87" s="76">
        <v>0.38</v>
      </c>
      <c r="F87" s="76">
        <v>10.8238581289945</v>
      </c>
      <c r="G87" s="76">
        <v>0.36</v>
      </c>
      <c r="H87" s="76">
        <v>11.0136152987405</v>
      </c>
      <c r="I87" s="76">
        <v>0.19</v>
      </c>
      <c r="J87" s="76">
        <v>11.1136152987405</v>
      </c>
      <c r="K87" s="76">
        <v>0.22</v>
      </c>
      <c r="L87" s="76">
        <v>10.913615298740501</v>
      </c>
      <c r="M87" s="76">
        <v>0.16</v>
      </c>
      <c r="N87" s="76">
        <v>10.782726948986401</v>
      </c>
      <c r="O87" s="76">
        <v>0.25</v>
      </c>
      <c r="P87" s="76">
        <v>10.8827269489864</v>
      </c>
      <c r="Q87" s="76">
        <v>0.28000000000000003</v>
      </c>
      <c r="R87" s="76">
        <v>10.682726948986399</v>
      </c>
      <c r="S87" s="76">
        <v>0.22</v>
      </c>
      <c r="T87" s="76">
        <v>10.5468316755556</v>
      </c>
      <c r="U87" s="76">
        <v>0.35</v>
      </c>
      <c r="V87" s="76">
        <v>10.6468316755556</v>
      </c>
      <c r="W87" s="76">
        <v>0.36</v>
      </c>
      <c r="X87" s="76">
        <v>10.4468316755556</v>
      </c>
      <c r="Y87" s="76">
        <v>0.34</v>
      </c>
      <c r="Z87" s="76">
        <v>11.3266942020767</v>
      </c>
      <c r="AA87" s="76">
        <v>0.21</v>
      </c>
      <c r="AB87" s="76">
        <v>11.4266942020767</v>
      </c>
      <c r="AC87" s="76">
        <v>0.22</v>
      </c>
      <c r="AD87" s="76">
        <v>11.2266942020767</v>
      </c>
      <c r="AE87" s="76">
        <v>0.2</v>
      </c>
    </row>
    <row r="88" spans="1:31" x14ac:dyDescent="0.15">
      <c r="A88" s="75">
        <v>4700</v>
      </c>
      <c r="B88" s="76">
        <v>10.9138384123031</v>
      </c>
      <c r="C88" s="76">
        <v>0.37</v>
      </c>
      <c r="D88" s="76">
        <v>11.0138384123031</v>
      </c>
      <c r="E88" s="76">
        <v>0.4</v>
      </c>
      <c r="F88" s="76">
        <v>10.813838412303101</v>
      </c>
      <c r="G88" s="76">
        <v>0.34</v>
      </c>
      <c r="H88" s="76">
        <v>11.023541757620199</v>
      </c>
      <c r="I88" s="76">
        <v>0.18</v>
      </c>
      <c r="J88" s="76">
        <v>11.123541757620201</v>
      </c>
      <c r="K88" s="76">
        <v>0.19</v>
      </c>
      <c r="L88" s="76">
        <v>10.9235417576202</v>
      </c>
      <c r="M88" s="76">
        <v>0.17</v>
      </c>
      <c r="N88" s="76">
        <v>10.9238581289945</v>
      </c>
      <c r="O88" s="76">
        <v>0.24</v>
      </c>
      <c r="P88" s="76">
        <v>11.023858128994499</v>
      </c>
      <c r="Q88" s="76">
        <v>0.25</v>
      </c>
      <c r="R88" s="76">
        <v>10.8238581289945</v>
      </c>
      <c r="S88" s="76">
        <v>0.23</v>
      </c>
      <c r="T88" s="76">
        <v>10.5468316755556</v>
      </c>
      <c r="U88" s="76">
        <v>0.34</v>
      </c>
      <c r="V88" s="76">
        <v>10.6468316755556</v>
      </c>
      <c r="W88" s="76">
        <v>0.35</v>
      </c>
      <c r="X88" s="76">
        <v>10.4468316755556</v>
      </c>
      <c r="Y88" s="76">
        <v>0.33</v>
      </c>
      <c r="Z88" s="76">
        <v>11.6585203785214</v>
      </c>
      <c r="AA88" s="76">
        <v>0.21</v>
      </c>
      <c r="AB88" s="76">
        <v>11.7585203785214</v>
      </c>
      <c r="AC88" s="76">
        <v>0.22</v>
      </c>
      <c r="AD88" s="76">
        <v>11.558520378521401</v>
      </c>
      <c r="AE88" s="76">
        <v>0.2</v>
      </c>
    </row>
    <row r="89" spans="1:31" x14ac:dyDescent="0.15">
      <c r="A89" s="75">
        <v>4800</v>
      </c>
      <c r="B89" s="76">
        <v>10.484458994458199</v>
      </c>
      <c r="C89" s="76">
        <v>0.37</v>
      </c>
      <c r="D89" s="76">
        <v>10.584458994458201</v>
      </c>
      <c r="E89" s="76">
        <v>0.38</v>
      </c>
      <c r="F89" s="76">
        <v>10.3844589944582</v>
      </c>
      <c r="G89" s="76">
        <v>0.36</v>
      </c>
      <c r="H89" s="76">
        <v>10.863599171422999</v>
      </c>
      <c r="I89" s="76">
        <v>0.17</v>
      </c>
      <c r="J89" s="76">
        <v>10.963599171423001</v>
      </c>
      <c r="K89" s="76">
        <v>0.18</v>
      </c>
      <c r="L89" s="76">
        <v>10.763599171422999</v>
      </c>
      <c r="M89" s="76">
        <v>0.16</v>
      </c>
      <c r="N89" s="76">
        <v>10.933868486068899</v>
      </c>
      <c r="O89" s="76">
        <v>0.24</v>
      </c>
      <c r="P89" s="76">
        <v>11.033868486068901</v>
      </c>
      <c r="Q89" s="76">
        <v>0.25</v>
      </c>
      <c r="R89" s="76">
        <v>10.8338684860689</v>
      </c>
      <c r="S89" s="76">
        <v>0.23</v>
      </c>
      <c r="T89" s="76">
        <v>10.5468316755556</v>
      </c>
      <c r="U89" s="76">
        <v>0.34</v>
      </c>
      <c r="V89" s="76">
        <v>10.6468316755556</v>
      </c>
      <c r="W89" s="76">
        <v>0.37</v>
      </c>
      <c r="X89" s="76">
        <v>10.4468316755556</v>
      </c>
      <c r="Y89" s="76">
        <v>0.31</v>
      </c>
      <c r="Z89" s="76">
        <v>11.639851952508399</v>
      </c>
      <c r="AA89" s="76">
        <v>0.21</v>
      </c>
      <c r="AB89" s="76">
        <v>11.739851952508401</v>
      </c>
      <c r="AC89" s="76">
        <v>0.22</v>
      </c>
      <c r="AD89" s="76">
        <v>11.5398519525084</v>
      </c>
      <c r="AE89" s="76">
        <v>0.2</v>
      </c>
    </row>
    <row r="90" spans="1:31" x14ac:dyDescent="0.15">
      <c r="A90" s="75">
        <v>4900</v>
      </c>
      <c r="B90" s="76">
        <v>10.484458994458199</v>
      </c>
      <c r="C90" s="76">
        <v>0.37</v>
      </c>
      <c r="D90" s="76">
        <v>10.584458994458201</v>
      </c>
      <c r="E90" s="76">
        <v>0.38</v>
      </c>
      <c r="F90" s="76">
        <v>10.3844589944582</v>
      </c>
      <c r="G90" s="76">
        <v>0.36</v>
      </c>
      <c r="H90" s="76">
        <v>10.8535231391289</v>
      </c>
      <c r="I90" s="76">
        <v>0.16</v>
      </c>
      <c r="J90" s="76">
        <v>10.953523139128899</v>
      </c>
      <c r="K90" s="76">
        <v>0.17</v>
      </c>
      <c r="L90" s="76">
        <v>10.7535231391289</v>
      </c>
      <c r="M90" s="76">
        <v>0.15</v>
      </c>
      <c r="N90" s="76">
        <v>10.9238581289945</v>
      </c>
      <c r="O90" s="76">
        <v>0.24</v>
      </c>
      <c r="P90" s="76">
        <v>11.023858128994499</v>
      </c>
      <c r="Q90" s="76">
        <v>0.25</v>
      </c>
      <c r="R90" s="76">
        <v>10.8238581289945</v>
      </c>
      <c r="S90" s="76">
        <v>0.23</v>
      </c>
      <c r="T90" s="76">
        <v>10.5468316755556</v>
      </c>
      <c r="U90" s="76">
        <v>0.34</v>
      </c>
      <c r="V90" s="76">
        <v>10.6468316755556</v>
      </c>
      <c r="W90" s="76">
        <v>0.36</v>
      </c>
      <c r="X90" s="76">
        <v>10.4468316755556</v>
      </c>
      <c r="Y90" s="76">
        <v>0.32</v>
      </c>
      <c r="Z90" s="76">
        <v>11.639851952508399</v>
      </c>
      <c r="AA90" s="76">
        <v>0.21</v>
      </c>
      <c r="AB90" s="76">
        <v>11.739851952508401</v>
      </c>
      <c r="AC90" s="76">
        <v>0.24</v>
      </c>
      <c r="AD90" s="76">
        <v>11.5398519525084</v>
      </c>
      <c r="AE90" s="76">
        <v>0.18</v>
      </c>
    </row>
    <row r="91" spans="1:31" x14ac:dyDescent="0.15">
      <c r="A91" s="75">
        <v>5000</v>
      </c>
      <c r="B91" s="76">
        <v>10.484458994458199</v>
      </c>
      <c r="C91" s="76">
        <v>0.37</v>
      </c>
      <c r="D91" s="76">
        <v>10.584458994458201</v>
      </c>
      <c r="E91" s="76">
        <v>0.38</v>
      </c>
      <c r="F91" s="76">
        <v>10.3844589944582</v>
      </c>
      <c r="G91" s="76">
        <v>0.36</v>
      </c>
      <c r="H91" s="76">
        <v>10.8434376945842</v>
      </c>
      <c r="I91" s="76">
        <v>0.15</v>
      </c>
      <c r="J91" s="76">
        <v>10.943437694584199</v>
      </c>
      <c r="K91" s="76">
        <v>0.18</v>
      </c>
      <c r="L91" s="76">
        <v>10.7434376945842</v>
      </c>
      <c r="M91" s="76">
        <v>0.12</v>
      </c>
      <c r="N91" s="76">
        <v>10.9238581289945</v>
      </c>
      <c r="O91" s="76">
        <v>0.23</v>
      </c>
      <c r="P91" s="76">
        <v>11.023858128994499</v>
      </c>
      <c r="Q91" s="76">
        <v>0.24</v>
      </c>
      <c r="R91" s="76">
        <v>10.8238581289945</v>
      </c>
      <c r="S91" s="76">
        <v>0.22</v>
      </c>
      <c r="T91" s="76">
        <v>10.5468316755556</v>
      </c>
      <c r="U91" s="76">
        <v>0.34</v>
      </c>
      <c r="V91" s="76">
        <v>10.6468316755556</v>
      </c>
      <c r="W91" s="76">
        <v>0.35</v>
      </c>
      <c r="X91" s="76">
        <v>10.4468316755556</v>
      </c>
      <c r="Y91" s="76">
        <v>0.33</v>
      </c>
      <c r="Z91" s="76">
        <v>11.639851952508399</v>
      </c>
      <c r="AA91" s="76">
        <v>0.21</v>
      </c>
      <c r="AB91" s="76">
        <v>11.739851952508401</v>
      </c>
      <c r="AC91" s="76">
        <v>0.23</v>
      </c>
      <c r="AD91" s="76">
        <v>11.5398519525084</v>
      </c>
      <c r="AE91" s="76">
        <v>0.19</v>
      </c>
    </row>
    <row r="92" spans="1:31" x14ac:dyDescent="0.15">
      <c r="A92" s="75">
        <v>5100</v>
      </c>
      <c r="B92" s="76">
        <v>10.463590717464401</v>
      </c>
      <c r="C92" s="76">
        <v>0.37</v>
      </c>
      <c r="D92" s="76">
        <v>10.5635907174644</v>
      </c>
      <c r="E92" s="76">
        <v>0.38</v>
      </c>
      <c r="F92" s="76">
        <v>10.363590717464399</v>
      </c>
      <c r="G92" s="76">
        <v>0.36</v>
      </c>
      <c r="H92" s="76">
        <v>10.8434376945842</v>
      </c>
      <c r="I92" s="76">
        <v>0.15</v>
      </c>
      <c r="J92" s="76">
        <v>10.943437694584199</v>
      </c>
      <c r="K92" s="76">
        <v>0.16</v>
      </c>
      <c r="L92" s="76">
        <v>10.7434376945842</v>
      </c>
      <c r="M92" s="76">
        <v>0.14000000000000001</v>
      </c>
      <c r="N92" s="76">
        <v>10.9238581289945</v>
      </c>
      <c r="O92" s="76">
        <v>0.23</v>
      </c>
      <c r="P92" s="76">
        <v>11.023858128994499</v>
      </c>
      <c r="Q92" s="76">
        <v>0.25</v>
      </c>
      <c r="R92" s="76">
        <v>10.8238581289945</v>
      </c>
      <c r="S92" s="76">
        <v>0.21</v>
      </c>
      <c r="T92" s="76">
        <v>10.5468316755556</v>
      </c>
      <c r="U92" s="76">
        <v>0.35</v>
      </c>
      <c r="V92" s="76">
        <v>10.6468316755556</v>
      </c>
      <c r="W92" s="76">
        <v>0.36</v>
      </c>
      <c r="X92" s="76">
        <v>10.4468316755556</v>
      </c>
      <c r="Y92" s="76">
        <v>0.34</v>
      </c>
      <c r="Z92" s="76">
        <v>11.639851952508399</v>
      </c>
      <c r="AA92" s="76">
        <v>0.21</v>
      </c>
      <c r="AB92" s="76">
        <v>11.739851952508401</v>
      </c>
      <c r="AC92" s="76">
        <v>0.22</v>
      </c>
      <c r="AD92" s="76">
        <v>11.5398519525084</v>
      </c>
      <c r="AE92" s="76">
        <v>0.2</v>
      </c>
    </row>
    <row r="93" spans="1:31" x14ac:dyDescent="0.15">
      <c r="A93" s="75">
        <v>5200</v>
      </c>
      <c r="B93" s="76">
        <v>10.463590717464401</v>
      </c>
      <c r="C93" s="76">
        <v>0.37</v>
      </c>
      <c r="D93" s="76">
        <v>10.5635907174644</v>
      </c>
      <c r="E93" s="76">
        <v>0.38</v>
      </c>
      <c r="F93" s="76">
        <v>10.363590717464399</v>
      </c>
      <c r="G93" s="76">
        <v>0.36</v>
      </c>
      <c r="H93" s="76">
        <v>10.833342830269901</v>
      </c>
      <c r="I93" s="76">
        <v>0.15</v>
      </c>
      <c r="J93" s="76">
        <v>10.933342830269901</v>
      </c>
      <c r="K93" s="76">
        <v>0.16</v>
      </c>
      <c r="L93" s="76">
        <v>10.733342830269899</v>
      </c>
      <c r="M93" s="76">
        <v>0.14000000000000001</v>
      </c>
      <c r="N93" s="76">
        <v>10.9238581289945</v>
      </c>
      <c r="O93" s="76">
        <v>0.23</v>
      </c>
      <c r="P93" s="76">
        <v>11.023858128994499</v>
      </c>
      <c r="Q93" s="76">
        <v>0.24</v>
      </c>
      <c r="R93" s="76">
        <v>10.8238581289945</v>
      </c>
      <c r="S93" s="76">
        <v>0.22</v>
      </c>
      <c r="T93" s="76">
        <v>10.5468316755556</v>
      </c>
      <c r="U93" s="76">
        <v>0.34</v>
      </c>
      <c r="V93" s="76">
        <v>10.6468316755556</v>
      </c>
      <c r="W93" s="76">
        <v>0.37</v>
      </c>
      <c r="X93" s="76">
        <v>10.4468316755556</v>
      </c>
      <c r="Y93" s="76">
        <v>0.31</v>
      </c>
      <c r="Z93" s="76">
        <v>11.639851952508399</v>
      </c>
      <c r="AA93" s="76">
        <v>0.21</v>
      </c>
      <c r="AB93" s="76">
        <v>11.739851952508401</v>
      </c>
      <c r="AC93" s="76">
        <v>0.22</v>
      </c>
      <c r="AD93" s="76">
        <v>11.5398519525084</v>
      </c>
      <c r="AE93" s="76">
        <v>0.2</v>
      </c>
    </row>
    <row r="94" spans="1:31" x14ac:dyDescent="0.15">
      <c r="A94" s="75">
        <v>5300</v>
      </c>
      <c r="B94" s="76">
        <v>10.463590717464401</v>
      </c>
      <c r="C94" s="76">
        <v>0.37</v>
      </c>
      <c r="D94" s="76">
        <v>10.5635907174644</v>
      </c>
      <c r="E94" s="76">
        <v>0.39</v>
      </c>
      <c r="F94" s="76">
        <v>10.363590717464399</v>
      </c>
      <c r="G94" s="76">
        <v>0.35</v>
      </c>
      <c r="H94" s="76">
        <v>10.833342830269901</v>
      </c>
      <c r="I94" s="76">
        <v>0.15</v>
      </c>
      <c r="J94" s="76">
        <v>10.933342830269901</v>
      </c>
      <c r="K94" s="76">
        <v>0.16</v>
      </c>
      <c r="L94" s="76">
        <v>10.733342830269899</v>
      </c>
      <c r="M94" s="76">
        <v>0.14000000000000001</v>
      </c>
      <c r="N94" s="76">
        <v>10.9238581289945</v>
      </c>
      <c r="O94" s="76">
        <v>0.23</v>
      </c>
      <c r="P94" s="76">
        <v>11.023858128994499</v>
      </c>
      <c r="Q94" s="76">
        <v>0.24</v>
      </c>
      <c r="R94" s="76">
        <v>10.8238581289945</v>
      </c>
      <c r="S94" s="76">
        <v>0.22</v>
      </c>
      <c r="T94" s="76">
        <v>10.5468316755556</v>
      </c>
      <c r="U94" s="76">
        <v>0.35</v>
      </c>
      <c r="V94" s="76">
        <v>10.6468316755556</v>
      </c>
      <c r="W94" s="76">
        <v>0.37</v>
      </c>
      <c r="X94" s="76">
        <v>10.4468316755556</v>
      </c>
      <c r="Y94" s="76">
        <v>0.33</v>
      </c>
      <c r="Z94" s="76">
        <v>11.6305045384533</v>
      </c>
      <c r="AA94" s="76">
        <v>0.21</v>
      </c>
      <c r="AB94" s="76">
        <v>11.7305045384533</v>
      </c>
      <c r="AC94" s="76">
        <v>0.24</v>
      </c>
      <c r="AD94" s="76">
        <v>11.5305045384533</v>
      </c>
      <c r="AE94" s="76">
        <v>0.18</v>
      </c>
    </row>
    <row r="95" spans="1:31" x14ac:dyDescent="0.15">
      <c r="A95" s="75">
        <v>5400</v>
      </c>
      <c r="B95" s="76">
        <v>10.463590717464401</v>
      </c>
      <c r="C95" s="76">
        <v>0.37</v>
      </c>
      <c r="D95" s="76">
        <v>10.5635907174644</v>
      </c>
      <c r="E95" s="76">
        <v>0.38</v>
      </c>
      <c r="F95" s="76">
        <v>10.363590717464399</v>
      </c>
      <c r="G95" s="76">
        <v>0.36</v>
      </c>
      <c r="H95" s="76">
        <v>10.833342830269901</v>
      </c>
      <c r="I95" s="76">
        <v>0.15</v>
      </c>
      <c r="J95" s="76">
        <v>10.933342830269901</v>
      </c>
      <c r="K95" s="76">
        <v>0.18</v>
      </c>
      <c r="L95" s="76">
        <v>10.733342830269899</v>
      </c>
      <c r="M95" s="76">
        <v>0.12</v>
      </c>
      <c r="N95" s="76">
        <v>10.9238581289945</v>
      </c>
      <c r="O95" s="76">
        <v>0.23</v>
      </c>
      <c r="P95" s="76">
        <v>11.023858128994499</v>
      </c>
      <c r="Q95" s="76">
        <v>0.26</v>
      </c>
      <c r="R95" s="76">
        <v>10.8238581289945</v>
      </c>
      <c r="S95" s="76">
        <v>0.2</v>
      </c>
      <c r="T95" s="76">
        <v>10.5468316755556</v>
      </c>
      <c r="U95" s="76">
        <v>0.35</v>
      </c>
      <c r="V95" s="76">
        <v>10.6468316755556</v>
      </c>
      <c r="W95" s="76">
        <v>0.36</v>
      </c>
      <c r="X95" s="76">
        <v>10.4468316755556</v>
      </c>
      <c r="Y95" s="76">
        <v>0.34</v>
      </c>
      <c r="Z95" s="76">
        <v>11.6305045384533</v>
      </c>
      <c r="AA95" s="76">
        <v>0.21</v>
      </c>
      <c r="AB95" s="76">
        <v>11.7305045384533</v>
      </c>
      <c r="AC95" s="76">
        <v>0.22</v>
      </c>
      <c r="AD95" s="76">
        <v>11.5305045384533</v>
      </c>
      <c r="AE95" s="76">
        <v>0.2</v>
      </c>
    </row>
    <row r="96" spans="1:31" x14ac:dyDescent="0.15">
      <c r="A96" s="75">
        <v>5500</v>
      </c>
      <c r="B96" s="76">
        <v>10.463590717464401</v>
      </c>
      <c r="C96" s="76">
        <v>0.37</v>
      </c>
      <c r="D96" s="76">
        <v>10.5635907174644</v>
      </c>
      <c r="E96" s="76">
        <v>0.38</v>
      </c>
      <c r="F96" s="76">
        <v>10.363590717464399</v>
      </c>
      <c r="G96" s="76">
        <v>0.36</v>
      </c>
      <c r="H96" s="76">
        <v>10.833342830269901</v>
      </c>
      <c r="I96" s="76">
        <v>0.15</v>
      </c>
      <c r="J96" s="76">
        <v>10.933342830269901</v>
      </c>
      <c r="K96" s="76">
        <v>0.16</v>
      </c>
      <c r="L96" s="76">
        <v>10.733342830269899</v>
      </c>
      <c r="M96" s="76">
        <v>0.14000000000000001</v>
      </c>
      <c r="N96" s="76">
        <v>10.9238581289945</v>
      </c>
      <c r="O96" s="76">
        <v>0.23</v>
      </c>
      <c r="P96" s="76">
        <v>11.023858128994499</v>
      </c>
      <c r="Q96" s="76">
        <v>0.25</v>
      </c>
      <c r="R96" s="76">
        <v>10.8238581289945</v>
      </c>
      <c r="S96" s="76">
        <v>0.21</v>
      </c>
      <c r="T96" s="76">
        <v>10.5468316755556</v>
      </c>
      <c r="U96" s="76">
        <v>0.35</v>
      </c>
      <c r="V96" s="76">
        <v>10.6468316755556</v>
      </c>
      <c r="W96" s="76">
        <v>0.36</v>
      </c>
      <c r="X96" s="76">
        <v>10.4468316755556</v>
      </c>
      <c r="Y96" s="76">
        <v>0.34</v>
      </c>
      <c r="Z96" s="76">
        <v>11.6211483136738</v>
      </c>
      <c r="AA96" s="76">
        <v>0.21</v>
      </c>
      <c r="AB96" s="76">
        <v>11.721148313673799</v>
      </c>
      <c r="AC96" s="76">
        <v>0.22</v>
      </c>
      <c r="AD96" s="76">
        <v>11.5211483136738</v>
      </c>
      <c r="AE96" s="76">
        <v>0.2</v>
      </c>
    </row>
    <row r="97" spans="1:1" x14ac:dyDescent="0.15">
      <c r="A97" s="75"/>
    </row>
    <row r="98" spans="1:1" x14ac:dyDescent="0.15">
      <c r="A98" s="75"/>
    </row>
    <row r="99" spans="1:1" x14ac:dyDescent="0.15">
      <c r="A99" s="75"/>
    </row>
    <row r="100" spans="1:1" x14ac:dyDescent="0.15">
      <c r="A100" s="75"/>
    </row>
    <row r="101" spans="1:1" x14ac:dyDescent="0.15">
      <c r="A101" s="75"/>
    </row>
    <row r="102" spans="1:1" x14ac:dyDescent="0.15">
      <c r="A102" s="75"/>
    </row>
    <row r="103" spans="1:1" x14ac:dyDescent="0.15">
      <c r="A103" s="75"/>
    </row>
    <row r="104" spans="1:1" x14ac:dyDescent="0.15">
      <c r="A104" s="75"/>
    </row>
    <row r="105" spans="1:1" x14ac:dyDescent="0.15">
      <c r="A105" s="75"/>
    </row>
    <row r="106" spans="1:1" x14ac:dyDescent="0.15">
      <c r="A106" s="75"/>
    </row>
    <row r="107" spans="1:1" x14ac:dyDescent="0.15">
      <c r="A107" s="75"/>
    </row>
    <row r="108" spans="1:1" x14ac:dyDescent="0.15">
      <c r="A108" s="75"/>
    </row>
    <row r="109" spans="1:1" x14ac:dyDescent="0.15">
      <c r="A109" s="75"/>
    </row>
    <row r="110" spans="1:1" x14ac:dyDescent="0.15">
      <c r="A110" s="75"/>
    </row>
    <row r="111" spans="1:1" x14ac:dyDescent="0.15">
      <c r="A111" s="75"/>
    </row>
    <row r="112" spans="1:1" x14ac:dyDescent="0.15">
      <c r="A112" s="75"/>
    </row>
    <row r="113" spans="1:1" x14ac:dyDescent="0.15">
      <c r="A113" s="75"/>
    </row>
    <row r="114" spans="1:1" x14ac:dyDescent="0.15">
      <c r="A114" s="75"/>
    </row>
    <row r="115" spans="1:1" x14ac:dyDescent="0.15">
      <c r="A115" s="75"/>
    </row>
    <row r="116" spans="1:1" x14ac:dyDescent="0.15">
      <c r="A116" s="75"/>
    </row>
    <row r="117" spans="1:1" x14ac:dyDescent="0.15">
      <c r="A117" s="75"/>
    </row>
    <row r="118" spans="1:1" x14ac:dyDescent="0.15">
      <c r="A118" s="75"/>
    </row>
    <row r="119" spans="1:1" x14ac:dyDescent="0.15">
      <c r="A119" s="75"/>
    </row>
    <row r="120" spans="1:1" x14ac:dyDescent="0.15">
      <c r="A120" s="75"/>
    </row>
    <row r="121" spans="1:1" x14ac:dyDescent="0.15">
      <c r="A121" s="75"/>
    </row>
    <row r="122" spans="1:1" x14ac:dyDescent="0.15">
      <c r="A122" s="75"/>
    </row>
    <row r="123" spans="1:1" x14ac:dyDescent="0.15">
      <c r="A123" s="75"/>
    </row>
    <row r="124" spans="1:1" x14ac:dyDescent="0.15">
      <c r="A124" s="75"/>
    </row>
    <row r="125" spans="1:1" x14ac:dyDescent="0.15">
      <c r="A125" s="75"/>
    </row>
    <row r="126" spans="1:1" x14ac:dyDescent="0.15">
      <c r="A126" s="75"/>
    </row>
    <row r="127" spans="1:1" x14ac:dyDescent="0.15">
      <c r="A127" s="75"/>
    </row>
    <row r="128" spans="1:1" x14ac:dyDescent="0.15">
      <c r="A128" s="75"/>
    </row>
    <row r="129" spans="1:1" x14ac:dyDescent="0.15">
      <c r="A129" s="75"/>
    </row>
    <row r="130" spans="1:1" x14ac:dyDescent="0.15">
      <c r="A130" s="75"/>
    </row>
    <row r="131" spans="1:1" x14ac:dyDescent="0.15">
      <c r="A131" s="75"/>
    </row>
    <row r="132" spans="1:1" x14ac:dyDescent="0.15">
      <c r="A132" s="75"/>
    </row>
    <row r="133" spans="1:1" x14ac:dyDescent="0.15">
      <c r="A133" s="75"/>
    </row>
    <row r="134" spans="1:1" x14ac:dyDescent="0.15">
      <c r="A134" s="75"/>
    </row>
    <row r="135" spans="1:1" x14ac:dyDescent="0.15">
      <c r="A135" s="75"/>
    </row>
    <row r="136" spans="1:1" x14ac:dyDescent="0.15">
      <c r="A136" s="75"/>
    </row>
    <row r="137" spans="1:1" x14ac:dyDescent="0.15">
      <c r="A137" s="75"/>
    </row>
    <row r="138" spans="1:1" x14ac:dyDescent="0.15">
      <c r="A138" s="75"/>
    </row>
    <row r="139" spans="1:1" x14ac:dyDescent="0.15">
      <c r="A139" s="75"/>
    </row>
    <row r="140" spans="1:1" x14ac:dyDescent="0.15">
      <c r="A140" s="75"/>
    </row>
    <row r="141" spans="1:1" x14ac:dyDescent="0.15">
      <c r="A141" s="75"/>
    </row>
    <row r="142" spans="1:1" x14ac:dyDescent="0.15">
      <c r="A142" s="75"/>
    </row>
    <row r="143" spans="1:1" x14ac:dyDescent="0.15">
      <c r="A143" s="75"/>
    </row>
    <row r="144" spans="1:1" x14ac:dyDescent="0.15">
      <c r="A144" s="75"/>
    </row>
    <row r="145" spans="1:1" x14ac:dyDescent="0.15">
      <c r="A145" s="75"/>
    </row>
    <row r="146" spans="1:1" x14ac:dyDescent="0.15">
      <c r="A146" s="75"/>
    </row>
    <row r="147" spans="1:1" x14ac:dyDescent="0.15">
      <c r="A147" s="75"/>
    </row>
    <row r="148" spans="1:1" x14ac:dyDescent="0.15">
      <c r="A148" s="75"/>
    </row>
    <row r="149" spans="1:1" x14ac:dyDescent="0.15">
      <c r="A149" s="75"/>
    </row>
    <row r="150" spans="1:1" x14ac:dyDescent="0.15">
      <c r="A150" s="75"/>
    </row>
    <row r="151" spans="1:1" x14ac:dyDescent="0.15">
      <c r="A151" s="75"/>
    </row>
    <row r="152" spans="1:1" x14ac:dyDescent="0.15">
      <c r="A152" s="75"/>
    </row>
    <row r="153" spans="1:1" x14ac:dyDescent="0.15">
      <c r="A153" s="75"/>
    </row>
    <row r="154" spans="1:1" x14ac:dyDescent="0.15">
      <c r="A154" s="75"/>
    </row>
    <row r="155" spans="1:1" x14ac:dyDescent="0.15">
      <c r="A155" s="75"/>
    </row>
    <row r="156" spans="1:1" x14ac:dyDescent="0.15">
      <c r="A156" s="75"/>
    </row>
    <row r="157" spans="1:1" x14ac:dyDescent="0.15">
      <c r="A157" s="75"/>
    </row>
    <row r="158" spans="1:1" x14ac:dyDescent="0.15">
      <c r="A158" s="75"/>
    </row>
    <row r="159" spans="1:1" x14ac:dyDescent="0.15">
      <c r="A159" s="75"/>
    </row>
    <row r="160" spans="1:1" x14ac:dyDescent="0.15">
      <c r="A160" s="75"/>
    </row>
    <row r="161" spans="1:1" x14ac:dyDescent="0.15">
      <c r="A161" s="75"/>
    </row>
    <row r="162" spans="1:1" x14ac:dyDescent="0.15">
      <c r="A162" s="75"/>
    </row>
    <row r="163" spans="1:1" x14ac:dyDescent="0.15">
      <c r="A163" s="75"/>
    </row>
    <row r="164" spans="1:1" x14ac:dyDescent="0.15">
      <c r="A164" s="75"/>
    </row>
    <row r="165" spans="1:1" x14ac:dyDescent="0.15">
      <c r="A165" s="75"/>
    </row>
    <row r="166" spans="1:1" x14ac:dyDescent="0.15">
      <c r="A166" s="75"/>
    </row>
    <row r="167" spans="1:1" x14ac:dyDescent="0.15">
      <c r="A167" s="75"/>
    </row>
    <row r="168" spans="1:1" x14ac:dyDescent="0.15">
      <c r="A168" s="75"/>
    </row>
    <row r="169" spans="1:1" x14ac:dyDescent="0.15">
      <c r="A169" s="75"/>
    </row>
    <row r="170" spans="1:1" x14ac:dyDescent="0.15">
      <c r="A170" s="75"/>
    </row>
    <row r="171" spans="1:1" x14ac:dyDescent="0.15">
      <c r="A171" s="75"/>
    </row>
    <row r="172" spans="1:1" x14ac:dyDescent="0.15">
      <c r="A172" s="75"/>
    </row>
    <row r="173" spans="1:1" x14ac:dyDescent="0.15">
      <c r="A173" s="75"/>
    </row>
    <row r="174" spans="1:1" x14ac:dyDescent="0.15">
      <c r="A174" s="75"/>
    </row>
    <row r="175" spans="1:1" x14ac:dyDescent="0.15">
      <c r="A175" s="75"/>
    </row>
    <row r="176" spans="1:1" x14ac:dyDescent="0.15">
      <c r="A176" s="75"/>
    </row>
    <row r="177" spans="1:1" x14ac:dyDescent="0.15">
      <c r="A177" s="75"/>
    </row>
    <row r="178" spans="1:1" x14ac:dyDescent="0.15">
      <c r="A178" s="75"/>
    </row>
    <row r="179" spans="1:1" x14ac:dyDescent="0.15">
      <c r="A179" s="75"/>
    </row>
    <row r="180" spans="1:1" x14ac:dyDescent="0.15">
      <c r="A180" s="75"/>
    </row>
    <row r="181" spans="1:1" x14ac:dyDescent="0.15">
      <c r="A181" s="75"/>
    </row>
    <row r="182" spans="1:1" x14ac:dyDescent="0.15">
      <c r="A182" s="75"/>
    </row>
    <row r="183" spans="1:1" x14ac:dyDescent="0.15">
      <c r="A183" s="75"/>
    </row>
    <row r="184" spans="1:1" x14ac:dyDescent="0.15">
      <c r="A184" s="75"/>
    </row>
    <row r="185" spans="1:1" x14ac:dyDescent="0.15">
      <c r="A185" s="75"/>
    </row>
    <row r="186" spans="1:1" x14ac:dyDescent="0.15">
      <c r="A186" s="75"/>
    </row>
    <row r="187" spans="1:1" x14ac:dyDescent="0.15">
      <c r="A187" s="75"/>
    </row>
    <row r="188" spans="1:1" x14ac:dyDescent="0.15">
      <c r="A188" s="75"/>
    </row>
    <row r="189" spans="1:1" x14ac:dyDescent="0.15">
      <c r="A189" s="75"/>
    </row>
    <row r="190" spans="1:1" x14ac:dyDescent="0.15">
      <c r="A190" s="75"/>
    </row>
    <row r="191" spans="1:1" x14ac:dyDescent="0.15">
      <c r="A191" s="75"/>
    </row>
    <row r="192" spans="1:1" x14ac:dyDescent="0.15">
      <c r="A192" s="75"/>
    </row>
    <row r="193" spans="1:1" x14ac:dyDescent="0.15">
      <c r="A193" s="75"/>
    </row>
    <row r="194" spans="1:1" x14ac:dyDescent="0.15">
      <c r="A194" s="75"/>
    </row>
    <row r="195" spans="1:1" x14ac:dyDescent="0.15">
      <c r="A195" s="75"/>
    </row>
    <row r="196" spans="1:1" x14ac:dyDescent="0.15">
      <c r="A196" s="75"/>
    </row>
    <row r="197" spans="1:1" x14ac:dyDescent="0.15">
      <c r="A197" s="75"/>
    </row>
    <row r="198" spans="1:1" x14ac:dyDescent="0.15">
      <c r="A198" s="75"/>
    </row>
    <row r="199" spans="1:1" x14ac:dyDescent="0.15">
      <c r="A199" s="75"/>
    </row>
    <row r="200" spans="1:1" x14ac:dyDescent="0.15">
      <c r="A200" s="75"/>
    </row>
    <row r="201" spans="1:1" x14ac:dyDescent="0.15">
      <c r="A201" s="75"/>
    </row>
    <row r="202" spans="1:1" x14ac:dyDescent="0.15">
      <c r="A202" s="75"/>
    </row>
    <row r="203" spans="1:1" x14ac:dyDescent="0.15">
      <c r="A203" s="75"/>
    </row>
    <row r="204" spans="1:1" x14ac:dyDescent="0.15">
      <c r="A204" s="75"/>
    </row>
    <row r="205" spans="1:1" x14ac:dyDescent="0.15">
      <c r="A205" s="75"/>
    </row>
    <row r="206" spans="1:1" x14ac:dyDescent="0.15">
      <c r="A206" s="75"/>
    </row>
    <row r="207" spans="1:1" x14ac:dyDescent="0.15">
      <c r="A207" s="75"/>
    </row>
    <row r="208" spans="1:1" x14ac:dyDescent="0.15">
      <c r="A208" s="75"/>
    </row>
    <row r="209" spans="1:1" x14ac:dyDescent="0.15">
      <c r="A209" s="75"/>
    </row>
    <row r="210" spans="1:1" x14ac:dyDescent="0.15">
      <c r="A210" s="75"/>
    </row>
    <row r="211" spans="1:1" x14ac:dyDescent="0.15">
      <c r="A211" s="75"/>
    </row>
    <row r="212" spans="1:1" x14ac:dyDescent="0.15">
      <c r="A212" s="75"/>
    </row>
    <row r="213" spans="1:1" x14ac:dyDescent="0.15">
      <c r="A213" s="75"/>
    </row>
    <row r="214" spans="1:1" x14ac:dyDescent="0.15">
      <c r="A214" s="75"/>
    </row>
    <row r="215" spans="1:1" x14ac:dyDescent="0.15">
      <c r="A215" s="75"/>
    </row>
    <row r="216" spans="1:1" x14ac:dyDescent="0.15">
      <c r="A216" s="75"/>
    </row>
    <row r="217" spans="1:1" x14ac:dyDescent="0.15">
      <c r="A217" s="75"/>
    </row>
    <row r="218" spans="1:1" x14ac:dyDescent="0.15">
      <c r="A218" s="75"/>
    </row>
    <row r="219" spans="1:1" x14ac:dyDescent="0.15">
      <c r="A219" s="75"/>
    </row>
    <row r="220" spans="1:1" x14ac:dyDescent="0.15">
      <c r="A220" s="75"/>
    </row>
    <row r="221" spans="1:1" x14ac:dyDescent="0.15">
      <c r="A221" s="75"/>
    </row>
    <row r="222" spans="1:1" x14ac:dyDescent="0.15">
      <c r="A222" s="75"/>
    </row>
    <row r="223" spans="1:1" x14ac:dyDescent="0.15">
      <c r="A223" s="75"/>
    </row>
    <row r="224" spans="1:1" x14ac:dyDescent="0.15">
      <c r="A224" s="75"/>
    </row>
    <row r="225" spans="1:1" x14ac:dyDescent="0.15">
      <c r="A225" s="75"/>
    </row>
    <row r="226" spans="1:1" x14ac:dyDescent="0.15">
      <c r="A226" s="75"/>
    </row>
    <row r="227" spans="1:1" x14ac:dyDescent="0.15">
      <c r="A227" s="75"/>
    </row>
    <row r="228" spans="1:1" x14ac:dyDescent="0.15">
      <c r="A228" s="75"/>
    </row>
    <row r="229" spans="1:1" x14ac:dyDescent="0.15">
      <c r="A229" s="75"/>
    </row>
    <row r="230" spans="1:1" x14ac:dyDescent="0.15">
      <c r="A230" s="75"/>
    </row>
    <row r="231" spans="1:1" x14ac:dyDescent="0.15">
      <c r="A231" s="75"/>
    </row>
    <row r="232" spans="1:1" x14ac:dyDescent="0.15">
      <c r="A232" s="75"/>
    </row>
    <row r="233" spans="1:1" x14ac:dyDescent="0.15">
      <c r="A233" s="75"/>
    </row>
    <row r="234" spans="1:1" x14ac:dyDescent="0.15">
      <c r="A234" s="75"/>
    </row>
    <row r="235" spans="1:1" x14ac:dyDescent="0.15">
      <c r="A235" s="75"/>
    </row>
    <row r="236" spans="1:1" x14ac:dyDescent="0.15">
      <c r="A236" s="75"/>
    </row>
    <row r="237" spans="1:1" x14ac:dyDescent="0.15">
      <c r="A237" s="75"/>
    </row>
    <row r="238" spans="1:1" x14ac:dyDescent="0.15">
      <c r="A238" s="75"/>
    </row>
    <row r="239" spans="1:1" x14ac:dyDescent="0.15">
      <c r="A239" s="75"/>
    </row>
    <row r="240" spans="1:1" x14ac:dyDescent="0.15">
      <c r="A240" s="75"/>
    </row>
    <row r="241" spans="1:1" x14ac:dyDescent="0.15">
      <c r="A241" s="75"/>
    </row>
    <row r="242" spans="1:1" x14ac:dyDescent="0.15">
      <c r="A242" s="75"/>
    </row>
    <row r="243" spans="1:1" x14ac:dyDescent="0.15">
      <c r="A243" s="75"/>
    </row>
    <row r="244" spans="1:1" x14ac:dyDescent="0.15">
      <c r="A244" s="75"/>
    </row>
    <row r="245" spans="1:1" x14ac:dyDescent="0.15">
      <c r="A245" s="75"/>
    </row>
    <row r="246" spans="1:1" x14ac:dyDescent="0.15">
      <c r="A246" s="75"/>
    </row>
    <row r="247" spans="1:1" x14ac:dyDescent="0.15">
      <c r="A247" s="75"/>
    </row>
    <row r="248" spans="1:1" x14ac:dyDescent="0.15">
      <c r="A248" s="75"/>
    </row>
    <row r="249" spans="1:1" x14ac:dyDescent="0.15">
      <c r="A249" s="75"/>
    </row>
    <row r="250" spans="1:1" x14ac:dyDescent="0.15">
      <c r="A250" s="75"/>
    </row>
    <row r="251" spans="1:1" x14ac:dyDescent="0.15">
      <c r="A251" s="75"/>
    </row>
    <row r="252" spans="1:1" x14ac:dyDescent="0.15">
      <c r="A252" s="75"/>
    </row>
    <row r="253" spans="1:1" x14ac:dyDescent="0.15">
      <c r="A253" s="75"/>
    </row>
    <row r="254" spans="1:1" x14ac:dyDescent="0.15">
      <c r="A254" s="75"/>
    </row>
    <row r="255" spans="1:1" x14ac:dyDescent="0.15">
      <c r="A255" s="75"/>
    </row>
    <row r="256" spans="1:1" x14ac:dyDescent="0.15">
      <c r="A256" s="75"/>
    </row>
    <row r="257" spans="1:1" x14ac:dyDescent="0.15">
      <c r="A257" s="75"/>
    </row>
    <row r="258" spans="1:1" x14ac:dyDescent="0.15">
      <c r="A258" s="75"/>
    </row>
    <row r="259" spans="1:1" x14ac:dyDescent="0.15">
      <c r="A259" s="75"/>
    </row>
    <row r="260" spans="1:1" x14ac:dyDescent="0.15">
      <c r="A260" s="75"/>
    </row>
    <row r="261" spans="1:1" x14ac:dyDescent="0.15">
      <c r="A261" s="75"/>
    </row>
    <row r="262" spans="1:1" x14ac:dyDescent="0.15">
      <c r="A262" s="75"/>
    </row>
    <row r="263" spans="1:1" x14ac:dyDescent="0.15">
      <c r="A263" s="75"/>
    </row>
    <row r="264" spans="1:1" x14ac:dyDescent="0.15">
      <c r="A264" s="75"/>
    </row>
    <row r="265" spans="1:1" x14ac:dyDescent="0.15">
      <c r="A265" s="75"/>
    </row>
    <row r="266" spans="1:1" x14ac:dyDescent="0.15">
      <c r="A266" s="75"/>
    </row>
    <row r="267" spans="1:1" x14ac:dyDescent="0.15">
      <c r="A267" s="75"/>
    </row>
    <row r="268" spans="1:1" x14ac:dyDescent="0.15">
      <c r="A268" s="75"/>
    </row>
    <row r="269" spans="1:1" x14ac:dyDescent="0.15">
      <c r="A269" s="75"/>
    </row>
    <row r="270" spans="1:1" x14ac:dyDescent="0.15">
      <c r="A270" s="75"/>
    </row>
    <row r="271" spans="1:1" x14ac:dyDescent="0.15">
      <c r="A271" s="75"/>
    </row>
    <row r="272" spans="1:1" x14ac:dyDescent="0.15">
      <c r="A272" s="75"/>
    </row>
    <row r="273" spans="1:1" x14ac:dyDescent="0.15">
      <c r="A273" s="75"/>
    </row>
    <row r="274" spans="1:1" x14ac:dyDescent="0.15">
      <c r="A274" s="75"/>
    </row>
    <row r="275" spans="1:1" x14ac:dyDescent="0.15">
      <c r="A275" s="75"/>
    </row>
    <row r="276" spans="1:1" x14ac:dyDescent="0.15">
      <c r="A276" s="75"/>
    </row>
    <row r="277" spans="1:1" x14ac:dyDescent="0.15">
      <c r="A277" s="75"/>
    </row>
    <row r="278" spans="1:1" x14ac:dyDescent="0.15">
      <c r="A278" s="75"/>
    </row>
    <row r="279" spans="1:1" x14ac:dyDescent="0.15">
      <c r="A279" s="75"/>
    </row>
    <row r="280" spans="1:1" x14ac:dyDescent="0.15">
      <c r="A280" s="75"/>
    </row>
    <row r="281" spans="1:1" x14ac:dyDescent="0.15">
      <c r="A281" s="75"/>
    </row>
    <row r="282" spans="1:1" x14ac:dyDescent="0.15">
      <c r="A282" s="75"/>
    </row>
    <row r="283" spans="1:1" x14ac:dyDescent="0.15">
      <c r="A283" s="75"/>
    </row>
    <row r="284" spans="1:1" x14ac:dyDescent="0.15">
      <c r="A284" s="75"/>
    </row>
    <row r="285" spans="1:1" x14ac:dyDescent="0.15">
      <c r="A285" s="75"/>
    </row>
    <row r="286" spans="1:1" x14ac:dyDescent="0.15">
      <c r="A286" s="75"/>
    </row>
    <row r="287" spans="1:1" x14ac:dyDescent="0.15">
      <c r="A287" s="75"/>
    </row>
    <row r="288" spans="1:1" x14ac:dyDescent="0.15">
      <c r="A288" s="75"/>
    </row>
    <row r="289" spans="1:1" x14ac:dyDescent="0.15">
      <c r="A289" s="75"/>
    </row>
    <row r="290" spans="1:1" x14ac:dyDescent="0.15">
      <c r="A290" s="75"/>
    </row>
    <row r="291" spans="1:1" x14ac:dyDescent="0.15">
      <c r="A291" s="75"/>
    </row>
    <row r="292" spans="1:1" x14ac:dyDescent="0.15">
      <c r="A292" s="75"/>
    </row>
    <row r="293" spans="1:1" x14ac:dyDescent="0.15">
      <c r="A293" s="75"/>
    </row>
    <row r="294" spans="1:1" x14ac:dyDescent="0.15">
      <c r="A294" s="75"/>
    </row>
    <row r="295" spans="1:1" x14ac:dyDescent="0.15">
      <c r="A295" s="75"/>
    </row>
    <row r="296" spans="1:1" x14ac:dyDescent="0.15">
      <c r="A296" s="75"/>
    </row>
    <row r="297" spans="1:1" x14ac:dyDescent="0.15">
      <c r="A297" s="75"/>
    </row>
    <row r="298" spans="1:1" x14ac:dyDescent="0.15">
      <c r="A298" s="75"/>
    </row>
    <row r="299" spans="1:1" x14ac:dyDescent="0.15">
      <c r="A299" s="75"/>
    </row>
    <row r="300" spans="1:1" x14ac:dyDescent="0.15">
      <c r="A300" s="75"/>
    </row>
    <row r="301" spans="1:1" x14ac:dyDescent="0.15">
      <c r="A301" s="75"/>
    </row>
    <row r="302" spans="1:1" x14ac:dyDescent="0.15">
      <c r="A302" s="75"/>
    </row>
    <row r="303" spans="1:1" x14ac:dyDescent="0.15">
      <c r="A303" s="75"/>
    </row>
    <row r="304" spans="1:1" x14ac:dyDescent="0.15">
      <c r="A304" s="75"/>
    </row>
    <row r="305" spans="1:1" x14ac:dyDescent="0.15">
      <c r="A305" s="75"/>
    </row>
    <row r="306" spans="1:1" x14ac:dyDescent="0.15">
      <c r="A306" s="75"/>
    </row>
    <row r="307" spans="1:1" x14ac:dyDescent="0.15">
      <c r="A307" s="75"/>
    </row>
    <row r="308" spans="1:1" x14ac:dyDescent="0.15">
      <c r="A308" s="75"/>
    </row>
    <row r="309" spans="1:1" x14ac:dyDescent="0.15">
      <c r="A309" s="75"/>
    </row>
    <row r="310" spans="1:1" x14ac:dyDescent="0.15">
      <c r="A310" s="75"/>
    </row>
    <row r="311" spans="1:1" x14ac:dyDescent="0.15">
      <c r="A311" s="75"/>
    </row>
    <row r="312" spans="1:1" x14ac:dyDescent="0.15">
      <c r="A312" s="75"/>
    </row>
    <row r="313" spans="1:1" x14ac:dyDescent="0.15">
      <c r="A313" s="75"/>
    </row>
    <row r="314" spans="1:1" x14ac:dyDescent="0.15">
      <c r="A314" s="75"/>
    </row>
    <row r="315" spans="1:1" x14ac:dyDescent="0.15">
      <c r="A315" s="75"/>
    </row>
    <row r="316" spans="1:1" x14ac:dyDescent="0.15">
      <c r="A316" s="75"/>
    </row>
    <row r="317" spans="1:1" x14ac:dyDescent="0.15">
      <c r="A317" s="75"/>
    </row>
    <row r="318" spans="1:1" x14ac:dyDescent="0.15">
      <c r="A318" s="75"/>
    </row>
    <row r="319" spans="1:1" x14ac:dyDescent="0.15">
      <c r="A319" s="75"/>
    </row>
    <row r="320" spans="1:1" x14ac:dyDescent="0.15">
      <c r="A320" s="75"/>
    </row>
    <row r="321" spans="1:1" x14ac:dyDescent="0.15">
      <c r="A321" s="75"/>
    </row>
    <row r="322" spans="1:1" x14ac:dyDescent="0.15">
      <c r="A322" s="75"/>
    </row>
    <row r="323" spans="1:1" x14ac:dyDescent="0.15">
      <c r="A323" s="75"/>
    </row>
    <row r="324" spans="1:1" x14ac:dyDescent="0.15">
      <c r="A324" s="75"/>
    </row>
    <row r="325" spans="1:1" x14ac:dyDescent="0.15">
      <c r="A325" s="75"/>
    </row>
    <row r="326" spans="1:1" x14ac:dyDescent="0.15">
      <c r="A326" s="75"/>
    </row>
    <row r="327" spans="1:1" x14ac:dyDescent="0.15">
      <c r="A327" s="75"/>
    </row>
    <row r="328" spans="1:1" x14ac:dyDescent="0.15">
      <c r="A328" s="75"/>
    </row>
    <row r="329" spans="1:1" x14ac:dyDescent="0.15">
      <c r="A329" s="75"/>
    </row>
    <row r="330" spans="1:1" x14ac:dyDescent="0.15">
      <c r="A330" s="75"/>
    </row>
    <row r="331" spans="1:1" x14ac:dyDescent="0.15">
      <c r="A331" s="75"/>
    </row>
    <row r="332" spans="1:1" x14ac:dyDescent="0.15">
      <c r="A332" s="75"/>
    </row>
    <row r="333" spans="1:1" x14ac:dyDescent="0.15">
      <c r="A333" s="75"/>
    </row>
    <row r="334" spans="1:1" x14ac:dyDescent="0.15">
      <c r="A334" s="75"/>
    </row>
    <row r="335" spans="1:1" x14ac:dyDescent="0.15">
      <c r="A335" s="75"/>
    </row>
    <row r="336" spans="1:1" x14ac:dyDescent="0.15">
      <c r="A336" s="75"/>
    </row>
    <row r="337" spans="1:1" x14ac:dyDescent="0.15">
      <c r="A337" s="75"/>
    </row>
    <row r="338" spans="1:1" x14ac:dyDescent="0.15">
      <c r="A338" s="75"/>
    </row>
    <row r="339" spans="1:1" x14ac:dyDescent="0.15">
      <c r="A339" s="75"/>
    </row>
    <row r="340" spans="1:1" x14ac:dyDescent="0.15">
      <c r="A340" s="75"/>
    </row>
    <row r="341" spans="1:1" x14ac:dyDescent="0.15">
      <c r="A341" s="75"/>
    </row>
    <row r="342" spans="1:1" x14ac:dyDescent="0.15">
      <c r="A342" s="75"/>
    </row>
    <row r="343" spans="1:1" x14ac:dyDescent="0.15">
      <c r="A343" s="75"/>
    </row>
    <row r="344" spans="1:1" x14ac:dyDescent="0.15">
      <c r="A344" s="75"/>
    </row>
    <row r="345" spans="1:1" x14ac:dyDescent="0.15">
      <c r="A345" s="75"/>
    </row>
    <row r="346" spans="1:1" x14ac:dyDescent="0.15">
      <c r="A346" s="75"/>
    </row>
    <row r="347" spans="1:1" x14ac:dyDescent="0.15">
      <c r="A347" s="75"/>
    </row>
    <row r="348" spans="1:1" x14ac:dyDescent="0.15">
      <c r="A348" s="75"/>
    </row>
    <row r="349" spans="1:1" x14ac:dyDescent="0.15">
      <c r="A349" s="75"/>
    </row>
    <row r="350" spans="1:1" x14ac:dyDescent="0.15">
      <c r="A350" s="75"/>
    </row>
    <row r="351" spans="1:1" x14ac:dyDescent="0.15">
      <c r="A351" s="75"/>
    </row>
    <row r="352" spans="1:1" x14ac:dyDescent="0.15">
      <c r="A352" s="75"/>
    </row>
    <row r="353" spans="1:1" x14ac:dyDescent="0.15">
      <c r="A353" s="75"/>
    </row>
    <row r="354" spans="1:1" x14ac:dyDescent="0.15">
      <c r="A354" s="75"/>
    </row>
    <row r="355" spans="1:1" x14ac:dyDescent="0.15">
      <c r="A355" s="75"/>
    </row>
    <row r="356" spans="1:1" x14ac:dyDescent="0.15">
      <c r="A356" s="75"/>
    </row>
    <row r="357" spans="1:1" x14ac:dyDescent="0.15">
      <c r="A357" s="75"/>
    </row>
    <row r="358" spans="1:1" x14ac:dyDescent="0.15">
      <c r="A358" s="75"/>
    </row>
    <row r="359" spans="1:1" x14ac:dyDescent="0.15">
      <c r="A359" s="75"/>
    </row>
    <row r="360" spans="1:1" x14ac:dyDescent="0.15">
      <c r="A360" s="75"/>
    </row>
    <row r="361" spans="1:1" x14ac:dyDescent="0.15">
      <c r="A361" s="75"/>
    </row>
    <row r="362" spans="1:1" x14ac:dyDescent="0.15">
      <c r="A362" s="75"/>
    </row>
    <row r="363" spans="1:1" x14ac:dyDescent="0.15">
      <c r="A363" s="75"/>
    </row>
    <row r="364" spans="1:1" x14ac:dyDescent="0.15">
      <c r="A364" s="75"/>
    </row>
    <row r="365" spans="1:1" x14ac:dyDescent="0.15">
      <c r="A365" s="75"/>
    </row>
    <row r="366" spans="1:1" x14ac:dyDescent="0.15">
      <c r="A366" s="75"/>
    </row>
    <row r="367" spans="1:1" x14ac:dyDescent="0.15">
      <c r="A367" s="75"/>
    </row>
    <row r="368" spans="1:1" x14ac:dyDescent="0.15">
      <c r="A368" s="75"/>
    </row>
    <row r="369" spans="1:1" x14ac:dyDescent="0.15">
      <c r="A369" s="75"/>
    </row>
    <row r="370" spans="1:1" x14ac:dyDescent="0.15">
      <c r="A370" s="75"/>
    </row>
    <row r="371" spans="1:1" x14ac:dyDescent="0.15">
      <c r="A371" s="75"/>
    </row>
    <row r="372" spans="1:1" x14ac:dyDescent="0.15">
      <c r="A372" s="75"/>
    </row>
    <row r="373" spans="1:1" x14ac:dyDescent="0.15">
      <c r="A373" s="75"/>
    </row>
    <row r="374" spans="1:1" x14ac:dyDescent="0.15">
      <c r="A374" s="75"/>
    </row>
    <row r="375" spans="1:1" x14ac:dyDescent="0.15">
      <c r="A375" s="75"/>
    </row>
    <row r="376" spans="1:1" x14ac:dyDescent="0.15">
      <c r="A376" s="75"/>
    </row>
    <row r="377" spans="1:1" x14ac:dyDescent="0.15">
      <c r="A377" s="75"/>
    </row>
    <row r="378" spans="1:1" x14ac:dyDescent="0.15">
      <c r="A378" s="75"/>
    </row>
    <row r="379" spans="1:1" x14ac:dyDescent="0.15">
      <c r="A379" s="75"/>
    </row>
    <row r="380" spans="1:1" x14ac:dyDescent="0.15">
      <c r="A380" s="75"/>
    </row>
    <row r="381" spans="1:1" x14ac:dyDescent="0.15">
      <c r="A381" s="75"/>
    </row>
    <row r="382" spans="1:1" x14ac:dyDescent="0.15">
      <c r="A382" s="75"/>
    </row>
    <row r="383" spans="1:1" x14ac:dyDescent="0.15">
      <c r="A383" s="75"/>
    </row>
    <row r="384" spans="1:1" x14ac:dyDescent="0.15">
      <c r="A384" s="75"/>
    </row>
    <row r="385" spans="1:1" x14ac:dyDescent="0.15">
      <c r="A385" s="75"/>
    </row>
    <row r="386" spans="1:1" x14ac:dyDescent="0.15">
      <c r="A386" s="75"/>
    </row>
    <row r="387" spans="1:1" x14ac:dyDescent="0.15">
      <c r="A387" s="75"/>
    </row>
    <row r="388" spans="1:1" x14ac:dyDescent="0.15">
      <c r="A388" s="75"/>
    </row>
    <row r="389" spans="1:1" x14ac:dyDescent="0.15">
      <c r="A389" s="75"/>
    </row>
    <row r="390" spans="1:1" x14ac:dyDescent="0.15">
      <c r="A390" s="75"/>
    </row>
    <row r="391" spans="1:1" x14ac:dyDescent="0.15">
      <c r="A391" s="75"/>
    </row>
    <row r="392" spans="1:1" x14ac:dyDescent="0.15">
      <c r="A392" s="75"/>
    </row>
    <row r="393" spans="1:1" x14ac:dyDescent="0.15">
      <c r="A393" s="75"/>
    </row>
    <row r="394" spans="1:1" x14ac:dyDescent="0.15">
      <c r="A394" s="75"/>
    </row>
    <row r="395" spans="1:1" x14ac:dyDescent="0.15">
      <c r="A395" s="75"/>
    </row>
    <row r="396" spans="1:1" x14ac:dyDescent="0.15">
      <c r="A396" s="75"/>
    </row>
    <row r="397" spans="1:1" x14ac:dyDescent="0.15">
      <c r="A397" s="75"/>
    </row>
    <row r="398" spans="1:1" x14ac:dyDescent="0.15">
      <c r="A398" s="75"/>
    </row>
    <row r="399" spans="1:1" x14ac:dyDescent="0.15">
      <c r="A399" s="75"/>
    </row>
    <row r="400" spans="1:1" x14ac:dyDescent="0.15">
      <c r="A400" s="75"/>
    </row>
    <row r="401" spans="1:1" x14ac:dyDescent="0.15">
      <c r="A401" s="75"/>
    </row>
    <row r="402" spans="1:1" x14ac:dyDescent="0.15">
      <c r="A402" s="75"/>
    </row>
    <row r="403" spans="1:1" x14ac:dyDescent="0.15">
      <c r="A403" s="75"/>
    </row>
    <row r="404" spans="1:1" x14ac:dyDescent="0.15">
      <c r="A404" s="75"/>
    </row>
    <row r="405" spans="1:1" x14ac:dyDescent="0.15">
      <c r="A405" s="75"/>
    </row>
    <row r="406" spans="1:1" x14ac:dyDescent="0.15">
      <c r="A406" s="75"/>
    </row>
    <row r="407" spans="1:1" x14ac:dyDescent="0.15">
      <c r="A407" s="75"/>
    </row>
    <row r="408" spans="1:1" x14ac:dyDescent="0.15">
      <c r="A408" s="75"/>
    </row>
    <row r="409" spans="1:1" x14ac:dyDescent="0.15">
      <c r="A409" s="75"/>
    </row>
    <row r="410" spans="1:1" x14ac:dyDescent="0.15">
      <c r="A410" s="75"/>
    </row>
    <row r="411" spans="1:1" x14ac:dyDescent="0.15">
      <c r="A411" s="75"/>
    </row>
    <row r="412" spans="1:1" x14ac:dyDescent="0.15">
      <c r="A412" s="75"/>
    </row>
    <row r="413" spans="1:1" x14ac:dyDescent="0.15">
      <c r="A413" s="75"/>
    </row>
    <row r="414" spans="1:1" x14ac:dyDescent="0.15">
      <c r="A414" s="75"/>
    </row>
    <row r="415" spans="1:1" x14ac:dyDescent="0.15">
      <c r="A415" s="75"/>
    </row>
    <row r="416" spans="1:1" x14ac:dyDescent="0.15">
      <c r="A416" s="75"/>
    </row>
    <row r="417" spans="1:1" x14ac:dyDescent="0.15">
      <c r="A417" s="75"/>
    </row>
    <row r="418" spans="1:1" x14ac:dyDescent="0.15">
      <c r="A418" s="75"/>
    </row>
    <row r="419" spans="1:1" x14ac:dyDescent="0.15">
      <c r="A419" s="75"/>
    </row>
    <row r="420" spans="1:1" x14ac:dyDescent="0.15">
      <c r="A420" s="75"/>
    </row>
    <row r="421" spans="1:1" x14ac:dyDescent="0.15">
      <c r="A421" s="75"/>
    </row>
    <row r="422" spans="1:1" x14ac:dyDescent="0.15">
      <c r="A422" s="75"/>
    </row>
    <row r="423" spans="1:1" x14ac:dyDescent="0.15">
      <c r="A423" s="75"/>
    </row>
    <row r="424" spans="1:1" x14ac:dyDescent="0.15">
      <c r="A424" s="75"/>
    </row>
    <row r="425" spans="1:1" x14ac:dyDescent="0.15">
      <c r="A425" s="75"/>
    </row>
    <row r="426" spans="1:1" x14ac:dyDescent="0.15">
      <c r="A426" s="75"/>
    </row>
    <row r="427" spans="1:1" x14ac:dyDescent="0.15">
      <c r="A427" s="75"/>
    </row>
    <row r="428" spans="1:1" x14ac:dyDescent="0.15">
      <c r="A428" s="75"/>
    </row>
    <row r="429" spans="1:1" x14ac:dyDescent="0.15">
      <c r="A429" s="75"/>
    </row>
    <row r="430" spans="1:1" x14ac:dyDescent="0.15">
      <c r="A430" s="75"/>
    </row>
    <row r="431" spans="1:1" x14ac:dyDescent="0.15">
      <c r="A431" s="75"/>
    </row>
    <row r="432" spans="1:1" x14ac:dyDescent="0.15">
      <c r="A432" s="75"/>
    </row>
    <row r="433" spans="1:1" x14ac:dyDescent="0.15">
      <c r="A433" s="75"/>
    </row>
    <row r="434" spans="1:1" x14ac:dyDescent="0.15">
      <c r="A434" s="75"/>
    </row>
    <row r="435" spans="1:1" x14ac:dyDescent="0.15">
      <c r="A435" s="75"/>
    </row>
    <row r="436" spans="1:1" x14ac:dyDescent="0.15">
      <c r="A436" s="75"/>
    </row>
    <row r="437" spans="1:1" x14ac:dyDescent="0.15">
      <c r="A437" s="75"/>
    </row>
    <row r="438" spans="1:1" x14ac:dyDescent="0.15">
      <c r="A438" s="75"/>
    </row>
    <row r="439" spans="1:1" x14ac:dyDescent="0.15">
      <c r="A439" s="75"/>
    </row>
    <row r="440" spans="1:1" x14ac:dyDescent="0.15">
      <c r="A440" s="75"/>
    </row>
    <row r="441" spans="1:1" x14ac:dyDescent="0.15">
      <c r="A441" s="75"/>
    </row>
    <row r="442" spans="1:1" x14ac:dyDescent="0.15">
      <c r="A442" s="75"/>
    </row>
    <row r="443" spans="1:1" x14ac:dyDescent="0.15">
      <c r="A443" s="75"/>
    </row>
    <row r="444" spans="1:1" x14ac:dyDescent="0.15">
      <c r="A444" s="75"/>
    </row>
    <row r="445" spans="1:1" x14ac:dyDescent="0.15">
      <c r="A445" s="75"/>
    </row>
    <row r="446" spans="1:1" x14ac:dyDescent="0.15">
      <c r="A446" s="75"/>
    </row>
    <row r="447" spans="1:1" x14ac:dyDescent="0.15">
      <c r="A447" s="75"/>
    </row>
    <row r="448" spans="1:1" x14ac:dyDescent="0.15">
      <c r="A448" s="75"/>
    </row>
    <row r="449" spans="1:1" x14ac:dyDescent="0.15">
      <c r="A449" s="75"/>
    </row>
    <row r="450" spans="1:1" x14ac:dyDescent="0.15">
      <c r="A450" s="75"/>
    </row>
    <row r="451" spans="1:1" x14ac:dyDescent="0.15">
      <c r="A451" s="75"/>
    </row>
    <row r="452" spans="1:1" x14ac:dyDescent="0.15">
      <c r="A452" s="75"/>
    </row>
    <row r="453" spans="1:1" x14ac:dyDescent="0.15">
      <c r="A453" s="75"/>
    </row>
    <row r="454" spans="1:1" x14ac:dyDescent="0.15">
      <c r="A454" s="75"/>
    </row>
    <row r="455" spans="1:1" x14ac:dyDescent="0.15">
      <c r="A455" s="75"/>
    </row>
    <row r="456" spans="1:1" x14ac:dyDescent="0.15">
      <c r="A456" s="75"/>
    </row>
    <row r="457" spans="1:1" x14ac:dyDescent="0.15">
      <c r="A457" s="75"/>
    </row>
    <row r="458" spans="1:1" x14ac:dyDescent="0.15">
      <c r="A458" s="75"/>
    </row>
    <row r="459" spans="1:1" x14ac:dyDescent="0.15">
      <c r="A459" s="75"/>
    </row>
    <row r="460" spans="1:1" x14ac:dyDescent="0.15">
      <c r="A460" s="75"/>
    </row>
    <row r="461" spans="1:1" x14ac:dyDescent="0.15">
      <c r="A461" s="75"/>
    </row>
    <row r="462" spans="1:1" x14ac:dyDescent="0.15">
      <c r="A462" s="75"/>
    </row>
    <row r="463" spans="1:1" x14ac:dyDescent="0.15">
      <c r="A463" s="75"/>
    </row>
    <row r="464" spans="1:1" x14ac:dyDescent="0.15">
      <c r="A464" s="75"/>
    </row>
    <row r="465" spans="1:1" x14ac:dyDescent="0.15">
      <c r="A465" s="75"/>
    </row>
    <row r="466" spans="1:1" x14ac:dyDescent="0.15">
      <c r="A466" s="75"/>
    </row>
    <row r="467" spans="1:1" x14ac:dyDescent="0.15">
      <c r="A467" s="75"/>
    </row>
    <row r="468" spans="1:1" x14ac:dyDescent="0.15">
      <c r="A468" s="75"/>
    </row>
    <row r="469" spans="1:1" x14ac:dyDescent="0.15">
      <c r="A469" s="75"/>
    </row>
    <row r="470" spans="1:1" x14ac:dyDescent="0.15">
      <c r="A470" s="75"/>
    </row>
    <row r="471" spans="1:1" x14ac:dyDescent="0.15">
      <c r="A471" s="75"/>
    </row>
    <row r="472" spans="1:1" x14ac:dyDescent="0.15">
      <c r="A472" s="75"/>
    </row>
    <row r="473" spans="1:1" x14ac:dyDescent="0.15">
      <c r="A473" s="75"/>
    </row>
    <row r="474" spans="1:1" x14ac:dyDescent="0.15">
      <c r="A474" s="75"/>
    </row>
    <row r="475" spans="1:1" x14ac:dyDescent="0.15">
      <c r="A475" s="75"/>
    </row>
    <row r="476" spans="1:1" x14ac:dyDescent="0.15">
      <c r="A476" s="75"/>
    </row>
    <row r="477" spans="1:1" x14ac:dyDescent="0.15">
      <c r="A477" s="75"/>
    </row>
    <row r="478" spans="1:1" x14ac:dyDescent="0.15">
      <c r="A478" s="75"/>
    </row>
    <row r="479" spans="1:1" x14ac:dyDescent="0.15">
      <c r="A479" s="75"/>
    </row>
    <row r="480" spans="1:1" x14ac:dyDescent="0.15">
      <c r="A480" s="75"/>
    </row>
    <row r="481" spans="1:1" x14ac:dyDescent="0.15">
      <c r="A481" s="75"/>
    </row>
    <row r="482" spans="1:1" x14ac:dyDescent="0.15">
      <c r="A482" s="75"/>
    </row>
    <row r="483" spans="1:1" x14ac:dyDescent="0.15">
      <c r="A483" s="75"/>
    </row>
    <row r="484" spans="1:1" x14ac:dyDescent="0.15">
      <c r="A484" s="75"/>
    </row>
    <row r="485" spans="1:1" x14ac:dyDescent="0.15">
      <c r="A485" s="75"/>
    </row>
    <row r="486" spans="1:1" x14ac:dyDescent="0.15">
      <c r="A486" s="75"/>
    </row>
    <row r="487" spans="1:1" x14ac:dyDescent="0.15">
      <c r="A487" s="75"/>
    </row>
    <row r="488" spans="1:1" x14ac:dyDescent="0.15">
      <c r="A488" s="75"/>
    </row>
    <row r="489" spans="1:1" x14ac:dyDescent="0.15">
      <c r="A489" s="75"/>
    </row>
    <row r="490" spans="1:1" x14ac:dyDescent="0.15">
      <c r="A490" s="75"/>
    </row>
    <row r="491" spans="1:1" x14ac:dyDescent="0.15">
      <c r="A491" s="75"/>
    </row>
    <row r="492" spans="1:1" x14ac:dyDescent="0.15">
      <c r="A492" s="75"/>
    </row>
    <row r="493" spans="1:1" x14ac:dyDescent="0.15">
      <c r="A493" s="75"/>
    </row>
    <row r="494" spans="1:1" x14ac:dyDescent="0.15">
      <c r="A494" s="75"/>
    </row>
    <row r="495" spans="1:1" x14ac:dyDescent="0.15">
      <c r="A495" s="75"/>
    </row>
    <row r="496" spans="1:1" x14ac:dyDescent="0.15">
      <c r="A496" s="75"/>
    </row>
    <row r="497" spans="1:1" x14ac:dyDescent="0.15">
      <c r="A497" s="75"/>
    </row>
    <row r="498" spans="1:1" x14ac:dyDescent="0.15">
      <c r="A498" s="75"/>
    </row>
    <row r="499" spans="1:1" x14ac:dyDescent="0.15">
      <c r="A499" s="75"/>
    </row>
    <row r="500" spans="1:1" x14ac:dyDescent="0.15">
      <c r="A500" s="75"/>
    </row>
    <row r="501" spans="1:1" x14ac:dyDescent="0.15">
      <c r="A501" s="75"/>
    </row>
    <row r="502" spans="1:1" x14ac:dyDescent="0.15">
      <c r="A502" s="75"/>
    </row>
    <row r="503" spans="1:1" x14ac:dyDescent="0.15">
      <c r="A503" s="75"/>
    </row>
    <row r="504" spans="1:1" x14ac:dyDescent="0.15">
      <c r="A504" s="75"/>
    </row>
    <row r="505" spans="1:1" x14ac:dyDescent="0.15">
      <c r="A505" s="75"/>
    </row>
    <row r="506" spans="1:1" x14ac:dyDescent="0.15">
      <c r="A506" s="75"/>
    </row>
    <row r="507" spans="1:1" x14ac:dyDescent="0.15">
      <c r="A507" s="75"/>
    </row>
    <row r="508" spans="1:1" x14ac:dyDescent="0.15">
      <c r="A508" s="75"/>
    </row>
    <row r="509" spans="1:1" x14ac:dyDescent="0.15">
      <c r="A509" s="75"/>
    </row>
    <row r="510" spans="1:1" x14ac:dyDescent="0.15">
      <c r="A510" s="75"/>
    </row>
    <row r="511" spans="1:1" x14ac:dyDescent="0.15">
      <c r="A511" s="75"/>
    </row>
    <row r="512" spans="1:1" x14ac:dyDescent="0.15">
      <c r="A512" s="75"/>
    </row>
    <row r="513" spans="1:1" x14ac:dyDescent="0.15">
      <c r="A513" s="75"/>
    </row>
    <row r="514" spans="1:1" x14ac:dyDescent="0.15">
      <c r="A514" s="75"/>
    </row>
    <row r="515" spans="1:1" x14ac:dyDescent="0.15">
      <c r="A515" s="75"/>
    </row>
    <row r="516" spans="1:1" x14ac:dyDescent="0.15">
      <c r="A516" s="75"/>
    </row>
    <row r="517" spans="1:1" x14ac:dyDescent="0.15">
      <c r="A517" s="75"/>
    </row>
    <row r="518" spans="1:1" x14ac:dyDescent="0.15">
      <c r="A518" s="75"/>
    </row>
    <row r="519" spans="1:1" x14ac:dyDescent="0.15">
      <c r="A519" s="75"/>
    </row>
    <row r="520" spans="1:1" x14ac:dyDescent="0.15">
      <c r="A520" s="75"/>
    </row>
    <row r="521" spans="1:1" x14ac:dyDescent="0.15">
      <c r="A521" s="75"/>
    </row>
    <row r="522" spans="1:1" x14ac:dyDescent="0.15">
      <c r="A522" s="75"/>
    </row>
    <row r="523" spans="1:1" x14ac:dyDescent="0.15">
      <c r="A523" s="75"/>
    </row>
    <row r="524" spans="1:1" x14ac:dyDescent="0.15">
      <c r="A524" s="75"/>
    </row>
    <row r="525" spans="1:1" x14ac:dyDescent="0.15">
      <c r="A525" s="75"/>
    </row>
    <row r="526" spans="1:1" x14ac:dyDescent="0.15">
      <c r="A526" s="75"/>
    </row>
    <row r="527" spans="1:1" x14ac:dyDescent="0.15">
      <c r="A527" s="75"/>
    </row>
    <row r="528" spans="1:1" x14ac:dyDescent="0.15">
      <c r="A528" s="75"/>
    </row>
    <row r="529" spans="1:1" x14ac:dyDescent="0.15">
      <c r="A529" s="75"/>
    </row>
    <row r="530" spans="1:1" x14ac:dyDescent="0.15">
      <c r="A530" s="75"/>
    </row>
    <row r="531" spans="1:1" x14ac:dyDescent="0.15">
      <c r="A531" s="75"/>
    </row>
    <row r="532" spans="1:1" x14ac:dyDescent="0.15">
      <c r="A532" s="75"/>
    </row>
    <row r="533" spans="1:1" x14ac:dyDescent="0.15">
      <c r="A533" s="75"/>
    </row>
    <row r="534" spans="1:1" x14ac:dyDescent="0.15">
      <c r="A534" s="75"/>
    </row>
    <row r="535" spans="1:1" x14ac:dyDescent="0.15">
      <c r="A535" s="75"/>
    </row>
    <row r="536" spans="1:1" x14ac:dyDescent="0.15">
      <c r="A536" s="75"/>
    </row>
    <row r="537" spans="1:1" x14ac:dyDescent="0.15">
      <c r="A537" s="75"/>
    </row>
    <row r="538" spans="1:1" x14ac:dyDescent="0.15">
      <c r="A538" s="75"/>
    </row>
    <row r="539" spans="1:1" x14ac:dyDescent="0.15">
      <c r="A539" s="75"/>
    </row>
    <row r="540" spans="1:1" x14ac:dyDescent="0.15">
      <c r="A540" s="75"/>
    </row>
    <row r="541" spans="1:1" x14ac:dyDescent="0.15">
      <c r="A541" s="75"/>
    </row>
    <row r="542" spans="1:1" x14ac:dyDescent="0.15">
      <c r="A542" s="75"/>
    </row>
    <row r="543" spans="1:1" x14ac:dyDescent="0.15">
      <c r="A543" s="75"/>
    </row>
    <row r="544" spans="1:1" x14ac:dyDescent="0.15">
      <c r="A544" s="75"/>
    </row>
    <row r="545" spans="1:1" x14ac:dyDescent="0.15">
      <c r="A545" s="75"/>
    </row>
    <row r="546" spans="1:1" x14ac:dyDescent="0.15">
      <c r="A546" s="75"/>
    </row>
    <row r="547" spans="1:1" x14ac:dyDescent="0.15">
      <c r="A547" s="75"/>
    </row>
    <row r="548" spans="1:1" x14ac:dyDescent="0.15">
      <c r="A548" s="75"/>
    </row>
    <row r="549" spans="1:1" x14ac:dyDescent="0.15">
      <c r="A549" s="75"/>
    </row>
    <row r="550" spans="1:1" x14ac:dyDescent="0.15">
      <c r="A550" s="75"/>
    </row>
    <row r="551" spans="1:1" x14ac:dyDescent="0.15">
      <c r="A551" s="75"/>
    </row>
    <row r="552" spans="1:1" x14ac:dyDescent="0.15">
      <c r="A552" s="75"/>
    </row>
    <row r="553" spans="1:1" x14ac:dyDescent="0.15">
      <c r="A553" s="75"/>
    </row>
    <row r="554" spans="1:1" x14ac:dyDescent="0.15">
      <c r="A554" s="75"/>
    </row>
    <row r="555" spans="1:1" x14ac:dyDescent="0.15">
      <c r="A555" s="75"/>
    </row>
    <row r="556" spans="1:1" x14ac:dyDescent="0.15">
      <c r="A556" s="75"/>
    </row>
    <row r="557" spans="1:1" x14ac:dyDescent="0.15">
      <c r="A557" s="75"/>
    </row>
    <row r="558" spans="1:1" x14ac:dyDescent="0.15">
      <c r="A558" s="75"/>
    </row>
    <row r="559" spans="1:1" x14ac:dyDescent="0.15">
      <c r="A559" s="75"/>
    </row>
    <row r="560" spans="1:1" x14ac:dyDescent="0.15">
      <c r="A560" s="75"/>
    </row>
    <row r="561" spans="1:1" x14ac:dyDescent="0.15">
      <c r="A561" s="75"/>
    </row>
    <row r="562" spans="1:1" x14ac:dyDescent="0.15">
      <c r="A562" s="75"/>
    </row>
    <row r="563" spans="1:1" x14ac:dyDescent="0.15">
      <c r="A563" s="75"/>
    </row>
    <row r="564" spans="1:1" x14ac:dyDescent="0.15">
      <c r="A564" s="75"/>
    </row>
    <row r="565" spans="1:1" x14ac:dyDescent="0.15">
      <c r="A565" s="75"/>
    </row>
    <row r="566" spans="1:1" x14ac:dyDescent="0.15">
      <c r="A566" s="75"/>
    </row>
    <row r="567" spans="1:1" x14ac:dyDescent="0.15">
      <c r="A567" s="75"/>
    </row>
    <row r="568" spans="1:1" x14ac:dyDescent="0.15">
      <c r="A568" s="75"/>
    </row>
    <row r="569" spans="1:1" x14ac:dyDescent="0.15">
      <c r="A569" s="75"/>
    </row>
    <row r="570" spans="1:1" x14ac:dyDescent="0.15">
      <c r="A570" s="75"/>
    </row>
    <row r="571" spans="1:1" x14ac:dyDescent="0.15">
      <c r="A571" s="75"/>
    </row>
    <row r="572" spans="1:1" x14ac:dyDescent="0.15">
      <c r="A572" s="75"/>
    </row>
    <row r="573" spans="1:1" x14ac:dyDescent="0.15">
      <c r="A573" s="75"/>
    </row>
    <row r="574" spans="1:1" x14ac:dyDescent="0.15">
      <c r="A574" s="75"/>
    </row>
    <row r="575" spans="1:1" x14ac:dyDescent="0.15">
      <c r="A575" s="75"/>
    </row>
    <row r="576" spans="1:1" x14ac:dyDescent="0.15">
      <c r="A576" s="75"/>
    </row>
    <row r="577" spans="1:1" x14ac:dyDescent="0.15">
      <c r="A577" s="75"/>
    </row>
    <row r="578" spans="1:1" x14ac:dyDescent="0.15">
      <c r="A578" s="75"/>
    </row>
    <row r="579" spans="1:1" x14ac:dyDescent="0.15">
      <c r="A579" s="75"/>
    </row>
    <row r="580" spans="1:1" x14ac:dyDescent="0.15">
      <c r="A580" s="75"/>
    </row>
    <row r="581" spans="1:1" x14ac:dyDescent="0.15">
      <c r="A581" s="75"/>
    </row>
    <row r="582" spans="1:1" x14ac:dyDescent="0.15">
      <c r="A582" s="75"/>
    </row>
    <row r="583" spans="1:1" x14ac:dyDescent="0.15">
      <c r="A583" s="75"/>
    </row>
    <row r="584" spans="1:1" x14ac:dyDescent="0.15">
      <c r="A584" s="75"/>
    </row>
    <row r="585" spans="1:1" x14ac:dyDescent="0.15">
      <c r="A585" s="75"/>
    </row>
    <row r="586" spans="1:1" x14ac:dyDescent="0.15">
      <c r="A586" s="75"/>
    </row>
    <row r="587" spans="1:1" x14ac:dyDescent="0.15">
      <c r="A587" s="75"/>
    </row>
    <row r="588" spans="1:1" x14ac:dyDescent="0.15">
      <c r="A588" s="75"/>
    </row>
    <row r="589" spans="1:1" x14ac:dyDescent="0.15">
      <c r="A589" s="75"/>
    </row>
    <row r="590" spans="1:1" x14ac:dyDescent="0.15">
      <c r="A590" s="75"/>
    </row>
    <row r="591" spans="1:1" x14ac:dyDescent="0.15">
      <c r="A591" s="75"/>
    </row>
    <row r="592" spans="1:1" x14ac:dyDescent="0.15">
      <c r="A592" s="75"/>
    </row>
    <row r="593" spans="1:1" x14ac:dyDescent="0.15">
      <c r="A593" s="75"/>
    </row>
    <row r="594" spans="1:1" x14ac:dyDescent="0.15">
      <c r="A594" s="75"/>
    </row>
    <row r="595" spans="1:1" x14ac:dyDescent="0.15">
      <c r="A595" s="75"/>
    </row>
    <row r="596" spans="1:1" x14ac:dyDescent="0.15">
      <c r="A596" s="75"/>
    </row>
    <row r="597" spans="1:1" x14ac:dyDescent="0.15">
      <c r="A597" s="75"/>
    </row>
    <row r="598" spans="1:1" x14ac:dyDescent="0.15">
      <c r="A598" s="75"/>
    </row>
    <row r="599" spans="1:1" x14ac:dyDescent="0.15">
      <c r="A599" s="75"/>
    </row>
    <row r="600" spans="1:1" x14ac:dyDescent="0.15">
      <c r="A600" s="75"/>
    </row>
    <row r="601" spans="1:1" x14ac:dyDescent="0.15">
      <c r="A601" s="75"/>
    </row>
    <row r="602" spans="1:1" x14ac:dyDescent="0.15">
      <c r="A602" s="75"/>
    </row>
    <row r="603" spans="1:1" x14ac:dyDescent="0.15">
      <c r="A603" s="75"/>
    </row>
    <row r="604" spans="1:1" x14ac:dyDescent="0.15">
      <c r="A604" s="75"/>
    </row>
    <row r="605" spans="1:1" x14ac:dyDescent="0.15">
      <c r="A605" s="75"/>
    </row>
    <row r="606" spans="1:1" x14ac:dyDescent="0.15">
      <c r="A606" s="75"/>
    </row>
    <row r="607" spans="1:1" x14ac:dyDescent="0.15">
      <c r="A607" s="75"/>
    </row>
    <row r="608" spans="1:1" x14ac:dyDescent="0.15">
      <c r="A608" s="75"/>
    </row>
    <row r="609" spans="1:1" x14ac:dyDescent="0.15">
      <c r="A609" s="75"/>
    </row>
    <row r="610" spans="1:1" x14ac:dyDescent="0.15">
      <c r="A610" s="75"/>
    </row>
    <row r="611" spans="1:1" x14ac:dyDescent="0.15">
      <c r="A611" s="75"/>
    </row>
    <row r="612" spans="1:1" x14ac:dyDescent="0.15">
      <c r="A612" s="75"/>
    </row>
    <row r="613" spans="1:1" x14ac:dyDescent="0.15">
      <c r="A613" s="75"/>
    </row>
    <row r="614" spans="1:1" x14ac:dyDescent="0.15">
      <c r="A614" s="75"/>
    </row>
    <row r="615" spans="1:1" x14ac:dyDescent="0.15">
      <c r="A615" s="75"/>
    </row>
    <row r="616" spans="1:1" x14ac:dyDescent="0.15">
      <c r="A616" s="75"/>
    </row>
    <row r="617" spans="1:1" x14ac:dyDescent="0.15">
      <c r="A617" s="75"/>
    </row>
    <row r="618" spans="1:1" x14ac:dyDescent="0.15">
      <c r="A618" s="75"/>
    </row>
    <row r="619" spans="1:1" x14ac:dyDescent="0.15">
      <c r="A619" s="75"/>
    </row>
    <row r="620" spans="1:1" x14ac:dyDescent="0.15">
      <c r="A620" s="75"/>
    </row>
    <row r="621" spans="1:1" x14ac:dyDescent="0.15">
      <c r="A621" s="75"/>
    </row>
    <row r="622" spans="1:1" x14ac:dyDescent="0.15">
      <c r="A622" s="75"/>
    </row>
    <row r="623" spans="1:1" x14ac:dyDescent="0.15">
      <c r="A623" s="75"/>
    </row>
    <row r="624" spans="1:1" x14ac:dyDescent="0.15">
      <c r="A624" s="75"/>
    </row>
    <row r="625" spans="1:1" x14ac:dyDescent="0.15">
      <c r="A625" s="75"/>
    </row>
    <row r="626" spans="1:1" x14ac:dyDescent="0.15">
      <c r="A626" s="75"/>
    </row>
    <row r="627" spans="1:1" x14ac:dyDescent="0.15">
      <c r="A627" s="75"/>
    </row>
    <row r="628" spans="1:1" x14ac:dyDescent="0.15">
      <c r="A628" s="75"/>
    </row>
    <row r="629" spans="1:1" x14ac:dyDescent="0.15">
      <c r="A629" s="75"/>
    </row>
    <row r="630" spans="1:1" x14ac:dyDescent="0.15">
      <c r="A630" s="75"/>
    </row>
    <row r="631" spans="1:1" x14ac:dyDescent="0.15">
      <c r="A631" s="75"/>
    </row>
    <row r="632" spans="1:1" x14ac:dyDescent="0.15">
      <c r="A632" s="75"/>
    </row>
    <row r="633" spans="1:1" x14ac:dyDescent="0.15">
      <c r="A633" s="75"/>
    </row>
    <row r="634" spans="1:1" x14ac:dyDescent="0.15">
      <c r="A634" s="75"/>
    </row>
    <row r="635" spans="1:1" x14ac:dyDescent="0.15">
      <c r="A635" s="75"/>
    </row>
    <row r="636" spans="1:1" x14ac:dyDescent="0.15">
      <c r="A636" s="75"/>
    </row>
    <row r="637" spans="1:1" x14ac:dyDescent="0.15">
      <c r="A637" s="75"/>
    </row>
    <row r="638" spans="1:1" x14ac:dyDescent="0.15">
      <c r="A638" s="75"/>
    </row>
    <row r="639" spans="1:1" x14ac:dyDescent="0.15">
      <c r="A639" s="75"/>
    </row>
    <row r="640" spans="1:1" x14ac:dyDescent="0.15">
      <c r="A640" s="75"/>
    </row>
    <row r="641" spans="1:1" x14ac:dyDescent="0.15">
      <c r="A641" s="75"/>
    </row>
    <row r="642" spans="1:1" x14ac:dyDescent="0.15">
      <c r="A642" s="75"/>
    </row>
    <row r="643" spans="1:1" x14ac:dyDescent="0.15">
      <c r="A643" s="75"/>
    </row>
    <row r="644" spans="1:1" x14ac:dyDescent="0.15">
      <c r="A644" s="75"/>
    </row>
    <row r="645" spans="1:1" x14ac:dyDescent="0.15">
      <c r="A645" s="75"/>
    </row>
    <row r="646" spans="1:1" x14ac:dyDescent="0.15">
      <c r="A646" s="75"/>
    </row>
    <row r="647" spans="1:1" x14ac:dyDescent="0.15">
      <c r="A647" s="75"/>
    </row>
    <row r="648" spans="1:1" x14ac:dyDescent="0.15">
      <c r="A648" s="75"/>
    </row>
    <row r="649" spans="1:1" x14ac:dyDescent="0.15">
      <c r="A649" s="75"/>
    </row>
    <row r="650" spans="1:1" x14ac:dyDescent="0.15">
      <c r="A650" s="75"/>
    </row>
    <row r="651" spans="1:1" x14ac:dyDescent="0.15">
      <c r="A651" s="75"/>
    </row>
    <row r="652" spans="1:1" x14ac:dyDescent="0.15">
      <c r="A652" s="75"/>
    </row>
    <row r="653" spans="1:1" x14ac:dyDescent="0.15">
      <c r="A653" s="75"/>
    </row>
    <row r="654" spans="1:1" x14ac:dyDescent="0.15">
      <c r="A654" s="75"/>
    </row>
    <row r="655" spans="1:1" x14ac:dyDescent="0.15">
      <c r="A655" s="75"/>
    </row>
    <row r="656" spans="1:1" x14ac:dyDescent="0.15">
      <c r="A656" s="75"/>
    </row>
    <row r="657" spans="1:1" x14ac:dyDescent="0.15">
      <c r="A657" s="75"/>
    </row>
    <row r="658" spans="1:1" x14ac:dyDescent="0.15">
      <c r="A658" s="75"/>
    </row>
    <row r="659" spans="1:1" x14ac:dyDescent="0.15">
      <c r="A659" s="75"/>
    </row>
    <row r="660" spans="1:1" x14ac:dyDescent="0.15">
      <c r="A660" s="75"/>
    </row>
    <row r="661" spans="1:1" x14ac:dyDescent="0.15">
      <c r="A661" s="75"/>
    </row>
    <row r="662" spans="1:1" x14ac:dyDescent="0.15">
      <c r="A662" s="75"/>
    </row>
    <row r="663" spans="1:1" x14ac:dyDescent="0.15">
      <c r="A663" s="75"/>
    </row>
    <row r="664" spans="1:1" x14ac:dyDescent="0.15">
      <c r="A664" s="75"/>
    </row>
    <row r="665" spans="1:1" x14ac:dyDescent="0.15">
      <c r="A665" s="75"/>
    </row>
    <row r="666" spans="1:1" x14ac:dyDescent="0.15">
      <c r="A666" s="75"/>
    </row>
    <row r="667" spans="1:1" x14ac:dyDescent="0.15">
      <c r="A667" s="75"/>
    </row>
    <row r="668" spans="1:1" x14ac:dyDescent="0.15">
      <c r="A668" s="75"/>
    </row>
    <row r="669" spans="1:1" x14ac:dyDescent="0.15">
      <c r="A669" s="75"/>
    </row>
    <row r="670" spans="1:1" x14ac:dyDescent="0.15">
      <c r="A670" s="75"/>
    </row>
    <row r="671" spans="1:1" x14ac:dyDescent="0.15">
      <c r="A671" s="75"/>
    </row>
    <row r="672" spans="1:1" x14ac:dyDescent="0.15">
      <c r="A672" s="75"/>
    </row>
    <row r="673" spans="1:1" x14ac:dyDescent="0.15">
      <c r="A673" s="75"/>
    </row>
    <row r="674" spans="1:1" x14ac:dyDescent="0.15">
      <c r="A674" s="75"/>
    </row>
    <row r="675" spans="1:1" x14ac:dyDescent="0.15">
      <c r="A675" s="75"/>
    </row>
    <row r="676" spans="1:1" x14ac:dyDescent="0.15">
      <c r="A676" s="75"/>
    </row>
    <row r="677" spans="1:1" x14ac:dyDescent="0.15">
      <c r="A677" s="75"/>
    </row>
    <row r="678" spans="1:1" x14ac:dyDescent="0.15">
      <c r="A678" s="75"/>
    </row>
    <row r="679" spans="1:1" x14ac:dyDescent="0.15">
      <c r="A679" s="75"/>
    </row>
    <row r="680" spans="1:1" x14ac:dyDescent="0.15">
      <c r="A680" s="75"/>
    </row>
    <row r="681" spans="1:1" x14ac:dyDescent="0.15">
      <c r="A681" s="75"/>
    </row>
    <row r="682" spans="1:1" x14ac:dyDescent="0.15">
      <c r="A682" s="75"/>
    </row>
    <row r="683" spans="1:1" x14ac:dyDescent="0.15">
      <c r="A683" s="75"/>
    </row>
    <row r="684" spans="1:1" x14ac:dyDescent="0.15">
      <c r="A684" s="75"/>
    </row>
    <row r="685" spans="1:1" x14ac:dyDescent="0.15">
      <c r="A685" s="75"/>
    </row>
    <row r="686" spans="1:1" x14ac:dyDescent="0.15">
      <c r="A686" s="75"/>
    </row>
    <row r="687" spans="1:1" x14ac:dyDescent="0.15">
      <c r="A687" s="75"/>
    </row>
    <row r="688" spans="1:1" x14ac:dyDescent="0.15">
      <c r="A688" s="75"/>
    </row>
    <row r="689" spans="1:1" x14ac:dyDescent="0.15">
      <c r="A689" s="75"/>
    </row>
    <row r="690" spans="1:1" x14ac:dyDescent="0.15">
      <c r="A690" s="75"/>
    </row>
    <row r="691" spans="1:1" x14ac:dyDescent="0.15">
      <c r="A691" s="75"/>
    </row>
    <row r="692" spans="1:1" x14ac:dyDescent="0.15">
      <c r="A692" s="75"/>
    </row>
    <row r="693" spans="1:1" x14ac:dyDescent="0.15">
      <c r="A693" s="75"/>
    </row>
    <row r="694" spans="1:1" x14ac:dyDescent="0.15">
      <c r="A694" s="75"/>
    </row>
    <row r="695" spans="1:1" x14ac:dyDescent="0.15">
      <c r="A695" s="75"/>
    </row>
    <row r="696" spans="1:1" x14ac:dyDescent="0.15">
      <c r="A696" s="75"/>
    </row>
    <row r="697" spans="1:1" x14ac:dyDescent="0.15">
      <c r="A697" s="75"/>
    </row>
    <row r="698" spans="1:1" x14ac:dyDescent="0.15">
      <c r="A698" s="75"/>
    </row>
    <row r="699" spans="1:1" x14ac:dyDescent="0.15">
      <c r="A699" s="75"/>
    </row>
    <row r="700" spans="1:1" x14ac:dyDescent="0.15">
      <c r="A700" s="75"/>
    </row>
    <row r="701" spans="1:1" x14ac:dyDescent="0.15">
      <c r="A701" s="75"/>
    </row>
    <row r="702" spans="1:1" x14ac:dyDescent="0.15">
      <c r="A702" s="75"/>
    </row>
    <row r="703" spans="1:1" x14ac:dyDescent="0.15">
      <c r="A703" s="75"/>
    </row>
    <row r="704" spans="1:1" x14ac:dyDescent="0.15">
      <c r="A704" s="75"/>
    </row>
    <row r="705" spans="1:1" x14ac:dyDescent="0.15">
      <c r="A705" s="75"/>
    </row>
    <row r="706" spans="1:1" x14ac:dyDescent="0.15">
      <c r="A706" s="75"/>
    </row>
    <row r="707" spans="1:1" x14ac:dyDescent="0.15">
      <c r="A707" s="75"/>
    </row>
    <row r="708" spans="1:1" x14ac:dyDescent="0.15">
      <c r="A708" s="75"/>
    </row>
    <row r="709" spans="1:1" x14ac:dyDescent="0.15">
      <c r="A709" s="75"/>
    </row>
    <row r="710" spans="1:1" x14ac:dyDescent="0.15">
      <c r="A710" s="75"/>
    </row>
    <row r="711" spans="1:1" x14ac:dyDescent="0.15">
      <c r="A711" s="75"/>
    </row>
    <row r="712" spans="1:1" x14ac:dyDescent="0.15">
      <c r="A712" s="75"/>
    </row>
    <row r="713" spans="1:1" x14ac:dyDescent="0.15">
      <c r="A713" s="75"/>
    </row>
    <row r="714" spans="1:1" x14ac:dyDescent="0.15">
      <c r="A714" s="75"/>
    </row>
    <row r="715" spans="1:1" x14ac:dyDescent="0.15">
      <c r="A715" s="75"/>
    </row>
    <row r="716" spans="1:1" x14ac:dyDescent="0.15">
      <c r="A716" s="75"/>
    </row>
    <row r="717" spans="1:1" x14ac:dyDescent="0.15">
      <c r="A717" s="75"/>
    </row>
    <row r="718" spans="1:1" x14ac:dyDescent="0.15">
      <c r="A718" s="75"/>
    </row>
    <row r="719" spans="1:1" x14ac:dyDescent="0.15">
      <c r="A719" s="75"/>
    </row>
    <row r="720" spans="1:1" x14ac:dyDescent="0.15">
      <c r="A720" s="75"/>
    </row>
    <row r="721" spans="1:1" x14ac:dyDescent="0.15">
      <c r="A721" s="75"/>
    </row>
    <row r="722" spans="1:1" x14ac:dyDescent="0.15">
      <c r="A722" s="75"/>
    </row>
    <row r="723" spans="1:1" x14ac:dyDescent="0.15">
      <c r="A723" s="75"/>
    </row>
    <row r="724" spans="1:1" x14ac:dyDescent="0.15">
      <c r="A724" s="75"/>
    </row>
    <row r="725" spans="1:1" x14ac:dyDescent="0.15">
      <c r="A725" s="75"/>
    </row>
    <row r="726" spans="1:1" x14ac:dyDescent="0.15">
      <c r="A726" s="75"/>
    </row>
    <row r="727" spans="1:1" x14ac:dyDescent="0.15">
      <c r="A727" s="75"/>
    </row>
    <row r="728" spans="1:1" x14ac:dyDescent="0.15">
      <c r="A728" s="75"/>
    </row>
    <row r="729" spans="1:1" x14ac:dyDescent="0.15">
      <c r="A729" s="75"/>
    </row>
    <row r="730" spans="1:1" x14ac:dyDescent="0.15">
      <c r="A730" s="75"/>
    </row>
    <row r="731" spans="1:1" x14ac:dyDescent="0.15">
      <c r="A731" s="75"/>
    </row>
    <row r="732" spans="1:1" x14ac:dyDescent="0.15">
      <c r="A732" s="75"/>
    </row>
    <row r="733" spans="1:1" x14ac:dyDescent="0.15">
      <c r="A733" s="75"/>
    </row>
    <row r="734" spans="1:1" x14ac:dyDescent="0.15">
      <c r="A734" s="75"/>
    </row>
    <row r="735" spans="1:1" x14ac:dyDescent="0.15">
      <c r="A735" s="75"/>
    </row>
    <row r="736" spans="1:1" x14ac:dyDescent="0.15">
      <c r="A736" s="75"/>
    </row>
    <row r="737" spans="1:1" x14ac:dyDescent="0.15">
      <c r="A737" s="75"/>
    </row>
    <row r="738" spans="1:1" x14ac:dyDescent="0.15">
      <c r="A738" s="75"/>
    </row>
    <row r="739" spans="1:1" x14ac:dyDescent="0.15">
      <c r="A739" s="75"/>
    </row>
    <row r="740" spans="1:1" x14ac:dyDescent="0.15">
      <c r="A740" s="75"/>
    </row>
    <row r="741" spans="1:1" x14ac:dyDescent="0.15">
      <c r="A741" s="75"/>
    </row>
    <row r="742" spans="1:1" x14ac:dyDescent="0.15">
      <c r="A742" s="75"/>
    </row>
    <row r="743" spans="1:1" x14ac:dyDescent="0.15">
      <c r="A743" s="75"/>
    </row>
    <row r="744" spans="1:1" x14ac:dyDescent="0.15">
      <c r="A744" s="75"/>
    </row>
    <row r="745" spans="1:1" x14ac:dyDescent="0.15">
      <c r="A745" s="75"/>
    </row>
    <row r="746" spans="1:1" x14ac:dyDescent="0.15">
      <c r="A746" s="75"/>
    </row>
    <row r="747" spans="1:1" x14ac:dyDescent="0.15">
      <c r="A747" s="75"/>
    </row>
    <row r="748" spans="1:1" x14ac:dyDescent="0.15">
      <c r="A748" s="75"/>
    </row>
    <row r="749" spans="1:1" x14ac:dyDescent="0.15">
      <c r="A749" s="75"/>
    </row>
    <row r="750" spans="1:1" x14ac:dyDescent="0.15">
      <c r="A750" s="75"/>
    </row>
    <row r="751" spans="1:1" x14ac:dyDescent="0.15">
      <c r="A751" s="75"/>
    </row>
    <row r="752" spans="1:1" x14ac:dyDescent="0.15">
      <c r="A752" s="75"/>
    </row>
    <row r="753" spans="1:1" x14ac:dyDescent="0.15">
      <c r="A753" s="75"/>
    </row>
    <row r="754" spans="1:1" x14ac:dyDescent="0.15">
      <c r="A754" s="75"/>
    </row>
    <row r="755" spans="1:1" x14ac:dyDescent="0.15">
      <c r="A755" s="75"/>
    </row>
    <row r="756" spans="1:1" x14ac:dyDescent="0.15">
      <c r="A756" s="75"/>
    </row>
    <row r="757" spans="1:1" x14ac:dyDescent="0.15">
      <c r="A757" s="75"/>
    </row>
    <row r="758" spans="1:1" x14ac:dyDescent="0.15">
      <c r="A758" s="75"/>
    </row>
    <row r="759" spans="1:1" x14ac:dyDescent="0.15">
      <c r="A759" s="75"/>
    </row>
    <row r="760" spans="1:1" x14ac:dyDescent="0.15">
      <c r="A760" s="75"/>
    </row>
    <row r="761" spans="1:1" x14ac:dyDescent="0.15">
      <c r="A761" s="75"/>
    </row>
    <row r="762" spans="1:1" x14ac:dyDescent="0.15">
      <c r="A762" s="75"/>
    </row>
    <row r="763" spans="1:1" x14ac:dyDescent="0.15">
      <c r="A763" s="75"/>
    </row>
    <row r="764" spans="1:1" x14ac:dyDescent="0.15">
      <c r="A764" s="75"/>
    </row>
    <row r="765" spans="1:1" x14ac:dyDescent="0.15">
      <c r="A765" s="75"/>
    </row>
    <row r="766" spans="1:1" x14ac:dyDescent="0.15">
      <c r="A766" s="75"/>
    </row>
    <row r="767" spans="1:1" x14ac:dyDescent="0.15">
      <c r="A767" s="75"/>
    </row>
    <row r="768" spans="1:1" x14ac:dyDescent="0.15">
      <c r="A768" s="75"/>
    </row>
    <row r="769" spans="1:1" x14ac:dyDescent="0.15">
      <c r="A769" s="75"/>
    </row>
    <row r="770" spans="1:1" x14ac:dyDescent="0.15">
      <c r="A770" s="75"/>
    </row>
    <row r="771" spans="1:1" x14ac:dyDescent="0.15">
      <c r="A771" s="75"/>
    </row>
    <row r="772" spans="1:1" x14ac:dyDescent="0.15">
      <c r="A772" s="75"/>
    </row>
    <row r="773" spans="1:1" x14ac:dyDescent="0.15">
      <c r="A773" s="75"/>
    </row>
    <row r="774" spans="1:1" x14ac:dyDescent="0.15">
      <c r="A774" s="75"/>
    </row>
    <row r="775" spans="1:1" x14ac:dyDescent="0.15">
      <c r="A775" s="75"/>
    </row>
    <row r="776" spans="1:1" x14ac:dyDescent="0.15">
      <c r="A776" s="75"/>
    </row>
    <row r="777" spans="1:1" x14ac:dyDescent="0.15">
      <c r="A777" s="75"/>
    </row>
    <row r="778" spans="1:1" x14ac:dyDescent="0.15">
      <c r="A778" s="75"/>
    </row>
    <row r="779" spans="1:1" x14ac:dyDescent="0.15">
      <c r="A779" s="75"/>
    </row>
    <row r="780" spans="1:1" x14ac:dyDescent="0.15">
      <c r="A780" s="75"/>
    </row>
    <row r="781" spans="1:1" x14ac:dyDescent="0.15">
      <c r="A781" s="75"/>
    </row>
    <row r="782" spans="1:1" x14ac:dyDescent="0.15">
      <c r="A782" s="75"/>
    </row>
    <row r="783" spans="1:1" x14ac:dyDescent="0.15">
      <c r="A783" s="75"/>
    </row>
    <row r="784" spans="1:1" x14ac:dyDescent="0.15">
      <c r="A784" s="75"/>
    </row>
    <row r="785" spans="1:1" x14ac:dyDescent="0.15">
      <c r="A785" s="75"/>
    </row>
    <row r="786" spans="1:1" x14ac:dyDescent="0.15">
      <c r="A786" s="75"/>
    </row>
    <row r="787" spans="1:1" x14ac:dyDescent="0.15">
      <c r="A787" s="75"/>
    </row>
    <row r="788" spans="1:1" x14ac:dyDescent="0.15">
      <c r="A788" s="75"/>
    </row>
    <row r="789" spans="1:1" x14ac:dyDescent="0.15">
      <c r="A789" s="75"/>
    </row>
    <row r="790" spans="1:1" x14ac:dyDescent="0.15">
      <c r="A790" s="75"/>
    </row>
    <row r="791" spans="1:1" x14ac:dyDescent="0.15">
      <c r="A791" s="75"/>
    </row>
    <row r="792" spans="1:1" x14ac:dyDescent="0.15">
      <c r="A792" s="75"/>
    </row>
    <row r="793" spans="1:1" x14ac:dyDescent="0.15">
      <c r="A793" s="75"/>
    </row>
    <row r="794" spans="1:1" x14ac:dyDescent="0.15">
      <c r="A794" s="75"/>
    </row>
    <row r="795" spans="1:1" x14ac:dyDescent="0.15">
      <c r="A795" s="75"/>
    </row>
    <row r="796" spans="1:1" x14ac:dyDescent="0.15">
      <c r="A796" s="75"/>
    </row>
    <row r="797" spans="1:1" x14ac:dyDescent="0.15">
      <c r="A797" s="75"/>
    </row>
    <row r="798" spans="1:1" x14ac:dyDescent="0.15">
      <c r="A798" s="75"/>
    </row>
    <row r="799" spans="1:1" x14ac:dyDescent="0.15">
      <c r="A799" s="75"/>
    </row>
    <row r="800" spans="1:1" x14ac:dyDescent="0.15">
      <c r="A800" s="75"/>
    </row>
    <row r="801" spans="1:1" x14ac:dyDescent="0.15">
      <c r="A801" s="75"/>
    </row>
    <row r="802" spans="1:1" x14ac:dyDescent="0.15">
      <c r="A802" s="75"/>
    </row>
    <row r="803" spans="1:1" x14ac:dyDescent="0.15">
      <c r="A803" s="75"/>
    </row>
    <row r="804" spans="1:1" x14ac:dyDescent="0.15">
      <c r="A804" s="75"/>
    </row>
    <row r="805" spans="1:1" x14ac:dyDescent="0.15">
      <c r="A805" s="75"/>
    </row>
    <row r="806" spans="1:1" x14ac:dyDescent="0.15">
      <c r="A806" s="75"/>
    </row>
    <row r="807" spans="1:1" x14ac:dyDescent="0.15">
      <c r="A807" s="75"/>
    </row>
    <row r="808" spans="1:1" x14ac:dyDescent="0.15">
      <c r="A808" s="75"/>
    </row>
    <row r="809" spans="1:1" x14ac:dyDescent="0.15">
      <c r="A809" s="75"/>
    </row>
    <row r="810" spans="1:1" x14ac:dyDescent="0.15">
      <c r="A810" s="75"/>
    </row>
    <row r="811" spans="1:1" x14ac:dyDescent="0.15">
      <c r="A811" s="75"/>
    </row>
    <row r="812" spans="1:1" x14ac:dyDescent="0.15">
      <c r="A812" s="75"/>
    </row>
    <row r="813" spans="1:1" x14ac:dyDescent="0.15">
      <c r="A813" s="75"/>
    </row>
    <row r="814" spans="1:1" x14ac:dyDescent="0.15">
      <c r="A814" s="75"/>
    </row>
    <row r="815" spans="1:1" x14ac:dyDescent="0.15">
      <c r="A815" s="75"/>
    </row>
    <row r="816" spans="1:1" x14ac:dyDescent="0.15">
      <c r="A816" s="75"/>
    </row>
    <row r="817" spans="1:1" x14ac:dyDescent="0.15">
      <c r="A817" s="75"/>
    </row>
    <row r="818" spans="1:1" x14ac:dyDescent="0.15">
      <c r="A818" s="75"/>
    </row>
    <row r="819" spans="1:1" x14ac:dyDescent="0.15">
      <c r="A819" s="75"/>
    </row>
    <row r="820" spans="1:1" x14ac:dyDescent="0.15">
      <c r="A820" s="75"/>
    </row>
    <row r="821" spans="1:1" x14ac:dyDescent="0.15">
      <c r="A821" s="75"/>
    </row>
    <row r="822" spans="1:1" x14ac:dyDescent="0.15">
      <c r="A822" s="75"/>
    </row>
    <row r="823" spans="1:1" x14ac:dyDescent="0.15">
      <c r="A823" s="75"/>
    </row>
    <row r="824" spans="1:1" x14ac:dyDescent="0.15">
      <c r="A824" s="75"/>
    </row>
    <row r="825" spans="1:1" x14ac:dyDescent="0.15">
      <c r="A825" s="75"/>
    </row>
    <row r="826" spans="1:1" x14ac:dyDescent="0.15">
      <c r="A826" s="75"/>
    </row>
    <row r="827" spans="1:1" x14ac:dyDescent="0.15">
      <c r="A827" s="75"/>
    </row>
    <row r="828" spans="1:1" x14ac:dyDescent="0.15">
      <c r="A828" s="75"/>
    </row>
    <row r="829" spans="1:1" x14ac:dyDescent="0.15">
      <c r="A829" s="75"/>
    </row>
    <row r="830" spans="1:1" x14ac:dyDescent="0.15">
      <c r="A830" s="75"/>
    </row>
    <row r="831" spans="1:1" x14ac:dyDescent="0.15">
      <c r="A831" s="75"/>
    </row>
    <row r="832" spans="1:1" x14ac:dyDescent="0.15">
      <c r="A832" s="75"/>
    </row>
    <row r="833" spans="1:1" x14ac:dyDescent="0.15">
      <c r="A833" s="75"/>
    </row>
    <row r="834" spans="1:1" x14ac:dyDescent="0.15">
      <c r="A834" s="75"/>
    </row>
    <row r="835" spans="1:1" x14ac:dyDescent="0.15">
      <c r="A835" s="75"/>
    </row>
    <row r="836" spans="1:1" x14ac:dyDescent="0.15">
      <c r="A836" s="75"/>
    </row>
    <row r="837" spans="1:1" x14ac:dyDescent="0.15">
      <c r="A837" s="75"/>
    </row>
    <row r="838" spans="1:1" x14ac:dyDescent="0.15">
      <c r="A838" s="75"/>
    </row>
    <row r="839" spans="1:1" x14ac:dyDescent="0.15">
      <c r="A839" s="75"/>
    </row>
    <row r="840" spans="1:1" x14ac:dyDescent="0.15">
      <c r="A840" s="75"/>
    </row>
    <row r="841" spans="1:1" x14ac:dyDescent="0.15">
      <c r="A841" s="75"/>
    </row>
    <row r="842" spans="1:1" x14ac:dyDescent="0.15">
      <c r="A842" s="75"/>
    </row>
    <row r="843" spans="1:1" x14ac:dyDescent="0.15">
      <c r="A843" s="75"/>
    </row>
    <row r="844" spans="1:1" x14ac:dyDescent="0.15">
      <c r="A844" s="75"/>
    </row>
    <row r="845" spans="1:1" x14ac:dyDescent="0.15">
      <c r="A845" s="75"/>
    </row>
    <row r="846" spans="1:1" x14ac:dyDescent="0.15">
      <c r="A846" s="75"/>
    </row>
    <row r="847" spans="1:1" x14ac:dyDescent="0.15">
      <c r="A847" s="75"/>
    </row>
    <row r="848" spans="1:1" x14ac:dyDescent="0.15">
      <c r="A848" s="75"/>
    </row>
    <row r="849" spans="1:1" x14ac:dyDescent="0.15">
      <c r="A849" s="75"/>
    </row>
    <row r="850" spans="1:1" x14ac:dyDescent="0.15">
      <c r="A850" s="75"/>
    </row>
    <row r="851" spans="1:1" x14ac:dyDescent="0.15">
      <c r="A851" s="75"/>
    </row>
    <row r="852" spans="1:1" x14ac:dyDescent="0.15">
      <c r="A852" s="75"/>
    </row>
    <row r="853" spans="1:1" x14ac:dyDescent="0.15">
      <c r="A853" s="75"/>
    </row>
    <row r="854" spans="1:1" x14ac:dyDescent="0.15">
      <c r="A854" s="75"/>
    </row>
    <row r="855" spans="1:1" x14ac:dyDescent="0.15">
      <c r="A855" s="75"/>
    </row>
    <row r="856" spans="1:1" x14ac:dyDescent="0.15">
      <c r="A856" s="75"/>
    </row>
    <row r="857" spans="1:1" x14ac:dyDescent="0.15">
      <c r="A857" s="75"/>
    </row>
    <row r="858" spans="1:1" x14ac:dyDescent="0.15">
      <c r="A858" s="75"/>
    </row>
    <row r="859" spans="1:1" x14ac:dyDescent="0.15">
      <c r="A859" s="75"/>
    </row>
    <row r="860" spans="1:1" x14ac:dyDescent="0.15">
      <c r="A860" s="75"/>
    </row>
    <row r="861" spans="1:1" x14ac:dyDescent="0.15">
      <c r="A861" s="75"/>
    </row>
    <row r="862" spans="1:1" x14ac:dyDescent="0.15">
      <c r="A862" s="75"/>
    </row>
    <row r="863" spans="1:1" x14ac:dyDescent="0.15">
      <c r="A863" s="75"/>
    </row>
    <row r="864" spans="1:1" x14ac:dyDescent="0.15">
      <c r="A864" s="75"/>
    </row>
    <row r="865" spans="1:1" x14ac:dyDescent="0.15">
      <c r="A865" s="75"/>
    </row>
    <row r="866" spans="1:1" x14ac:dyDescent="0.15">
      <c r="A866" s="75"/>
    </row>
    <row r="867" spans="1:1" x14ac:dyDescent="0.15">
      <c r="A867" s="75"/>
    </row>
    <row r="868" spans="1:1" x14ac:dyDescent="0.15">
      <c r="A868" s="75"/>
    </row>
    <row r="869" spans="1:1" x14ac:dyDescent="0.15">
      <c r="A869" s="75"/>
    </row>
    <row r="870" spans="1:1" x14ac:dyDescent="0.15">
      <c r="A870" s="75"/>
    </row>
    <row r="871" spans="1:1" x14ac:dyDescent="0.15">
      <c r="A871" s="75"/>
    </row>
    <row r="872" spans="1:1" x14ac:dyDescent="0.15">
      <c r="A872" s="75"/>
    </row>
    <row r="873" spans="1:1" x14ac:dyDescent="0.15">
      <c r="A873" s="75"/>
    </row>
    <row r="874" spans="1:1" x14ac:dyDescent="0.15">
      <c r="A874" s="75"/>
    </row>
    <row r="875" spans="1:1" x14ac:dyDescent="0.15">
      <c r="A875" s="75"/>
    </row>
    <row r="876" spans="1:1" x14ac:dyDescent="0.15">
      <c r="A876" s="75"/>
    </row>
    <row r="877" spans="1:1" x14ac:dyDescent="0.15">
      <c r="A877" s="75"/>
    </row>
    <row r="878" spans="1:1" x14ac:dyDescent="0.15">
      <c r="A878" s="75"/>
    </row>
    <row r="879" spans="1:1" x14ac:dyDescent="0.15">
      <c r="A879" s="75"/>
    </row>
    <row r="880" spans="1:1" x14ac:dyDescent="0.15">
      <c r="A880" s="75"/>
    </row>
    <row r="881" spans="1:1" x14ac:dyDescent="0.15">
      <c r="A881" s="75"/>
    </row>
    <row r="882" spans="1:1" x14ac:dyDescent="0.15">
      <c r="A882" s="75"/>
    </row>
    <row r="883" spans="1:1" x14ac:dyDescent="0.15">
      <c r="A883" s="75"/>
    </row>
    <row r="884" spans="1:1" x14ac:dyDescent="0.15">
      <c r="A884" s="75"/>
    </row>
    <row r="885" spans="1:1" x14ac:dyDescent="0.15">
      <c r="A885" s="75"/>
    </row>
    <row r="886" spans="1:1" x14ac:dyDescent="0.15">
      <c r="A886" s="75"/>
    </row>
    <row r="887" spans="1:1" x14ac:dyDescent="0.15">
      <c r="A887" s="75"/>
    </row>
    <row r="888" spans="1:1" x14ac:dyDescent="0.15">
      <c r="A888" s="75"/>
    </row>
    <row r="889" spans="1:1" x14ac:dyDescent="0.15">
      <c r="A889" s="75"/>
    </row>
    <row r="890" spans="1:1" x14ac:dyDescent="0.15">
      <c r="A890" s="75"/>
    </row>
    <row r="891" spans="1:1" x14ac:dyDescent="0.15">
      <c r="A891" s="75"/>
    </row>
    <row r="892" spans="1:1" x14ac:dyDescent="0.15">
      <c r="A892" s="75"/>
    </row>
    <row r="893" spans="1:1" x14ac:dyDescent="0.15">
      <c r="A893" s="75"/>
    </row>
    <row r="894" spans="1:1" x14ac:dyDescent="0.15">
      <c r="A894" s="75"/>
    </row>
    <row r="895" spans="1:1" x14ac:dyDescent="0.15">
      <c r="A895" s="75"/>
    </row>
    <row r="896" spans="1:1" x14ac:dyDescent="0.15">
      <c r="A896" s="75"/>
    </row>
    <row r="897" spans="1:1" x14ac:dyDescent="0.15">
      <c r="A897" s="75"/>
    </row>
    <row r="898" spans="1:1" x14ac:dyDescent="0.15">
      <c r="A898" s="75"/>
    </row>
    <row r="899" spans="1:1" x14ac:dyDescent="0.15">
      <c r="A899" s="75"/>
    </row>
    <row r="900" spans="1:1" x14ac:dyDescent="0.15">
      <c r="A900" s="75"/>
    </row>
    <row r="901" spans="1:1" x14ac:dyDescent="0.15">
      <c r="A901" s="75"/>
    </row>
    <row r="902" spans="1:1" x14ac:dyDescent="0.15">
      <c r="A902" s="75"/>
    </row>
    <row r="903" spans="1:1" x14ac:dyDescent="0.15">
      <c r="A903" s="75"/>
    </row>
    <row r="904" spans="1:1" x14ac:dyDescent="0.15">
      <c r="A904" s="75"/>
    </row>
    <row r="905" spans="1:1" x14ac:dyDescent="0.15">
      <c r="A905" s="75"/>
    </row>
    <row r="906" spans="1:1" x14ac:dyDescent="0.15">
      <c r="A906" s="75"/>
    </row>
    <row r="907" spans="1:1" x14ac:dyDescent="0.15">
      <c r="A907" s="75"/>
    </row>
    <row r="908" spans="1:1" x14ac:dyDescent="0.15">
      <c r="A908" s="75"/>
    </row>
    <row r="909" spans="1:1" x14ac:dyDescent="0.15">
      <c r="A909" s="75"/>
    </row>
    <row r="910" spans="1:1" x14ac:dyDescent="0.15">
      <c r="A910" s="75"/>
    </row>
    <row r="911" spans="1:1" x14ac:dyDescent="0.15">
      <c r="A911" s="75"/>
    </row>
    <row r="912" spans="1:1" x14ac:dyDescent="0.15">
      <c r="A912" s="75"/>
    </row>
    <row r="913" spans="1:1" x14ac:dyDescent="0.15">
      <c r="A913" s="75"/>
    </row>
    <row r="914" spans="1:1" x14ac:dyDescent="0.15">
      <c r="A914" s="75"/>
    </row>
    <row r="915" spans="1:1" x14ac:dyDescent="0.15">
      <c r="A915" s="75"/>
    </row>
    <row r="916" spans="1:1" x14ac:dyDescent="0.15">
      <c r="A916" s="75"/>
    </row>
    <row r="917" spans="1:1" x14ac:dyDescent="0.15">
      <c r="A917" s="75"/>
    </row>
    <row r="918" spans="1:1" x14ac:dyDescent="0.15">
      <c r="A918" s="75"/>
    </row>
    <row r="919" spans="1:1" x14ac:dyDescent="0.15">
      <c r="A919" s="75"/>
    </row>
    <row r="920" spans="1:1" x14ac:dyDescent="0.15">
      <c r="A920" s="75"/>
    </row>
    <row r="921" spans="1:1" x14ac:dyDescent="0.15">
      <c r="A921" s="75"/>
    </row>
    <row r="922" spans="1:1" x14ac:dyDescent="0.15">
      <c r="A922" s="75"/>
    </row>
    <row r="923" spans="1:1" x14ac:dyDescent="0.15">
      <c r="A923" s="75"/>
    </row>
    <row r="924" spans="1:1" x14ac:dyDescent="0.15">
      <c r="A924" s="75"/>
    </row>
    <row r="925" spans="1:1" x14ac:dyDescent="0.15">
      <c r="A925" s="75"/>
    </row>
    <row r="926" spans="1:1" x14ac:dyDescent="0.15">
      <c r="A926" s="75"/>
    </row>
    <row r="927" spans="1:1" x14ac:dyDescent="0.15">
      <c r="A927" s="75"/>
    </row>
    <row r="928" spans="1:1" x14ac:dyDescent="0.15">
      <c r="A928" s="75"/>
    </row>
    <row r="929" spans="1:1" x14ac:dyDescent="0.15">
      <c r="A929" s="75"/>
    </row>
    <row r="930" spans="1:1" x14ac:dyDescent="0.15">
      <c r="A930" s="75"/>
    </row>
    <row r="931" spans="1:1" x14ac:dyDescent="0.15">
      <c r="A931" s="75"/>
    </row>
    <row r="932" spans="1:1" x14ac:dyDescent="0.15">
      <c r="A932" s="75"/>
    </row>
    <row r="933" spans="1:1" x14ac:dyDescent="0.15">
      <c r="A933" s="75"/>
    </row>
    <row r="934" spans="1:1" x14ac:dyDescent="0.15">
      <c r="A934" s="75"/>
    </row>
    <row r="935" spans="1:1" x14ac:dyDescent="0.15">
      <c r="A935" s="75"/>
    </row>
    <row r="936" spans="1:1" x14ac:dyDescent="0.15">
      <c r="A936" s="75"/>
    </row>
    <row r="937" spans="1:1" x14ac:dyDescent="0.15">
      <c r="A937" s="75"/>
    </row>
    <row r="938" spans="1:1" x14ac:dyDescent="0.15">
      <c r="A938" s="75"/>
    </row>
    <row r="939" spans="1:1" x14ac:dyDescent="0.15">
      <c r="A939" s="75"/>
    </row>
    <row r="940" spans="1:1" x14ac:dyDescent="0.15">
      <c r="A940" s="75"/>
    </row>
    <row r="941" spans="1:1" x14ac:dyDescent="0.15">
      <c r="A941" s="75"/>
    </row>
    <row r="942" spans="1:1" x14ac:dyDescent="0.15">
      <c r="A942" s="75"/>
    </row>
    <row r="943" spans="1:1" x14ac:dyDescent="0.15">
      <c r="A943" s="75"/>
    </row>
    <row r="944" spans="1:1" x14ac:dyDescent="0.15">
      <c r="A944" s="75"/>
    </row>
    <row r="945" spans="1:1" x14ac:dyDescent="0.15">
      <c r="A945" s="75"/>
    </row>
    <row r="946" spans="1:1" x14ac:dyDescent="0.15">
      <c r="A946" s="75"/>
    </row>
    <row r="947" spans="1:1" x14ac:dyDescent="0.15">
      <c r="A947" s="75"/>
    </row>
    <row r="948" spans="1:1" x14ac:dyDescent="0.15">
      <c r="A948" s="75"/>
    </row>
    <row r="949" spans="1:1" x14ac:dyDescent="0.15">
      <c r="A949" s="75"/>
    </row>
    <row r="950" spans="1:1" x14ac:dyDescent="0.15">
      <c r="A950" s="75"/>
    </row>
    <row r="951" spans="1:1" x14ac:dyDescent="0.15">
      <c r="A951" s="75"/>
    </row>
    <row r="952" spans="1:1" x14ac:dyDescent="0.15">
      <c r="A952" s="75"/>
    </row>
    <row r="953" spans="1:1" x14ac:dyDescent="0.15">
      <c r="A953" s="75"/>
    </row>
    <row r="954" spans="1:1" x14ac:dyDescent="0.15">
      <c r="A954" s="75"/>
    </row>
    <row r="955" spans="1:1" x14ac:dyDescent="0.15">
      <c r="A955" s="75"/>
    </row>
    <row r="956" spans="1:1" x14ac:dyDescent="0.15">
      <c r="A956" s="75"/>
    </row>
    <row r="957" spans="1:1" x14ac:dyDescent="0.15">
      <c r="A957" s="75"/>
    </row>
    <row r="958" spans="1:1" x14ac:dyDescent="0.15">
      <c r="A958" s="75"/>
    </row>
    <row r="959" spans="1:1" x14ac:dyDescent="0.15">
      <c r="A959" s="75"/>
    </row>
    <row r="960" spans="1:1" x14ac:dyDescent="0.15">
      <c r="A960" s="75"/>
    </row>
    <row r="961" spans="1:1" x14ac:dyDescent="0.15">
      <c r="A961" s="75"/>
    </row>
    <row r="962" spans="1:1" x14ac:dyDescent="0.15">
      <c r="A962" s="75"/>
    </row>
    <row r="963" spans="1:1" x14ac:dyDescent="0.15">
      <c r="A963" s="75"/>
    </row>
    <row r="964" spans="1:1" x14ac:dyDescent="0.15">
      <c r="A964" s="75"/>
    </row>
    <row r="965" spans="1:1" x14ac:dyDescent="0.15">
      <c r="A965" s="75"/>
    </row>
    <row r="966" spans="1:1" x14ac:dyDescent="0.15">
      <c r="A966" s="75"/>
    </row>
    <row r="967" spans="1:1" x14ac:dyDescent="0.15">
      <c r="A967" s="75"/>
    </row>
    <row r="968" spans="1:1" x14ac:dyDescent="0.15">
      <c r="A968" s="75"/>
    </row>
    <row r="969" spans="1:1" x14ac:dyDescent="0.15">
      <c r="A969" s="75"/>
    </row>
    <row r="970" spans="1:1" x14ac:dyDescent="0.15">
      <c r="A970" s="75"/>
    </row>
    <row r="971" spans="1:1" x14ac:dyDescent="0.15">
      <c r="A971" s="75"/>
    </row>
    <row r="972" spans="1:1" x14ac:dyDescent="0.15">
      <c r="A972" s="75"/>
    </row>
    <row r="973" spans="1:1" x14ac:dyDescent="0.15">
      <c r="A973" s="75"/>
    </row>
    <row r="974" spans="1:1" x14ac:dyDescent="0.15">
      <c r="A974" s="75"/>
    </row>
    <row r="975" spans="1:1" x14ac:dyDescent="0.15">
      <c r="A975" s="75"/>
    </row>
    <row r="976" spans="1:1" x14ac:dyDescent="0.15">
      <c r="A976" s="75"/>
    </row>
    <row r="977" spans="1:1" x14ac:dyDescent="0.15">
      <c r="A977" s="75"/>
    </row>
    <row r="978" spans="1:1" x14ac:dyDescent="0.15">
      <c r="A978" s="75"/>
    </row>
    <row r="979" spans="1:1" x14ac:dyDescent="0.15">
      <c r="A979" s="75"/>
    </row>
    <row r="980" spans="1:1" x14ac:dyDescent="0.15">
      <c r="A980" s="75"/>
    </row>
    <row r="981" spans="1:1" x14ac:dyDescent="0.15">
      <c r="A981" s="75"/>
    </row>
    <row r="982" spans="1:1" x14ac:dyDescent="0.15">
      <c r="A982" s="75"/>
    </row>
    <row r="983" spans="1:1" x14ac:dyDescent="0.15">
      <c r="A983" s="75"/>
    </row>
    <row r="984" spans="1:1" x14ac:dyDescent="0.15">
      <c r="A984" s="75"/>
    </row>
    <row r="985" spans="1:1" x14ac:dyDescent="0.15">
      <c r="A985" s="75"/>
    </row>
    <row r="986" spans="1:1" x14ac:dyDescent="0.15">
      <c r="A986" s="75"/>
    </row>
    <row r="987" spans="1:1" x14ac:dyDescent="0.15">
      <c r="A987" s="75"/>
    </row>
    <row r="988" spans="1:1" x14ac:dyDescent="0.15">
      <c r="A988" s="75"/>
    </row>
    <row r="989" spans="1:1" x14ac:dyDescent="0.15">
      <c r="A989" s="75"/>
    </row>
    <row r="990" spans="1:1" x14ac:dyDescent="0.15">
      <c r="A990" s="75"/>
    </row>
    <row r="991" spans="1:1" x14ac:dyDescent="0.15">
      <c r="A991" s="75"/>
    </row>
    <row r="992" spans="1:1" x14ac:dyDescent="0.15">
      <c r="A992" s="75"/>
    </row>
    <row r="993" spans="1:1" x14ac:dyDescent="0.15">
      <c r="A993" s="75"/>
    </row>
    <row r="994" spans="1:1" x14ac:dyDescent="0.15">
      <c r="A994" s="75"/>
    </row>
    <row r="995" spans="1:1" x14ac:dyDescent="0.15">
      <c r="A995" s="75"/>
    </row>
    <row r="996" spans="1:1" x14ac:dyDescent="0.15">
      <c r="A996" s="75"/>
    </row>
    <row r="997" spans="1:1" x14ac:dyDescent="0.15">
      <c r="A997" s="75"/>
    </row>
    <row r="998" spans="1:1" x14ac:dyDescent="0.15">
      <c r="A998" s="75"/>
    </row>
    <row r="999" spans="1:1" x14ac:dyDescent="0.15">
      <c r="A999" s="75"/>
    </row>
    <row r="1000" spans="1:1" x14ac:dyDescent="0.15">
      <c r="A1000" s="75"/>
    </row>
    <row r="1001" spans="1:1" x14ac:dyDescent="0.15">
      <c r="A1001" s="75"/>
    </row>
    <row r="1002" spans="1:1" x14ac:dyDescent="0.15">
      <c r="A1002" s="75"/>
    </row>
    <row r="1003" spans="1:1" x14ac:dyDescent="0.15">
      <c r="A1003" s="75"/>
    </row>
    <row r="1004" spans="1:1" x14ac:dyDescent="0.15">
      <c r="A1004" s="75"/>
    </row>
    <row r="1005" spans="1:1" x14ac:dyDescent="0.15">
      <c r="A1005" s="75"/>
    </row>
    <row r="1006" spans="1:1" x14ac:dyDescent="0.15">
      <c r="A1006" s="75"/>
    </row>
    <row r="1007" spans="1:1" x14ac:dyDescent="0.15">
      <c r="A1007" s="75"/>
    </row>
    <row r="1008" spans="1:1" x14ac:dyDescent="0.15">
      <c r="A1008" s="75"/>
    </row>
    <row r="1009" spans="1:1" x14ac:dyDescent="0.15">
      <c r="A1009" s="75"/>
    </row>
    <row r="1010" spans="1:1" x14ac:dyDescent="0.15">
      <c r="A1010" s="75"/>
    </row>
    <row r="1011" spans="1:1" x14ac:dyDescent="0.15">
      <c r="A1011" s="75"/>
    </row>
    <row r="1012" spans="1:1" x14ac:dyDescent="0.15">
      <c r="A1012" s="75"/>
    </row>
    <row r="1013" spans="1:1" x14ac:dyDescent="0.15">
      <c r="A1013" s="75"/>
    </row>
    <row r="1014" spans="1:1" x14ac:dyDescent="0.15">
      <c r="A1014" s="75"/>
    </row>
    <row r="1015" spans="1:1" x14ac:dyDescent="0.15">
      <c r="A1015" s="75"/>
    </row>
    <row r="1016" spans="1:1" x14ac:dyDescent="0.15">
      <c r="A1016" s="75"/>
    </row>
    <row r="1017" spans="1:1" x14ac:dyDescent="0.15">
      <c r="A1017" s="75"/>
    </row>
    <row r="1018" spans="1:1" x14ac:dyDescent="0.15">
      <c r="A1018" s="75"/>
    </row>
    <row r="1019" spans="1:1" x14ac:dyDescent="0.15">
      <c r="A1019" s="75"/>
    </row>
    <row r="1020" spans="1:1" x14ac:dyDescent="0.15">
      <c r="A1020" s="75"/>
    </row>
    <row r="1021" spans="1:1" x14ac:dyDescent="0.15">
      <c r="A1021" s="75"/>
    </row>
    <row r="1022" spans="1:1" x14ac:dyDescent="0.15">
      <c r="A1022" s="75"/>
    </row>
    <row r="1023" spans="1:1" x14ac:dyDescent="0.15">
      <c r="A1023" s="75"/>
    </row>
    <row r="1024" spans="1:1" x14ac:dyDescent="0.15">
      <c r="A1024" s="75"/>
    </row>
    <row r="1025" spans="1:1" x14ac:dyDescent="0.15">
      <c r="A1025" s="75"/>
    </row>
    <row r="1026" spans="1:1" x14ac:dyDescent="0.15">
      <c r="A1026" s="75"/>
    </row>
    <row r="1027" spans="1:1" x14ac:dyDescent="0.15">
      <c r="A1027" s="75"/>
    </row>
    <row r="1028" spans="1:1" x14ac:dyDescent="0.15">
      <c r="A1028" s="75"/>
    </row>
    <row r="1029" spans="1:1" x14ac:dyDescent="0.15">
      <c r="A1029" s="75"/>
    </row>
    <row r="1030" spans="1:1" x14ac:dyDescent="0.15">
      <c r="A1030" s="75"/>
    </row>
    <row r="1031" spans="1:1" x14ac:dyDescent="0.15">
      <c r="A1031" s="75"/>
    </row>
    <row r="1032" spans="1:1" x14ac:dyDescent="0.15">
      <c r="A1032" s="75"/>
    </row>
    <row r="1033" spans="1:1" x14ac:dyDescent="0.15">
      <c r="A1033" s="75"/>
    </row>
    <row r="1034" spans="1:1" x14ac:dyDescent="0.15">
      <c r="A1034" s="75"/>
    </row>
    <row r="1035" spans="1:1" x14ac:dyDescent="0.15">
      <c r="A1035" s="75"/>
    </row>
    <row r="1036" spans="1:1" x14ac:dyDescent="0.15">
      <c r="A1036" s="75"/>
    </row>
    <row r="1037" spans="1:1" x14ac:dyDescent="0.15">
      <c r="A1037" s="75"/>
    </row>
    <row r="1038" spans="1:1" x14ac:dyDescent="0.15">
      <c r="A1038" s="75"/>
    </row>
    <row r="1039" spans="1:1" x14ac:dyDescent="0.15">
      <c r="A1039" s="75"/>
    </row>
    <row r="1040" spans="1:1" x14ac:dyDescent="0.15">
      <c r="A1040" s="75"/>
    </row>
    <row r="1041" spans="1:1" x14ac:dyDescent="0.15">
      <c r="A1041" s="75"/>
    </row>
    <row r="1042" spans="1:1" x14ac:dyDescent="0.15">
      <c r="A1042" s="75"/>
    </row>
    <row r="1043" spans="1:1" x14ac:dyDescent="0.15">
      <c r="A1043" s="75"/>
    </row>
    <row r="1044" spans="1:1" x14ac:dyDescent="0.15">
      <c r="A1044" s="75"/>
    </row>
    <row r="1045" spans="1:1" x14ac:dyDescent="0.15">
      <c r="A1045" s="75"/>
    </row>
    <row r="1046" spans="1:1" x14ac:dyDescent="0.15">
      <c r="A1046" s="75"/>
    </row>
    <row r="1047" spans="1:1" x14ac:dyDescent="0.15">
      <c r="A1047" s="75"/>
    </row>
    <row r="1048" spans="1:1" x14ac:dyDescent="0.15">
      <c r="A1048" s="75"/>
    </row>
    <row r="1049" spans="1:1" x14ac:dyDescent="0.15">
      <c r="A1049" s="75"/>
    </row>
    <row r="1050" spans="1:1" x14ac:dyDescent="0.15">
      <c r="A1050" s="75"/>
    </row>
    <row r="1051" spans="1:1" x14ac:dyDescent="0.15">
      <c r="A1051" s="75"/>
    </row>
    <row r="1052" spans="1:1" x14ac:dyDescent="0.15">
      <c r="A1052" s="75"/>
    </row>
    <row r="1053" spans="1:1" x14ac:dyDescent="0.15">
      <c r="A1053" s="75"/>
    </row>
    <row r="1054" spans="1:1" x14ac:dyDescent="0.15">
      <c r="A1054" s="75"/>
    </row>
    <row r="1055" spans="1:1" x14ac:dyDescent="0.15">
      <c r="A1055" s="75"/>
    </row>
    <row r="1056" spans="1:1" x14ac:dyDescent="0.15">
      <c r="A1056" s="75"/>
    </row>
    <row r="1057" spans="1:1" x14ac:dyDescent="0.15">
      <c r="A1057" s="75"/>
    </row>
    <row r="1058" spans="1:1" x14ac:dyDescent="0.15">
      <c r="A1058" s="75"/>
    </row>
    <row r="1059" spans="1:1" x14ac:dyDescent="0.15">
      <c r="A1059" s="75"/>
    </row>
    <row r="1060" spans="1:1" x14ac:dyDescent="0.15">
      <c r="A1060" s="75"/>
    </row>
    <row r="1061" spans="1:1" x14ac:dyDescent="0.15">
      <c r="A1061" s="75"/>
    </row>
    <row r="1062" spans="1:1" x14ac:dyDescent="0.15">
      <c r="A1062" s="75"/>
    </row>
    <row r="1063" spans="1:1" x14ac:dyDescent="0.15">
      <c r="A1063" s="75"/>
    </row>
    <row r="1064" spans="1:1" x14ac:dyDescent="0.15">
      <c r="A1064" s="75"/>
    </row>
    <row r="1065" spans="1:1" x14ac:dyDescent="0.15">
      <c r="A1065" s="75"/>
    </row>
    <row r="1066" spans="1:1" x14ac:dyDescent="0.15">
      <c r="A1066" s="75"/>
    </row>
    <row r="1067" spans="1:1" x14ac:dyDescent="0.15">
      <c r="A1067" s="75"/>
    </row>
    <row r="1068" spans="1:1" x14ac:dyDescent="0.15">
      <c r="A1068" s="75"/>
    </row>
    <row r="1069" spans="1:1" x14ac:dyDescent="0.15">
      <c r="A1069" s="75"/>
    </row>
    <row r="1070" spans="1:1" x14ac:dyDescent="0.15">
      <c r="A1070" s="75"/>
    </row>
    <row r="1071" spans="1:1" x14ac:dyDescent="0.15">
      <c r="A1071" s="75"/>
    </row>
    <row r="1072" spans="1:1" x14ac:dyDescent="0.15">
      <c r="A1072" s="75"/>
    </row>
    <row r="1073" spans="1:1" x14ac:dyDescent="0.15">
      <c r="A1073" s="75"/>
    </row>
    <row r="1074" spans="1:1" x14ac:dyDescent="0.15">
      <c r="A1074" s="75"/>
    </row>
    <row r="1075" spans="1:1" x14ac:dyDescent="0.15">
      <c r="A1075" s="75"/>
    </row>
    <row r="1076" spans="1:1" x14ac:dyDescent="0.15">
      <c r="A1076" s="75"/>
    </row>
    <row r="1077" spans="1:1" x14ac:dyDescent="0.15">
      <c r="A1077" s="75"/>
    </row>
    <row r="1078" spans="1:1" x14ac:dyDescent="0.15">
      <c r="A1078" s="75"/>
    </row>
    <row r="1079" spans="1:1" x14ac:dyDescent="0.15">
      <c r="A1079" s="75"/>
    </row>
    <row r="1080" spans="1:1" x14ac:dyDescent="0.15">
      <c r="A1080" s="75"/>
    </row>
    <row r="1081" spans="1:1" x14ac:dyDescent="0.15">
      <c r="A1081" s="75"/>
    </row>
    <row r="1082" spans="1:1" x14ac:dyDescent="0.15">
      <c r="A1082" s="75"/>
    </row>
    <row r="1083" spans="1:1" x14ac:dyDescent="0.15">
      <c r="A1083" s="75"/>
    </row>
    <row r="1084" spans="1:1" x14ac:dyDescent="0.15">
      <c r="A1084" s="75"/>
    </row>
    <row r="1085" spans="1:1" x14ac:dyDescent="0.15">
      <c r="A1085" s="75"/>
    </row>
    <row r="1086" spans="1:1" x14ac:dyDescent="0.15">
      <c r="A1086" s="75"/>
    </row>
    <row r="1087" spans="1:1" x14ac:dyDescent="0.15">
      <c r="A1087" s="75"/>
    </row>
    <row r="1088" spans="1:1" x14ac:dyDescent="0.15">
      <c r="A1088" s="75"/>
    </row>
    <row r="1089" spans="1:1" x14ac:dyDescent="0.15">
      <c r="A1089" s="75"/>
    </row>
    <row r="1090" spans="1:1" x14ac:dyDescent="0.15">
      <c r="A1090" s="75"/>
    </row>
    <row r="1091" spans="1:1" x14ac:dyDescent="0.15">
      <c r="A1091" s="75"/>
    </row>
    <row r="1092" spans="1:1" x14ac:dyDescent="0.15">
      <c r="A1092" s="75"/>
    </row>
    <row r="1093" spans="1:1" x14ac:dyDescent="0.15">
      <c r="A1093" s="75"/>
    </row>
    <row r="1094" spans="1:1" x14ac:dyDescent="0.15">
      <c r="A1094" s="75"/>
    </row>
    <row r="1095" spans="1:1" x14ac:dyDescent="0.15">
      <c r="A1095" s="75"/>
    </row>
    <row r="1096" spans="1:1" x14ac:dyDescent="0.15">
      <c r="A1096" s="75"/>
    </row>
    <row r="1097" spans="1:1" x14ac:dyDescent="0.15">
      <c r="A1097" s="75"/>
    </row>
    <row r="1098" spans="1:1" x14ac:dyDescent="0.15">
      <c r="A1098" s="75"/>
    </row>
    <row r="1099" spans="1:1" x14ac:dyDescent="0.15">
      <c r="A1099" s="75"/>
    </row>
    <row r="1100" spans="1:1" x14ac:dyDescent="0.15">
      <c r="A1100" s="75"/>
    </row>
    <row r="1101" spans="1:1" x14ac:dyDescent="0.15">
      <c r="A1101" s="75"/>
    </row>
    <row r="1102" spans="1:1" x14ac:dyDescent="0.15">
      <c r="A1102" s="75"/>
    </row>
    <row r="1103" spans="1:1" x14ac:dyDescent="0.15">
      <c r="A1103" s="75"/>
    </row>
    <row r="1104" spans="1:1" x14ac:dyDescent="0.15">
      <c r="A1104" s="75"/>
    </row>
    <row r="1105" spans="1:1" x14ac:dyDescent="0.15">
      <c r="A1105" s="75"/>
    </row>
    <row r="1106" spans="1:1" x14ac:dyDescent="0.15">
      <c r="A1106" s="75"/>
    </row>
    <row r="1107" spans="1:1" x14ac:dyDescent="0.15">
      <c r="A1107" s="75"/>
    </row>
    <row r="1108" spans="1:1" x14ac:dyDescent="0.15">
      <c r="A1108" s="75"/>
    </row>
    <row r="1109" spans="1:1" x14ac:dyDescent="0.15">
      <c r="A1109" s="75"/>
    </row>
    <row r="1110" spans="1:1" x14ac:dyDescent="0.15">
      <c r="A1110" s="75"/>
    </row>
    <row r="1111" spans="1:1" x14ac:dyDescent="0.15">
      <c r="A1111" s="75"/>
    </row>
    <row r="1112" spans="1:1" x14ac:dyDescent="0.15">
      <c r="A1112" s="75"/>
    </row>
    <row r="1113" spans="1:1" x14ac:dyDescent="0.15">
      <c r="A1113" s="75"/>
    </row>
    <row r="1114" spans="1:1" x14ac:dyDescent="0.15">
      <c r="A1114" s="75"/>
    </row>
    <row r="1115" spans="1:1" x14ac:dyDescent="0.15">
      <c r="A1115" s="75"/>
    </row>
    <row r="1116" spans="1:1" x14ac:dyDescent="0.15">
      <c r="A1116" s="75"/>
    </row>
    <row r="1117" spans="1:1" x14ac:dyDescent="0.15">
      <c r="A1117" s="75"/>
    </row>
    <row r="1118" spans="1:1" x14ac:dyDescent="0.15">
      <c r="A1118" s="75"/>
    </row>
    <row r="1119" spans="1:1" x14ac:dyDescent="0.15">
      <c r="A1119" s="75"/>
    </row>
    <row r="1120" spans="1:1" x14ac:dyDescent="0.15">
      <c r="A1120" s="75"/>
    </row>
    <row r="1121" spans="1:1" x14ac:dyDescent="0.15">
      <c r="A1121" s="75"/>
    </row>
    <row r="1122" spans="1:1" x14ac:dyDescent="0.15">
      <c r="A1122" s="75"/>
    </row>
    <row r="1123" spans="1:1" x14ac:dyDescent="0.15">
      <c r="A1123" s="75"/>
    </row>
    <row r="1124" spans="1:1" x14ac:dyDescent="0.15">
      <c r="A1124" s="75"/>
    </row>
    <row r="1125" spans="1:1" x14ac:dyDescent="0.15">
      <c r="A1125" s="75"/>
    </row>
    <row r="1126" spans="1:1" x14ac:dyDescent="0.15">
      <c r="A1126" s="75"/>
    </row>
    <row r="1127" spans="1:1" x14ac:dyDescent="0.15">
      <c r="A1127" s="75"/>
    </row>
    <row r="1128" spans="1:1" x14ac:dyDescent="0.15">
      <c r="A1128" s="75"/>
    </row>
    <row r="1129" spans="1:1" x14ac:dyDescent="0.15">
      <c r="A1129" s="75"/>
    </row>
    <row r="1130" spans="1:1" x14ac:dyDescent="0.15">
      <c r="A1130" s="75"/>
    </row>
    <row r="1131" spans="1:1" x14ac:dyDescent="0.15">
      <c r="A1131" s="75"/>
    </row>
    <row r="1132" spans="1:1" x14ac:dyDescent="0.15">
      <c r="A1132" s="75"/>
    </row>
    <row r="1133" spans="1:1" x14ac:dyDescent="0.15">
      <c r="A1133" s="75"/>
    </row>
    <row r="1134" spans="1:1" x14ac:dyDescent="0.15">
      <c r="A1134" s="75"/>
    </row>
    <row r="1135" spans="1:1" x14ac:dyDescent="0.15">
      <c r="A1135" s="75"/>
    </row>
    <row r="1136" spans="1:1" x14ac:dyDescent="0.15">
      <c r="A1136" s="75"/>
    </row>
    <row r="1137" spans="1:1" x14ac:dyDescent="0.15">
      <c r="A1137" s="75"/>
    </row>
    <row r="1138" spans="1:1" x14ac:dyDescent="0.15">
      <c r="A1138" s="75"/>
    </row>
    <row r="1139" spans="1:1" x14ac:dyDescent="0.15">
      <c r="A1139" s="75"/>
    </row>
    <row r="1140" spans="1:1" x14ac:dyDescent="0.15">
      <c r="A1140" s="75"/>
    </row>
    <row r="1141" spans="1:1" x14ac:dyDescent="0.15">
      <c r="A1141" s="75"/>
    </row>
    <row r="1142" spans="1:1" x14ac:dyDescent="0.15">
      <c r="A1142" s="75"/>
    </row>
    <row r="1143" spans="1:1" x14ac:dyDescent="0.15">
      <c r="A1143" s="75"/>
    </row>
    <row r="1144" spans="1:1" x14ac:dyDescent="0.15">
      <c r="A1144" s="75"/>
    </row>
    <row r="1145" spans="1:1" x14ac:dyDescent="0.15">
      <c r="A1145" s="75"/>
    </row>
    <row r="1146" spans="1:1" x14ac:dyDescent="0.15">
      <c r="A1146" s="75"/>
    </row>
    <row r="1147" spans="1:1" x14ac:dyDescent="0.15">
      <c r="A1147" s="75"/>
    </row>
    <row r="1148" spans="1:1" x14ac:dyDescent="0.15">
      <c r="A1148" s="75"/>
    </row>
    <row r="1149" spans="1:1" x14ac:dyDescent="0.15">
      <c r="A1149" s="75"/>
    </row>
    <row r="1150" spans="1:1" x14ac:dyDescent="0.15">
      <c r="A1150" s="75"/>
    </row>
    <row r="1151" spans="1:1" x14ac:dyDescent="0.15">
      <c r="A1151" s="75"/>
    </row>
    <row r="1152" spans="1:1" x14ac:dyDescent="0.15">
      <c r="A1152" s="75"/>
    </row>
    <row r="1153" spans="1:1" x14ac:dyDescent="0.15">
      <c r="A1153" s="75"/>
    </row>
    <row r="1154" spans="1:1" x14ac:dyDescent="0.15">
      <c r="A1154" s="75"/>
    </row>
    <row r="1155" spans="1:1" x14ac:dyDescent="0.15">
      <c r="A1155" s="75"/>
    </row>
    <row r="1156" spans="1:1" x14ac:dyDescent="0.15">
      <c r="A1156" s="75"/>
    </row>
    <row r="1157" spans="1:1" x14ac:dyDescent="0.15">
      <c r="A1157" s="75"/>
    </row>
    <row r="1158" spans="1:1" x14ac:dyDescent="0.15">
      <c r="A1158" s="75"/>
    </row>
    <row r="1159" spans="1:1" x14ac:dyDescent="0.15">
      <c r="A1159" s="75"/>
    </row>
    <row r="1160" spans="1:1" x14ac:dyDescent="0.15">
      <c r="A1160" s="75"/>
    </row>
    <row r="1161" spans="1:1" x14ac:dyDescent="0.15">
      <c r="A1161" s="75"/>
    </row>
    <row r="1162" spans="1:1" x14ac:dyDescent="0.15">
      <c r="A1162" s="75"/>
    </row>
    <row r="1163" spans="1:1" x14ac:dyDescent="0.15">
      <c r="A1163" s="75"/>
    </row>
    <row r="1164" spans="1:1" x14ac:dyDescent="0.15">
      <c r="A1164" s="75"/>
    </row>
    <row r="1165" spans="1:1" x14ac:dyDescent="0.15">
      <c r="A1165" s="75"/>
    </row>
    <row r="1166" spans="1:1" x14ac:dyDescent="0.15">
      <c r="A1166" s="75"/>
    </row>
    <row r="1167" spans="1:1" x14ac:dyDescent="0.15">
      <c r="A1167" s="75"/>
    </row>
    <row r="1168" spans="1:1" x14ac:dyDescent="0.15">
      <c r="A1168" s="75"/>
    </row>
    <row r="1169" spans="1:1" x14ac:dyDescent="0.15">
      <c r="A1169" s="75"/>
    </row>
    <row r="1170" spans="1:1" x14ac:dyDescent="0.15">
      <c r="A1170" s="75"/>
    </row>
    <row r="1171" spans="1:1" x14ac:dyDescent="0.15">
      <c r="A1171" s="75"/>
    </row>
    <row r="1172" spans="1:1" x14ac:dyDescent="0.15">
      <c r="A1172" s="75"/>
    </row>
    <row r="1173" spans="1:1" x14ac:dyDescent="0.15">
      <c r="A1173" s="75"/>
    </row>
    <row r="1174" spans="1:1" x14ac:dyDescent="0.15">
      <c r="A1174" s="75"/>
    </row>
    <row r="1175" spans="1:1" x14ac:dyDescent="0.15">
      <c r="A1175" s="75"/>
    </row>
    <row r="1176" spans="1:1" x14ac:dyDescent="0.15">
      <c r="A1176" s="75"/>
    </row>
    <row r="1177" spans="1:1" x14ac:dyDescent="0.15">
      <c r="A1177" s="75"/>
    </row>
    <row r="1178" spans="1:1" x14ac:dyDescent="0.15">
      <c r="A1178" s="75"/>
    </row>
    <row r="1179" spans="1:1" x14ac:dyDescent="0.15">
      <c r="A1179" s="75"/>
    </row>
    <row r="1180" spans="1:1" x14ac:dyDescent="0.15">
      <c r="A1180" s="75"/>
    </row>
    <row r="1181" spans="1:1" x14ac:dyDescent="0.15">
      <c r="A1181" s="75"/>
    </row>
    <row r="1182" spans="1:1" x14ac:dyDescent="0.15">
      <c r="A1182" s="75"/>
    </row>
    <row r="1183" spans="1:1" x14ac:dyDescent="0.15">
      <c r="A1183" s="75"/>
    </row>
    <row r="1184" spans="1:1" x14ac:dyDescent="0.15">
      <c r="A1184" s="75"/>
    </row>
    <row r="1185" spans="1:1" x14ac:dyDescent="0.15">
      <c r="A1185" s="75"/>
    </row>
    <row r="1186" spans="1:1" x14ac:dyDescent="0.15">
      <c r="A1186" s="75"/>
    </row>
    <row r="1187" spans="1:1" x14ac:dyDescent="0.15">
      <c r="A1187" s="75"/>
    </row>
    <row r="1188" spans="1:1" x14ac:dyDescent="0.15">
      <c r="A1188" s="75"/>
    </row>
    <row r="1189" spans="1:1" x14ac:dyDescent="0.15">
      <c r="A1189" s="75"/>
    </row>
    <row r="1190" spans="1:1" x14ac:dyDescent="0.15">
      <c r="A1190" s="75"/>
    </row>
    <row r="1191" spans="1:1" x14ac:dyDescent="0.15">
      <c r="A1191" s="75"/>
    </row>
    <row r="1192" spans="1:1" x14ac:dyDescent="0.15">
      <c r="A1192" s="75"/>
    </row>
    <row r="1193" spans="1:1" x14ac:dyDescent="0.15">
      <c r="A1193" s="75"/>
    </row>
    <row r="1194" spans="1:1" x14ac:dyDescent="0.15">
      <c r="A1194" s="75"/>
    </row>
    <row r="1195" spans="1:1" x14ac:dyDescent="0.15">
      <c r="A1195" s="75"/>
    </row>
    <row r="1196" spans="1:1" x14ac:dyDescent="0.15">
      <c r="A1196" s="75"/>
    </row>
    <row r="1197" spans="1:1" x14ac:dyDescent="0.15">
      <c r="A1197" s="75"/>
    </row>
    <row r="1198" spans="1:1" x14ac:dyDescent="0.15">
      <c r="A1198" s="75"/>
    </row>
    <row r="1199" spans="1:1" x14ac:dyDescent="0.15">
      <c r="A1199" s="75"/>
    </row>
    <row r="1200" spans="1:1" x14ac:dyDescent="0.15">
      <c r="A1200" s="75"/>
    </row>
    <row r="1201" spans="1:1" x14ac:dyDescent="0.15">
      <c r="A1201" s="75"/>
    </row>
    <row r="1202" spans="1:1" x14ac:dyDescent="0.15">
      <c r="A1202" s="75"/>
    </row>
    <row r="1203" spans="1:1" x14ac:dyDescent="0.15">
      <c r="A1203" s="75"/>
    </row>
    <row r="1204" spans="1:1" x14ac:dyDescent="0.15">
      <c r="A1204" s="75"/>
    </row>
    <row r="1205" spans="1:1" x14ac:dyDescent="0.15">
      <c r="A1205" s="75"/>
    </row>
    <row r="1206" spans="1:1" x14ac:dyDescent="0.15">
      <c r="A1206" s="75"/>
    </row>
    <row r="1207" spans="1:1" x14ac:dyDescent="0.15">
      <c r="A1207" s="75"/>
    </row>
    <row r="1208" spans="1:1" x14ac:dyDescent="0.15">
      <c r="A1208" s="75"/>
    </row>
    <row r="1209" spans="1:1" x14ac:dyDescent="0.15">
      <c r="A1209" s="75"/>
    </row>
    <row r="1210" spans="1:1" x14ac:dyDescent="0.15">
      <c r="A1210" s="75"/>
    </row>
    <row r="1211" spans="1:1" x14ac:dyDescent="0.15">
      <c r="A1211" s="75"/>
    </row>
    <row r="1212" spans="1:1" x14ac:dyDescent="0.15">
      <c r="A1212" s="75"/>
    </row>
    <row r="1213" spans="1:1" x14ac:dyDescent="0.15">
      <c r="A1213" s="75"/>
    </row>
    <row r="1214" spans="1:1" x14ac:dyDescent="0.15">
      <c r="A1214" s="75"/>
    </row>
    <row r="1215" spans="1:1" x14ac:dyDescent="0.15">
      <c r="A1215" s="75"/>
    </row>
    <row r="1216" spans="1:1" x14ac:dyDescent="0.15">
      <c r="A1216" s="75"/>
    </row>
    <row r="1217" spans="1:1" x14ac:dyDescent="0.15">
      <c r="A1217" s="75"/>
    </row>
    <row r="1218" spans="1:1" x14ac:dyDescent="0.15">
      <c r="A1218" s="75"/>
    </row>
    <row r="1219" spans="1:1" x14ac:dyDescent="0.15">
      <c r="A1219" s="75"/>
    </row>
    <row r="1220" spans="1:1" x14ac:dyDescent="0.15">
      <c r="A1220" s="75"/>
    </row>
    <row r="1221" spans="1:1" x14ac:dyDescent="0.15">
      <c r="A1221" s="75"/>
    </row>
    <row r="1222" spans="1:1" x14ac:dyDescent="0.15">
      <c r="A1222" s="75"/>
    </row>
    <row r="1223" spans="1:1" x14ac:dyDescent="0.15">
      <c r="A1223" s="75"/>
    </row>
    <row r="1224" spans="1:1" x14ac:dyDescent="0.15">
      <c r="A1224" s="75"/>
    </row>
    <row r="1225" spans="1:1" x14ac:dyDescent="0.15">
      <c r="A1225" s="75"/>
    </row>
    <row r="1226" spans="1:1" x14ac:dyDescent="0.15">
      <c r="A1226" s="75"/>
    </row>
    <row r="1227" spans="1:1" x14ac:dyDescent="0.15">
      <c r="A1227" s="75"/>
    </row>
    <row r="1228" spans="1:1" x14ac:dyDescent="0.15">
      <c r="A1228" s="75"/>
    </row>
    <row r="1229" spans="1:1" x14ac:dyDescent="0.15">
      <c r="A1229" s="75"/>
    </row>
    <row r="1230" spans="1:1" x14ac:dyDescent="0.15">
      <c r="A1230" s="75"/>
    </row>
    <row r="1231" spans="1:1" x14ac:dyDescent="0.15">
      <c r="A1231" s="75"/>
    </row>
    <row r="1232" spans="1:1" x14ac:dyDescent="0.15">
      <c r="A1232" s="75"/>
    </row>
    <row r="1233" spans="1:1" x14ac:dyDescent="0.15">
      <c r="A1233" s="75"/>
    </row>
    <row r="1234" spans="1:1" x14ac:dyDescent="0.15">
      <c r="A1234" s="75"/>
    </row>
    <row r="1235" spans="1:1" x14ac:dyDescent="0.15">
      <c r="A1235" s="75"/>
    </row>
    <row r="1236" spans="1:1" x14ac:dyDescent="0.15">
      <c r="A1236" s="75"/>
    </row>
    <row r="1237" spans="1:1" x14ac:dyDescent="0.15">
      <c r="A1237" s="75"/>
    </row>
    <row r="1238" spans="1:1" x14ac:dyDescent="0.15">
      <c r="A1238" s="75"/>
    </row>
    <row r="1239" spans="1:1" x14ac:dyDescent="0.15">
      <c r="A1239" s="75"/>
    </row>
    <row r="1240" spans="1:1" x14ac:dyDescent="0.15">
      <c r="A1240" s="75"/>
    </row>
    <row r="1241" spans="1:1" x14ac:dyDescent="0.15">
      <c r="A1241" s="75"/>
    </row>
    <row r="1242" spans="1:1" x14ac:dyDescent="0.15">
      <c r="A1242" s="75"/>
    </row>
    <row r="1243" spans="1:1" x14ac:dyDescent="0.15">
      <c r="A1243" s="75"/>
    </row>
    <row r="1244" spans="1:1" x14ac:dyDescent="0.15">
      <c r="A1244" s="75"/>
    </row>
    <row r="1245" spans="1:1" x14ac:dyDescent="0.15">
      <c r="A1245" s="75"/>
    </row>
    <row r="1246" spans="1:1" x14ac:dyDescent="0.15">
      <c r="A1246" s="75"/>
    </row>
    <row r="1247" spans="1:1" x14ac:dyDescent="0.15">
      <c r="A1247" s="75"/>
    </row>
    <row r="1248" spans="1:1" x14ac:dyDescent="0.15">
      <c r="A1248" s="75"/>
    </row>
    <row r="1249" spans="1:1" x14ac:dyDescent="0.15">
      <c r="A1249" s="75"/>
    </row>
    <row r="1250" spans="1:1" x14ac:dyDescent="0.15">
      <c r="A1250" s="75"/>
    </row>
    <row r="1251" spans="1:1" x14ac:dyDescent="0.15">
      <c r="A1251" s="75"/>
    </row>
    <row r="1252" spans="1:1" x14ac:dyDescent="0.15">
      <c r="A1252" s="75"/>
    </row>
    <row r="1253" spans="1:1" x14ac:dyDescent="0.15">
      <c r="A1253" s="75"/>
    </row>
    <row r="1254" spans="1:1" x14ac:dyDescent="0.15">
      <c r="A1254" s="75"/>
    </row>
    <row r="1255" spans="1:1" x14ac:dyDescent="0.15">
      <c r="A1255" s="75"/>
    </row>
    <row r="1256" spans="1:1" x14ac:dyDescent="0.15">
      <c r="A1256" s="75"/>
    </row>
    <row r="1257" spans="1:1" x14ac:dyDescent="0.15">
      <c r="A1257" s="75"/>
    </row>
    <row r="1258" spans="1:1" x14ac:dyDescent="0.15">
      <c r="A1258" s="75"/>
    </row>
    <row r="1259" spans="1:1" x14ac:dyDescent="0.15">
      <c r="A1259" s="75"/>
    </row>
    <row r="1260" spans="1:1" x14ac:dyDescent="0.15">
      <c r="A1260" s="75"/>
    </row>
    <row r="1261" spans="1:1" x14ac:dyDescent="0.15">
      <c r="A1261" s="75"/>
    </row>
    <row r="1262" spans="1:1" x14ac:dyDescent="0.15">
      <c r="A1262" s="75"/>
    </row>
    <row r="1263" spans="1:1" x14ac:dyDescent="0.15">
      <c r="A1263" s="75"/>
    </row>
    <row r="1264" spans="1:1" x14ac:dyDescent="0.15">
      <c r="A1264" s="75"/>
    </row>
    <row r="1265" spans="1:1" x14ac:dyDescent="0.15">
      <c r="A1265" s="75"/>
    </row>
    <row r="1266" spans="1:1" x14ac:dyDescent="0.15">
      <c r="A1266" s="75"/>
    </row>
    <row r="1267" spans="1:1" x14ac:dyDescent="0.15">
      <c r="A1267" s="75"/>
    </row>
    <row r="1268" spans="1:1" x14ac:dyDescent="0.15">
      <c r="A1268" s="75"/>
    </row>
    <row r="1269" spans="1:1" x14ac:dyDescent="0.15">
      <c r="A1269" s="75"/>
    </row>
    <row r="1270" spans="1:1" x14ac:dyDescent="0.15">
      <c r="A1270" s="75"/>
    </row>
    <row r="1271" spans="1:1" x14ac:dyDescent="0.15">
      <c r="A1271" s="75"/>
    </row>
    <row r="1272" spans="1:1" x14ac:dyDescent="0.15">
      <c r="A1272" s="75"/>
    </row>
    <row r="1273" spans="1:1" x14ac:dyDescent="0.15">
      <c r="A1273" s="75"/>
    </row>
    <row r="1274" spans="1:1" x14ac:dyDescent="0.15">
      <c r="A1274" s="75"/>
    </row>
    <row r="1275" spans="1:1" x14ac:dyDescent="0.15">
      <c r="A1275" s="75"/>
    </row>
    <row r="1276" spans="1:1" x14ac:dyDescent="0.15">
      <c r="A1276" s="75"/>
    </row>
    <row r="1277" spans="1:1" x14ac:dyDescent="0.15">
      <c r="A1277" s="75"/>
    </row>
    <row r="1278" spans="1:1" x14ac:dyDescent="0.15">
      <c r="A1278" s="75"/>
    </row>
    <row r="1279" spans="1:1" x14ac:dyDescent="0.15">
      <c r="A1279" s="75"/>
    </row>
    <row r="1280" spans="1:1" x14ac:dyDescent="0.15">
      <c r="A1280" s="75"/>
    </row>
    <row r="1281" spans="1:1" x14ac:dyDescent="0.15">
      <c r="A1281" s="75"/>
    </row>
    <row r="1282" spans="1:1" x14ac:dyDescent="0.15">
      <c r="A1282" s="75"/>
    </row>
    <row r="1283" spans="1:1" x14ac:dyDescent="0.15">
      <c r="A1283" s="75"/>
    </row>
    <row r="1284" spans="1:1" x14ac:dyDescent="0.15">
      <c r="A1284" s="75"/>
    </row>
    <row r="1285" spans="1:1" x14ac:dyDescent="0.15">
      <c r="A1285" s="75"/>
    </row>
    <row r="1286" spans="1:1" x14ac:dyDescent="0.15">
      <c r="A1286" s="75"/>
    </row>
    <row r="1287" spans="1:1" x14ac:dyDescent="0.15">
      <c r="A1287" s="75"/>
    </row>
    <row r="1288" spans="1:1" x14ac:dyDescent="0.15">
      <c r="A1288" s="75"/>
    </row>
    <row r="1289" spans="1:1" x14ac:dyDescent="0.15">
      <c r="A1289" s="75"/>
    </row>
    <row r="1290" spans="1:1" x14ac:dyDescent="0.15">
      <c r="A1290" s="75"/>
    </row>
    <row r="1291" spans="1:1" x14ac:dyDescent="0.15">
      <c r="A1291" s="75"/>
    </row>
    <row r="1292" spans="1:1" x14ac:dyDescent="0.15">
      <c r="A1292" s="75"/>
    </row>
    <row r="1293" spans="1:1" x14ac:dyDescent="0.15">
      <c r="A1293" s="75"/>
    </row>
    <row r="1294" spans="1:1" x14ac:dyDescent="0.15">
      <c r="A1294" s="75"/>
    </row>
    <row r="1295" spans="1:1" x14ac:dyDescent="0.15">
      <c r="A1295" s="75"/>
    </row>
    <row r="1296" spans="1:1" x14ac:dyDescent="0.15">
      <c r="A1296" s="75"/>
    </row>
    <row r="1297" spans="1:1" x14ac:dyDescent="0.15">
      <c r="A1297" s="75"/>
    </row>
    <row r="1298" spans="1:1" x14ac:dyDescent="0.15">
      <c r="A1298" s="75"/>
    </row>
    <row r="1299" spans="1:1" x14ac:dyDescent="0.15">
      <c r="A1299" s="75"/>
    </row>
    <row r="1300" spans="1:1" x14ac:dyDescent="0.15">
      <c r="A1300" s="75"/>
    </row>
    <row r="1301" spans="1:1" x14ac:dyDescent="0.15">
      <c r="A1301" s="75"/>
    </row>
    <row r="1302" spans="1:1" x14ac:dyDescent="0.15">
      <c r="A1302" s="75"/>
    </row>
    <row r="1303" spans="1:1" x14ac:dyDescent="0.15">
      <c r="A1303" s="75"/>
    </row>
    <row r="1304" spans="1:1" x14ac:dyDescent="0.15">
      <c r="A1304" s="75"/>
    </row>
    <row r="1305" spans="1:1" x14ac:dyDescent="0.15">
      <c r="A1305" s="75"/>
    </row>
    <row r="1306" spans="1:1" x14ac:dyDescent="0.15">
      <c r="A1306" s="75"/>
    </row>
    <row r="1307" spans="1:1" x14ac:dyDescent="0.15">
      <c r="A1307" s="75"/>
    </row>
    <row r="1308" spans="1:1" x14ac:dyDescent="0.15">
      <c r="A1308" s="75"/>
    </row>
    <row r="1309" spans="1:1" x14ac:dyDescent="0.15">
      <c r="A1309" s="75"/>
    </row>
    <row r="1310" spans="1:1" x14ac:dyDescent="0.15">
      <c r="A1310" s="75"/>
    </row>
    <row r="1311" spans="1:1" x14ac:dyDescent="0.15">
      <c r="A1311" s="75"/>
    </row>
    <row r="1312" spans="1:1" x14ac:dyDescent="0.15">
      <c r="A1312" s="75"/>
    </row>
    <row r="1313" spans="1:1" x14ac:dyDescent="0.15">
      <c r="A1313" s="75"/>
    </row>
    <row r="1314" spans="1:1" x14ac:dyDescent="0.15">
      <c r="A1314" s="75"/>
    </row>
    <row r="1315" spans="1:1" x14ac:dyDescent="0.15">
      <c r="A1315" s="75"/>
    </row>
    <row r="1316" spans="1:1" x14ac:dyDescent="0.15">
      <c r="A1316" s="75"/>
    </row>
    <row r="1317" spans="1:1" x14ac:dyDescent="0.15">
      <c r="A1317" s="75"/>
    </row>
    <row r="1318" spans="1:1" x14ac:dyDescent="0.15">
      <c r="A1318" s="75"/>
    </row>
    <row r="1319" spans="1:1" x14ac:dyDescent="0.15">
      <c r="A1319" s="75"/>
    </row>
    <row r="1320" spans="1:1" x14ac:dyDescent="0.15">
      <c r="A1320" s="75"/>
    </row>
    <row r="1321" spans="1:1" x14ac:dyDescent="0.15">
      <c r="A1321" s="75"/>
    </row>
    <row r="1322" spans="1:1" x14ac:dyDescent="0.15">
      <c r="A1322" s="75"/>
    </row>
    <row r="1323" spans="1:1" x14ac:dyDescent="0.15">
      <c r="A1323" s="75"/>
    </row>
    <row r="1324" spans="1:1" x14ac:dyDescent="0.15">
      <c r="A1324" s="75"/>
    </row>
    <row r="1325" spans="1:1" x14ac:dyDescent="0.15">
      <c r="A1325" s="75"/>
    </row>
    <row r="1326" spans="1:1" x14ac:dyDescent="0.15">
      <c r="A1326" s="75"/>
    </row>
    <row r="1327" spans="1:1" x14ac:dyDescent="0.15">
      <c r="A1327" s="75"/>
    </row>
    <row r="1328" spans="1:1" x14ac:dyDescent="0.15">
      <c r="A1328" s="75"/>
    </row>
    <row r="1329" spans="1:1" x14ac:dyDescent="0.15">
      <c r="A1329" s="75"/>
    </row>
    <row r="1330" spans="1:1" x14ac:dyDescent="0.15">
      <c r="A1330" s="75"/>
    </row>
    <row r="1331" spans="1:1" x14ac:dyDescent="0.15">
      <c r="A1331" s="75"/>
    </row>
    <row r="1332" spans="1:1" x14ac:dyDescent="0.15">
      <c r="A1332" s="75"/>
    </row>
    <row r="1333" spans="1:1" x14ac:dyDescent="0.15">
      <c r="A1333" s="75"/>
    </row>
    <row r="1334" spans="1:1" x14ac:dyDescent="0.15">
      <c r="A1334" s="75"/>
    </row>
    <row r="1335" spans="1:1" x14ac:dyDescent="0.15">
      <c r="A1335" s="75"/>
    </row>
    <row r="1336" spans="1:1" x14ac:dyDescent="0.15">
      <c r="A1336" s="75"/>
    </row>
    <row r="1337" spans="1:1" x14ac:dyDescent="0.15">
      <c r="A1337" s="75"/>
    </row>
    <row r="1338" spans="1:1" x14ac:dyDescent="0.15">
      <c r="A1338" s="75"/>
    </row>
    <row r="1339" spans="1:1" x14ac:dyDescent="0.15">
      <c r="A1339" s="75"/>
    </row>
    <row r="1340" spans="1:1" x14ac:dyDescent="0.15">
      <c r="A1340" s="75"/>
    </row>
    <row r="1341" spans="1:1" x14ac:dyDescent="0.15">
      <c r="A1341" s="75"/>
    </row>
    <row r="1342" spans="1:1" x14ac:dyDescent="0.15">
      <c r="A1342" s="75"/>
    </row>
    <row r="1343" spans="1:1" x14ac:dyDescent="0.15">
      <c r="A1343" s="75"/>
    </row>
    <row r="1344" spans="1:1" x14ac:dyDescent="0.15">
      <c r="A1344" s="75"/>
    </row>
    <row r="1345" spans="1:1" x14ac:dyDescent="0.15">
      <c r="A1345" s="75"/>
    </row>
    <row r="1346" spans="1:1" x14ac:dyDescent="0.15">
      <c r="A1346" s="75"/>
    </row>
    <row r="1347" spans="1:1" x14ac:dyDescent="0.15">
      <c r="A1347" s="75"/>
    </row>
    <row r="1348" spans="1:1" x14ac:dyDescent="0.15">
      <c r="A1348" s="75"/>
    </row>
    <row r="1349" spans="1:1" x14ac:dyDescent="0.15">
      <c r="A1349" s="75"/>
    </row>
    <row r="1350" spans="1:1" x14ac:dyDescent="0.15">
      <c r="A1350" s="75"/>
    </row>
    <row r="1351" spans="1:1" x14ac:dyDescent="0.15">
      <c r="A1351" s="75"/>
    </row>
    <row r="1352" spans="1:1" x14ac:dyDescent="0.15">
      <c r="A1352" s="75"/>
    </row>
    <row r="1353" spans="1:1" x14ac:dyDescent="0.15">
      <c r="A1353" s="75"/>
    </row>
    <row r="1354" spans="1:1" x14ac:dyDescent="0.15">
      <c r="A1354" s="75"/>
    </row>
    <row r="1355" spans="1:1" x14ac:dyDescent="0.15">
      <c r="A1355" s="75"/>
    </row>
    <row r="1356" spans="1:1" x14ac:dyDescent="0.15">
      <c r="A1356" s="75"/>
    </row>
    <row r="1357" spans="1:1" x14ac:dyDescent="0.15">
      <c r="A1357" s="75"/>
    </row>
    <row r="1358" spans="1:1" x14ac:dyDescent="0.15">
      <c r="A1358" s="75"/>
    </row>
    <row r="1359" spans="1:1" x14ac:dyDescent="0.15">
      <c r="A1359" s="75"/>
    </row>
    <row r="1360" spans="1:1" x14ac:dyDescent="0.15">
      <c r="A1360" s="75"/>
    </row>
    <row r="1361" spans="1:1" x14ac:dyDescent="0.15">
      <c r="A1361" s="75"/>
    </row>
    <row r="1362" spans="1:1" x14ac:dyDescent="0.15">
      <c r="A1362" s="75"/>
    </row>
    <row r="1363" spans="1:1" x14ac:dyDescent="0.15">
      <c r="A1363" s="75"/>
    </row>
    <row r="1364" spans="1:1" x14ac:dyDescent="0.15">
      <c r="A1364" s="75"/>
    </row>
    <row r="1365" spans="1:1" x14ac:dyDescent="0.15">
      <c r="A1365" s="75"/>
    </row>
    <row r="1366" spans="1:1" x14ac:dyDescent="0.15">
      <c r="A1366" s="75"/>
    </row>
    <row r="1367" spans="1:1" x14ac:dyDescent="0.15">
      <c r="A1367" s="75"/>
    </row>
    <row r="1368" spans="1:1" x14ac:dyDescent="0.15">
      <c r="A1368" s="75"/>
    </row>
    <row r="1369" spans="1:1" x14ac:dyDescent="0.15">
      <c r="A1369" s="75"/>
    </row>
    <row r="1370" spans="1:1" x14ac:dyDescent="0.15">
      <c r="A1370" s="75"/>
    </row>
    <row r="1371" spans="1:1" x14ac:dyDescent="0.15">
      <c r="A1371" s="75"/>
    </row>
    <row r="1372" spans="1:1" x14ac:dyDescent="0.15">
      <c r="A1372" s="75"/>
    </row>
    <row r="1373" spans="1:1" x14ac:dyDescent="0.15">
      <c r="A1373" s="75"/>
    </row>
    <row r="1374" spans="1:1" x14ac:dyDescent="0.15">
      <c r="A1374" s="75"/>
    </row>
    <row r="1375" spans="1:1" x14ac:dyDescent="0.15">
      <c r="A1375" s="75"/>
    </row>
    <row r="1376" spans="1:1" x14ac:dyDescent="0.15">
      <c r="A1376" s="75"/>
    </row>
    <row r="1377" spans="1:1" x14ac:dyDescent="0.15">
      <c r="A1377" s="75"/>
    </row>
    <row r="1378" spans="1:1" x14ac:dyDescent="0.15">
      <c r="A1378" s="75"/>
    </row>
    <row r="1379" spans="1:1" x14ac:dyDescent="0.15">
      <c r="A1379" s="75"/>
    </row>
    <row r="1380" spans="1:1" x14ac:dyDescent="0.15">
      <c r="A1380" s="75"/>
    </row>
    <row r="1381" spans="1:1" x14ac:dyDescent="0.15">
      <c r="A1381" s="75"/>
    </row>
    <row r="1382" spans="1:1" x14ac:dyDescent="0.15">
      <c r="A1382" s="75"/>
    </row>
    <row r="1383" spans="1:1" x14ac:dyDescent="0.15">
      <c r="A1383" s="75"/>
    </row>
    <row r="1384" spans="1:1" x14ac:dyDescent="0.15">
      <c r="A1384" s="75"/>
    </row>
    <row r="1385" spans="1:1" x14ac:dyDescent="0.15">
      <c r="A1385" s="75"/>
    </row>
    <row r="1386" spans="1:1" x14ac:dyDescent="0.15">
      <c r="A1386" s="75"/>
    </row>
    <row r="1387" spans="1:1" x14ac:dyDescent="0.15">
      <c r="A1387" s="75"/>
    </row>
    <row r="1388" spans="1:1" x14ac:dyDescent="0.15">
      <c r="A1388" s="75"/>
    </row>
    <row r="1389" spans="1:1" x14ac:dyDescent="0.15">
      <c r="A1389" s="75"/>
    </row>
    <row r="1390" spans="1:1" x14ac:dyDescent="0.15">
      <c r="A1390" s="75"/>
    </row>
    <row r="1391" spans="1:1" x14ac:dyDescent="0.15">
      <c r="A1391" s="75"/>
    </row>
    <row r="1392" spans="1:1" x14ac:dyDescent="0.15">
      <c r="A1392" s="75"/>
    </row>
    <row r="1393" spans="1:1" x14ac:dyDescent="0.15">
      <c r="A1393" s="75"/>
    </row>
    <row r="1394" spans="1:1" x14ac:dyDescent="0.15">
      <c r="A1394" s="75"/>
    </row>
    <row r="1395" spans="1:1" x14ac:dyDescent="0.15">
      <c r="A1395" s="75"/>
    </row>
    <row r="1396" spans="1:1" x14ac:dyDescent="0.15">
      <c r="A1396" s="75"/>
    </row>
    <row r="1397" spans="1:1" x14ac:dyDescent="0.15">
      <c r="A1397" s="75"/>
    </row>
    <row r="1398" spans="1:1" x14ac:dyDescent="0.15">
      <c r="A1398" s="75"/>
    </row>
    <row r="1399" spans="1:1" x14ac:dyDescent="0.15">
      <c r="A1399" s="75"/>
    </row>
    <row r="1400" spans="1:1" x14ac:dyDescent="0.15">
      <c r="A1400" s="75"/>
    </row>
    <row r="1401" spans="1:1" x14ac:dyDescent="0.15">
      <c r="A1401" s="75"/>
    </row>
    <row r="1402" spans="1:1" x14ac:dyDescent="0.15">
      <c r="A1402" s="75"/>
    </row>
    <row r="1403" spans="1:1" x14ac:dyDescent="0.15">
      <c r="A1403" s="75"/>
    </row>
    <row r="1404" spans="1:1" x14ac:dyDescent="0.15">
      <c r="A1404" s="75"/>
    </row>
    <row r="1405" spans="1:1" x14ac:dyDescent="0.15">
      <c r="A1405" s="75"/>
    </row>
    <row r="1406" spans="1:1" x14ac:dyDescent="0.15">
      <c r="A1406" s="75"/>
    </row>
    <row r="1407" spans="1:1" x14ac:dyDescent="0.15">
      <c r="A1407" s="75"/>
    </row>
    <row r="1408" spans="1:1" x14ac:dyDescent="0.15">
      <c r="A1408" s="75"/>
    </row>
    <row r="1409" spans="1:1" x14ac:dyDescent="0.15">
      <c r="A1409" s="75"/>
    </row>
    <row r="1410" spans="1:1" x14ac:dyDescent="0.15">
      <c r="A1410" s="75"/>
    </row>
    <row r="1411" spans="1:1" x14ac:dyDescent="0.15">
      <c r="A1411" s="75"/>
    </row>
    <row r="1412" spans="1:1" x14ac:dyDescent="0.15">
      <c r="A1412" s="75"/>
    </row>
    <row r="1413" spans="1:1" x14ac:dyDescent="0.15">
      <c r="A1413" s="75"/>
    </row>
    <row r="1414" spans="1:1" x14ac:dyDescent="0.15">
      <c r="A1414" s="75"/>
    </row>
    <row r="1415" spans="1:1" x14ac:dyDescent="0.15">
      <c r="A1415" s="75"/>
    </row>
    <row r="1416" spans="1:1" x14ac:dyDescent="0.15">
      <c r="A1416" s="75"/>
    </row>
    <row r="1417" spans="1:1" x14ac:dyDescent="0.15">
      <c r="A1417" s="75"/>
    </row>
    <row r="1418" spans="1:1" x14ac:dyDescent="0.15">
      <c r="A1418" s="75"/>
    </row>
    <row r="1419" spans="1:1" x14ac:dyDescent="0.15">
      <c r="A1419" s="75"/>
    </row>
    <row r="1420" spans="1:1" x14ac:dyDescent="0.15">
      <c r="A1420" s="75"/>
    </row>
    <row r="1421" spans="1:1" x14ac:dyDescent="0.15">
      <c r="A1421" s="75"/>
    </row>
    <row r="1422" spans="1:1" x14ac:dyDescent="0.15">
      <c r="A1422" s="75"/>
    </row>
    <row r="1423" spans="1:1" x14ac:dyDescent="0.15">
      <c r="A1423" s="75"/>
    </row>
    <row r="1424" spans="1:1" x14ac:dyDescent="0.15">
      <c r="A1424" s="75"/>
    </row>
    <row r="1425" spans="1:1" x14ac:dyDescent="0.15">
      <c r="A1425" s="75"/>
    </row>
    <row r="1426" spans="1:1" x14ac:dyDescent="0.15">
      <c r="A1426" s="75"/>
    </row>
    <row r="1427" spans="1:1" x14ac:dyDescent="0.15">
      <c r="A1427" s="75"/>
    </row>
    <row r="1428" spans="1:1" x14ac:dyDescent="0.15">
      <c r="A1428" s="75"/>
    </row>
    <row r="1429" spans="1:1" x14ac:dyDescent="0.15">
      <c r="A1429" s="75"/>
    </row>
    <row r="1430" spans="1:1" x14ac:dyDescent="0.15">
      <c r="A1430" s="75"/>
    </row>
    <row r="1431" spans="1:1" x14ac:dyDescent="0.15">
      <c r="A1431" s="75"/>
    </row>
    <row r="1432" spans="1:1" x14ac:dyDescent="0.15">
      <c r="A1432" s="75"/>
    </row>
    <row r="1433" spans="1:1" x14ac:dyDescent="0.15">
      <c r="A1433" s="75"/>
    </row>
    <row r="1434" spans="1:1" x14ac:dyDescent="0.15">
      <c r="A1434" s="75"/>
    </row>
    <row r="1435" spans="1:1" x14ac:dyDescent="0.15">
      <c r="A1435" s="75"/>
    </row>
    <row r="1436" spans="1:1" x14ac:dyDescent="0.15">
      <c r="A1436" s="75"/>
    </row>
    <row r="1437" spans="1:1" x14ac:dyDescent="0.15">
      <c r="A1437" s="75"/>
    </row>
    <row r="1438" spans="1:1" x14ac:dyDescent="0.15">
      <c r="A1438" s="75"/>
    </row>
    <row r="1439" spans="1:1" x14ac:dyDescent="0.15">
      <c r="A1439" s="75"/>
    </row>
    <row r="1440" spans="1:1" x14ac:dyDescent="0.15">
      <c r="A1440" s="75"/>
    </row>
    <row r="1441" spans="1:1" x14ac:dyDescent="0.15">
      <c r="A1441" s="75"/>
    </row>
    <row r="1442" spans="1:1" x14ac:dyDescent="0.15">
      <c r="A1442" s="75"/>
    </row>
    <row r="1443" spans="1:1" x14ac:dyDescent="0.15">
      <c r="A1443" s="75"/>
    </row>
    <row r="1444" spans="1:1" x14ac:dyDescent="0.15">
      <c r="A1444" s="75"/>
    </row>
    <row r="1445" spans="1:1" x14ac:dyDescent="0.15">
      <c r="A1445" s="75"/>
    </row>
    <row r="1446" spans="1:1" x14ac:dyDescent="0.15">
      <c r="A1446" s="75"/>
    </row>
    <row r="1447" spans="1:1" x14ac:dyDescent="0.15">
      <c r="A1447" s="75"/>
    </row>
    <row r="1448" spans="1:1" x14ac:dyDescent="0.15">
      <c r="A1448" s="75"/>
    </row>
    <row r="1449" spans="1:1" x14ac:dyDescent="0.15">
      <c r="A1449" s="75"/>
    </row>
    <row r="1450" spans="1:1" x14ac:dyDescent="0.15">
      <c r="A1450" s="75"/>
    </row>
    <row r="1451" spans="1:1" x14ac:dyDescent="0.15">
      <c r="A1451" s="75"/>
    </row>
    <row r="1452" spans="1:1" x14ac:dyDescent="0.15">
      <c r="A1452" s="75"/>
    </row>
    <row r="1453" spans="1:1" x14ac:dyDescent="0.15">
      <c r="A1453" s="75"/>
    </row>
    <row r="1454" spans="1:1" x14ac:dyDescent="0.15">
      <c r="A1454" s="75"/>
    </row>
    <row r="1455" spans="1:1" x14ac:dyDescent="0.15">
      <c r="A1455" s="75"/>
    </row>
    <row r="1456" spans="1:1" x14ac:dyDescent="0.15">
      <c r="A1456" s="75"/>
    </row>
    <row r="1457" spans="1:1" x14ac:dyDescent="0.15">
      <c r="A1457" s="75"/>
    </row>
    <row r="1458" spans="1:1" x14ac:dyDescent="0.15">
      <c r="A1458" s="75"/>
    </row>
    <row r="1459" spans="1:1" x14ac:dyDescent="0.15">
      <c r="A1459" s="75"/>
    </row>
    <row r="1460" spans="1:1" x14ac:dyDescent="0.15">
      <c r="A1460" s="75"/>
    </row>
    <row r="1461" spans="1:1" x14ac:dyDescent="0.15">
      <c r="A1461" s="75"/>
    </row>
    <row r="1462" spans="1:1" x14ac:dyDescent="0.15">
      <c r="A1462" s="75"/>
    </row>
    <row r="1463" spans="1:1" x14ac:dyDescent="0.15">
      <c r="A1463" s="75"/>
    </row>
    <row r="1464" spans="1:1" x14ac:dyDescent="0.15">
      <c r="A1464" s="75"/>
    </row>
    <row r="1465" spans="1:1" x14ac:dyDescent="0.15">
      <c r="A1465" s="75"/>
    </row>
    <row r="1466" spans="1:1" x14ac:dyDescent="0.15">
      <c r="A1466" s="75"/>
    </row>
    <row r="1467" spans="1:1" x14ac:dyDescent="0.15">
      <c r="A1467" s="75"/>
    </row>
    <row r="1468" spans="1:1" x14ac:dyDescent="0.15">
      <c r="A1468" s="75"/>
    </row>
    <row r="1469" spans="1:1" x14ac:dyDescent="0.15">
      <c r="A1469" s="75"/>
    </row>
    <row r="1470" spans="1:1" x14ac:dyDescent="0.15">
      <c r="A1470" s="75"/>
    </row>
    <row r="1471" spans="1:1" x14ac:dyDescent="0.15">
      <c r="A1471" s="75"/>
    </row>
    <row r="1472" spans="1:1" x14ac:dyDescent="0.15">
      <c r="A1472" s="75"/>
    </row>
    <row r="1473" spans="1:1" x14ac:dyDescent="0.15">
      <c r="A1473" s="75"/>
    </row>
    <row r="1474" spans="1:1" x14ac:dyDescent="0.15">
      <c r="A1474" s="75"/>
    </row>
    <row r="1475" spans="1:1" x14ac:dyDescent="0.15">
      <c r="A1475" s="75"/>
    </row>
    <row r="1476" spans="1:1" x14ac:dyDescent="0.15">
      <c r="A1476" s="75"/>
    </row>
    <row r="1477" spans="1:1" x14ac:dyDescent="0.15">
      <c r="A1477" s="75"/>
    </row>
    <row r="1478" spans="1:1" x14ac:dyDescent="0.15">
      <c r="A1478" s="75"/>
    </row>
    <row r="1479" spans="1:1" x14ac:dyDescent="0.15">
      <c r="A1479" s="75"/>
    </row>
    <row r="1480" spans="1:1" x14ac:dyDescent="0.15">
      <c r="A1480" s="75"/>
    </row>
    <row r="1481" spans="1:1" x14ac:dyDescent="0.15">
      <c r="A1481" s="75"/>
    </row>
    <row r="1482" spans="1:1" x14ac:dyDescent="0.15">
      <c r="A1482" s="75"/>
    </row>
    <row r="1483" spans="1:1" x14ac:dyDescent="0.15">
      <c r="A1483" s="75"/>
    </row>
    <row r="1484" spans="1:1" x14ac:dyDescent="0.15">
      <c r="A1484" s="75"/>
    </row>
    <row r="1485" spans="1:1" x14ac:dyDescent="0.15">
      <c r="A1485" s="75"/>
    </row>
    <row r="1486" spans="1:1" x14ac:dyDescent="0.15">
      <c r="A1486" s="75"/>
    </row>
    <row r="1487" spans="1:1" x14ac:dyDescent="0.15">
      <c r="A1487" s="75"/>
    </row>
    <row r="1488" spans="1:1" x14ac:dyDescent="0.15">
      <c r="A1488" s="75"/>
    </row>
    <row r="1489" spans="1:1" x14ac:dyDescent="0.15">
      <c r="A1489" s="75"/>
    </row>
    <row r="1490" spans="1:1" x14ac:dyDescent="0.15">
      <c r="A1490" s="75"/>
    </row>
    <row r="1491" spans="1:1" x14ac:dyDescent="0.15">
      <c r="A1491" s="75"/>
    </row>
    <row r="1492" spans="1:1" x14ac:dyDescent="0.15">
      <c r="A1492" s="75"/>
    </row>
    <row r="1493" spans="1:1" x14ac:dyDescent="0.15">
      <c r="A1493" s="75"/>
    </row>
    <row r="1494" spans="1:1" x14ac:dyDescent="0.15">
      <c r="A1494" s="75"/>
    </row>
    <row r="1495" spans="1:1" x14ac:dyDescent="0.15">
      <c r="A1495" s="75"/>
    </row>
    <row r="1496" spans="1:1" x14ac:dyDescent="0.15">
      <c r="A1496" s="75"/>
    </row>
    <row r="1497" spans="1:1" x14ac:dyDescent="0.15">
      <c r="A1497" s="75"/>
    </row>
    <row r="1498" spans="1:1" x14ac:dyDescent="0.15">
      <c r="A1498" s="75"/>
    </row>
    <row r="1499" spans="1:1" x14ac:dyDescent="0.15">
      <c r="A1499" s="75"/>
    </row>
    <row r="1500" spans="1:1" x14ac:dyDescent="0.15">
      <c r="A1500" s="75"/>
    </row>
    <row r="1501" spans="1:1" x14ac:dyDescent="0.15">
      <c r="A1501" s="75"/>
    </row>
    <row r="1502" spans="1:1" x14ac:dyDescent="0.15">
      <c r="A1502" s="75"/>
    </row>
    <row r="1503" spans="1:1" x14ac:dyDescent="0.15">
      <c r="A1503" s="75"/>
    </row>
    <row r="1504" spans="1:1" x14ac:dyDescent="0.15">
      <c r="A1504" s="75"/>
    </row>
    <row r="1505" spans="1:1" x14ac:dyDescent="0.15">
      <c r="A1505" s="75"/>
    </row>
    <row r="1506" spans="1:1" x14ac:dyDescent="0.15">
      <c r="A1506" s="75"/>
    </row>
    <row r="1507" spans="1:1" x14ac:dyDescent="0.15">
      <c r="A1507" s="75"/>
    </row>
    <row r="1508" spans="1:1" x14ac:dyDescent="0.15">
      <c r="A1508" s="75"/>
    </row>
    <row r="1509" spans="1:1" x14ac:dyDescent="0.15">
      <c r="A1509" s="75"/>
    </row>
    <row r="1510" spans="1:1" x14ac:dyDescent="0.15">
      <c r="A1510" s="75"/>
    </row>
    <row r="1511" spans="1:1" x14ac:dyDescent="0.15">
      <c r="A1511" s="75"/>
    </row>
    <row r="1512" spans="1:1" x14ac:dyDescent="0.15">
      <c r="A1512" s="75"/>
    </row>
    <row r="1513" spans="1:1" x14ac:dyDescent="0.15">
      <c r="A1513" s="75"/>
    </row>
    <row r="1514" spans="1:1" x14ac:dyDescent="0.15">
      <c r="A1514" s="75"/>
    </row>
    <row r="1515" spans="1:1" x14ac:dyDescent="0.15">
      <c r="A1515" s="75"/>
    </row>
    <row r="1516" spans="1:1" x14ac:dyDescent="0.15">
      <c r="A1516" s="75"/>
    </row>
    <row r="1517" spans="1:1" x14ac:dyDescent="0.15">
      <c r="A1517" s="75"/>
    </row>
    <row r="1518" spans="1:1" x14ac:dyDescent="0.15">
      <c r="A1518" s="75"/>
    </row>
    <row r="1519" spans="1:1" x14ac:dyDescent="0.15">
      <c r="A1519" s="75"/>
    </row>
    <row r="1520" spans="1:1" x14ac:dyDescent="0.15">
      <c r="A1520" s="75"/>
    </row>
    <row r="1521" spans="1:1" x14ac:dyDescent="0.15">
      <c r="A1521" s="75"/>
    </row>
    <row r="1522" spans="1:1" x14ac:dyDescent="0.15">
      <c r="A1522" s="75"/>
    </row>
    <row r="1523" spans="1:1" x14ac:dyDescent="0.15">
      <c r="A1523" s="75"/>
    </row>
    <row r="1524" spans="1:1" x14ac:dyDescent="0.15">
      <c r="A1524" s="75"/>
    </row>
    <row r="1525" spans="1:1" x14ac:dyDescent="0.15">
      <c r="A1525" s="75"/>
    </row>
    <row r="1526" spans="1:1" x14ac:dyDescent="0.15">
      <c r="A1526" s="75"/>
    </row>
    <row r="1527" spans="1:1" x14ac:dyDescent="0.15">
      <c r="A1527" s="75"/>
    </row>
    <row r="1528" spans="1:1" x14ac:dyDescent="0.15">
      <c r="A1528" s="75"/>
    </row>
    <row r="1529" spans="1:1" x14ac:dyDescent="0.15">
      <c r="A1529" s="75"/>
    </row>
    <row r="1530" spans="1:1" x14ac:dyDescent="0.15">
      <c r="A1530" s="75"/>
    </row>
    <row r="1531" spans="1:1" x14ac:dyDescent="0.15">
      <c r="A1531" s="75"/>
    </row>
    <row r="1532" spans="1:1" x14ac:dyDescent="0.15">
      <c r="A1532" s="75"/>
    </row>
    <row r="1533" spans="1:1" x14ac:dyDescent="0.15">
      <c r="A1533" s="75"/>
    </row>
    <row r="1534" spans="1:1" x14ac:dyDescent="0.15">
      <c r="A1534" s="75"/>
    </row>
    <row r="1535" spans="1:1" x14ac:dyDescent="0.15">
      <c r="A1535" s="75"/>
    </row>
    <row r="1536" spans="1:1" x14ac:dyDescent="0.15">
      <c r="A1536" s="75"/>
    </row>
    <row r="1537" spans="1:1" x14ac:dyDescent="0.15">
      <c r="A1537" s="75"/>
    </row>
    <row r="1538" spans="1:1" x14ac:dyDescent="0.15">
      <c r="A1538" s="75"/>
    </row>
    <row r="1539" spans="1:1" x14ac:dyDescent="0.15">
      <c r="A1539" s="75"/>
    </row>
    <row r="1540" spans="1:1" x14ac:dyDescent="0.15">
      <c r="A1540" s="75"/>
    </row>
    <row r="1541" spans="1:1" x14ac:dyDescent="0.15">
      <c r="A1541" s="75"/>
    </row>
    <row r="1542" spans="1:1" x14ac:dyDescent="0.15">
      <c r="A1542" s="75"/>
    </row>
    <row r="1543" spans="1:1" x14ac:dyDescent="0.15">
      <c r="A1543" s="75"/>
    </row>
    <row r="1544" spans="1:1" x14ac:dyDescent="0.15">
      <c r="A1544" s="75"/>
    </row>
    <row r="1545" spans="1:1" x14ac:dyDescent="0.15">
      <c r="A1545" s="75"/>
    </row>
    <row r="1546" spans="1:1" x14ac:dyDescent="0.15">
      <c r="A1546" s="75"/>
    </row>
    <row r="1547" spans="1:1" x14ac:dyDescent="0.15">
      <c r="A1547" s="75"/>
    </row>
    <row r="1548" spans="1:1" x14ac:dyDescent="0.15">
      <c r="A1548" s="75"/>
    </row>
    <row r="1549" spans="1:1" x14ac:dyDescent="0.15">
      <c r="A1549" s="75"/>
    </row>
    <row r="1550" spans="1:1" x14ac:dyDescent="0.15">
      <c r="A1550" s="75"/>
    </row>
    <row r="1551" spans="1:1" x14ac:dyDescent="0.15">
      <c r="A1551" s="75"/>
    </row>
    <row r="1552" spans="1:1" x14ac:dyDescent="0.15">
      <c r="A1552" s="75"/>
    </row>
    <row r="1553" spans="1:1" x14ac:dyDescent="0.15">
      <c r="A1553" s="75"/>
    </row>
    <row r="1554" spans="1:1" x14ac:dyDescent="0.15">
      <c r="A1554" s="75"/>
    </row>
    <row r="1555" spans="1:1" x14ac:dyDescent="0.15">
      <c r="A1555" s="75"/>
    </row>
    <row r="1556" spans="1:1" x14ac:dyDescent="0.15">
      <c r="A1556" s="75"/>
    </row>
    <row r="1557" spans="1:1" x14ac:dyDescent="0.15">
      <c r="A1557" s="75"/>
    </row>
    <row r="1558" spans="1:1" x14ac:dyDescent="0.15">
      <c r="A1558" s="75"/>
    </row>
    <row r="1559" spans="1:1" x14ac:dyDescent="0.15">
      <c r="A1559" s="75"/>
    </row>
    <row r="1560" spans="1:1" x14ac:dyDescent="0.15">
      <c r="A1560" s="75"/>
    </row>
    <row r="1561" spans="1:1" x14ac:dyDescent="0.15">
      <c r="A1561" s="75"/>
    </row>
    <row r="1562" spans="1:1" x14ac:dyDescent="0.15">
      <c r="A1562" s="75"/>
    </row>
    <row r="1563" spans="1:1" x14ac:dyDescent="0.15">
      <c r="A1563" s="75"/>
    </row>
    <row r="1564" spans="1:1" x14ac:dyDescent="0.15">
      <c r="A1564" s="75"/>
    </row>
    <row r="1565" spans="1:1" x14ac:dyDescent="0.15">
      <c r="A1565" s="75"/>
    </row>
    <row r="1566" spans="1:1" x14ac:dyDescent="0.15">
      <c r="A1566" s="75"/>
    </row>
    <row r="1567" spans="1:1" x14ac:dyDescent="0.15">
      <c r="A1567" s="75"/>
    </row>
    <row r="1568" spans="1:1" x14ac:dyDescent="0.15">
      <c r="A1568" s="75"/>
    </row>
    <row r="1569" spans="1:1" x14ac:dyDescent="0.15">
      <c r="A1569" s="75"/>
    </row>
    <row r="1570" spans="1:1" x14ac:dyDescent="0.15">
      <c r="A1570" s="75"/>
    </row>
    <row r="1571" spans="1:1" x14ac:dyDescent="0.15">
      <c r="A1571" s="75"/>
    </row>
    <row r="1572" spans="1:1" x14ac:dyDescent="0.15">
      <c r="A1572" s="75"/>
    </row>
    <row r="1573" spans="1:1" x14ac:dyDescent="0.15">
      <c r="A1573" s="75"/>
    </row>
    <row r="1574" spans="1:1" x14ac:dyDescent="0.15">
      <c r="A1574" s="75"/>
    </row>
    <row r="1575" spans="1:1" x14ac:dyDescent="0.15">
      <c r="A1575" s="75"/>
    </row>
    <row r="1576" spans="1:1" x14ac:dyDescent="0.15">
      <c r="A1576" s="75"/>
    </row>
    <row r="1577" spans="1:1" x14ac:dyDescent="0.15">
      <c r="A1577" s="75"/>
    </row>
    <row r="1578" spans="1:1" x14ac:dyDescent="0.15">
      <c r="A1578" s="75"/>
    </row>
    <row r="1579" spans="1:1" x14ac:dyDescent="0.15">
      <c r="A1579" s="75"/>
    </row>
    <row r="1580" spans="1:1" x14ac:dyDescent="0.15">
      <c r="A1580" s="75"/>
    </row>
    <row r="1581" spans="1:1" x14ac:dyDescent="0.15">
      <c r="A1581" s="75"/>
    </row>
    <row r="1582" spans="1:1" x14ac:dyDescent="0.15">
      <c r="A1582" s="75"/>
    </row>
    <row r="1583" spans="1:1" x14ac:dyDescent="0.15">
      <c r="A1583" s="75"/>
    </row>
    <row r="1584" spans="1:1" x14ac:dyDescent="0.15">
      <c r="A1584" s="75"/>
    </row>
    <row r="1585" spans="1:1" x14ac:dyDescent="0.15">
      <c r="A1585" s="75"/>
    </row>
    <row r="1586" spans="1:1" x14ac:dyDescent="0.15">
      <c r="A1586" s="75"/>
    </row>
    <row r="1587" spans="1:1" x14ac:dyDescent="0.15">
      <c r="A1587" s="75"/>
    </row>
    <row r="1588" spans="1:1" x14ac:dyDescent="0.15">
      <c r="A1588" s="75"/>
    </row>
    <row r="1589" spans="1:1" x14ac:dyDescent="0.15">
      <c r="A1589" s="75"/>
    </row>
    <row r="1590" spans="1:1" x14ac:dyDescent="0.15">
      <c r="A1590" s="75"/>
    </row>
    <row r="1591" spans="1:1" x14ac:dyDescent="0.15">
      <c r="A1591" s="75"/>
    </row>
    <row r="1592" spans="1:1" x14ac:dyDescent="0.15">
      <c r="A1592" s="75"/>
    </row>
    <row r="1593" spans="1:1" x14ac:dyDescent="0.15">
      <c r="A1593" s="75"/>
    </row>
    <row r="1594" spans="1:1" x14ac:dyDescent="0.15">
      <c r="A1594" s="75"/>
    </row>
    <row r="1595" spans="1:1" x14ac:dyDescent="0.15">
      <c r="A1595" s="75"/>
    </row>
    <row r="1596" spans="1:1" x14ac:dyDescent="0.15">
      <c r="A1596" s="75"/>
    </row>
    <row r="1597" spans="1:1" x14ac:dyDescent="0.15">
      <c r="A1597" s="75"/>
    </row>
    <row r="1598" spans="1:1" x14ac:dyDescent="0.15">
      <c r="A1598" s="75"/>
    </row>
    <row r="1599" spans="1:1" x14ac:dyDescent="0.15">
      <c r="A1599" s="75"/>
    </row>
    <row r="1600" spans="1:1" x14ac:dyDescent="0.15">
      <c r="A1600" s="75"/>
    </row>
    <row r="1601" spans="1:1" x14ac:dyDescent="0.15">
      <c r="A1601" s="75"/>
    </row>
    <row r="1602" spans="1:1" x14ac:dyDescent="0.15">
      <c r="A1602" s="75"/>
    </row>
    <row r="1603" spans="1:1" x14ac:dyDescent="0.15">
      <c r="A1603" s="75"/>
    </row>
    <row r="1604" spans="1:1" x14ac:dyDescent="0.15">
      <c r="A1604" s="75"/>
    </row>
    <row r="1605" spans="1:1" x14ac:dyDescent="0.15">
      <c r="A1605" s="75"/>
    </row>
    <row r="1606" spans="1:1" x14ac:dyDescent="0.15">
      <c r="A1606" s="75"/>
    </row>
    <row r="1607" spans="1:1" x14ac:dyDescent="0.15">
      <c r="A1607" s="75"/>
    </row>
    <row r="1608" spans="1:1" x14ac:dyDescent="0.15">
      <c r="A1608" s="75"/>
    </row>
    <row r="1609" spans="1:1" x14ac:dyDescent="0.15">
      <c r="A1609" s="75"/>
    </row>
    <row r="1610" spans="1:1" x14ac:dyDescent="0.15">
      <c r="A1610" s="75"/>
    </row>
    <row r="1611" spans="1:1" x14ac:dyDescent="0.15">
      <c r="A1611" s="75"/>
    </row>
    <row r="1612" spans="1:1" x14ac:dyDescent="0.15">
      <c r="A1612" s="75"/>
    </row>
    <row r="1613" spans="1:1" x14ac:dyDescent="0.15">
      <c r="A1613" s="75"/>
    </row>
    <row r="1614" spans="1:1" x14ac:dyDescent="0.15">
      <c r="A1614" s="75"/>
    </row>
    <row r="1615" spans="1:1" x14ac:dyDescent="0.15">
      <c r="A1615" s="75"/>
    </row>
    <row r="1616" spans="1:1" x14ac:dyDescent="0.15">
      <c r="A1616" s="75"/>
    </row>
    <row r="1617" spans="1:1" x14ac:dyDescent="0.15">
      <c r="A1617" s="75"/>
    </row>
    <row r="1618" spans="1:1" x14ac:dyDescent="0.15">
      <c r="A1618" s="75"/>
    </row>
    <row r="1619" spans="1:1" x14ac:dyDescent="0.15">
      <c r="A1619" s="75"/>
    </row>
    <row r="1620" spans="1:1" x14ac:dyDescent="0.15">
      <c r="A1620" s="75"/>
    </row>
    <row r="1621" spans="1:1" x14ac:dyDescent="0.15">
      <c r="A1621" s="75"/>
    </row>
    <row r="1622" spans="1:1" x14ac:dyDescent="0.15">
      <c r="A1622" s="75"/>
    </row>
    <row r="1623" spans="1:1" x14ac:dyDescent="0.15">
      <c r="A1623" s="75"/>
    </row>
    <row r="1624" spans="1:1" x14ac:dyDescent="0.15">
      <c r="A1624" s="75"/>
    </row>
    <row r="1625" spans="1:1" x14ac:dyDescent="0.15">
      <c r="A1625" s="75"/>
    </row>
    <row r="1626" spans="1:1" x14ac:dyDescent="0.15">
      <c r="A1626" s="75"/>
    </row>
    <row r="1627" spans="1:1" x14ac:dyDescent="0.15">
      <c r="A1627" s="75"/>
    </row>
    <row r="1628" spans="1:1" x14ac:dyDescent="0.15">
      <c r="A1628" s="75"/>
    </row>
    <row r="1629" spans="1:1" x14ac:dyDescent="0.15">
      <c r="A1629" s="75"/>
    </row>
    <row r="1630" spans="1:1" x14ac:dyDescent="0.15">
      <c r="A1630" s="75"/>
    </row>
    <row r="1631" spans="1:1" x14ac:dyDescent="0.15">
      <c r="A1631" s="75"/>
    </row>
    <row r="1632" spans="1:1" x14ac:dyDescent="0.15">
      <c r="A1632" s="75"/>
    </row>
    <row r="1633" spans="1:1" x14ac:dyDescent="0.15">
      <c r="A1633" s="75"/>
    </row>
    <row r="1634" spans="1:1" x14ac:dyDescent="0.15">
      <c r="A1634" s="75"/>
    </row>
    <row r="1635" spans="1:1" x14ac:dyDescent="0.15">
      <c r="A1635" s="75"/>
    </row>
    <row r="1636" spans="1:1" x14ac:dyDescent="0.15">
      <c r="A1636" s="75"/>
    </row>
    <row r="1637" spans="1:1" x14ac:dyDescent="0.15">
      <c r="A1637" s="75"/>
    </row>
    <row r="1638" spans="1:1" x14ac:dyDescent="0.15">
      <c r="A1638" s="75"/>
    </row>
    <row r="1639" spans="1:1" x14ac:dyDescent="0.15">
      <c r="A1639" s="75"/>
    </row>
    <row r="1640" spans="1:1" x14ac:dyDescent="0.15">
      <c r="A1640" s="75"/>
    </row>
    <row r="1641" spans="1:1" x14ac:dyDescent="0.15">
      <c r="A1641" s="75"/>
    </row>
    <row r="1642" spans="1:1" x14ac:dyDescent="0.15">
      <c r="A1642" s="75"/>
    </row>
    <row r="1643" spans="1:1" x14ac:dyDescent="0.15">
      <c r="A1643" s="75"/>
    </row>
    <row r="1644" spans="1:1" x14ac:dyDescent="0.15">
      <c r="A1644" s="75"/>
    </row>
    <row r="1645" spans="1:1" x14ac:dyDescent="0.15">
      <c r="A1645" s="75"/>
    </row>
    <row r="1646" spans="1:1" x14ac:dyDescent="0.15">
      <c r="A1646" s="75"/>
    </row>
    <row r="1647" spans="1:1" x14ac:dyDescent="0.15">
      <c r="A1647" s="75"/>
    </row>
    <row r="1648" spans="1:1" x14ac:dyDescent="0.15">
      <c r="A1648" s="75"/>
    </row>
    <row r="1649" spans="1:1" x14ac:dyDescent="0.15">
      <c r="A1649" s="75"/>
    </row>
    <row r="1650" spans="1:1" x14ac:dyDescent="0.15">
      <c r="A1650" s="75"/>
    </row>
    <row r="1651" spans="1:1" x14ac:dyDescent="0.15">
      <c r="A1651" s="75"/>
    </row>
    <row r="1652" spans="1:1" x14ac:dyDescent="0.15">
      <c r="A1652" s="75"/>
    </row>
    <row r="1653" spans="1:1" x14ac:dyDescent="0.15">
      <c r="A1653" s="75"/>
    </row>
    <row r="1654" spans="1:1" x14ac:dyDescent="0.15">
      <c r="A1654" s="75"/>
    </row>
    <row r="1655" spans="1:1" x14ac:dyDescent="0.15">
      <c r="A1655" s="75"/>
    </row>
    <row r="1656" spans="1:1" x14ac:dyDescent="0.15">
      <c r="A1656" s="75"/>
    </row>
    <row r="1657" spans="1:1" x14ac:dyDescent="0.15">
      <c r="A1657" s="75"/>
    </row>
    <row r="1658" spans="1:1" x14ac:dyDescent="0.15">
      <c r="A1658" s="75"/>
    </row>
    <row r="1659" spans="1:1" x14ac:dyDescent="0.15">
      <c r="A1659" s="75"/>
    </row>
    <row r="1660" spans="1:1" x14ac:dyDescent="0.15">
      <c r="A1660" s="75"/>
    </row>
    <row r="1661" spans="1:1" x14ac:dyDescent="0.15">
      <c r="A1661" s="75"/>
    </row>
    <row r="1662" spans="1:1" x14ac:dyDescent="0.15">
      <c r="A1662" s="75"/>
    </row>
    <row r="1663" spans="1:1" x14ac:dyDescent="0.15">
      <c r="A1663" s="75"/>
    </row>
    <row r="1664" spans="1:1" x14ac:dyDescent="0.15">
      <c r="A1664" s="75"/>
    </row>
    <row r="1665" spans="1:1" x14ac:dyDescent="0.15">
      <c r="A1665" s="75"/>
    </row>
    <row r="1666" spans="1:1" x14ac:dyDescent="0.15">
      <c r="A1666" s="75"/>
    </row>
    <row r="1667" spans="1:1" x14ac:dyDescent="0.15">
      <c r="A1667" s="75"/>
    </row>
    <row r="1668" spans="1:1" x14ac:dyDescent="0.15">
      <c r="A1668" s="75"/>
    </row>
    <row r="1669" spans="1:1" x14ac:dyDescent="0.15">
      <c r="A1669" s="75"/>
    </row>
    <row r="1670" spans="1:1" x14ac:dyDescent="0.15">
      <c r="A1670" s="75"/>
    </row>
    <row r="1671" spans="1:1" x14ac:dyDescent="0.15">
      <c r="A1671" s="75"/>
    </row>
    <row r="1672" spans="1:1" x14ac:dyDescent="0.15">
      <c r="A1672" s="75"/>
    </row>
    <row r="1673" spans="1:1" x14ac:dyDescent="0.15">
      <c r="A1673" s="75"/>
    </row>
    <row r="1674" spans="1:1" x14ac:dyDescent="0.15">
      <c r="A1674" s="75"/>
    </row>
    <row r="1675" spans="1:1" x14ac:dyDescent="0.15">
      <c r="A1675" s="75"/>
    </row>
    <row r="1676" spans="1:1" x14ac:dyDescent="0.15">
      <c r="A1676" s="75"/>
    </row>
    <row r="1677" spans="1:1" x14ac:dyDescent="0.15">
      <c r="A1677" s="75"/>
    </row>
    <row r="1678" spans="1:1" x14ac:dyDescent="0.15">
      <c r="A1678" s="75"/>
    </row>
    <row r="1679" spans="1:1" x14ac:dyDescent="0.15">
      <c r="A1679" s="75"/>
    </row>
    <row r="1680" spans="1:1" x14ac:dyDescent="0.15">
      <c r="A1680" s="75"/>
    </row>
    <row r="1681" spans="1:1" x14ac:dyDescent="0.15">
      <c r="A1681" s="75"/>
    </row>
    <row r="1682" spans="1:1" x14ac:dyDescent="0.15">
      <c r="A1682" s="75"/>
    </row>
    <row r="1683" spans="1:1" x14ac:dyDescent="0.15">
      <c r="A1683" s="75"/>
    </row>
    <row r="1684" spans="1:1" x14ac:dyDescent="0.15">
      <c r="A1684" s="75"/>
    </row>
    <row r="1685" spans="1:1" x14ac:dyDescent="0.15">
      <c r="A1685" s="75"/>
    </row>
    <row r="1686" spans="1:1" x14ac:dyDescent="0.15">
      <c r="A1686" s="75"/>
    </row>
    <row r="1687" spans="1:1" x14ac:dyDescent="0.15">
      <c r="A1687" s="75"/>
    </row>
    <row r="1688" spans="1:1" x14ac:dyDescent="0.15">
      <c r="A1688" s="75"/>
    </row>
    <row r="1689" spans="1:1" x14ac:dyDescent="0.15">
      <c r="A1689" s="75"/>
    </row>
    <row r="1690" spans="1:1" x14ac:dyDescent="0.15">
      <c r="A1690" s="75"/>
    </row>
    <row r="1691" spans="1:1" x14ac:dyDescent="0.15">
      <c r="A1691" s="75"/>
    </row>
    <row r="1692" spans="1:1" x14ac:dyDescent="0.15">
      <c r="A1692" s="75"/>
    </row>
    <row r="1693" spans="1:1" x14ac:dyDescent="0.15">
      <c r="A1693" s="75"/>
    </row>
    <row r="1694" spans="1:1" x14ac:dyDescent="0.15">
      <c r="A1694" s="75"/>
    </row>
    <row r="1695" spans="1:1" x14ac:dyDescent="0.15">
      <c r="A1695" s="75"/>
    </row>
    <row r="1696" spans="1:1" x14ac:dyDescent="0.15">
      <c r="A1696" s="75"/>
    </row>
    <row r="1697" spans="1:1" x14ac:dyDescent="0.15">
      <c r="A1697" s="75"/>
    </row>
    <row r="1698" spans="1:1" x14ac:dyDescent="0.15">
      <c r="A1698" s="75"/>
    </row>
    <row r="1699" spans="1:1" x14ac:dyDescent="0.15">
      <c r="A1699" s="75"/>
    </row>
    <row r="1700" spans="1:1" x14ac:dyDescent="0.15">
      <c r="A1700" s="75"/>
    </row>
    <row r="1701" spans="1:1" x14ac:dyDescent="0.15">
      <c r="A1701" s="75"/>
    </row>
    <row r="1702" spans="1:1" x14ac:dyDescent="0.15">
      <c r="A1702" s="75"/>
    </row>
    <row r="1703" spans="1:1" x14ac:dyDescent="0.15">
      <c r="A1703" s="75"/>
    </row>
    <row r="1704" spans="1:1" x14ac:dyDescent="0.15">
      <c r="A1704" s="75"/>
    </row>
    <row r="1705" spans="1:1" x14ac:dyDescent="0.15">
      <c r="A1705" s="75"/>
    </row>
    <row r="1706" spans="1:1" x14ac:dyDescent="0.15">
      <c r="A1706" s="75"/>
    </row>
    <row r="1707" spans="1:1" x14ac:dyDescent="0.15">
      <c r="A1707" s="75"/>
    </row>
    <row r="1708" spans="1:1" x14ac:dyDescent="0.15">
      <c r="A1708" s="75"/>
    </row>
    <row r="1709" spans="1:1" x14ac:dyDescent="0.15">
      <c r="A1709" s="75"/>
    </row>
    <row r="1710" spans="1:1" x14ac:dyDescent="0.15">
      <c r="A1710" s="75"/>
    </row>
    <row r="1711" spans="1:1" x14ac:dyDescent="0.15">
      <c r="A1711" s="75"/>
    </row>
    <row r="1712" spans="1:1" x14ac:dyDescent="0.15">
      <c r="A1712" s="75"/>
    </row>
    <row r="1713" spans="1:1" x14ac:dyDescent="0.15">
      <c r="A1713" s="75"/>
    </row>
    <row r="1714" spans="1:1" x14ac:dyDescent="0.15">
      <c r="A1714" s="75"/>
    </row>
    <row r="1715" spans="1:1" x14ac:dyDescent="0.15">
      <c r="A1715" s="75"/>
    </row>
    <row r="1716" spans="1:1" x14ac:dyDescent="0.15">
      <c r="A1716" s="75"/>
    </row>
    <row r="1717" spans="1:1" x14ac:dyDescent="0.15">
      <c r="A1717" s="75"/>
    </row>
    <row r="1718" spans="1:1" x14ac:dyDescent="0.15">
      <c r="A1718" s="75"/>
    </row>
    <row r="1719" spans="1:1" x14ac:dyDescent="0.15">
      <c r="A1719" s="75"/>
    </row>
    <row r="1720" spans="1:1" x14ac:dyDescent="0.15">
      <c r="A1720" s="75"/>
    </row>
    <row r="1721" spans="1:1" x14ac:dyDescent="0.15">
      <c r="A1721" s="75"/>
    </row>
    <row r="1722" spans="1:1" x14ac:dyDescent="0.15">
      <c r="A1722" s="75"/>
    </row>
    <row r="1723" spans="1:1" x14ac:dyDescent="0.15">
      <c r="A1723" s="75"/>
    </row>
    <row r="1724" spans="1:1" x14ac:dyDescent="0.15">
      <c r="A1724" s="75"/>
    </row>
    <row r="1725" spans="1:1" x14ac:dyDescent="0.15">
      <c r="A1725" s="75"/>
    </row>
    <row r="1726" spans="1:1" x14ac:dyDescent="0.15">
      <c r="A1726" s="75"/>
    </row>
    <row r="1727" spans="1:1" x14ac:dyDescent="0.15">
      <c r="A1727" s="75"/>
    </row>
    <row r="1728" spans="1:1" x14ac:dyDescent="0.15">
      <c r="A1728" s="75"/>
    </row>
    <row r="1729" spans="1:1" x14ac:dyDescent="0.15">
      <c r="A1729" s="75"/>
    </row>
    <row r="1730" spans="1:1" x14ac:dyDescent="0.15">
      <c r="A1730" s="75"/>
    </row>
    <row r="1731" spans="1:1" x14ac:dyDescent="0.15">
      <c r="A1731" s="75"/>
    </row>
    <row r="1732" spans="1:1" x14ac:dyDescent="0.15">
      <c r="A1732" s="75"/>
    </row>
    <row r="1733" spans="1:1" x14ac:dyDescent="0.15">
      <c r="A1733" s="75"/>
    </row>
    <row r="1734" spans="1:1" x14ac:dyDescent="0.15">
      <c r="A1734" s="75"/>
    </row>
    <row r="1735" spans="1:1" x14ac:dyDescent="0.15">
      <c r="A1735" s="75"/>
    </row>
    <row r="1736" spans="1:1" x14ac:dyDescent="0.15">
      <c r="A1736" s="75"/>
    </row>
    <row r="1737" spans="1:1" x14ac:dyDescent="0.15">
      <c r="A1737" s="75"/>
    </row>
    <row r="1738" spans="1:1" x14ac:dyDescent="0.15">
      <c r="A1738" s="75"/>
    </row>
    <row r="1739" spans="1:1" x14ac:dyDescent="0.15">
      <c r="A1739" s="75"/>
    </row>
    <row r="1740" spans="1:1" x14ac:dyDescent="0.15">
      <c r="A1740" s="75"/>
    </row>
    <row r="1741" spans="1:1" x14ac:dyDescent="0.15">
      <c r="A1741" s="75"/>
    </row>
    <row r="1742" spans="1:1" x14ac:dyDescent="0.15">
      <c r="A1742" s="75"/>
    </row>
    <row r="1743" spans="1:1" x14ac:dyDescent="0.15">
      <c r="A1743" s="75"/>
    </row>
    <row r="1744" spans="1:1" x14ac:dyDescent="0.15">
      <c r="A1744" s="75"/>
    </row>
    <row r="1745" spans="1:1" x14ac:dyDescent="0.15">
      <c r="A1745" s="75"/>
    </row>
    <row r="1746" spans="1:1" x14ac:dyDescent="0.15">
      <c r="A1746" s="75"/>
    </row>
    <row r="1747" spans="1:1" x14ac:dyDescent="0.15">
      <c r="A1747" s="75"/>
    </row>
    <row r="1748" spans="1:1" x14ac:dyDescent="0.15">
      <c r="A1748" s="75"/>
    </row>
    <row r="1749" spans="1:1" x14ac:dyDescent="0.15">
      <c r="A1749" s="75"/>
    </row>
    <row r="1750" spans="1:1" x14ac:dyDescent="0.15">
      <c r="A1750" s="75"/>
    </row>
    <row r="1751" spans="1:1" x14ac:dyDescent="0.15">
      <c r="A1751" s="75"/>
    </row>
    <row r="1752" spans="1:1" x14ac:dyDescent="0.15">
      <c r="A1752" s="75"/>
    </row>
    <row r="1753" spans="1:1" x14ac:dyDescent="0.15">
      <c r="A1753" s="75"/>
    </row>
    <row r="1754" spans="1:1" x14ac:dyDescent="0.15">
      <c r="A1754" s="75"/>
    </row>
    <row r="1755" spans="1:1" x14ac:dyDescent="0.15">
      <c r="A1755" s="75"/>
    </row>
    <row r="1756" spans="1:1" x14ac:dyDescent="0.15">
      <c r="A1756" s="75"/>
    </row>
    <row r="1757" spans="1:1" x14ac:dyDescent="0.15">
      <c r="A1757" s="75"/>
    </row>
    <row r="1758" spans="1:1" x14ac:dyDescent="0.15">
      <c r="A1758" s="75"/>
    </row>
    <row r="1759" spans="1:1" x14ac:dyDescent="0.15">
      <c r="A1759" s="75"/>
    </row>
    <row r="1760" spans="1:1" x14ac:dyDescent="0.15">
      <c r="A1760" s="75"/>
    </row>
    <row r="1761" spans="1:1" x14ac:dyDescent="0.15">
      <c r="A1761" s="75"/>
    </row>
    <row r="1762" spans="1:1" x14ac:dyDescent="0.15">
      <c r="A1762" s="75"/>
    </row>
    <row r="1763" spans="1:1" x14ac:dyDescent="0.15">
      <c r="A1763" s="75"/>
    </row>
    <row r="1764" spans="1:1" x14ac:dyDescent="0.15">
      <c r="A1764" s="75"/>
    </row>
    <row r="1765" spans="1:1" x14ac:dyDescent="0.15">
      <c r="A1765" s="75"/>
    </row>
    <row r="1766" spans="1:1" x14ac:dyDescent="0.15">
      <c r="A1766" s="75"/>
    </row>
    <row r="1767" spans="1:1" x14ac:dyDescent="0.15">
      <c r="A1767" s="75"/>
    </row>
    <row r="1768" spans="1:1" x14ac:dyDescent="0.15">
      <c r="A1768" s="75"/>
    </row>
    <row r="1769" spans="1:1" x14ac:dyDescent="0.15">
      <c r="A1769" s="75"/>
    </row>
    <row r="1770" spans="1:1" x14ac:dyDescent="0.15">
      <c r="A1770" s="75"/>
    </row>
    <row r="1771" spans="1:1" x14ac:dyDescent="0.15">
      <c r="A1771" s="75"/>
    </row>
    <row r="1772" spans="1:1" x14ac:dyDescent="0.15">
      <c r="A1772" s="75"/>
    </row>
    <row r="1773" spans="1:1" x14ac:dyDescent="0.15">
      <c r="A1773" s="75"/>
    </row>
    <row r="1774" spans="1:1" x14ac:dyDescent="0.15">
      <c r="A1774" s="75"/>
    </row>
    <row r="1775" spans="1:1" x14ac:dyDescent="0.15">
      <c r="A1775" s="75"/>
    </row>
    <row r="1776" spans="1:1" x14ac:dyDescent="0.15">
      <c r="A1776" s="75"/>
    </row>
    <row r="1777" spans="1:1" x14ac:dyDescent="0.15">
      <c r="A1777" s="75"/>
    </row>
    <row r="1778" spans="1:1" x14ac:dyDescent="0.15">
      <c r="A1778" s="75"/>
    </row>
    <row r="1779" spans="1:1" x14ac:dyDescent="0.15">
      <c r="A1779" s="75"/>
    </row>
    <row r="1780" spans="1:1" x14ac:dyDescent="0.15">
      <c r="A1780" s="75"/>
    </row>
    <row r="1781" spans="1:1" x14ac:dyDescent="0.15">
      <c r="A1781" s="75"/>
    </row>
    <row r="1782" spans="1:1" x14ac:dyDescent="0.15">
      <c r="A1782" s="75"/>
    </row>
    <row r="1783" spans="1:1" x14ac:dyDescent="0.15">
      <c r="A1783" s="75"/>
    </row>
    <row r="1784" spans="1:1" x14ac:dyDescent="0.15">
      <c r="A1784" s="75"/>
    </row>
    <row r="1785" spans="1:1" x14ac:dyDescent="0.15">
      <c r="A1785" s="75"/>
    </row>
    <row r="1786" spans="1:1" x14ac:dyDescent="0.15">
      <c r="A1786" s="75"/>
    </row>
    <row r="1787" spans="1:1" x14ac:dyDescent="0.15">
      <c r="A1787" s="75"/>
    </row>
    <row r="1788" spans="1:1" x14ac:dyDescent="0.15">
      <c r="A1788" s="75"/>
    </row>
    <row r="1789" spans="1:1" x14ac:dyDescent="0.15">
      <c r="A1789" s="75"/>
    </row>
    <row r="1790" spans="1:1" x14ac:dyDescent="0.15">
      <c r="A1790" s="75"/>
    </row>
    <row r="1791" spans="1:1" x14ac:dyDescent="0.15">
      <c r="A1791" s="75"/>
    </row>
    <row r="1792" spans="1:1" x14ac:dyDescent="0.15">
      <c r="A1792" s="75"/>
    </row>
    <row r="1793" spans="1:1" x14ac:dyDescent="0.15">
      <c r="A1793" s="75"/>
    </row>
    <row r="1794" spans="1:1" x14ac:dyDescent="0.15">
      <c r="A1794" s="75"/>
    </row>
    <row r="1795" spans="1:1" x14ac:dyDescent="0.15">
      <c r="A1795" s="75"/>
    </row>
    <row r="1796" spans="1:1" x14ac:dyDescent="0.15">
      <c r="A1796" s="75"/>
    </row>
    <row r="1797" spans="1:1" x14ac:dyDescent="0.15">
      <c r="A1797" s="75"/>
    </row>
    <row r="1798" spans="1:1" x14ac:dyDescent="0.15">
      <c r="A1798" s="75"/>
    </row>
    <row r="1799" spans="1:1" x14ac:dyDescent="0.15">
      <c r="A1799" s="75"/>
    </row>
    <row r="1800" spans="1:1" x14ac:dyDescent="0.15">
      <c r="A1800" s="75"/>
    </row>
    <row r="1801" spans="1:1" x14ac:dyDescent="0.15">
      <c r="A1801" s="75"/>
    </row>
    <row r="1802" spans="1:1" x14ac:dyDescent="0.15">
      <c r="A1802" s="75"/>
    </row>
    <row r="1803" spans="1:1" x14ac:dyDescent="0.15">
      <c r="A1803" s="75"/>
    </row>
    <row r="1804" spans="1:1" x14ac:dyDescent="0.15">
      <c r="A1804" s="75"/>
    </row>
    <row r="1805" spans="1:1" x14ac:dyDescent="0.15">
      <c r="A1805" s="75"/>
    </row>
    <row r="1806" spans="1:1" x14ac:dyDescent="0.15">
      <c r="A1806" s="75"/>
    </row>
    <row r="1807" spans="1:1" x14ac:dyDescent="0.15">
      <c r="A1807" s="75"/>
    </row>
    <row r="1808" spans="1:1" x14ac:dyDescent="0.15">
      <c r="A1808" s="75"/>
    </row>
    <row r="1809" spans="1:1" x14ac:dyDescent="0.15">
      <c r="A1809" s="75"/>
    </row>
    <row r="1810" spans="1:1" x14ac:dyDescent="0.15">
      <c r="A1810" s="75"/>
    </row>
    <row r="1811" spans="1:1" x14ac:dyDescent="0.15">
      <c r="A1811" s="75"/>
    </row>
    <row r="1812" spans="1:1" x14ac:dyDescent="0.15">
      <c r="A1812" s="75"/>
    </row>
    <row r="1813" spans="1:1" x14ac:dyDescent="0.15">
      <c r="A1813" s="75"/>
    </row>
    <row r="1814" spans="1:1" x14ac:dyDescent="0.15">
      <c r="A1814" s="75"/>
    </row>
    <row r="1815" spans="1:1" x14ac:dyDescent="0.15">
      <c r="A1815" s="75"/>
    </row>
    <row r="1816" spans="1:1" x14ac:dyDescent="0.15">
      <c r="A1816" s="75"/>
    </row>
    <row r="1817" spans="1:1" x14ac:dyDescent="0.15">
      <c r="A1817" s="75"/>
    </row>
    <row r="1818" spans="1:1" x14ac:dyDescent="0.15">
      <c r="A1818" s="75"/>
    </row>
    <row r="1819" spans="1:1" x14ac:dyDescent="0.15">
      <c r="A1819" s="75"/>
    </row>
    <row r="1820" spans="1:1" x14ac:dyDescent="0.15">
      <c r="A1820" s="75"/>
    </row>
    <row r="1821" spans="1:1" x14ac:dyDescent="0.15">
      <c r="A1821" s="75"/>
    </row>
    <row r="1822" spans="1:1" x14ac:dyDescent="0.15">
      <c r="A1822" s="75"/>
    </row>
    <row r="1823" spans="1:1" x14ac:dyDescent="0.15">
      <c r="A1823" s="75"/>
    </row>
    <row r="1824" spans="1:1" x14ac:dyDescent="0.15">
      <c r="A1824" s="75"/>
    </row>
    <row r="1825" spans="1:1" x14ac:dyDescent="0.15">
      <c r="A1825" s="75"/>
    </row>
    <row r="1826" spans="1:1" x14ac:dyDescent="0.15">
      <c r="A1826" s="75"/>
    </row>
    <row r="1827" spans="1:1" x14ac:dyDescent="0.15">
      <c r="A1827" s="75"/>
    </row>
    <row r="1828" spans="1:1" x14ac:dyDescent="0.15">
      <c r="A1828" s="75"/>
    </row>
    <row r="1829" spans="1:1" x14ac:dyDescent="0.15">
      <c r="A1829" s="75"/>
    </row>
    <row r="1830" spans="1:1" x14ac:dyDescent="0.15">
      <c r="A1830" s="75"/>
    </row>
    <row r="1831" spans="1:1" x14ac:dyDescent="0.15">
      <c r="A1831" s="75"/>
    </row>
    <row r="1832" spans="1:1" x14ac:dyDescent="0.15">
      <c r="A1832" s="75"/>
    </row>
    <row r="1833" spans="1:1" x14ac:dyDescent="0.15">
      <c r="A1833" s="75"/>
    </row>
    <row r="1834" spans="1:1" x14ac:dyDescent="0.15">
      <c r="A1834" s="75"/>
    </row>
    <row r="1835" spans="1:1" x14ac:dyDescent="0.15">
      <c r="A1835" s="75"/>
    </row>
    <row r="1836" spans="1:1" x14ac:dyDescent="0.15">
      <c r="A1836" s="75"/>
    </row>
    <row r="1837" spans="1:1" x14ac:dyDescent="0.15">
      <c r="A1837" s="75"/>
    </row>
    <row r="1838" spans="1:1" x14ac:dyDescent="0.15">
      <c r="A1838" s="75"/>
    </row>
    <row r="1839" spans="1:1" x14ac:dyDescent="0.15">
      <c r="A1839" s="75"/>
    </row>
    <row r="1840" spans="1:1" x14ac:dyDescent="0.15">
      <c r="A1840" s="75"/>
    </row>
    <row r="1841" spans="1:1" x14ac:dyDescent="0.15">
      <c r="A1841" s="75"/>
    </row>
    <row r="1842" spans="1:1" x14ac:dyDescent="0.15">
      <c r="A1842" s="75"/>
    </row>
    <row r="1843" spans="1:1" x14ac:dyDescent="0.15">
      <c r="A1843" s="75"/>
    </row>
    <row r="1844" spans="1:1" x14ac:dyDescent="0.15">
      <c r="A1844" s="75"/>
    </row>
    <row r="1845" spans="1:1" x14ac:dyDescent="0.15">
      <c r="A1845" s="75"/>
    </row>
    <row r="1846" spans="1:1" x14ac:dyDescent="0.15">
      <c r="A1846" s="75"/>
    </row>
    <row r="1847" spans="1:1" x14ac:dyDescent="0.15">
      <c r="A1847" s="75"/>
    </row>
    <row r="1848" spans="1:1" x14ac:dyDescent="0.15">
      <c r="A1848" s="75"/>
    </row>
    <row r="1849" spans="1:1" x14ac:dyDescent="0.15">
      <c r="A1849" s="75"/>
    </row>
    <row r="1850" spans="1:1" x14ac:dyDescent="0.15">
      <c r="A1850" s="75"/>
    </row>
    <row r="1851" spans="1:1" x14ac:dyDescent="0.15">
      <c r="A1851" s="75"/>
    </row>
    <row r="1852" spans="1:1" x14ac:dyDescent="0.15">
      <c r="A1852" s="75"/>
    </row>
    <row r="1853" spans="1:1" x14ac:dyDescent="0.15">
      <c r="A1853" s="75"/>
    </row>
    <row r="1854" spans="1:1" x14ac:dyDescent="0.15">
      <c r="A1854" s="75"/>
    </row>
    <row r="1855" spans="1:1" x14ac:dyDescent="0.15">
      <c r="A1855" s="75"/>
    </row>
    <row r="1856" spans="1:1" x14ac:dyDescent="0.15">
      <c r="A1856" s="75"/>
    </row>
    <row r="1857" spans="1:1" x14ac:dyDescent="0.15">
      <c r="A1857" s="75"/>
    </row>
    <row r="1858" spans="1:1" x14ac:dyDescent="0.15">
      <c r="A1858" s="75"/>
    </row>
    <row r="1859" spans="1:1" x14ac:dyDescent="0.15">
      <c r="A1859" s="75"/>
    </row>
    <row r="1860" spans="1:1" x14ac:dyDescent="0.15">
      <c r="A1860" s="75"/>
    </row>
    <row r="1861" spans="1:1" x14ac:dyDescent="0.15">
      <c r="A1861" s="75"/>
    </row>
    <row r="1862" spans="1:1" x14ac:dyDescent="0.15">
      <c r="A1862" s="75"/>
    </row>
    <row r="1863" spans="1:1" x14ac:dyDescent="0.15">
      <c r="A1863" s="75"/>
    </row>
    <row r="1864" spans="1:1" x14ac:dyDescent="0.15">
      <c r="A1864" s="75"/>
    </row>
    <row r="1865" spans="1:1" x14ac:dyDescent="0.15">
      <c r="A1865" s="75"/>
    </row>
    <row r="1866" spans="1:1" x14ac:dyDescent="0.15">
      <c r="A1866" s="75"/>
    </row>
    <row r="1867" spans="1:1" x14ac:dyDescent="0.15">
      <c r="A1867" s="75"/>
    </row>
    <row r="1868" spans="1:1" x14ac:dyDescent="0.15">
      <c r="A1868" s="75"/>
    </row>
    <row r="1869" spans="1:1" x14ac:dyDescent="0.15">
      <c r="A1869" s="75"/>
    </row>
    <row r="1870" spans="1:1" x14ac:dyDescent="0.15">
      <c r="A1870" s="75"/>
    </row>
    <row r="1871" spans="1:1" x14ac:dyDescent="0.15">
      <c r="A1871" s="75"/>
    </row>
    <row r="1872" spans="1:1" x14ac:dyDescent="0.15">
      <c r="A1872" s="75"/>
    </row>
    <row r="1873" spans="1:1" x14ac:dyDescent="0.15">
      <c r="A1873" s="75"/>
    </row>
    <row r="1874" spans="1:1" x14ac:dyDescent="0.15">
      <c r="A1874" s="75"/>
    </row>
    <row r="1875" spans="1:1" x14ac:dyDescent="0.15">
      <c r="A1875" s="75"/>
    </row>
    <row r="1876" spans="1:1" x14ac:dyDescent="0.15">
      <c r="A1876" s="75"/>
    </row>
    <row r="1877" spans="1:1" x14ac:dyDescent="0.15">
      <c r="A1877" s="75"/>
    </row>
    <row r="1878" spans="1:1" x14ac:dyDescent="0.15">
      <c r="A1878" s="75"/>
    </row>
    <row r="1879" spans="1:1" x14ac:dyDescent="0.15">
      <c r="A1879" s="75"/>
    </row>
    <row r="1880" spans="1:1" x14ac:dyDescent="0.15">
      <c r="A1880" s="75"/>
    </row>
    <row r="1881" spans="1:1" x14ac:dyDescent="0.15">
      <c r="A1881" s="75"/>
    </row>
    <row r="1882" spans="1:1" x14ac:dyDescent="0.15">
      <c r="A1882" s="75"/>
    </row>
    <row r="1883" spans="1:1" x14ac:dyDescent="0.15">
      <c r="A1883" s="75"/>
    </row>
    <row r="1884" spans="1:1" x14ac:dyDescent="0.15">
      <c r="A1884" s="75"/>
    </row>
    <row r="1885" spans="1:1" x14ac:dyDescent="0.15">
      <c r="A1885" s="75"/>
    </row>
    <row r="1886" spans="1:1" x14ac:dyDescent="0.15">
      <c r="A1886" s="75"/>
    </row>
    <row r="1887" spans="1:1" x14ac:dyDescent="0.15">
      <c r="A1887" s="75"/>
    </row>
    <row r="1888" spans="1:1" x14ac:dyDescent="0.15">
      <c r="A1888" s="75"/>
    </row>
    <row r="1889" spans="1:1" x14ac:dyDescent="0.15">
      <c r="A1889" s="75"/>
    </row>
    <row r="1890" spans="1:1" x14ac:dyDescent="0.15">
      <c r="A1890" s="75"/>
    </row>
    <row r="1891" spans="1:1" x14ac:dyDescent="0.15">
      <c r="A1891" s="75"/>
    </row>
    <row r="1892" spans="1:1" x14ac:dyDescent="0.15">
      <c r="A1892" s="75"/>
    </row>
    <row r="1893" spans="1:1" x14ac:dyDescent="0.15">
      <c r="A1893" s="75"/>
    </row>
    <row r="1894" spans="1:1" x14ac:dyDescent="0.15">
      <c r="A1894" s="75"/>
    </row>
    <row r="1895" spans="1:1" x14ac:dyDescent="0.15">
      <c r="A1895" s="75"/>
    </row>
    <row r="1896" spans="1:1" x14ac:dyDescent="0.15">
      <c r="A1896" s="75"/>
    </row>
    <row r="1897" spans="1:1" x14ac:dyDescent="0.15">
      <c r="A1897" s="75"/>
    </row>
    <row r="1898" spans="1:1" x14ac:dyDescent="0.15">
      <c r="A1898" s="75"/>
    </row>
    <row r="1899" spans="1:1" x14ac:dyDescent="0.15">
      <c r="A1899" s="75"/>
    </row>
    <row r="1900" spans="1:1" x14ac:dyDescent="0.15">
      <c r="A1900" s="75"/>
    </row>
    <row r="1901" spans="1:1" x14ac:dyDescent="0.15">
      <c r="A1901" s="75"/>
    </row>
    <row r="1902" spans="1:1" x14ac:dyDescent="0.15">
      <c r="A1902" s="75"/>
    </row>
    <row r="1903" spans="1:1" x14ac:dyDescent="0.15">
      <c r="A1903" s="75"/>
    </row>
    <row r="1904" spans="1:1" x14ac:dyDescent="0.15">
      <c r="A1904" s="75"/>
    </row>
    <row r="1905" spans="1:1" x14ac:dyDescent="0.15">
      <c r="A1905" s="75"/>
    </row>
    <row r="1906" spans="1:1" x14ac:dyDescent="0.15">
      <c r="A1906" s="75"/>
    </row>
    <row r="1907" spans="1:1" x14ac:dyDescent="0.15">
      <c r="A1907" s="75"/>
    </row>
    <row r="1908" spans="1:1" x14ac:dyDescent="0.15">
      <c r="A1908" s="75"/>
    </row>
    <row r="1909" spans="1:1" x14ac:dyDescent="0.15">
      <c r="A1909" s="75"/>
    </row>
    <row r="1910" spans="1:1" x14ac:dyDescent="0.15">
      <c r="A1910" s="75"/>
    </row>
    <row r="1911" spans="1:1" x14ac:dyDescent="0.15">
      <c r="A1911" s="75"/>
    </row>
    <row r="1912" spans="1:1" x14ac:dyDescent="0.15">
      <c r="A1912" s="75"/>
    </row>
    <row r="1913" spans="1:1" x14ac:dyDescent="0.15">
      <c r="A1913" s="75"/>
    </row>
    <row r="1914" spans="1:1" x14ac:dyDescent="0.15">
      <c r="A1914" s="75"/>
    </row>
    <row r="1915" spans="1:1" x14ac:dyDescent="0.15">
      <c r="A1915" s="75"/>
    </row>
    <row r="1916" spans="1:1" x14ac:dyDescent="0.15">
      <c r="A1916" s="75"/>
    </row>
    <row r="1917" spans="1:1" x14ac:dyDescent="0.15">
      <c r="A1917" s="75"/>
    </row>
    <row r="1918" spans="1:1" x14ac:dyDescent="0.15">
      <c r="A1918" s="75"/>
    </row>
    <row r="1919" spans="1:1" x14ac:dyDescent="0.15">
      <c r="A1919" s="75"/>
    </row>
    <row r="1920" spans="1:1" x14ac:dyDescent="0.15">
      <c r="A1920" s="75"/>
    </row>
    <row r="1921" spans="1:1" x14ac:dyDescent="0.15">
      <c r="A1921" s="75"/>
    </row>
    <row r="1922" spans="1:1" x14ac:dyDescent="0.15">
      <c r="A1922" s="75"/>
    </row>
    <row r="1923" spans="1:1" x14ac:dyDescent="0.15">
      <c r="A1923" s="75"/>
    </row>
    <row r="1924" spans="1:1" x14ac:dyDescent="0.15">
      <c r="A1924" s="75"/>
    </row>
    <row r="1925" spans="1:1" x14ac:dyDescent="0.15">
      <c r="A1925" s="75"/>
    </row>
    <row r="1926" spans="1:1" x14ac:dyDescent="0.15">
      <c r="A1926" s="75"/>
    </row>
    <row r="1927" spans="1:1" x14ac:dyDescent="0.15">
      <c r="A1927" s="75"/>
    </row>
    <row r="1928" spans="1:1" x14ac:dyDescent="0.15">
      <c r="A1928" s="75"/>
    </row>
    <row r="1929" spans="1:1" x14ac:dyDescent="0.15">
      <c r="A1929" s="75"/>
    </row>
    <row r="1930" spans="1:1" x14ac:dyDescent="0.15">
      <c r="A1930" s="75"/>
    </row>
    <row r="1931" spans="1:1" x14ac:dyDescent="0.15">
      <c r="A1931" s="75"/>
    </row>
    <row r="1932" spans="1:1" x14ac:dyDescent="0.15">
      <c r="A1932" s="75"/>
    </row>
    <row r="1933" spans="1:1" x14ac:dyDescent="0.15">
      <c r="A1933" s="75"/>
    </row>
    <row r="1934" spans="1:1" x14ac:dyDescent="0.15">
      <c r="A1934" s="75"/>
    </row>
    <row r="1935" spans="1:1" x14ac:dyDescent="0.15">
      <c r="A1935" s="75"/>
    </row>
    <row r="1936" spans="1:1" x14ac:dyDescent="0.15">
      <c r="A1936" s="75"/>
    </row>
    <row r="1937" spans="1:1" x14ac:dyDescent="0.15">
      <c r="A1937" s="75"/>
    </row>
    <row r="1938" spans="1:1" x14ac:dyDescent="0.15">
      <c r="A1938" s="75"/>
    </row>
    <row r="1939" spans="1:1" x14ac:dyDescent="0.15">
      <c r="A1939" s="75"/>
    </row>
    <row r="1940" spans="1:1" x14ac:dyDescent="0.15">
      <c r="A1940" s="75"/>
    </row>
    <row r="1941" spans="1:1" x14ac:dyDescent="0.15">
      <c r="A1941" s="75"/>
    </row>
    <row r="1942" spans="1:1" x14ac:dyDescent="0.15">
      <c r="A1942" s="75"/>
    </row>
    <row r="1943" spans="1:1" x14ac:dyDescent="0.15">
      <c r="A1943" s="75"/>
    </row>
    <row r="1944" spans="1:1" x14ac:dyDescent="0.15">
      <c r="A1944" s="75"/>
    </row>
    <row r="1945" spans="1:1" x14ac:dyDescent="0.15">
      <c r="A1945" s="75"/>
    </row>
    <row r="1946" spans="1:1" x14ac:dyDescent="0.15">
      <c r="A1946" s="75"/>
    </row>
    <row r="1947" spans="1:1" x14ac:dyDescent="0.15">
      <c r="A1947" s="75"/>
    </row>
    <row r="1948" spans="1:1" x14ac:dyDescent="0.15">
      <c r="A1948" s="75"/>
    </row>
    <row r="1949" spans="1:1" x14ac:dyDescent="0.15">
      <c r="A1949" s="75"/>
    </row>
    <row r="1950" spans="1:1" x14ac:dyDescent="0.15">
      <c r="A1950" s="75"/>
    </row>
    <row r="1951" spans="1:1" x14ac:dyDescent="0.15">
      <c r="A1951" s="75"/>
    </row>
    <row r="1952" spans="1:1" x14ac:dyDescent="0.15">
      <c r="A1952" s="75"/>
    </row>
    <row r="1953" spans="1:1" x14ac:dyDescent="0.15">
      <c r="A1953" s="75"/>
    </row>
    <row r="1954" spans="1:1" x14ac:dyDescent="0.15">
      <c r="A1954" s="75"/>
    </row>
    <row r="1955" spans="1:1" x14ac:dyDescent="0.15">
      <c r="A1955" s="75"/>
    </row>
    <row r="1956" spans="1:1" x14ac:dyDescent="0.15">
      <c r="A1956" s="75"/>
    </row>
    <row r="1957" spans="1:1" x14ac:dyDescent="0.15">
      <c r="A1957" s="75"/>
    </row>
    <row r="1958" spans="1:1" x14ac:dyDescent="0.15">
      <c r="A1958" s="75"/>
    </row>
    <row r="1959" spans="1:1" x14ac:dyDescent="0.15">
      <c r="A1959" s="75"/>
    </row>
    <row r="1960" spans="1:1" x14ac:dyDescent="0.15">
      <c r="A1960" s="75"/>
    </row>
    <row r="1961" spans="1:1" x14ac:dyDescent="0.15">
      <c r="A1961" s="75"/>
    </row>
    <row r="1962" spans="1:1" x14ac:dyDescent="0.15">
      <c r="A1962" s="75"/>
    </row>
    <row r="1963" spans="1:1" x14ac:dyDescent="0.15">
      <c r="A1963" s="75"/>
    </row>
    <row r="1964" spans="1:1" x14ac:dyDescent="0.15">
      <c r="A1964" s="75"/>
    </row>
    <row r="1965" spans="1:1" x14ac:dyDescent="0.15">
      <c r="A1965" s="75"/>
    </row>
    <row r="1966" spans="1:1" x14ac:dyDescent="0.15">
      <c r="A1966" s="75"/>
    </row>
    <row r="1967" spans="1:1" x14ac:dyDescent="0.15">
      <c r="A1967" s="75"/>
    </row>
    <row r="1968" spans="1:1" x14ac:dyDescent="0.15">
      <c r="A1968" s="75"/>
    </row>
    <row r="1969" spans="1:1" x14ac:dyDescent="0.15">
      <c r="A1969" s="75"/>
    </row>
    <row r="1970" spans="1:1" x14ac:dyDescent="0.15">
      <c r="A1970" s="75"/>
    </row>
    <row r="1971" spans="1:1" x14ac:dyDescent="0.15">
      <c r="A1971" s="75"/>
    </row>
    <row r="1972" spans="1:1" x14ac:dyDescent="0.15">
      <c r="A1972" s="75"/>
    </row>
    <row r="1973" spans="1:1" x14ac:dyDescent="0.15">
      <c r="A1973" s="75"/>
    </row>
    <row r="1974" spans="1:1" x14ac:dyDescent="0.15">
      <c r="A1974" s="75"/>
    </row>
    <row r="1975" spans="1:1" x14ac:dyDescent="0.15">
      <c r="A1975" s="75"/>
    </row>
    <row r="1976" spans="1:1" x14ac:dyDescent="0.15">
      <c r="A1976" s="75"/>
    </row>
    <row r="1977" spans="1:1" x14ac:dyDescent="0.15">
      <c r="A1977" s="75"/>
    </row>
    <row r="1978" spans="1:1" x14ac:dyDescent="0.15">
      <c r="A1978" s="75"/>
    </row>
    <row r="1979" spans="1:1" x14ac:dyDescent="0.15">
      <c r="A1979" s="75"/>
    </row>
    <row r="1980" spans="1:1" x14ac:dyDescent="0.15">
      <c r="A1980" s="75"/>
    </row>
    <row r="1981" spans="1:1" x14ac:dyDescent="0.15">
      <c r="A1981" s="75"/>
    </row>
    <row r="1982" spans="1:1" x14ac:dyDescent="0.15">
      <c r="A1982" s="75"/>
    </row>
    <row r="1983" spans="1:1" x14ac:dyDescent="0.15">
      <c r="A1983" s="75"/>
    </row>
    <row r="1984" spans="1:1" x14ac:dyDescent="0.15">
      <c r="A1984" s="75"/>
    </row>
    <row r="1985" spans="1:1" x14ac:dyDescent="0.15">
      <c r="A1985" s="75"/>
    </row>
    <row r="1986" spans="1:1" x14ac:dyDescent="0.15">
      <c r="A1986" s="75"/>
    </row>
    <row r="1987" spans="1:1" x14ac:dyDescent="0.15">
      <c r="A1987" s="75"/>
    </row>
    <row r="1988" spans="1:1" x14ac:dyDescent="0.15">
      <c r="A1988" s="75"/>
    </row>
    <row r="1989" spans="1:1" x14ac:dyDescent="0.15">
      <c r="A1989" s="75"/>
    </row>
    <row r="1990" spans="1:1" x14ac:dyDescent="0.15">
      <c r="A1990" s="75"/>
    </row>
    <row r="1991" spans="1:1" x14ac:dyDescent="0.15">
      <c r="A1991" s="75"/>
    </row>
    <row r="1992" spans="1:1" x14ac:dyDescent="0.15">
      <c r="A1992" s="75"/>
    </row>
    <row r="1993" spans="1:1" x14ac:dyDescent="0.15">
      <c r="A1993" s="75"/>
    </row>
    <row r="1994" spans="1:1" x14ac:dyDescent="0.15">
      <c r="A1994" s="75"/>
    </row>
    <row r="1995" spans="1:1" x14ac:dyDescent="0.15">
      <c r="A1995" s="75"/>
    </row>
    <row r="1996" spans="1:1" x14ac:dyDescent="0.15">
      <c r="A1996" s="75"/>
    </row>
    <row r="1997" spans="1:1" x14ac:dyDescent="0.15">
      <c r="A1997" s="75"/>
    </row>
    <row r="1998" spans="1:1" x14ac:dyDescent="0.15">
      <c r="A1998" s="75"/>
    </row>
    <row r="1999" spans="1:1" x14ac:dyDescent="0.15">
      <c r="A1999" s="75"/>
    </row>
    <row r="2000" spans="1:1" x14ac:dyDescent="0.15">
      <c r="A2000" s="75"/>
    </row>
    <row r="2001" spans="1:1" x14ac:dyDescent="0.15">
      <c r="A2001" s="75"/>
    </row>
    <row r="2002" spans="1:1" x14ac:dyDescent="0.15">
      <c r="A2002" s="75"/>
    </row>
    <row r="2003" spans="1:1" x14ac:dyDescent="0.15">
      <c r="A2003" s="75"/>
    </row>
    <row r="2004" spans="1:1" x14ac:dyDescent="0.15">
      <c r="A2004" s="75"/>
    </row>
    <row r="2005" spans="1:1" x14ac:dyDescent="0.15">
      <c r="A2005" s="75"/>
    </row>
    <row r="2006" spans="1:1" x14ac:dyDescent="0.15">
      <c r="A2006" s="75"/>
    </row>
    <row r="2007" spans="1:1" x14ac:dyDescent="0.15">
      <c r="A2007" s="75"/>
    </row>
    <row r="2008" spans="1:1" x14ac:dyDescent="0.15">
      <c r="A2008" s="75"/>
    </row>
    <row r="2009" spans="1:1" x14ac:dyDescent="0.15">
      <c r="A2009" s="75"/>
    </row>
    <row r="2010" spans="1:1" x14ac:dyDescent="0.15">
      <c r="A2010" s="75"/>
    </row>
    <row r="2011" spans="1:1" x14ac:dyDescent="0.15">
      <c r="A2011" s="75"/>
    </row>
    <row r="2012" spans="1:1" x14ac:dyDescent="0.15">
      <c r="A2012" s="75"/>
    </row>
    <row r="2013" spans="1:1" x14ac:dyDescent="0.15">
      <c r="A2013" s="75"/>
    </row>
    <row r="2014" spans="1:1" x14ac:dyDescent="0.15">
      <c r="A2014" s="75"/>
    </row>
    <row r="2015" spans="1:1" x14ac:dyDescent="0.15">
      <c r="A2015" s="75"/>
    </row>
    <row r="2016" spans="1:1" x14ac:dyDescent="0.15">
      <c r="A2016" s="75"/>
    </row>
    <row r="2017" spans="1:1" x14ac:dyDescent="0.15">
      <c r="A2017" s="75"/>
    </row>
    <row r="2018" spans="1:1" x14ac:dyDescent="0.15">
      <c r="A2018" s="75"/>
    </row>
    <row r="2019" spans="1:1" x14ac:dyDescent="0.15">
      <c r="A2019" s="75"/>
    </row>
    <row r="2020" spans="1:1" x14ac:dyDescent="0.15">
      <c r="A2020" s="75"/>
    </row>
    <row r="2021" spans="1:1" x14ac:dyDescent="0.15">
      <c r="A2021" s="75"/>
    </row>
    <row r="2022" spans="1:1" x14ac:dyDescent="0.15">
      <c r="A2022" s="75"/>
    </row>
    <row r="2023" spans="1:1" x14ac:dyDescent="0.15">
      <c r="A2023" s="75"/>
    </row>
    <row r="2024" spans="1:1" x14ac:dyDescent="0.15">
      <c r="A2024" s="75"/>
    </row>
    <row r="2025" spans="1:1" x14ac:dyDescent="0.15">
      <c r="A2025" s="75"/>
    </row>
    <row r="2026" spans="1:1" x14ac:dyDescent="0.15">
      <c r="A2026" s="75"/>
    </row>
    <row r="2027" spans="1:1" x14ac:dyDescent="0.15">
      <c r="A2027" s="75"/>
    </row>
    <row r="2028" spans="1:1" x14ac:dyDescent="0.15">
      <c r="A2028" s="75"/>
    </row>
    <row r="2029" spans="1:1" x14ac:dyDescent="0.15">
      <c r="A2029" s="75"/>
    </row>
    <row r="2030" spans="1:1" x14ac:dyDescent="0.15">
      <c r="A2030" s="75"/>
    </row>
    <row r="2031" spans="1:1" x14ac:dyDescent="0.15">
      <c r="A2031" s="75"/>
    </row>
    <row r="2032" spans="1:1" x14ac:dyDescent="0.15">
      <c r="A2032" s="75"/>
    </row>
    <row r="2033" spans="1:1" x14ac:dyDescent="0.15">
      <c r="A2033" s="75"/>
    </row>
    <row r="2034" spans="1:1" x14ac:dyDescent="0.15">
      <c r="A2034" s="75"/>
    </row>
    <row r="2035" spans="1:1" x14ac:dyDescent="0.15">
      <c r="A2035" s="75"/>
    </row>
    <row r="2036" spans="1:1" x14ac:dyDescent="0.15">
      <c r="A2036" s="75"/>
    </row>
    <row r="2037" spans="1:1" x14ac:dyDescent="0.15">
      <c r="A2037" s="75"/>
    </row>
    <row r="2038" spans="1:1" x14ac:dyDescent="0.15">
      <c r="A2038" s="75"/>
    </row>
    <row r="2039" spans="1:1" x14ac:dyDescent="0.15">
      <c r="A2039" s="75"/>
    </row>
    <row r="2040" spans="1:1" x14ac:dyDescent="0.15">
      <c r="A2040" s="75"/>
    </row>
    <row r="2041" spans="1:1" x14ac:dyDescent="0.15">
      <c r="A2041" s="75"/>
    </row>
    <row r="2042" spans="1:1" x14ac:dyDescent="0.15">
      <c r="A2042" s="75"/>
    </row>
    <row r="2043" spans="1:1" x14ac:dyDescent="0.15">
      <c r="A2043" s="75"/>
    </row>
    <row r="2044" spans="1:1" x14ac:dyDescent="0.15">
      <c r="A2044" s="75"/>
    </row>
    <row r="2045" spans="1:1" x14ac:dyDescent="0.15">
      <c r="A2045" s="75"/>
    </row>
    <row r="2046" spans="1:1" x14ac:dyDescent="0.15">
      <c r="A2046" s="75"/>
    </row>
    <row r="2047" spans="1:1" x14ac:dyDescent="0.15">
      <c r="A2047" s="75"/>
    </row>
    <row r="2048" spans="1:1" x14ac:dyDescent="0.15">
      <c r="A2048" s="75"/>
    </row>
    <row r="2049" spans="1:1" x14ac:dyDescent="0.15">
      <c r="A2049" s="75"/>
    </row>
    <row r="2050" spans="1:1" x14ac:dyDescent="0.15">
      <c r="A2050" s="75"/>
    </row>
    <row r="2051" spans="1:1" x14ac:dyDescent="0.15">
      <c r="A2051" s="75"/>
    </row>
    <row r="2052" spans="1:1" x14ac:dyDescent="0.15">
      <c r="A2052" s="75"/>
    </row>
    <row r="2053" spans="1:1" x14ac:dyDescent="0.15">
      <c r="A2053" s="75"/>
    </row>
    <row r="2054" spans="1:1" x14ac:dyDescent="0.15">
      <c r="A2054" s="75"/>
    </row>
    <row r="2055" spans="1:1" x14ac:dyDescent="0.15">
      <c r="A2055" s="75"/>
    </row>
    <row r="2056" spans="1:1" x14ac:dyDescent="0.15">
      <c r="A2056" s="75"/>
    </row>
    <row r="2057" spans="1:1" x14ac:dyDescent="0.15">
      <c r="A2057" s="75"/>
    </row>
    <row r="2058" spans="1:1" x14ac:dyDescent="0.15">
      <c r="A2058" s="75"/>
    </row>
    <row r="2059" spans="1:1" x14ac:dyDescent="0.15">
      <c r="A2059" s="75"/>
    </row>
    <row r="2060" spans="1:1" x14ac:dyDescent="0.15">
      <c r="A2060" s="75"/>
    </row>
    <row r="2061" spans="1:1" x14ac:dyDescent="0.15">
      <c r="A2061" s="75"/>
    </row>
    <row r="2062" spans="1:1" x14ac:dyDescent="0.15">
      <c r="A2062" s="75"/>
    </row>
    <row r="2063" spans="1:1" x14ac:dyDescent="0.15">
      <c r="A2063" s="75"/>
    </row>
    <row r="2064" spans="1:1" x14ac:dyDescent="0.15">
      <c r="A2064" s="75"/>
    </row>
    <row r="2065" spans="1:1" x14ac:dyDescent="0.15">
      <c r="A2065" s="75"/>
    </row>
    <row r="2066" spans="1:1" x14ac:dyDescent="0.15">
      <c r="A2066" s="75"/>
    </row>
    <row r="2067" spans="1:1" x14ac:dyDescent="0.15">
      <c r="A2067" s="75"/>
    </row>
    <row r="2068" spans="1:1" x14ac:dyDescent="0.15">
      <c r="A2068" s="75"/>
    </row>
    <row r="2069" spans="1:1" x14ac:dyDescent="0.15">
      <c r="A2069" s="75"/>
    </row>
    <row r="2070" spans="1:1" x14ac:dyDescent="0.15">
      <c r="A2070" s="75"/>
    </row>
    <row r="2071" spans="1:1" x14ac:dyDescent="0.15">
      <c r="A2071" s="75"/>
    </row>
    <row r="2072" spans="1:1" x14ac:dyDescent="0.15">
      <c r="A2072" s="75"/>
    </row>
    <row r="2073" spans="1:1" x14ac:dyDescent="0.15">
      <c r="A2073" s="75"/>
    </row>
    <row r="2074" spans="1:1" x14ac:dyDescent="0.15">
      <c r="A2074" s="75"/>
    </row>
    <row r="2075" spans="1:1" x14ac:dyDescent="0.15">
      <c r="A2075" s="75"/>
    </row>
    <row r="2076" spans="1:1" x14ac:dyDescent="0.15">
      <c r="A2076" s="75"/>
    </row>
    <row r="2077" spans="1:1" x14ac:dyDescent="0.15">
      <c r="A2077" s="75"/>
    </row>
    <row r="2078" spans="1:1" x14ac:dyDescent="0.15">
      <c r="A2078" s="75"/>
    </row>
    <row r="2079" spans="1:1" x14ac:dyDescent="0.15">
      <c r="A2079" s="75"/>
    </row>
    <row r="2080" spans="1:1" x14ac:dyDescent="0.15">
      <c r="A2080" s="75"/>
    </row>
    <row r="2081" spans="1:1" x14ac:dyDescent="0.15">
      <c r="A2081" s="75"/>
    </row>
    <row r="2082" spans="1:1" x14ac:dyDescent="0.15">
      <c r="A2082" s="75"/>
    </row>
    <row r="2083" spans="1:1" x14ac:dyDescent="0.15">
      <c r="A2083" s="75"/>
    </row>
    <row r="2084" spans="1:1" x14ac:dyDescent="0.15">
      <c r="A2084" s="75"/>
    </row>
    <row r="2085" spans="1:1" x14ac:dyDescent="0.15">
      <c r="A2085" s="75"/>
    </row>
    <row r="2086" spans="1:1" x14ac:dyDescent="0.15">
      <c r="A2086" s="75"/>
    </row>
    <row r="2087" spans="1:1" x14ac:dyDescent="0.15">
      <c r="A2087" s="75"/>
    </row>
    <row r="2088" spans="1:1" x14ac:dyDescent="0.15">
      <c r="A2088" s="75"/>
    </row>
    <row r="2089" spans="1:1" x14ac:dyDescent="0.15">
      <c r="A2089" s="75"/>
    </row>
    <row r="2090" spans="1:1" x14ac:dyDescent="0.15">
      <c r="A2090" s="75"/>
    </row>
    <row r="2091" spans="1:1" x14ac:dyDescent="0.15">
      <c r="A2091" s="75"/>
    </row>
    <row r="2092" spans="1:1" x14ac:dyDescent="0.15">
      <c r="A2092" s="75"/>
    </row>
    <row r="2093" spans="1:1" x14ac:dyDescent="0.15">
      <c r="A2093" s="75"/>
    </row>
    <row r="2094" spans="1:1" x14ac:dyDescent="0.15">
      <c r="A2094" s="75"/>
    </row>
    <row r="2095" spans="1:1" x14ac:dyDescent="0.15">
      <c r="A2095" s="75"/>
    </row>
    <row r="2096" spans="1:1" x14ac:dyDescent="0.15">
      <c r="A2096" s="75"/>
    </row>
    <row r="2097" spans="1:1" x14ac:dyDescent="0.15">
      <c r="A2097" s="75"/>
    </row>
    <row r="2098" spans="1:1" x14ac:dyDescent="0.15">
      <c r="A2098" s="75"/>
    </row>
    <row r="2099" spans="1:1" x14ac:dyDescent="0.15">
      <c r="A2099" s="75"/>
    </row>
    <row r="2100" spans="1:1" x14ac:dyDescent="0.15">
      <c r="A2100" s="75"/>
    </row>
    <row r="2101" spans="1:1" x14ac:dyDescent="0.15">
      <c r="A2101" s="75"/>
    </row>
    <row r="2102" spans="1:1" x14ac:dyDescent="0.15">
      <c r="A2102" s="75"/>
    </row>
    <row r="2103" spans="1:1" x14ac:dyDescent="0.15">
      <c r="A2103" s="75"/>
    </row>
    <row r="2104" spans="1:1" x14ac:dyDescent="0.15">
      <c r="A2104" s="75"/>
    </row>
    <row r="2105" spans="1:1" x14ac:dyDescent="0.15">
      <c r="A2105" s="75"/>
    </row>
    <row r="2106" spans="1:1" x14ac:dyDescent="0.15">
      <c r="A2106" s="75"/>
    </row>
    <row r="2107" spans="1:1" x14ac:dyDescent="0.15">
      <c r="A2107" s="75"/>
    </row>
    <row r="2108" spans="1:1" x14ac:dyDescent="0.15">
      <c r="A2108" s="75"/>
    </row>
    <row r="2109" spans="1:1" x14ac:dyDescent="0.15">
      <c r="A2109" s="75"/>
    </row>
    <row r="2110" spans="1:1" x14ac:dyDescent="0.15">
      <c r="A2110" s="75"/>
    </row>
    <row r="2111" spans="1:1" x14ac:dyDescent="0.15">
      <c r="A2111" s="75"/>
    </row>
    <row r="2112" spans="1:1" x14ac:dyDescent="0.15">
      <c r="A2112" s="75"/>
    </row>
    <row r="2113" spans="1:1" x14ac:dyDescent="0.15">
      <c r="A2113" s="75"/>
    </row>
    <row r="2114" spans="1:1" x14ac:dyDescent="0.15">
      <c r="A2114" s="75"/>
    </row>
    <row r="2115" spans="1:1" x14ac:dyDescent="0.15">
      <c r="A2115" s="75"/>
    </row>
    <row r="2116" spans="1:1" x14ac:dyDescent="0.15">
      <c r="A2116" s="75"/>
    </row>
    <row r="2117" spans="1:1" x14ac:dyDescent="0.15">
      <c r="A2117" s="75"/>
    </row>
    <row r="2118" spans="1:1" x14ac:dyDescent="0.15">
      <c r="A2118" s="75"/>
    </row>
    <row r="2119" spans="1:1" x14ac:dyDescent="0.15">
      <c r="A2119" s="75"/>
    </row>
    <row r="2120" spans="1:1" x14ac:dyDescent="0.15">
      <c r="A2120" s="75"/>
    </row>
    <row r="2121" spans="1:1" x14ac:dyDescent="0.15">
      <c r="A2121" s="75"/>
    </row>
    <row r="2122" spans="1:1" x14ac:dyDescent="0.15">
      <c r="A2122" s="75"/>
    </row>
    <row r="2123" spans="1:1" x14ac:dyDescent="0.15">
      <c r="A2123" s="75"/>
    </row>
    <row r="2124" spans="1:1" x14ac:dyDescent="0.15">
      <c r="A2124" s="75"/>
    </row>
    <row r="2125" spans="1:1" x14ac:dyDescent="0.15">
      <c r="A2125" s="75"/>
    </row>
    <row r="2126" spans="1:1" x14ac:dyDescent="0.15">
      <c r="A2126" s="75"/>
    </row>
    <row r="2127" spans="1:1" x14ac:dyDescent="0.15">
      <c r="A2127" s="75"/>
    </row>
    <row r="2128" spans="1:1" x14ac:dyDescent="0.15">
      <c r="A2128" s="75"/>
    </row>
    <row r="2129" spans="1:1" x14ac:dyDescent="0.15">
      <c r="A2129" s="75"/>
    </row>
    <row r="2130" spans="1:1" x14ac:dyDescent="0.15">
      <c r="A2130" s="75"/>
    </row>
    <row r="2131" spans="1:1" x14ac:dyDescent="0.15">
      <c r="A2131" s="75"/>
    </row>
    <row r="2132" spans="1:1" x14ac:dyDescent="0.15">
      <c r="A2132" s="75"/>
    </row>
    <row r="2133" spans="1:1" x14ac:dyDescent="0.15">
      <c r="A2133" s="75"/>
    </row>
    <row r="2134" spans="1:1" x14ac:dyDescent="0.15">
      <c r="A2134" s="75"/>
    </row>
    <row r="2135" spans="1:1" x14ac:dyDescent="0.15">
      <c r="A2135" s="75"/>
    </row>
    <row r="2136" spans="1:1" x14ac:dyDescent="0.15">
      <c r="A2136" s="75"/>
    </row>
    <row r="2137" spans="1:1" x14ac:dyDescent="0.15">
      <c r="A2137" s="75"/>
    </row>
    <row r="2138" spans="1:1" x14ac:dyDescent="0.15">
      <c r="A2138" s="75"/>
    </row>
    <row r="2139" spans="1:1" x14ac:dyDescent="0.15">
      <c r="A2139" s="75"/>
    </row>
    <row r="2140" spans="1:1" x14ac:dyDescent="0.15">
      <c r="A2140" s="75"/>
    </row>
    <row r="2141" spans="1:1" x14ac:dyDescent="0.15">
      <c r="A2141" s="75"/>
    </row>
    <row r="2142" spans="1:1" x14ac:dyDescent="0.15">
      <c r="A2142" s="75"/>
    </row>
    <row r="2143" spans="1:1" x14ac:dyDescent="0.15">
      <c r="A2143" s="75"/>
    </row>
    <row r="2144" spans="1:1" x14ac:dyDescent="0.15">
      <c r="A2144" s="75"/>
    </row>
    <row r="2145" spans="1:1" x14ac:dyDescent="0.15">
      <c r="A2145" s="75"/>
    </row>
    <row r="2146" spans="1:1" x14ac:dyDescent="0.15">
      <c r="A2146" s="75"/>
    </row>
    <row r="2147" spans="1:1" x14ac:dyDescent="0.15">
      <c r="A2147" s="75"/>
    </row>
    <row r="2148" spans="1:1" x14ac:dyDescent="0.15">
      <c r="A2148" s="75"/>
    </row>
    <row r="2149" spans="1:1" x14ac:dyDescent="0.15">
      <c r="A2149" s="75"/>
    </row>
    <row r="2150" spans="1:1" x14ac:dyDescent="0.15">
      <c r="A2150" s="75"/>
    </row>
    <row r="2151" spans="1:1" x14ac:dyDescent="0.15">
      <c r="A2151" s="75"/>
    </row>
    <row r="2152" spans="1:1" x14ac:dyDescent="0.15">
      <c r="A2152" s="75"/>
    </row>
    <row r="2153" spans="1:1" x14ac:dyDescent="0.15">
      <c r="A2153" s="75"/>
    </row>
    <row r="2154" spans="1:1" x14ac:dyDescent="0.15">
      <c r="A2154" s="75"/>
    </row>
    <row r="2155" spans="1:1" x14ac:dyDescent="0.15">
      <c r="A2155" s="75"/>
    </row>
    <row r="2156" spans="1:1" x14ac:dyDescent="0.15">
      <c r="A2156" s="75"/>
    </row>
    <row r="2157" spans="1:1" x14ac:dyDescent="0.15">
      <c r="A2157" s="75"/>
    </row>
    <row r="2158" spans="1:1" x14ac:dyDescent="0.15">
      <c r="A2158" s="75"/>
    </row>
    <row r="2159" spans="1:1" x14ac:dyDescent="0.15">
      <c r="A2159" s="75"/>
    </row>
    <row r="2160" spans="1:1" x14ac:dyDescent="0.15">
      <c r="A2160" s="75"/>
    </row>
    <row r="2161" spans="1:1" x14ac:dyDescent="0.15">
      <c r="A2161" s="75"/>
    </row>
    <row r="2162" spans="1:1" x14ac:dyDescent="0.15">
      <c r="A2162" s="75"/>
    </row>
    <row r="2163" spans="1:1" x14ac:dyDescent="0.15">
      <c r="A2163" s="75"/>
    </row>
    <row r="2164" spans="1:1" x14ac:dyDescent="0.15">
      <c r="A2164" s="75"/>
    </row>
    <row r="2165" spans="1:1" x14ac:dyDescent="0.15">
      <c r="A2165" s="75"/>
    </row>
    <row r="2166" spans="1:1" x14ac:dyDescent="0.15">
      <c r="A2166" s="75"/>
    </row>
    <row r="2167" spans="1:1" x14ac:dyDescent="0.15">
      <c r="A2167" s="75"/>
    </row>
    <row r="2168" spans="1:1" x14ac:dyDescent="0.15">
      <c r="A2168" s="75"/>
    </row>
    <row r="2169" spans="1:1" x14ac:dyDescent="0.15">
      <c r="A2169" s="75"/>
    </row>
    <row r="2170" spans="1:1" x14ac:dyDescent="0.15">
      <c r="A2170" s="75"/>
    </row>
    <row r="2171" spans="1:1" x14ac:dyDescent="0.15">
      <c r="A2171" s="75"/>
    </row>
    <row r="2172" spans="1:1" x14ac:dyDescent="0.15">
      <c r="A2172" s="75"/>
    </row>
    <row r="2173" spans="1:1" x14ac:dyDescent="0.15">
      <c r="A2173" s="75"/>
    </row>
    <row r="2174" spans="1:1" x14ac:dyDescent="0.15">
      <c r="A2174" s="75"/>
    </row>
    <row r="2175" spans="1:1" x14ac:dyDescent="0.15">
      <c r="A2175" s="75"/>
    </row>
    <row r="2176" spans="1:1" x14ac:dyDescent="0.15">
      <c r="A2176" s="75"/>
    </row>
    <row r="2177" spans="1:1" x14ac:dyDescent="0.15">
      <c r="A2177" s="75"/>
    </row>
    <row r="2178" spans="1:1" x14ac:dyDescent="0.15">
      <c r="A2178" s="75"/>
    </row>
    <row r="2179" spans="1:1" x14ac:dyDescent="0.15">
      <c r="A2179" s="75"/>
    </row>
    <row r="2180" spans="1:1" x14ac:dyDescent="0.15">
      <c r="A2180" s="75"/>
    </row>
    <row r="2181" spans="1:1" x14ac:dyDescent="0.15">
      <c r="A2181" s="75"/>
    </row>
    <row r="2182" spans="1:1" x14ac:dyDescent="0.15">
      <c r="A2182" s="75"/>
    </row>
    <row r="2183" spans="1:1" x14ac:dyDescent="0.15">
      <c r="A2183" s="75"/>
    </row>
    <row r="2184" spans="1:1" x14ac:dyDescent="0.15">
      <c r="A2184" s="75"/>
    </row>
    <row r="2185" spans="1:1" x14ac:dyDescent="0.15">
      <c r="A2185" s="75"/>
    </row>
    <row r="2186" spans="1:1" x14ac:dyDescent="0.15">
      <c r="A2186" s="75"/>
    </row>
    <row r="2187" spans="1:1" x14ac:dyDescent="0.15">
      <c r="A2187" s="75"/>
    </row>
    <row r="2188" spans="1:1" x14ac:dyDescent="0.15">
      <c r="A2188" s="75"/>
    </row>
    <row r="2189" spans="1:1" x14ac:dyDescent="0.15">
      <c r="A2189" s="75"/>
    </row>
    <row r="2190" spans="1:1" x14ac:dyDescent="0.15">
      <c r="A2190" s="75"/>
    </row>
    <row r="2191" spans="1:1" x14ac:dyDescent="0.15">
      <c r="A2191" s="75"/>
    </row>
    <row r="2192" spans="1:1" x14ac:dyDescent="0.15">
      <c r="A2192" s="75"/>
    </row>
    <row r="2193" spans="1:1" x14ac:dyDescent="0.15">
      <c r="A2193" s="75"/>
    </row>
    <row r="2194" spans="1:1" x14ac:dyDescent="0.15">
      <c r="A2194" s="75"/>
    </row>
    <row r="2195" spans="1:1" x14ac:dyDescent="0.15">
      <c r="A2195" s="75"/>
    </row>
    <row r="2196" spans="1:1" x14ac:dyDescent="0.15">
      <c r="A2196" s="75"/>
    </row>
    <row r="2197" spans="1:1" x14ac:dyDescent="0.15">
      <c r="A2197" s="75"/>
    </row>
    <row r="2198" spans="1:1" x14ac:dyDescent="0.15">
      <c r="A2198" s="75"/>
    </row>
    <row r="2199" spans="1:1" x14ac:dyDescent="0.15">
      <c r="A2199" s="75"/>
    </row>
    <row r="2200" spans="1:1" x14ac:dyDescent="0.15">
      <c r="A2200" s="75"/>
    </row>
    <row r="2201" spans="1:1" x14ac:dyDescent="0.15">
      <c r="A2201" s="75"/>
    </row>
    <row r="2202" spans="1:1" x14ac:dyDescent="0.15">
      <c r="A2202" s="75"/>
    </row>
    <row r="2203" spans="1:1" x14ac:dyDescent="0.15">
      <c r="A2203" s="75"/>
    </row>
    <row r="2204" spans="1:1" x14ac:dyDescent="0.15">
      <c r="A2204" s="75"/>
    </row>
    <row r="2205" spans="1:1" x14ac:dyDescent="0.15">
      <c r="A2205" s="75"/>
    </row>
    <row r="2206" spans="1:1" x14ac:dyDescent="0.15">
      <c r="A2206" s="75"/>
    </row>
    <row r="2207" spans="1:1" x14ac:dyDescent="0.15">
      <c r="A2207" s="75"/>
    </row>
    <row r="2208" spans="1:1" x14ac:dyDescent="0.15">
      <c r="A2208" s="75"/>
    </row>
    <row r="2209" spans="1:1" x14ac:dyDescent="0.15">
      <c r="A2209" s="75"/>
    </row>
    <row r="2210" spans="1:1" x14ac:dyDescent="0.15">
      <c r="A2210" s="75"/>
    </row>
    <row r="2211" spans="1:1" x14ac:dyDescent="0.15">
      <c r="A2211" s="75"/>
    </row>
    <row r="2212" spans="1:1" x14ac:dyDescent="0.15">
      <c r="A2212" s="75"/>
    </row>
    <row r="2213" spans="1:1" x14ac:dyDescent="0.15">
      <c r="A2213" s="75"/>
    </row>
    <row r="2214" spans="1:1" x14ac:dyDescent="0.15">
      <c r="A2214" s="75"/>
    </row>
    <row r="2215" spans="1:1" x14ac:dyDescent="0.15">
      <c r="A2215" s="75"/>
    </row>
    <row r="2216" spans="1:1" x14ac:dyDescent="0.15">
      <c r="A2216" s="75"/>
    </row>
    <row r="2217" spans="1:1" x14ac:dyDescent="0.15">
      <c r="A2217" s="75"/>
    </row>
    <row r="2218" spans="1:1" x14ac:dyDescent="0.15">
      <c r="A2218" s="75"/>
    </row>
    <row r="2219" spans="1:1" x14ac:dyDescent="0.15">
      <c r="A2219" s="75"/>
    </row>
    <row r="2220" spans="1:1" x14ac:dyDescent="0.15">
      <c r="A2220" s="75"/>
    </row>
    <row r="2221" spans="1:1" x14ac:dyDescent="0.15">
      <c r="A2221" s="75"/>
    </row>
    <row r="2222" spans="1:1" x14ac:dyDescent="0.15">
      <c r="A2222" s="75"/>
    </row>
    <row r="2223" spans="1:1" x14ac:dyDescent="0.15">
      <c r="A2223" s="75"/>
    </row>
    <row r="2224" spans="1:1" x14ac:dyDescent="0.15">
      <c r="A2224" s="75"/>
    </row>
    <row r="2225" spans="1:1" x14ac:dyDescent="0.15">
      <c r="A2225" s="75"/>
    </row>
    <row r="2226" spans="1:1" x14ac:dyDescent="0.15">
      <c r="A2226" s="75"/>
    </row>
    <row r="2227" spans="1:1" x14ac:dyDescent="0.15">
      <c r="A2227" s="75"/>
    </row>
    <row r="2228" spans="1:1" x14ac:dyDescent="0.15">
      <c r="A2228" s="75"/>
    </row>
    <row r="2229" spans="1:1" x14ac:dyDescent="0.15">
      <c r="A2229" s="75"/>
    </row>
    <row r="2230" spans="1:1" x14ac:dyDescent="0.15">
      <c r="A2230" s="75"/>
    </row>
    <row r="2231" spans="1:1" x14ac:dyDescent="0.15">
      <c r="A2231" s="75"/>
    </row>
    <row r="2232" spans="1:1" x14ac:dyDescent="0.15">
      <c r="A2232" s="75"/>
    </row>
    <row r="2233" spans="1:1" x14ac:dyDescent="0.15">
      <c r="A2233" s="75"/>
    </row>
    <row r="2234" spans="1:1" x14ac:dyDescent="0.15">
      <c r="A2234" s="75"/>
    </row>
    <row r="2235" spans="1:1" x14ac:dyDescent="0.15">
      <c r="A2235" s="75"/>
    </row>
    <row r="2236" spans="1:1" x14ac:dyDescent="0.15">
      <c r="A2236" s="75"/>
    </row>
    <row r="2237" spans="1:1" x14ac:dyDescent="0.15">
      <c r="A2237" s="75"/>
    </row>
    <row r="2238" spans="1:1" x14ac:dyDescent="0.15">
      <c r="A2238" s="75"/>
    </row>
    <row r="2239" spans="1:1" x14ac:dyDescent="0.15">
      <c r="A2239" s="75"/>
    </row>
    <row r="2240" spans="1:1" x14ac:dyDescent="0.15">
      <c r="A2240" s="75"/>
    </row>
    <row r="2241" spans="1:1" x14ac:dyDescent="0.15">
      <c r="A2241" s="75"/>
    </row>
    <row r="2242" spans="1:1" x14ac:dyDescent="0.15">
      <c r="A2242" s="75"/>
    </row>
    <row r="2243" spans="1:1" x14ac:dyDescent="0.15">
      <c r="A2243" s="75"/>
    </row>
    <row r="2244" spans="1:1" x14ac:dyDescent="0.15">
      <c r="A2244" s="75"/>
    </row>
    <row r="2245" spans="1:1" x14ac:dyDescent="0.15">
      <c r="A2245" s="75"/>
    </row>
    <row r="2246" spans="1:1" x14ac:dyDescent="0.15">
      <c r="A2246" s="75"/>
    </row>
    <row r="2247" spans="1:1" x14ac:dyDescent="0.15">
      <c r="A2247" s="75"/>
    </row>
    <row r="2248" spans="1:1" x14ac:dyDescent="0.15">
      <c r="A2248" s="75"/>
    </row>
    <row r="2249" spans="1:1" x14ac:dyDescent="0.15">
      <c r="A2249" s="75"/>
    </row>
    <row r="2250" spans="1:1" x14ac:dyDescent="0.15">
      <c r="A2250" s="75"/>
    </row>
    <row r="2251" spans="1:1" x14ac:dyDescent="0.15">
      <c r="A2251" s="75"/>
    </row>
    <row r="2252" spans="1:1" x14ac:dyDescent="0.15">
      <c r="A2252" s="75"/>
    </row>
    <row r="2253" spans="1:1" x14ac:dyDescent="0.15">
      <c r="A2253" s="75"/>
    </row>
    <row r="2254" spans="1:1" x14ac:dyDescent="0.15">
      <c r="A2254" s="75"/>
    </row>
    <row r="2255" spans="1:1" x14ac:dyDescent="0.15">
      <c r="A2255" s="75"/>
    </row>
    <row r="2256" spans="1:1" x14ac:dyDescent="0.15">
      <c r="A2256" s="75"/>
    </row>
    <row r="2257" spans="1:1" x14ac:dyDescent="0.15">
      <c r="A2257" s="75"/>
    </row>
    <row r="2258" spans="1:1" x14ac:dyDescent="0.15">
      <c r="A2258" s="75"/>
    </row>
    <row r="2259" spans="1:1" x14ac:dyDescent="0.15">
      <c r="A2259" s="75"/>
    </row>
    <row r="2260" spans="1:1" x14ac:dyDescent="0.15">
      <c r="A2260" s="75"/>
    </row>
    <row r="2261" spans="1:1" x14ac:dyDescent="0.15">
      <c r="A2261" s="75"/>
    </row>
    <row r="2262" spans="1:1" x14ac:dyDescent="0.15">
      <c r="A2262" s="75"/>
    </row>
    <row r="2263" spans="1:1" x14ac:dyDescent="0.15">
      <c r="A2263" s="75"/>
    </row>
    <row r="2264" spans="1:1" x14ac:dyDescent="0.15">
      <c r="A2264" s="75"/>
    </row>
    <row r="2265" spans="1:1" x14ac:dyDescent="0.15">
      <c r="A2265" s="75"/>
    </row>
    <row r="2266" spans="1:1" x14ac:dyDescent="0.15">
      <c r="A2266" s="75"/>
    </row>
    <row r="2267" spans="1:1" x14ac:dyDescent="0.15">
      <c r="A2267" s="75"/>
    </row>
    <row r="2268" spans="1:1" x14ac:dyDescent="0.15">
      <c r="A2268" s="75"/>
    </row>
    <row r="2269" spans="1:1" x14ac:dyDescent="0.15">
      <c r="A2269" s="75"/>
    </row>
    <row r="2270" spans="1:1" x14ac:dyDescent="0.15">
      <c r="A2270" s="75"/>
    </row>
    <row r="2271" spans="1:1" x14ac:dyDescent="0.15">
      <c r="A2271" s="75"/>
    </row>
    <row r="2272" spans="1:1" x14ac:dyDescent="0.15">
      <c r="A2272" s="75"/>
    </row>
    <row r="2273" spans="1:1" x14ac:dyDescent="0.15">
      <c r="A2273" s="75"/>
    </row>
    <row r="2274" spans="1:1" x14ac:dyDescent="0.15">
      <c r="A2274" s="75"/>
    </row>
    <row r="2275" spans="1:1" x14ac:dyDescent="0.15">
      <c r="A2275" s="75"/>
    </row>
    <row r="2276" spans="1:1" x14ac:dyDescent="0.15">
      <c r="A2276" s="75"/>
    </row>
    <row r="2277" spans="1:1" x14ac:dyDescent="0.15">
      <c r="A2277" s="75"/>
    </row>
    <row r="2278" spans="1:1" x14ac:dyDescent="0.15">
      <c r="A2278" s="75"/>
    </row>
    <row r="2279" spans="1:1" x14ac:dyDescent="0.15">
      <c r="A2279" s="75"/>
    </row>
    <row r="2280" spans="1:1" x14ac:dyDescent="0.15">
      <c r="A2280" s="75"/>
    </row>
    <row r="2281" spans="1:1" x14ac:dyDescent="0.15">
      <c r="A2281" s="75"/>
    </row>
    <row r="2282" spans="1:1" x14ac:dyDescent="0.15">
      <c r="A2282" s="75"/>
    </row>
    <row r="2283" spans="1:1" x14ac:dyDescent="0.15">
      <c r="A2283" s="75"/>
    </row>
    <row r="2284" spans="1:1" x14ac:dyDescent="0.15">
      <c r="A2284" s="75"/>
    </row>
    <row r="2285" spans="1:1" x14ac:dyDescent="0.15">
      <c r="A2285" s="75"/>
    </row>
    <row r="2286" spans="1:1" x14ac:dyDescent="0.15">
      <c r="A2286" s="75"/>
    </row>
    <row r="2287" spans="1:1" x14ac:dyDescent="0.15">
      <c r="A2287" s="75"/>
    </row>
    <row r="2288" spans="1:1" x14ac:dyDescent="0.15">
      <c r="A2288" s="75"/>
    </row>
    <row r="2289" spans="1:1" x14ac:dyDescent="0.15">
      <c r="A2289" s="75"/>
    </row>
    <row r="2290" spans="1:1" x14ac:dyDescent="0.15">
      <c r="A2290" s="75"/>
    </row>
    <row r="2291" spans="1:1" x14ac:dyDescent="0.15">
      <c r="A2291" s="75"/>
    </row>
    <row r="2292" spans="1:1" x14ac:dyDescent="0.15">
      <c r="A2292" s="75"/>
    </row>
    <row r="2293" spans="1:1" x14ac:dyDescent="0.15">
      <c r="A2293" s="75"/>
    </row>
    <row r="2294" spans="1:1" x14ac:dyDescent="0.15">
      <c r="A2294" s="75"/>
    </row>
    <row r="2295" spans="1:1" x14ac:dyDescent="0.15">
      <c r="A2295" s="75"/>
    </row>
    <row r="2296" spans="1:1" x14ac:dyDescent="0.15">
      <c r="A2296" s="75"/>
    </row>
    <row r="2297" spans="1:1" x14ac:dyDescent="0.15">
      <c r="A2297" s="75"/>
    </row>
    <row r="2298" spans="1:1" x14ac:dyDescent="0.15">
      <c r="A2298" s="75"/>
    </row>
    <row r="2299" spans="1:1" x14ac:dyDescent="0.15">
      <c r="A2299" s="75"/>
    </row>
    <row r="2300" spans="1:1" x14ac:dyDescent="0.15">
      <c r="A2300" s="75"/>
    </row>
    <row r="2301" spans="1:1" x14ac:dyDescent="0.15">
      <c r="A2301" s="75"/>
    </row>
    <row r="2302" spans="1:1" x14ac:dyDescent="0.15">
      <c r="A2302" s="75"/>
    </row>
    <row r="2303" spans="1:1" x14ac:dyDescent="0.15">
      <c r="A2303" s="75"/>
    </row>
    <row r="2304" spans="1:1" x14ac:dyDescent="0.15">
      <c r="A2304" s="75"/>
    </row>
    <row r="2305" spans="1:1" x14ac:dyDescent="0.15">
      <c r="A2305" s="75"/>
    </row>
    <row r="2306" spans="1:1" x14ac:dyDescent="0.15">
      <c r="A2306" s="75"/>
    </row>
    <row r="2307" spans="1:1" x14ac:dyDescent="0.15">
      <c r="A2307" s="75"/>
    </row>
    <row r="2308" spans="1:1" x14ac:dyDescent="0.15">
      <c r="A2308" s="75"/>
    </row>
    <row r="2309" spans="1:1" x14ac:dyDescent="0.15">
      <c r="A2309" s="75"/>
    </row>
    <row r="2310" spans="1:1" x14ac:dyDescent="0.15">
      <c r="A2310" s="75"/>
    </row>
    <row r="2311" spans="1:1" x14ac:dyDescent="0.15">
      <c r="A2311" s="75"/>
    </row>
    <row r="2312" spans="1:1" x14ac:dyDescent="0.15">
      <c r="A2312" s="75"/>
    </row>
    <row r="2313" spans="1:1" x14ac:dyDescent="0.15">
      <c r="A2313" s="75"/>
    </row>
    <row r="2314" spans="1:1" x14ac:dyDescent="0.15">
      <c r="A2314" s="75"/>
    </row>
    <row r="2315" spans="1:1" x14ac:dyDescent="0.15">
      <c r="A2315" s="75"/>
    </row>
    <row r="2316" spans="1:1" x14ac:dyDescent="0.15">
      <c r="A2316" s="75"/>
    </row>
    <row r="2317" spans="1:1" x14ac:dyDescent="0.15">
      <c r="A2317" s="75"/>
    </row>
    <row r="2318" spans="1:1" x14ac:dyDescent="0.15">
      <c r="A2318" s="75"/>
    </row>
    <row r="2319" spans="1:1" x14ac:dyDescent="0.15">
      <c r="A2319" s="75"/>
    </row>
    <row r="2320" spans="1:1" x14ac:dyDescent="0.15">
      <c r="A2320" s="75"/>
    </row>
    <row r="2321" spans="1:1" x14ac:dyDescent="0.15">
      <c r="A2321" s="75"/>
    </row>
    <row r="2322" spans="1:1" x14ac:dyDescent="0.15">
      <c r="A2322" s="75"/>
    </row>
    <row r="2323" spans="1:1" x14ac:dyDescent="0.15">
      <c r="A2323" s="75"/>
    </row>
    <row r="2324" spans="1:1" x14ac:dyDescent="0.15">
      <c r="A2324" s="75"/>
    </row>
    <row r="2325" spans="1:1" x14ac:dyDescent="0.15">
      <c r="A2325" s="75"/>
    </row>
    <row r="2326" spans="1:1" x14ac:dyDescent="0.15">
      <c r="A2326" s="75"/>
    </row>
    <row r="2327" spans="1:1" x14ac:dyDescent="0.15">
      <c r="A2327" s="75"/>
    </row>
    <row r="2328" spans="1:1" x14ac:dyDescent="0.15">
      <c r="A2328" s="75"/>
    </row>
    <row r="2329" spans="1:1" x14ac:dyDescent="0.15">
      <c r="A2329" s="75"/>
    </row>
    <row r="2330" spans="1:1" x14ac:dyDescent="0.15">
      <c r="A2330" s="75"/>
    </row>
    <row r="2331" spans="1:1" x14ac:dyDescent="0.15">
      <c r="A2331" s="75"/>
    </row>
    <row r="2332" spans="1:1" x14ac:dyDescent="0.15">
      <c r="A2332" s="75"/>
    </row>
    <row r="2333" spans="1:1" x14ac:dyDescent="0.15">
      <c r="A2333" s="75"/>
    </row>
    <row r="2334" spans="1:1" x14ac:dyDescent="0.15">
      <c r="A2334" s="75"/>
    </row>
    <row r="2335" spans="1:1" x14ac:dyDescent="0.15">
      <c r="A2335" s="75"/>
    </row>
    <row r="2336" spans="1:1" x14ac:dyDescent="0.15">
      <c r="A2336" s="75"/>
    </row>
    <row r="2337" spans="1:1" x14ac:dyDescent="0.15">
      <c r="A2337" s="75"/>
    </row>
    <row r="2338" spans="1:1" x14ac:dyDescent="0.15">
      <c r="A2338" s="75"/>
    </row>
    <row r="2339" spans="1:1" x14ac:dyDescent="0.15">
      <c r="A2339" s="75"/>
    </row>
    <row r="2340" spans="1:1" x14ac:dyDescent="0.15">
      <c r="A2340" s="75"/>
    </row>
    <row r="2341" spans="1:1" x14ac:dyDescent="0.15">
      <c r="A2341" s="75"/>
    </row>
    <row r="2342" spans="1:1" x14ac:dyDescent="0.15">
      <c r="A2342" s="75"/>
    </row>
    <row r="2343" spans="1:1" x14ac:dyDescent="0.15">
      <c r="A2343" s="75"/>
    </row>
    <row r="2344" spans="1:1" x14ac:dyDescent="0.15">
      <c r="A2344" s="75"/>
    </row>
    <row r="2345" spans="1:1" x14ac:dyDescent="0.15">
      <c r="A2345" s="75"/>
    </row>
    <row r="2346" spans="1:1" x14ac:dyDescent="0.15">
      <c r="A2346" s="75"/>
    </row>
    <row r="2347" spans="1:1" x14ac:dyDescent="0.15">
      <c r="A2347" s="75"/>
    </row>
    <row r="2348" spans="1:1" x14ac:dyDescent="0.15">
      <c r="A2348" s="75"/>
    </row>
    <row r="2349" spans="1:1" x14ac:dyDescent="0.15">
      <c r="A2349" s="75"/>
    </row>
    <row r="2350" spans="1:1" x14ac:dyDescent="0.15">
      <c r="A2350" s="75"/>
    </row>
    <row r="2351" spans="1:1" x14ac:dyDescent="0.15">
      <c r="A2351" s="75"/>
    </row>
    <row r="2352" spans="1:1" x14ac:dyDescent="0.15">
      <c r="A2352" s="75"/>
    </row>
    <row r="2353" spans="1:1" x14ac:dyDescent="0.15">
      <c r="A2353" s="75"/>
    </row>
    <row r="2354" spans="1:1" x14ac:dyDescent="0.15">
      <c r="A2354" s="75"/>
    </row>
    <row r="2355" spans="1:1" x14ac:dyDescent="0.15">
      <c r="A2355" s="75"/>
    </row>
    <row r="2356" spans="1:1" x14ac:dyDescent="0.15">
      <c r="A2356" s="75"/>
    </row>
    <row r="2357" spans="1:1" x14ac:dyDescent="0.15">
      <c r="A2357" s="75"/>
    </row>
    <row r="2358" spans="1:1" x14ac:dyDescent="0.15">
      <c r="A2358" s="75"/>
    </row>
    <row r="2359" spans="1:1" x14ac:dyDescent="0.15">
      <c r="A2359" s="75"/>
    </row>
    <row r="2360" spans="1:1" x14ac:dyDescent="0.15">
      <c r="A2360" s="75"/>
    </row>
    <row r="2361" spans="1:1" x14ac:dyDescent="0.15">
      <c r="A2361" s="75"/>
    </row>
    <row r="2362" spans="1:1" x14ac:dyDescent="0.15">
      <c r="A2362" s="75"/>
    </row>
    <row r="2363" spans="1:1" x14ac:dyDescent="0.15">
      <c r="A2363" s="75"/>
    </row>
    <row r="2364" spans="1:1" x14ac:dyDescent="0.15">
      <c r="A2364" s="75"/>
    </row>
    <row r="2365" spans="1:1" x14ac:dyDescent="0.15">
      <c r="A2365" s="75"/>
    </row>
    <row r="2366" spans="1:1" x14ac:dyDescent="0.15">
      <c r="A2366" s="75"/>
    </row>
    <row r="2367" spans="1:1" x14ac:dyDescent="0.15">
      <c r="A2367" s="75"/>
    </row>
    <row r="2368" spans="1:1" x14ac:dyDescent="0.15">
      <c r="A2368" s="75"/>
    </row>
    <row r="2369" spans="1:1" x14ac:dyDescent="0.15">
      <c r="A2369" s="75"/>
    </row>
    <row r="2370" spans="1:1" x14ac:dyDescent="0.15">
      <c r="A2370" s="75"/>
    </row>
    <row r="2371" spans="1:1" x14ac:dyDescent="0.15">
      <c r="A2371" s="75"/>
    </row>
    <row r="2372" spans="1:1" x14ac:dyDescent="0.15">
      <c r="A2372" s="75"/>
    </row>
    <row r="2373" spans="1:1" x14ac:dyDescent="0.15">
      <c r="A2373" s="75"/>
    </row>
    <row r="2374" spans="1:1" x14ac:dyDescent="0.15">
      <c r="A2374" s="75"/>
    </row>
    <row r="2375" spans="1:1" x14ac:dyDescent="0.15">
      <c r="A2375" s="75"/>
    </row>
    <row r="2376" spans="1:1" x14ac:dyDescent="0.15">
      <c r="A2376" s="75"/>
    </row>
    <row r="2377" spans="1:1" x14ac:dyDescent="0.15">
      <c r="A2377" s="75"/>
    </row>
    <row r="2378" spans="1:1" x14ac:dyDescent="0.15">
      <c r="A2378" s="75"/>
    </row>
    <row r="2379" spans="1:1" x14ac:dyDescent="0.15">
      <c r="A2379" s="75"/>
    </row>
    <row r="2380" spans="1:1" x14ac:dyDescent="0.15">
      <c r="A2380" s="75"/>
    </row>
    <row r="2381" spans="1:1" x14ac:dyDescent="0.15">
      <c r="A2381" s="75"/>
    </row>
    <row r="2382" spans="1:1" x14ac:dyDescent="0.15">
      <c r="A2382" s="75"/>
    </row>
    <row r="2383" spans="1:1" x14ac:dyDescent="0.15">
      <c r="A2383" s="75"/>
    </row>
    <row r="2384" spans="1:1" x14ac:dyDescent="0.15">
      <c r="A2384" s="75"/>
    </row>
    <row r="2385" spans="1:1" x14ac:dyDescent="0.15">
      <c r="A2385" s="75"/>
    </row>
    <row r="2386" spans="1:1" x14ac:dyDescent="0.15">
      <c r="A2386" s="75"/>
    </row>
    <row r="2387" spans="1:1" x14ac:dyDescent="0.15">
      <c r="A2387" s="75"/>
    </row>
    <row r="2388" spans="1:1" x14ac:dyDescent="0.15">
      <c r="A2388" s="75"/>
    </row>
    <row r="2389" spans="1:1" x14ac:dyDescent="0.15">
      <c r="A2389" s="75"/>
    </row>
    <row r="2390" spans="1:1" x14ac:dyDescent="0.15">
      <c r="A2390" s="75"/>
    </row>
    <row r="2391" spans="1:1" x14ac:dyDescent="0.15">
      <c r="A2391" s="75"/>
    </row>
    <row r="2392" spans="1:1" x14ac:dyDescent="0.15">
      <c r="A2392" s="75"/>
    </row>
    <row r="2393" spans="1:1" x14ac:dyDescent="0.15">
      <c r="A2393" s="75"/>
    </row>
    <row r="2394" spans="1:1" x14ac:dyDescent="0.15">
      <c r="A2394" s="75"/>
    </row>
    <row r="2395" spans="1:1" x14ac:dyDescent="0.15">
      <c r="A2395" s="75"/>
    </row>
    <row r="2396" spans="1:1" x14ac:dyDescent="0.15">
      <c r="A2396" s="75"/>
    </row>
    <row r="2397" spans="1:1" x14ac:dyDescent="0.15">
      <c r="A2397" s="75"/>
    </row>
    <row r="2398" spans="1:1" x14ac:dyDescent="0.15">
      <c r="A2398" s="75"/>
    </row>
    <row r="2399" spans="1:1" x14ac:dyDescent="0.15">
      <c r="A2399" s="75"/>
    </row>
    <row r="2400" spans="1:1" x14ac:dyDescent="0.15">
      <c r="A2400" s="75"/>
    </row>
    <row r="2401" spans="1:1" x14ac:dyDescent="0.15">
      <c r="A2401" s="75"/>
    </row>
    <row r="2402" spans="1:1" x14ac:dyDescent="0.15">
      <c r="A2402" s="75"/>
    </row>
    <row r="2403" spans="1:1" x14ac:dyDescent="0.15">
      <c r="A2403" s="75"/>
    </row>
    <row r="2404" spans="1:1" x14ac:dyDescent="0.15">
      <c r="A2404" s="75"/>
    </row>
    <row r="2405" spans="1:1" x14ac:dyDescent="0.15">
      <c r="A2405" s="75"/>
    </row>
    <row r="2406" spans="1:1" x14ac:dyDescent="0.15">
      <c r="A2406" s="75"/>
    </row>
    <row r="2407" spans="1:1" x14ac:dyDescent="0.15">
      <c r="A2407" s="75"/>
    </row>
    <row r="2408" spans="1:1" x14ac:dyDescent="0.15">
      <c r="A2408" s="75"/>
    </row>
    <row r="2409" spans="1:1" x14ac:dyDescent="0.15">
      <c r="A2409" s="75"/>
    </row>
    <row r="2410" spans="1:1" x14ac:dyDescent="0.15">
      <c r="A2410" s="75"/>
    </row>
    <row r="2411" spans="1:1" x14ac:dyDescent="0.15">
      <c r="A2411" s="75"/>
    </row>
    <row r="2412" spans="1:1" x14ac:dyDescent="0.15">
      <c r="A2412" s="75"/>
    </row>
    <row r="2413" spans="1:1" x14ac:dyDescent="0.15">
      <c r="A2413" s="75"/>
    </row>
    <row r="2414" spans="1:1" x14ac:dyDescent="0.15">
      <c r="A2414" s="75"/>
    </row>
    <row r="2415" spans="1:1" x14ac:dyDescent="0.15">
      <c r="A2415" s="75"/>
    </row>
    <row r="2416" spans="1:1" x14ac:dyDescent="0.15">
      <c r="A2416" s="75"/>
    </row>
    <row r="2417" spans="1:1" x14ac:dyDescent="0.15">
      <c r="A2417" s="75"/>
    </row>
    <row r="2418" spans="1:1" x14ac:dyDescent="0.15">
      <c r="A2418" s="75"/>
    </row>
    <row r="2419" spans="1:1" x14ac:dyDescent="0.15">
      <c r="A2419" s="75"/>
    </row>
    <row r="2420" spans="1:1" x14ac:dyDescent="0.15">
      <c r="A2420" s="75"/>
    </row>
    <row r="2421" spans="1:1" x14ac:dyDescent="0.15">
      <c r="A2421" s="75"/>
    </row>
    <row r="2422" spans="1:1" x14ac:dyDescent="0.15">
      <c r="A2422" s="75"/>
    </row>
    <row r="2423" spans="1:1" x14ac:dyDescent="0.15">
      <c r="A2423" s="75"/>
    </row>
    <row r="2424" spans="1:1" x14ac:dyDescent="0.15">
      <c r="A2424" s="75"/>
    </row>
    <row r="2425" spans="1:1" x14ac:dyDescent="0.15">
      <c r="A2425" s="75"/>
    </row>
    <row r="2426" spans="1:1" x14ac:dyDescent="0.15">
      <c r="A2426" s="75"/>
    </row>
    <row r="2427" spans="1:1" x14ac:dyDescent="0.15">
      <c r="A2427" s="75"/>
    </row>
    <row r="2428" spans="1:1" x14ac:dyDescent="0.15">
      <c r="A2428" s="75"/>
    </row>
    <row r="2429" spans="1:1" x14ac:dyDescent="0.15">
      <c r="A2429" s="75"/>
    </row>
    <row r="2430" spans="1:1" x14ac:dyDescent="0.15">
      <c r="A2430" s="75"/>
    </row>
    <row r="2431" spans="1:1" x14ac:dyDescent="0.15">
      <c r="A2431" s="75"/>
    </row>
    <row r="2432" spans="1:1" x14ac:dyDescent="0.15">
      <c r="A2432" s="75"/>
    </row>
    <row r="2433" spans="1:1" x14ac:dyDescent="0.15">
      <c r="A2433" s="75"/>
    </row>
    <row r="2434" spans="1:1" x14ac:dyDescent="0.15">
      <c r="A2434" s="75"/>
    </row>
    <row r="2435" spans="1:1" x14ac:dyDescent="0.15">
      <c r="A2435" s="75"/>
    </row>
    <row r="2436" spans="1:1" x14ac:dyDescent="0.15">
      <c r="A2436" s="75"/>
    </row>
    <row r="2437" spans="1:1" x14ac:dyDescent="0.15">
      <c r="A2437" s="75"/>
    </row>
    <row r="2438" spans="1:1" x14ac:dyDescent="0.15">
      <c r="A2438" s="75"/>
    </row>
    <row r="2439" spans="1:1" x14ac:dyDescent="0.15">
      <c r="A2439" s="75"/>
    </row>
    <row r="2440" spans="1:1" x14ac:dyDescent="0.15">
      <c r="A2440" s="75"/>
    </row>
    <row r="2441" spans="1:1" x14ac:dyDescent="0.15">
      <c r="A2441" s="75"/>
    </row>
    <row r="2442" spans="1:1" x14ac:dyDescent="0.15">
      <c r="A2442" s="75"/>
    </row>
    <row r="2443" spans="1:1" x14ac:dyDescent="0.15">
      <c r="A2443" s="75"/>
    </row>
    <row r="2444" spans="1:1" x14ac:dyDescent="0.15">
      <c r="A2444" s="75"/>
    </row>
    <row r="2445" spans="1:1" x14ac:dyDescent="0.15">
      <c r="A2445" s="75"/>
    </row>
    <row r="2446" spans="1:1" x14ac:dyDescent="0.15">
      <c r="A2446" s="75"/>
    </row>
    <row r="2447" spans="1:1" x14ac:dyDescent="0.15">
      <c r="A2447" s="75"/>
    </row>
    <row r="2448" spans="1:1" x14ac:dyDescent="0.15">
      <c r="A2448" s="75"/>
    </row>
    <row r="2449" spans="1:1" x14ac:dyDescent="0.15">
      <c r="A2449" s="75"/>
    </row>
    <row r="2450" spans="1:1" x14ac:dyDescent="0.15">
      <c r="A2450" s="75"/>
    </row>
    <row r="2451" spans="1:1" x14ac:dyDescent="0.15">
      <c r="A2451" s="75"/>
    </row>
    <row r="2452" spans="1:1" x14ac:dyDescent="0.15">
      <c r="A2452" s="75"/>
    </row>
    <row r="2453" spans="1:1" x14ac:dyDescent="0.15">
      <c r="A2453" s="75"/>
    </row>
    <row r="2454" spans="1:1" x14ac:dyDescent="0.15">
      <c r="A2454" s="75"/>
    </row>
    <row r="2455" spans="1:1" x14ac:dyDescent="0.15">
      <c r="A2455" s="75"/>
    </row>
    <row r="2456" spans="1:1" x14ac:dyDescent="0.15">
      <c r="A2456" s="75"/>
    </row>
    <row r="2457" spans="1:1" x14ac:dyDescent="0.15">
      <c r="A2457" s="75"/>
    </row>
    <row r="2458" spans="1:1" x14ac:dyDescent="0.15">
      <c r="A2458" s="75"/>
    </row>
    <row r="2459" spans="1:1" x14ac:dyDescent="0.15">
      <c r="A2459" s="75"/>
    </row>
    <row r="2460" spans="1:1" x14ac:dyDescent="0.15">
      <c r="A2460" s="75"/>
    </row>
    <row r="2461" spans="1:1" x14ac:dyDescent="0.15">
      <c r="A2461" s="75"/>
    </row>
    <row r="2462" spans="1:1" x14ac:dyDescent="0.15">
      <c r="A2462" s="75"/>
    </row>
    <row r="2463" spans="1:1" x14ac:dyDescent="0.15">
      <c r="A2463" s="75"/>
    </row>
    <row r="2464" spans="1:1" x14ac:dyDescent="0.15">
      <c r="A2464" s="75"/>
    </row>
    <row r="2465" spans="1:1" x14ac:dyDescent="0.15">
      <c r="A2465" s="75"/>
    </row>
    <row r="2466" spans="1:1" x14ac:dyDescent="0.15">
      <c r="A2466" s="75"/>
    </row>
    <row r="2467" spans="1:1" x14ac:dyDescent="0.15">
      <c r="A2467" s="75"/>
    </row>
    <row r="2468" spans="1:1" x14ac:dyDescent="0.15">
      <c r="A2468" s="75"/>
    </row>
    <row r="2469" spans="1:1" x14ac:dyDescent="0.15">
      <c r="A2469" s="75"/>
    </row>
    <row r="2470" spans="1:1" x14ac:dyDescent="0.15">
      <c r="A2470" s="75"/>
    </row>
    <row r="2471" spans="1:1" x14ac:dyDescent="0.15">
      <c r="A2471" s="75"/>
    </row>
    <row r="2472" spans="1:1" x14ac:dyDescent="0.15">
      <c r="A2472" s="75"/>
    </row>
    <row r="2473" spans="1:1" x14ac:dyDescent="0.15">
      <c r="A2473" s="75"/>
    </row>
    <row r="2474" spans="1:1" x14ac:dyDescent="0.15">
      <c r="A2474" s="75"/>
    </row>
    <row r="2475" spans="1:1" x14ac:dyDescent="0.15">
      <c r="A2475" s="75"/>
    </row>
    <row r="2476" spans="1:1" x14ac:dyDescent="0.15">
      <c r="A2476" s="75"/>
    </row>
    <row r="2477" spans="1:1" x14ac:dyDescent="0.15">
      <c r="A2477" s="75"/>
    </row>
    <row r="2478" spans="1:1" x14ac:dyDescent="0.15">
      <c r="A2478" s="75"/>
    </row>
    <row r="2479" spans="1:1" x14ac:dyDescent="0.15">
      <c r="A2479" s="75"/>
    </row>
    <row r="2480" spans="1:1" x14ac:dyDescent="0.15">
      <c r="A2480" s="75"/>
    </row>
    <row r="2481" spans="1:1" x14ac:dyDescent="0.15">
      <c r="A2481" s="75"/>
    </row>
    <row r="2482" spans="1:1" x14ac:dyDescent="0.15">
      <c r="A2482" s="75"/>
    </row>
    <row r="2483" spans="1:1" x14ac:dyDescent="0.15">
      <c r="A2483" s="75"/>
    </row>
    <row r="2484" spans="1:1" x14ac:dyDescent="0.15">
      <c r="A2484" s="75"/>
    </row>
    <row r="2485" spans="1:1" x14ac:dyDescent="0.15">
      <c r="A2485" s="75"/>
    </row>
    <row r="2486" spans="1:1" x14ac:dyDescent="0.15">
      <c r="A2486" s="75"/>
    </row>
    <row r="2487" spans="1:1" x14ac:dyDescent="0.15">
      <c r="A2487" s="75"/>
    </row>
    <row r="2488" spans="1:1" x14ac:dyDescent="0.15">
      <c r="A2488" s="75"/>
    </row>
    <row r="2489" spans="1:1" x14ac:dyDescent="0.15">
      <c r="A2489" s="75"/>
    </row>
    <row r="2490" spans="1:1" x14ac:dyDescent="0.15">
      <c r="A2490" s="75"/>
    </row>
    <row r="2491" spans="1:1" x14ac:dyDescent="0.15">
      <c r="A2491" s="75"/>
    </row>
    <row r="2492" spans="1:1" x14ac:dyDescent="0.15">
      <c r="A2492" s="75"/>
    </row>
    <row r="2493" spans="1:1" x14ac:dyDescent="0.15">
      <c r="A2493" s="75"/>
    </row>
    <row r="2494" spans="1:1" x14ac:dyDescent="0.15">
      <c r="A2494" s="75"/>
    </row>
    <row r="2495" spans="1:1" x14ac:dyDescent="0.15">
      <c r="A2495" s="75"/>
    </row>
    <row r="2496" spans="1:1" x14ac:dyDescent="0.15">
      <c r="A2496" s="75"/>
    </row>
    <row r="2497" spans="1:1" x14ac:dyDescent="0.15">
      <c r="A2497" s="75"/>
    </row>
    <row r="2498" spans="1:1" x14ac:dyDescent="0.15">
      <c r="A2498" s="75"/>
    </row>
    <row r="2499" spans="1:1" x14ac:dyDescent="0.15">
      <c r="A2499" s="75"/>
    </row>
    <row r="2500" spans="1:1" x14ac:dyDescent="0.15">
      <c r="A2500" s="75"/>
    </row>
    <row r="2501" spans="1:1" x14ac:dyDescent="0.15">
      <c r="A2501" s="75"/>
    </row>
    <row r="2502" spans="1:1" x14ac:dyDescent="0.15">
      <c r="A2502" s="75"/>
    </row>
    <row r="2503" spans="1:1" x14ac:dyDescent="0.15">
      <c r="A2503" s="75"/>
    </row>
    <row r="2504" spans="1:1" x14ac:dyDescent="0.15">
      <c r="A2504" s="75"/>
    </row>
    <row r="2505" spans="1:1" x14ac:dyDescent="0.15">
      <c r="A2505" s="75"/>
    </row>
    <row r="2506" spans="1:1" x14ac:dyDescent="0.15">
      <c r="A2506" s="75"/>
    </row>
    <row r="2507" spans="1:1" x14ac:dyDescent="0.15">
      <c r="A2507" s="75"/>
    </row>
    <row r="2508" spans="1:1" x14ac:dyDescent="0.15">
      <c r="A2508" s="75"/>
    </row>
    <row r="2509" spans="1:1" x14ac:dyDescent="0.15">
      <c r="A2509" s="75"/>
    </row>
    <row r="2510" spans="1:1" x14ac:dyDescent="0.15">
      <c r="A2510" s="75"/>
    </row>
    <row r="2511" spans="1:1" x14ac:dyDescent="0.15">
      <c r="A2511" s="75"/>
    </row>
    <row r="2512" spans="1:1" x14ac:dyDescent="0.15">
      <c r="A2512" s="75"/>
    </row>
    <row r="2513" spans="1:1" x14ac:dyDescent="0.15">
      <c r="A2513" s="75"/>
    </row>
    <row r="2514" spans="1:1" x14ac:dyDescent="0.15">
      <c r="A2514" s="75"/>
    </row>
    <row r="2515" spans="1:1" x14ac:dyDescent="0.15">
      <c r="A2515" s="75"/>
    </row>
    <row r="2516" spans="1:1" x14ac:dyDescent="0.15">
      <c r="A2516" s="75"/>
    </row>
    <row r="2517" spans="1:1" x14ac:dyDescent="0.15">
      <c r="A2517" s="75"/>
    </row>
    <row r="2518" spans="1:1" x14ac:dyDescent="0.15">
      <c r="A2518" s="75"/>
    </row>
    <row r="2519" spans="1:1" x14ac:dyDescent="0.15">
      <c r="A2519" s="75"/>
    </row>
    <row r="2520" spans="1:1" x14ac:dyDescent="0.15">
      <c r="A2520" s="75"/>
    </row>
    <row r="2521" spans="1:1" x14ac:dyDescent="0.15">
      <c r="A2521" s="75"/>
    </row>
    <row r="2522" spans="1:1" x14ac:dyDescent="0.15">
      <c r="A2522" s="75"/>
    </row>
    <row r="2523" spans="1:1" x14ac:dyDescent="0.15">
      <c r="A2523" s="75"/>
    </row>
    <row r="2524" spans="1:1" x14ac:dyDescent="0.15">
      <c r="A2524" s="75"/>
    </row>
    <row r="2525" spans="1:1" x14ac:dyDescent="0.15">
      <c r="A2525" s="75"/>
    </row>
    <row r="2526" spans="1:1" x14ac:dyDescent="0.15">
      <c r="A2526" s="75"/>
    </row>
    <row r="2527" spans="1:1" x14ac:dyDescent="0.15">
      <c r="A2527" s="75"/>
    </row>
    <row r="2528" spans="1:1" x14ac:dyDescent="0.15">
      <c r="A2528" s="75"/>
    </row>
    <row r="2529" spans="1:1" x14ac:dyDescent="0.15">
      <c r="A2529" s="75"/>
    </row>
    <row r="2530" spans="1:1" x14ac:dyDescent="0.15">
      <c r="A2530" s="75"/>
    </row>
    <row r="2531" spans="1:1" x14ac:dyDescent="0.15">
      <c r="A2531" s="75"/>
    </row>
    <row r="2532" spans="1:1" x14ac:dyDescent="0.15">
      <c r="A2532" s="75"/>
    </row>
    <row r="2533" spans="1:1" x14ac:dyDescent="0.15">
      <c r="A2533" s="75"/>
    </row>
    <row r="2534" spans="1:1" x14ac:dyDescent="0.15">
      <c r="A2534" s="75"/>
    </row>
    <row r="2535" spans="1:1" x14ac:dyDescent="0.15">
      <c r="A2535" s="75"/>
    </row>
    <row r="2536" spans="1:1" x14ac:dyDescent="0.15">
      <c r="A2536" s="75"/>
    </row>
    <row r="2537" spans="1:1" x14ac:dyDescent="0.15">
      <c r="A2537" s="75"/>
    </row>
    <row r="2538" spans="1:1" x14ac:dyDescent="0.15">
      <c r="A2538" s="75"/>
    </row>
    <row r="2539" spans="1:1" x14ac:dyDescent="0.15">
      <c r="A2539" s="75"/>
    </row>
    <row r="2540" spans="1:1" x14ac:dyDescent="0.15">
      <c r="A2540" s="75"/>
    </row>
    <row r="2541" spans="1:1" x14ac:dyDescent="0.15">
      <c r="A2541" s="75"/>
    </row>
    <row r="2542" spans="1:1" x14ac:dyDescent="0.15">
      <c r="A2542" s="75"/>
    </row>
    <row r="2543" spans="1:1" x14ac:dyDescent="0.15">
      <c r="A2543" s="75"/>
    </row>
    <row r="2544" spans="1:1" x14ac:dyDescent="0.15">
      <c r="A2544" s="75"/>
    </row>
    <row r="2545" spans="1:1" x14ac:dyDescent="0.15">
      <c r="A2545" s="75"/>
    </row>
    <row r="2546" spans="1:1" x14ac:dyDescent="0.15">
      <c r="A2546" s="75"/>
    </row>
    <row r="2547" spans="1:1" x14ac:dyDescent="0.15">
      <c r="A2547" s="75"/>
    </row>
    <row r="2548" spans="1:1" x14ac:dyDescent="0.15">
      <c r="A2548" s="75"/>
    </row>
    <row r="2549" spans="1:1" x14ac:dyDescent="0.15">
      <c r="A2549" s="75"/>
    </row>
    <row r="2550" spans="1:1" x14ac:dyDescent="0.15">
      <c r="A2550" s="75"/>
    </row>
    <row r="2551" spans="1:1" x14ac:dyDescent="0.15">
      <c r="A2551" s="75"/>
    </row>
    <row r="2552" spans="1:1" x14ac:dyDescent="0.15">
      <c r="A2552" s="75"/>
    </row>
    <row r="2553" spans="1:1" x14ac:dyDescent="0.15">
      <c r="A2553" s="75"/>
    </row>
    <row r="2554" spans="1:1" x14ac:dyDescent="0.15">
      <c r="A2554" s="75"/>
    </row>
    <row r="2555" spans="1:1" x14ac:dyDescent="0.15">
      <c r="A2555" s="75"/>
    </row>
    <row r="2556" spans="1:1" x14ac:dyDescent="0.15">
      <c r="A2556" s="75"/>
    </row>
    <row r="2557" spans="1:1" x14ac:dyDescent="0.15">
      <c r="A2557" s="75"/>
    </row>
    <row r="2558" spans="1:1" x14ac:dyDescent="0.15">
      <c r="A2558" s="75"/>
    </row>
    <row r="2559" spans="1:1" x14ac:dyDescent="0.15">
      <c r="A2559" s="75"/>
    </row>
    <row r="2560" spans="1:1" x14ac:dyDescent="0.15">
      <c r="A2560" s="75"/>
    </row>
    <row r="2561" spans="1:1" x14ac:dyDescent="0.15">
      <c r="A2561" s="75"/>
    </row>
    <row r="2562" spans="1:1" x14ac:dyDescent="0.15">
      <c r="A2562" s="75"/>
    </row>
    <row r="2563" spans="1:1" x14ac:dyDescent="0.15">
      <c r="A2563" s="75"/>
    </row>
    <row r="2564" spans="1:1" x14ac:dyDescent="0.15">
      <c r="A2564" s="75"/>
    </row>
    <row r="2565" spans="1:1" x14ac:dyDescent="0.15">
      <c r="A2565" s="75"/>
    </row>
    <row r="2566" spans="1:1" x14ac:dyDescent="0.15">
      <c r="A2566" s="75"/>
    </row>
    <row r="2567" spans="1:1" x14ac:dyDescent="0.15">
      <c r="A2567" s="75"/>
    </row>
    <row r="2568" spans="1:1" x14ac:dyDescent="0.15">
      <c r="A2568" s="75"/>
    </row>
    <row r="2569" spans="1:1" x14ac:dyDescent="0.15">
      <c r="A2569" s="75"/>
    </row>
    <row r="2570" spans="1:1" x14ac:dyDescent="0.15">
      <c r="A2570" s="75"/>
    </row>
    <row r="2571" spans="1:1" x14ac:dyDescent="0.15">
      <c r="A2571" s="75"/>
    </row>
    <row r="2572" spans="1:1" x14ac:dyDescent="0.15">
      <c r="A2572" s="75"/>
    </row>
    <row r="2573" spans="1:1" x14ac:dyDescent="0.15">
      <c r="A2573" s="75"/>
    </row>
    <row r="2574" spans="1:1" x14ac:dyDescent="0.15">
      <c r="A2574" s="75"/>
    </row>
    <row r="2575" spans="1:1" x14ac:dyDescent="0.15">
      <c r="A2575" s="75"/>
    </row>
    <row r="2576" spans="1:1" x14ac:dyDescent="0.15">
      <c r="A2576" s="75"/>
    </row>
    <row r="2577" spans="1:1" x14ac:dyDescent="0.15">
      <c r="A2577" s="75"/>
    </row>
    <row r="2578" spans="1:1" x14ac:dyDescent="0.15">
      <c r="A2578" s="75"/>
    </row>
    <row r="2579" spans="1:1" x14ac:dyDescent="0.15">
      <c r="A2579" s="75"/>
    </row>
    <row r="2580" spans="1:1" x14ac:dyDescent="0.15">
      <c r="A2580" s="75"/>
    </row>
    <row r="2581" spans="1:1" x14ac:dyDescent="0.15">
      <c r="A2581" s="75"/>
    </row>
    <row r="2582" spans="1:1" x14ac:dyDescent="0.15">
      <c r="A2582" s="75"/>
    </row>
    <row r="2583" spans="1:1" x14ac:dyDescent="0.15">
      <c r="A2583" s="75"/>
    </row>
    <row r="2584" spans="1:1" x14ac:dyDescent="0.15">
      <c r="A2584" s="75"/>
    </row>
    <row r="2585" spans="1:1" x14ac:dyDescent="0.15">
      <c r="A2585" s="75"/>
    </row>
    <row r="2586" spans="1:1" x14ac:dyDescent="0.15">
      <c r="A2586" s="75"/>
    </row>
    <row r="2587" spans="1:1" x14ac:dyDescent="0.15">
      <c r="A2587" s="75"/>
    </row>
    <row r="2588" spans="1:1" x14ac:dyDescent="0.15">
      <c r="A2588" s="75"/>
    </row>
    <row r="2589" spans="1:1" x14ac:dyDescent="0.15">
      <c r="A2589" s="75"/>
    </row>
    <row r="2590" spans="1:1" x14ac:dyDescent="0.15">
      <c r="A2590" s="75"/>
    </row>
    <row r="2591" spans="1:1" x14ac:dyDescent="0.15">
      <c r="A2591" s="75"/>
    </row>
    <row r="2592" spans="1:1" x14ac:dyDescent="0.15">
      <c r="A2592" s="75"/>
    </row>
    <row r="2593" spans="1:1" x14ac:dyDescent="0.15">
      <c r="A2593" s="75"/>
    </row>
    <row r="2594" spans="1:1" x14ac:dyDescent="0.15">
      <c r="A2594" s="75"/>
    </row>
    <row r="2595" spans="1:1" x14ac:dyDescent="0.15">
      <c r="A2595" s="75"/>
    </row>
    <row r="2596" spans="1:1" x14ac:dyDescent="0.15">
      <c r="A2596" s="75"/>
    </row>
    <row r="2597" spans="1:1" x14ac:dyDescent="0.15">
      <c r="A2597" s="75"/>
    </row>
    <row r="2598" spans="1:1" x14ac:dyDescent="0.15">
      <c r="A2598" s="75"/>
    </row>
    <row r="2599" spans="1:1" x14ac:dyDescent="0.15">
      <c r="A2599" s="75"/>
    </row>
    <row r="2600" spans="1:1" x14ac:dyDescent="0.15">
      <c r="A2600" s="75"/>
    </row>
    <row r="2601" spans="1:1" x14ac:dyDescent="0.15">
      <c r="A2601" s="75"/>
    </row>
    <row r="2602" spans="1:1" x14ac:dyDescent="0.15">
      <c r="A2602" s="75"/>
    </row>
    <row r="2603" spans="1:1" x14ac:dyDescent="0.15">
      <c r="A2603" s="75"/>
    </row>
    <row r="2604" spans="1:1" x14ac:dyDescent="0.15">
      <c r="A2604" s="75"/>
    </row>
    <row r="2605" spans="1:1" x14ac:dyDescent="0.15">
      <c r="A2605" s="75"/>
    </row>
    <row r="2606" spans="1:1" x14ac:dyDescent="0.15">
      <c r="A2606" s="75"/>
    </row>
    <row r="2607" spans="1:1" x14ac:dyDescent="0.15">
      <c r="A2607" s="75"/>
    </row>
    <row r="2608" spans="1:1" x14ac:dyDescent="0.15">
      <c r="A2608" s="75"/>
    </row>
    <row r="2609" spans="1:1" x14ac:dyDescent="0.15">
      <c r="A2609" s="75"/>
    </row>
    <row r="2610" spans="1:1" x14ac:dyDescent="0.15">
      <c r="A2610" s="75"/>
    </row>
    <row r="2611" spans="1:1" x14ac:dyDescent="0.15">
      <c r="A2611" s="75"/>
    </row>
    <row r="2612" spans="1:1" x14ac:dyDescent="0.15">
      <c r="A2612" s="75"/>
    </row>
    <row r="2613" spans="1:1" x14ac:dyDescent="0.15">
      <c r="A2613" s="75"/>
    </row>
    <row r="2614" spans="1:1" x14ac:dyDescent="0.15">
      <c r="A2614" s="75"/>
    </row>
    <row r="2615" spans="1:1" x14ac:dyDescent="0.15">
      <c r="A2615" s="75"/>
    </row>
    <row r="2616" spans="1:1" x14ac:dyDescent="0.15">
      <c r="A2616" s="75"/>
    </row>
    <row r="2617" spans="1:1" x14ac:dyDescent="0.15">
      <c r="A2617" s="75"/>
    </row>
    <row r="2618" spans="1:1" x14ac:dyDescent="0.15">
      <c r="A2618" s="75"/>
    </row>
    <row r="2619" spans="1:1" x14ac:dyDescent="0.15">
      <c r="A2619" s="75"/>
    </row>
    <row r="2620" spans="1:1" x14ac:dyDescent="0.15">
      <c r="A2620" s="75"/>
    </row>
    <row r="2621" spans="1:1" x14ac:dyDescent="0.15">
      <c r="A2621" s="75"/>
    </row>
    <row r="2622" spans="1:1" x14ac:dyDescent="0.15">
      <c r="A2622" s="75"/>
    </row>
    <row r="2623" spans="1:1" x14ac:dyDescent="0.15">
      <c r="A2623" s="75"/>
    </row>
    <row r="2624" spans="1:1" x14ac:dyDescent="0.15">
      <c r="A2624" s="75"/>
    </row>
    <row r="2625" spans="1:1" x14ac:dyDescent="0.15">
      <c r="A2625" s="75"/>
    </row>
    <row r="2626" spans="1:1" x14ac:dyDescent="0.15">
      <c r="A2626" s="75"/>
    </row>
    <row r="2627" spans="1:1" x14ac:dyDescent="0.15">
      <c r="A2627" s="75"/>
    </row>
    <row r="2628" spans="1:1" x14ac:dyDescent="0.15">
      <c r="A2628" s="75"/>
    </row>
    <row r="2629" spans="1:1" x14ac:dyDescent="0.15">
      <c r="A2629" s="75"/>
    </row>
    <row r="2630" spans="1:1" x14ac:dyDescent="0.15">
      <c r="A2630" s="75"/>
    </row>
    <row r="2631" spans="1:1" x14ac:dyDescent="0.15">
      <c r="A2631" s="75"/>
    </row>
    <row r="2632" spans="1:1" x14ac:dyDescent="0.15">
      <c r="A2632" s="75"/>
    </row>
    <row r="2633" spans="1:1" x14ac:dyDescent="0.15">
      <c r="A2633" s="75"/>
    </row>
    <row r="2634" spans="1:1" x14ac:dyDescent="0.15">
      <c r="A2634" s="75"/>
    </row>
    <row r="2635" spans="1:1" x14ac:dyDescent="0.15">
      <c r="A2635" s="75"/>
    </row>
    <row r="2636" spans="1:1" x14ac:dyDescent="0.15">
      <c r="A2636" s="75"/>
    </row>
    <row r="2637" spans="1:1" x14ac:dyDescent="0.15">
      <c r="A2637" s="75"/>
    </row>
    <row r="2638" spans="1:1" x14ac:dyDescent="0.15">
      <c r="A2638" s="75"/>
    </row>
    <row r="2639" spans="1:1" x14ac:dyDescent="0.15">
      <c r="A2639" s="75"/>
    </row>
    <row r="2640" spans="1:1" x14ac:dyDescent="0.15">
      <c r="A2640" s="75"/>
    </row>
    <row r="2641" spans="1:1" x14ac:dyDescent="0.15">
      <c r="A2641" s="75"/>
    </row>
    <row r="2642" spans="1:1" x14ac:dyDescent="0.15">
      <c r="A2642" s="75"/>
    </row>
    <row r="2643" spans="1:1" x14ac:dyDescent="0.15">
      <c r="A2643" s="75"/>
    </row>
    <row r="2644" spans="1:1" x14ac:dyDescent="0.15">
      <c r="A2644" s="75"/>
    </row>
    <row r="2645" spans="1:1" x14ac:dyDescent="0.15">
      <c r="A2645" s="75"/>
    </row>
    <row r="2646" spans="1:1" x14ac:dyDescent="0.15">
      <c r="A2646" s="75"/>
    </row>
    <row r="2647" spans="1:1" x14ac:dyDescent="0.15">
      <c r="A2647" s="75"/>
    </row>
    <row r="2648" spans="1:1" x14ac:dyDescent="0.15">
      <c r="A2648" s="75"/>
    </row>
    <row r="2649" spans="1:1" x14ac:dyDescent="0.15">
      <c r="A2649" s="75"/>
    </row>
    <row r="2650" spans="1:1" x14ac:dyDescent="0.15">
      <c r="A2650" s="75"/>
    </row>
    <row r="2651" spans="1:1" x14ac:dyDescent="0.15">
      <c r="A2651" s="75"/>
    </row>
    <row r="2652" spans="1:1" x14ac:dyDescent="0.15">
      <c r="A2652" s="75"/>
    </row>
    <row r="2653" spans="1:1" x14ac:dyDescent="0.15">
      <c r="A2653" s="75"/>
    </row>
    <row r="2654" spans="1:1" x14ac:dyDescent="0.15">
      <c r="A2654" s="75"/>
    </row>
    <row r="2655" spans="1:1" x14ac:dyDescent="0.15">
      <c r="A2655" s="75"/>
    </row>
    <row r="2656" spans="1:1" x14ac:dyDescent="0.15">
      <c r="A2656" s="75"/>
    </row>
    <row r="2657" spans="1:1" x14ac:dyDescent="0.15">
      <c r="A2657" s="75"/>
    </row>
    <row r="2658" spans="1:1" x14ac:dyDescent="0.15">
      <c r="A2658" s="75"/>
    </row>
    <row r="2659" spans="1:1" x14ac:dyDescent="0.15">
      <c r="A2659" s="75"/>
    </row>
    <row r="2660" spans="1:1" x14ac:dyDescent="0.15">
      <c r="A2660" s="75"/>
    </row>
    <row r="2661" spans="1:1" x14ac:dyDescent="0.15">
      <c r="A2661" s="75"/>
    </row>
    <row r="2662" spans="1:1" x14ac:dyDescent="0.15">
      <c r="A2662" s="75"/>
    </row>
    <row r="2663" spans="1:1" x14ac:dyDescent="0.15">
      <c r="A2663" s="75"/>
    </row>
    <row r="2664" spans="1:1" x14ac:dyDescent="0.15">
      <c r="A2664" s="75"/>
    </row>
    <row r="2665" spans="1:1" x14ac:dyDescent="0.15">
      <c r="A2665" s="75"/>
    </row>
    <row r="2666" spans="1:1" x14ac:dyDescent="0.15">
      <c r="A2666" s="75"/>
    </row>
    <row r="2667" spans="1:1" x14ac:dyDescent="0.15">
      <c r="A2667" s="75"/>
    </row>
    <row r="2668" spans="1:1" x14ac:dyDescent="0.15">
      <c r="A2668" s="75"/>
    </row>
    <row r="2669" spans="1:1" x14ac:dyDescent="0.15">
      <c r="A2669" s="75"/>
    </row>
    <row r="2670" spans="1:1" x14ac:dyDescent="0.15">
      <c r="A2670" s="75"/>
    </row>
    <row r="2671" spans="1:1" x14ac:dyDescent="0.15">
      <c r="A2671" s="75"/>
    </row>
    <row r="2672" spans="1:1" x14ac:dyDescent="0.15">
      <c r="A2672" s="75"/>
    </row>
    <row r="2673" spans="1:1" x14ac:dyDescent="0.15">
      <c r="A2673" s="75"/>
    </row>
    <row r="2674" spans="1:1" x14ac:dyDescent="0.15">
      <c r="A2674" s="75"/>
    </row>
    <row r="2675" spans="1:1" x14ac:dyDescent="0.15">
      <c r="A2675" s="75"/>
    </row>
    <row r="2676" spans="1:1" x14ac:dyDescent="0.15">
      <c r="A2676" s="75"/>
    </row>
    <row r="2677" spans="1:1" x14ac:dyDescent="0.15">
      <c r="A2677" s="75"/>
    </row>
    <row r="2678" spans="1:1" x14ac:dyDescent="0.15">
      <c r="A2678" s="75"/>
    </row>
    <row r="2679" spans="1:1" x14ac:dyDescent="0.15">
      <c r="A2679" s="75"/>
    </row>
    <row r="2680" spans="1:1" x14ac:dyDescent="0.15">
      <c r="A2680" s="75"/>
    </row>
    <row r="2681" spans="1:1" x14ac:dyDescent="0.15">
      <c r="A2681" s="75"/>
    </row>
    <row r="2682" spans="1:1" x14ac:dyDescent="0.15">
      <c r="A2682" s="75"/>
    </row>
    <row r="2683" spans="1:1" x14ac:dyDescent="0.15">
      <c r="A2683" s="75"/>
    </row>
    <row r="2684" spans="1:1" x14ac:dyDescent="0.15">
      <c r="A2684" s="75"/>
    </row>
    <row r="2685" spans="1:1" x14ac:dyDescent="0.15">
      <c r="A2685" s="75"/>
    </row>
    <row r="2686" spans="1:1" x14ac:dyDescent="0.15">
      <c r="A2686" s="75"/>
    </row>
    <row r="2687" spans="1:1" x14ac:dyDescent="0.15">
      <c r="A2687" s="75"/>
    </row>
    <row r="2688" spans="1:1" x14ac:dyDescent="0.15">
      <c r="A2688" s="75"/>
    </row>
    <row r="2689" spans="1:1" x14ac:dyDescent="0.15">
      <c r="A2689" s="75"/>
    </row>
    <row r="2690" spans="1:1" x14ac:dyDescent="0.15">
      <c r="A2690" s="75"/>
    </row>
    <row r="2691" spans="1:1" x14ac:dyDescent="0.15">
      <c r="A2691" s="75"/>
    </row>
    <row r="2692" spans="1:1" x14ac:dyDescent="0.15">
      <c r="A2692" s="75"/>
    </row>
    <row r="2693" spans="1:1" x14ac:dyDescent="0.15">
      <c r="A2693" s="75"/>
    </row>
    <row r="2694" spans="1:1" x14ac:dyDescent="0.15">
      <c r="A2694" s="75"/>
    </row>
    <row r="2695" spans="1:1" x14ac:dyDescent="0.15">
      <c r="A2695" s="75"/>
    </row>
    <row r="2696" spans="1:1" x14ac:dyDescent="0.15">
      <c r="A2696" s="75"/>
    </row>
    <row r="2697" spans="1:1" x14ac:dyDescent="0.15">
      <c r="A2697" s="75"/>
    </row>
    <row r="2698" spans="1:1" x14ac:dyDescent="0.15">
      <c r="A2698" s="75"/>
    </row>
    <row r="2699" spans="1:1" x14ac:dyDescent="0.15">
      <c r="A2699" s="75"/>
    </row>
    <row r="2700" spans="1:1" x14ac:dyDescent="0.15">
      <c r="A2700" s="75"/>
    </row>
    <row r="2701" spans="1:1" x14ac:dyDescent="0.15">
      <c r="A2701" s="75"/>
    </row>
    <row r="2702" spans="1:1" x14ac:dyDescent="0.15">
      <c r="A2702" s="75"/>
    </row>
    <row r="2703" spans="1:1" x14ac:dyDescent="0.15">
      <c r="A2703" s="75"/>
    </row>
    <row r="2704" spans="1:1" x14ac:dyDescent="0.15">
      <c r="A2704" s="75"/>
    </row>
    <row r="2705" spans="1:1" x14ac:dyDescent="0.15">
      <c r="A2705" s="75"/>
    </row>
    <row r="2706" spans="1:1" x14ac:dyDescent="0.15">
      <c r="A2706" s="75"/>
    </row>
    <row r="2707" spans="1:1" x14ac:dyDescent="0.15">
      <c r="A2707" s="75"/>
    </row>
    <row r="2708" spans="1:1" x14ac:dyDescent="0.15">
      <c r="A2708" s="75"/>
    </row>
    <row r="2709" spans="1:1" x14ac:dyDescent="0.15">
      <c r="A2709" s="75"/>
    </row>
    <row r="2710" spans="1:1" x14ac:dyDescent="0.15">
      <c r="A2710" s="75"/>
    </row>
    <row r="2711" spans="1:1" x14ac:dyDescent="0.15">
      <c r="A2711" s="75"/>
    </row>
    <row r="2712" spans="1:1" x14ac:dyDescent="0.15">
      <c r="A2712" s="75"/>
    </row>
    <row r="2713" spans="1:1" x14ac:dyDescent="0.15">
      <c r="A2713" s="75"/>
    </row>
    <row r="2714" spans="1:1" x14ac:dyDescent="0.15">
      <c r="A2714" s="75"/>
    </row>
    <row r="2715" spans="1:1" x14ac:dyDescent="0.15">
      <c r="A2715" s="75"/>
    </row>
    <row r="2716" spans="1:1" x14ac:dyDescent="0.15">
      <c r="A2716" s="75"/>
    </row>
    <row r="2717" spans="1:1" x14ac:dyDescent="0.15">
      <c r="A2717" s="75"/>
    </row>
    <row r="2718" spans="1:1" x14ac:dyDescent="0.15">
      <c r="A2718" s="75"/>
    </row>
    <row r="2719" spans="1:1" x14ac:dyDescent="0.15">
      <c r="A2719" s="75"/>
    </row>
    <row r="2720" spans="1:1" x14ac:dyDescent="0.15">
      <c r="A2720" s="75"/>
    </row>
    <row r="2721" spans="1:1" x14ac:dyDescent="0.15">
      <c r="A2721" s="75"/>
    </row>
    <row r="2722" spans="1:1" x14ac:dyDescent="0.15">
      <c r="A2722" s="75"/>
    </row>
    <row r="2723" spans="1:1" x14ac:dyDescent="0.15">
      <c r="A2723" s="75"/>
    </row>
    <row r="2724" spans="1:1" x14ac:dyDescent="0.15">
      <c r="A2724" s="75"/>
    </row>
    <row r="2725" spans="1:1" x14ac:dyDescent="0.15">
      <c r="A2725" s="75"/>
    </row>
    <row r="2726" spans="1:1" x14ac:dyDescent="0.15">
      <c r="A2726" s="75"/>
    </row>
    <row r="2727" spans="1:1" x14ac:dyDescent="0.15">
      <c r="A2727" s="75"/>
    </row>
    <row r="2728" spans="1:1" x14ac:dyDescent="0.15">
      <c r="A2728" s="75"/>
    </row>
    <row r="2729" spans="1:1" x14ac:dyDescent="0.15">
      <c r="A2729" s="75"/>
    </row>
    <row r="2730" spans="1:1" x14ac:dyDescent="0.15">
      <c r="A2730" s="75"/>
    </row>
    <row r="2731" spans="1:1" x14ac:dyDescent="0.15">
      <c r="A2731" s="75"/>
    </row>
    <row r="2732" spans="1:1" x14ac:dyDescent="0.15">
      <c r="A2732" s="75"/>
    </row>
    <row r="2733" spans="1:1" x14ac:dyDescent="0.15">
      <c r="A2733" s="75"/>
    </row>
    <row r="2734" spans="1:1" x14ac:dyDescent="0.15">
      <c r="A2734" s="75"/>
    </row>
    <row r="2735" spans="1:1" x14ac:dyDescent="0.15">
      <c r="A2735" s="75"/>
    </row>
    <row r="2736" spans="1:1" x14ac:dyDescent="0.15">
      <c r="A2736" s="75"/>
    </row>
    <row r="2737" spans="1:1" x14ac:dyDescent="0.15">
      <c r="A2737" s="75"/>
    </row>
    <row r="2738" spans="1:1" x14ac:dyDescent="0.15">
      <c r="A2738" s="75"/>
    </row>
    <row r="2739" spans="1:1" x14ac:dyDescent="0.15">
      <c r="A2739" s="75"/>
    </row>
    <row r="2740" spans="1:1" x14ac:dyDescent="0.15">
      <c r="A2740" s="75"/>
    </row>
    <row r="2741" spans="1:1" x14ac:dyDescent="0.15">
      <c r="A2741" s="75"/>
    </row>
    <row r="2742" spans="1:1" x14ac:dyDescent="0.15">
      <c r="A2742" s="75"/>
    </row>
    <row r="2743" spans="1:1" x14ac:dyDescent="0.15">
      <c r="A2743" s="75"/>
    </row>
    <row r="2744" spans="1:1" x14ac:dyDescent="0.15">
      <c r="A2744" s="75"/>
    </row>
    <row r="2745" spans="1:1" x14ac:dyDescent="0.15">
      <c r="A2745" s="75"/>
    </row>
    <row r="2746" spans="1:1" x14ac:dyDescent="0.15">
      <c r="A2746" s="75"/>
    </row>
    <row r="2747" spans="1:1" x14ac:dyDescent="0.15">
      <c r="A2747" s="75"/>
    </row>
    <row r="2748" spans="1:1" x14ac:dyDescent="0.15">
      <c r="A2748" s="75"/>
    </row>
    <row r="2749" spans="1:1" x14ac:dyDescent="0.15">
      <c r="A2749" s="75"/>
    </row>
    <row r="2750" spans="1:1" x14ac:dyDescent="0.15">
      <c r="A2750" s="75"/>
    </row>
    <row r="2751" spans="1:1" x14ac:dyDescent="0.15">
      <c r="A2751" s="75"/>
    </row>
    <row r="2752" spans="1:1" x14ac:dyDescent="0.15">
      <c r="A2752" s="75"/>
    </row>
    <row r="2753" spans="1:1" x14ac:dyDescent="0.15">
      <c r="A2753" s="75"/>
    </row>
    <row r="2754" spans="1:1" x14ac:dyDescent="0.15">
      <c r="A2754" s="75"/>
    </row>
    <row r="2755" spans="1:1" x14ac:dyDescent="0.15">
      <c r="A2755" s="75"/>
    </row>
    <row r="2756" spans="1:1" x14ac:dyDescent="0.15">
      <c r="A2756" s="75"/>
    </row>
    <row r="2757" spans="1:1" x14ac:dyDescent="0.15">
      <c r="A2757" s="75"/>
    </row>
    <row r="2758" spans="1:1" x14ac:dyDescent="0.15">
      <c r="A2758" s="75"/>
    </row>
    <row r="2759" spans="1:1" x14ac:dyDescent="0.15">
      <c r="A2759" s="75"/>
    </row>
    <row r="2760" spans="1:1" x14ac:dyDescent="0.15">
      <c r="A2760" s="75"/>
    </row>
    <row r="2761" spans="1:1" x14ac:dyDescent="0.15">
      <c r="A2761" s="75"/>
    </row>
    <row r="2762" spans="1:1" x14ac:dyDescent="0.15">
      <c r="A2762" s="75"/>
    </row>
    <row r="2763" spans="1:1" x14ac:dyDescent="0.15">
      <c r="A2763" s="75"/>
    </row>
    <row r="2764" spans="1:1" x14ac:dyDescent="0.15">
      <c r="A2764" s="75"/>
    </row>
    <row r="2765" spans="1:1" x14ac:dyDescent="0.15">
      <c r="A2765" s="75"/>
    </row>
    <row r="2766" spans="1:1" x14ac:dyDescent="0.15">
      <c r="A2766" s="75"/>
    </row>
    <row r="2767" spans="1:1" x14ac:dyDescent="0.15">
      <c r="A2767" s="75"/>
    </row>
    <row r="2768" spans="1:1" x14ac:dyDescent="0.15">
      <c r="A2768" s="75"/>
    </row>
    <row r="2769" spans="1:1" x14ac:dyDescent="0.15">
      <c r="A2769" s="75"/>
    </row>
    <row r="2770" spans="1:1" x14ac:dyDescent="0.15">
      <c r="A2770" s="75"/>
    </row>
    <row r="2771" spans="1:1" x14ac:dyDescent="0.15">
      <c r="A2771" s="75"/>
    </row>
    <row r="2772" spans="1:1" x14ac:dyDescent="0.15">
      <c r="A2772" s="75"/>
    </row>
    <row r="2773" spans="1:1" x14ac:dyDescent="0.15">
      <c r="A2773" s="75"/>
    </row>
    <row r="2774" spans="1:1" x14ac:dyDescent="0.15">
      <c r="A2774" s="75"/>
    </row>
    <row r="2775" spans="1:1" x14ac:dyDescent="0.15">
      <c r="A2775" s="75"/>
    </row>
    <row r="2776" spans="1:1" x14ac:dyDescent="0.15">
      <c r="A2776" s="75"/>
    </row>
    <row r="2777" spans="1:1" x14ac:dyDescent="0.15">
      <c r="A2777" s="75"/>
    </row>
    <row r="2778" spans="1:1" x14ac:dyDescent="0.15">
      <c r="A2778" s="75"/>
    </row>
    <row r="2779" spans="1:1" x14ac:dyDescent="0.15">
      <c r="A2779" s="75"/>
    </row>
    <row r="2780" spans="1:1" x14ac:dyDescent="0.15">
      <c r="A2780" s="75"/>
    </row>
    <row r="2781" spans="1:1" x14ac:dyDescent="0.15">
      <c r="A2781" s="75"/>
    </row>
    <row r="2782" spans="1:1" x14ac:dyDescent="0.15">
      <c r="A2782" s="75"/>
    </row>
    <row r="2783" spans="1:1" x14ac:dyDescent="0.15">
      <c r="A2783" s="75"/>
    </row>
    <row r="2784" spans="1:1" x14ac:dyDescent="0.15">
      <c r="A2784" s="75"/>
    </row>
    <row r="2785" spans="1:1" x14ac:dyDescent="0.15">
      <c r="A2785" s="75"/>
    </row>
    <row r="2786" spans="1:1" x14ac:dyDescent="0.15">
      <c r="A2786" s="75"/>
    </row>
    <row r="2787" spans="1:1" x14ac:dyDescent="0.15">
      <c r="A2787" s="75"/>
    </row>
    <row r="2788" spans="1:1" x14ac:dyDescent="0.15">
      <c r="A2788" s="75"/>
    </row>
    <row r="2789" spans="1:1" x14ac:dyDescent="0.15">
      <c r="A2789" s="75"/>
    </row>
    <row r="2790" spans="1:1" x14ac:dyDescent="0.15">
      <c r="A2790" s="75"/>
    </row>
    <row r="2791" spans="1:1" x14ac:dyDescent="0.15">
      <c r="A2791" s="75"/>
    </row>
    <row r="2792" spans="1:1" x14ac:dyDescent="0.15">
      <c r="A2792" s="75"/>
    </row>
    <row r="2793" spans="1:1" x14ac:dyDescent="0.15">
      <c r="A2793" s="75"/>
    </row>
    <row r="2794" spans="1:1" x14ac:dyDescent="0.15">
      <c r="A2794" s="75"/>
    </row>
    <row r="2795" spans="1:1" x14ac:dyDescent="0.15">
      <c r="A2795" s="75"/>
    </row>
    <row r="2796" spans="1:1" x14ac:dyDescent="0.15">
      <c r="A2796" s="75"/>
    </row>
    <row r="2797" spans="1:1" x14ac:dyDescent="0.15">
      <c r="A2797" s="75"/>
    </row>
    <row r="2798" spans="1:1" x14ac:dyDescent="0.15">
      <c r="A2798" s="75"/>
    </row>
    <row r="2799" spans="1:1" x14ac:dyDescent="0.15">
      <c r="A2799" s="75"/>
    </row>
    <row r="2800" spans="1:1" x14ac:dyDescent="0.15">
      <c r="A2800" s="75"/>
    </row>
    <row r="2801" spans="1:1" x14ac:dyDescent="0.15">
      <c r="A2801" s="75"/>
    </row>
    <row r="2802" spans="1:1" x14ac:dyDescent="0.15">
      <c r="A2802" s="75"/>
    </row>
    <row r="2803" spans="1:1" x14ac:dyDescent="0.15">
      <c r="A2803" s="75"/>
    </row>
    <row r="2804" spans="1:1" x14ac:dyDescent="0.15">
      <c r="A2804" s="75"/>
    </row>
    <row r="2805" spans="1:1" x14ac:dyDescent="0.15">
      <c r="A2805" s="75"/>
    </row>
    <row r="2806" spans="1:1" x14ac:dyDescent="0.15">
      <c r="A2806" s="75"/>
    </row>
    <row r="2807" spans="1:1" x14ac:dyDescent="0.15">
      <c r="A2807" s="75"/>
    </row>
    <row r="2808" spans="1:1" x14ac:dyDescent="0.15">
      <c r="A2808" s="75"/>
    </row>
    <row r="2809" spans="1:1" x14ac:dyDescent="0.15">
      <c r="A2809" s="75"/>
    </row>
    <row r="2810" spans="1:1" x14ac:dyDescent="0.15">
      <c r="A2810" s="75"/>
    </row>
    <row r="2811" spans="1:1" x14ac:dyDescent="0.15">
      <c r="A2811" s="75"/>
    </row>
    <row r="2812" spans="1:1" x14ac:dyDescent="0.15">
      <c r="A2812" s="75"/>
    </row>
    <row r="2813" spans="1:1" x14ac:dyDescent="0.15">
      <c r="A2813" s="75"/>
    </row>
    <row r="2814" spans="1:1" x14ac:dyDescent="0.15">
      <c r="A2814" s="75"/>
    </row>
    <row r="2815" spans="1:1" x14ac:dyDescent="0.15">
      <c r="A2815" s="75"/>
    </row>
    <row r="2816" spans="1:1" x14ac:dyDescent="0.15">
      <c r="A2816" s="75"/>
    </row>
    <row r="2817" spans="1:1" x14ac:dyDescent="0.15">
      <c r="A2817" s="75"/>
    </row>
    <row r="2818" spans="1:1" x14ac:dyDescent="0.15">
      <c r="A2818" s="75"/>
    </row>
    <row r="2819" spans="1:1" x14ac:dyDescent="0.15">
      <c r="A2819" s="75"/>
    </row>
    <row r="2820" spans="1:1" x14ac:dyDescent="0.15">
      <c r="A2820" s="75"/>
    </row>
    <row r="2821" spans="1:1" x14ac:dyDescent="0.15">
      <c r="A2821" s="75"/>
    </row>
    <row r="2822" spans="1:1" x14ac:dyDescent="0.15">
      <c r="A2822" s="75"/>
    </row>
    <row r="2823" spans="1:1" x14ac:dyDescent="0.15">
      <c r="A2823" s="75"/>
    </row>
    <row r="2824" spans="1:1" x14ac:dyDescent="0.15">
      <c r="A2824" s="75"/>
    </row>
    <row r="2825" spans="1:1" x14ac:dyDescent="0.15">
      <c r="A2825" s="75"/>
    </row>
    <row r="2826" spans="1:1" x14ac:dyDescent="0.15">
      <c r="A2826" s="75"/>
    </row>
    <row r="2827" spans="1:1" x14ac:dyDescent="0.15">
      <c r="A2827" s="75"/>
    </row>
    <row r="2828" spans="1:1" x14ac:dyDescent="0.15">
      <c r="A2828" s="75"/>
    </row>
    <row r="2829" spans="1:1" x14ac:dyDescent="0.15">
      <c r="A2829" s="75"/>
    </row>
    <row r="2830" spans="1:1" x14ac:dyDescent="0.15">
      <c r="A2830" s="75"/>
    </row>
    <row r="2831" spans="1:1" x14ac:dyDescent="0.15">
      <c r="A2831" s="75"/>
    </row>
    <row r="2832" spans="1:1" x14ac:dyDescent="0.15">
      <c r="A2832" s="75"/>
    </row>
    <row r="2833" spans="1:1" x14ac:dyDescent="0.15">
      <c r="A2833" s="75"/>
    </row>
    <row r="2834" spans="1:1" x14ac:dyDescent="0.15">
      <c r="A2834" s="75"/>
    </row>
    <row r="2835" spans="1:1" x14ac:dyDescent="0.15">
      <c r="A2835" s="75"/>
    </row>
    <row r="2836" spans="1:1" x14ac:dyDescent="0.15">
      <c r="A2836" s="75"/>
    </row>
    <row r="2837" spans="1:1" x14ac:dyDescent="0.15">
      <c r="A2837" s="75"/>
    </row>
    <row r="2838" spans="1:1" x14ac:dyDescent="0.15">
      <c r="A2838" s="75"/>
    </row>
    <row r="2839" spans="1:1" x14ac:dyDescent="0.15">
      <c r="A2839" s="75"/>
    </row>
    <row r="2840" spans="1:1" x14ac:dyDescent="0.15">
      <c r="A2840" s="75"/>
    </row>
    <row r="2841" spans="1:1" x14ac:dyDescent="0.15">
      <c r="A2841" s="75"/>
    </row>
    <row r="2842" spans="1:1" x14ac:dyDescent="0.15">
      <c r="A2842" s="75"/>
    </row>
    <row r="2843" spans="1:1" x14ac:dyDescent="0.15">
      <c r="A2843" s="75"/>
    </row>
    <row r="2844" spans="1:1" x14ac:dyDescent="0.15">
      <c r="A2844" s="75"/>
    </row>
    <row r="2845" spans="1:1" x14ac:dyDescent="0.15">
      <c r="A2845" s="75"/>
    </row>
    <row r="2846" spans="1:1" x14ac:dyDescent="0.15">
      <c r="A2846" s="75"/>
    </row>
    <row r="2847" spans="1:1" x14ac:dyDescent="0.15">
      <c r="A2847" s="75"/>
    </row>
    <row r="2848" spans="1:1" x14ac:dyDescent="0.15">
      <c r="A2848" s="75"/>
    </row>
    <row r="2849" spans="1:1" x14ac:dyDescent="0.15">
      <c r="A2849" s="75"/>
    </row>
    <row r="2850" spans="1:1" x14ac:dyDescent="0.15">
      <c r="A2850" s="75"/>
    </row>
    <row r="2851" spans="1:1" x14ac:dyDescent="0.15">
      <c r="A2851" s="75"/>
    </row>
    <row r="2852" spans="1:1" x14ac:dyDescent="0.15">
      <c r="A2852" s="75"/>
    </row>
    <row r="2853" spans="1:1" x14ac:dyDescent="0.15">
      <c r="A2853" s="75"/>
    </row>
    <row r="2854" spans="1:1" x14ac:dyDescent="0.15">
      <c r="A2854" s="75"/>
    </row>
    <row r="2855" spans="1:1" x14ac:dyDescent="0.15">
      <c r="A2855" s="75"/>
    </row>
    <row r="2856" spans="1:1" x14ac:dyDescent="0.15">
      <c r="A2856" s="75"/>
    </row>
    <row r="2857" spans="1:1" x14ac:dyDescent="0.15">
      <c r="A2857" s="75"/>
    </row>
    <row r="2858" spans="1:1" x14ac:dyDescent="0.15">
      <c r="A2858" s="75"/>
    </row>
    <row r="2859" spans="1:1" x14ac:dyDescent="0.15">
      <c r="A2859" s="75"/>
    </row>
    <row r="2860" spans="1:1" x14ac:dyDescent="0.15">
      <c r="A2860" s="75"/>
    </row>
    <row r="2861" spans="1:1" x14ac:dyDescent="0.15">
      <c r="A2861" s="75"/>
    </row>
    <row r="2862" spans="1:1" x14ac:dyDescent="0.15">
      <c r="A2862" s="75"/>
    </row>
    <row r="2863" spans="1:1" x14ac:dyDescent="0.15">
      <c r="A2863" s="75"/>
    </row>
    <row r="2864" spans="1:1" x14ac:dyDescent="0.15">
      <c r="A2864" s="75"/>
    </row>
    <row r="2865" spans="1:1" x14ac:dyDescent="0.15">
      <c r="A2865" s="75"/>
    </row>
    <row r="2866" spans="1:1" x14ac:dyDescent="0.15">
      <c r="A2866" s="75"/>
    </row>
    <row r="2867" spans="1:1" x14ac:dyDescent="0.15">
      <c r="A2867" s="75"/>
    </row>
    <row r="2868" spans="1:1" x14ac:dyDescent="0.15">
      <c r="A2868" s="75"/>
    </row>
    <row r="2869" spans="1:1" x14ac:dyDescent="0.15">
      <c r="A2869" s="75"/>
    </row>
    <row r="2870" spans="1:1" x14ac:dyDescent="0.15">
      <c r="A2870" s="75"/>
    </row>
    <row r="2871" spans="1:1" x14ac:dyDescent="0.15">
      <c r="A2871" s="75"/>
    </row>
    <row r="2872" spans="1:1" x14ac:dyDescent="0.15">
      <c r="A2872" s="75"/>
    </row>
    <row r="2873" spans="1:1" x14ac:dyDescent="0.15">
      <c r="A2873" s="75"/>
    </row>
    <row r="2874" spans="1:1" x14ac:dyDescent="0.15">
      <c r="A2874" s="75"/>
    </row>
    <row r="2875" spans="1:1" x14ac:dyDescent="0.15">
      <c r="A2875" s="75"/>
    </row>
    <row r="2876" spans="1:1" x14ac:dyDescent="0.15">
      <c r="A2876" s="75"/>
    </row>
    <row r="2877" spans="1:1" x14ac:dyDescent="0.15">
      <c r="A2877" s="75"/>
    </row>
    <row r="2878" spans="1:1" x14ac:dyDescent="0.15">
      <c r="A2878" s="75"/>
    </row>
    <row r="2879" spans="1:1" x14ac:dyDescent="0.15">
      <c r="A2879" s="75"/>
    </row>
    <row r="2880" spans="1:1" x14ac:dyDescent="0.15">
      <c r="A2880" s="75"/>
    </row>
    <row r="2881" spans="1:1" x14ac:dyDescent="0.15">
      <c r="A2881" s="75"/>
    </row>
    <row r="2882" spans="1:1" x14ac:dyDescent="0.15">
      <c r="A2882" s="75"/>
    </row>
    <row r="2883" spans="1:1" x14ac:dyDescent="0.15">
      <c r="A2883" s="75"/>
    </row>
    <row r="2884" spans="1:1" x14ac:dyDescent="0.15">
      <c r="A2884" s="75"/>
    </row>
    <row r="2885" spans="1:1" x14ac:dyDescent="0.15">
      <c r="A2885" s="75"/>
    </row>
    <row r="2886" spans="1:1" x14ac:dyDescent="0.15">
      <c r="A2886" s="75"/>
    </row>
    <row r="2887" spans="1:1" x14ac:dyDescent="0.15">
      <c r="A2887" s="75"/>
    </row>
    <row r="2888" spans="1:1" x14ac:dyDescent="0.15">
      <c r="A2888" s="75"/>
    </row>
    <row r="2889" spans="1:1" x14ac:dyDescent="0.15">
      <c r="A2889" s="75"/>
    </row>
    <row r="2890" spans="1:1" x14ac:dyDescent="0.15">
      <c r="A2890" s="75"/>
    </row>
    <row r="2891" spans="1:1" x14ac:dyDescent="0.15">
      <c r="A2891" s="75"/>
    </row>
    <row r="2892" spans="1:1" x14ac:dyDescent="0.15">
      <c r="A2892" s="75"/>
    </row>
    <row r="2893" spans="1:1" x14ac:dyDescent="0.15">
      <c r="A2893" s="75"/>
    </row>
    <row r="2894" spans="1:1" x14ac:dyDescent="0.15">
      <c r="A2894" s="75"/>
    </row>
    <row r="2895" spans="1:1" x14ac:dyDescent="0.15">
      <c r="A2895" s="75"/>
    </row>
    <row r="2896" spans="1:1" x14ac:dyDescent="0.15">
      <c r="A2896" s="75"/>
    </row>
    <row r="2897" spans="1:1" x14ac:dyDescent="0.15">
      <c r="A2897" s="75"/>
    </row>
    <row r="2898" spans="1:1" x14ac:dyDescent="0.15">
      <c r="A2898" s="75"/>
    </row>
    <row r="2899" spans="1:1" x14ac:dyDescent="0.15">
      <c r="A2899" s="75"/>
    </row>
    <row r="2900" spans="1:1" x14ac:dyDescent="0.15">
      <c r="A2900" s="75"/>
    </row>
    <row r="2901" spans="1:1" x14ac:dyDescent="0.15">
      <c r="A2901" s="75"/>
    </row>
    <row r="2902" spans="1:1" x14ac:dyDescent="0.15">
      <c r="A2902" s="75"/>
    </row>
    <row r="2903" spans="1:1" x14ac:dyDescent="0.15">
      <c r="A2903" s="75"/>
    </row>
    <row r="2904" spans="1:1" x14ac:dyDescent="0.15">
      <c r="A2904" s="75"/>
    </row>
    <row r="2905" spans="1:1" x14ac:dyDescent="0.15">
      <c r="A2905" s="75"/>
    </row>
    <row r="2906" spans="1:1" x14ac:dyDescent="0.15">
      <c r="A2906" s="75"/>
    </row>
    <row r="2907" spans="1:1" x14ac:dyDescent="0.15">
      <c r="A2907" s="75"/>
    </row>
    <row r="2908" spans="1:1" x14ac:dyDescent="0.15">
      <c r="A2908" s="75"/>
    </row>
    <row r="2909" spans="1:1" x14ac:dyDescent="0.15">
      <c r="A2909" s="75"/>
    </row>
    <row r="2910" spans="1:1" x14ac:dyDescent="0.15">
      <c r="A2910" s="75"/>
    </row>
    <row r="2911" spans="1:1" x14ac:dyDescent="0.15">
      <c r="A2911" s="75"/>
    </row>
    <row r="2912" spans="1:1" x14ac:dyDescent="0.15">
      <c r="A2912" s="75"/>
    </row>
    <row r="2913" spans="1:1" x14ac:dyDescent="0.15">
      <c r="A2913" s="75"/>
    </row>
    <row r="2914" spans="1:1" x14ac:dyDescent="0.15">
      <c r="A2914" s="75"/>
    </row>
    <row r="2915" spans="1:1" x14ac:dyDescent="0.15">
      <c r="A2915" s="75"/>
    </row>
    <row r="2916" spans="1:1" x14ac:dyDescent="0.15">
      <c r="A2916" s="75"/>
    </row>
    <row r="2917" spans="1:1" x14ac:dyDescent="0.15">
      <c r="A2917" s="75"/>
    </row>
    <row r="2918" spans="1:1" x14ac:dyDescent="0.15">
      <c r="A2918" s="75"/>
    </row>
    <row r="2919" spans="1:1" x14ac:dyDescent="0.15">
      <c r="A2919" s="75"/>
    </row>
    <row r="2920" spans="1:1" x14ac:dyDescent="0.15">
      <c r="A2920" s="75"/>
    </row>
    <row r="2921" spans="1:1" x14ac:dyDescent="0.15">
      <c r="A2921" s="75"/>
    </row>
    <row r="2922" spans="1:1" x14ac:dyDescent="0.15">
      <c r="A2922" s="75"/>
    </row>
    <row r="2923" spans="1:1" x14ac:dyDescent="0.15">
      <c r="A2923" s="75"/>
    </row>
    <row r="2924" spans="1:1" x14ac:dyDescent="0.15">
      <c r="A2924" s="75"/>
    </row>
    <row r="2925" spans="1:1" x14ac:dyDescent="0.15">
      <c r="A2925" s="75"/>
    </row>
    <row r="2926" spans="1:1" x14ac:dyDescent="0.15">
      <c r="A2926" s="75"/>
    </row>
    <row r="2927" spans="1:1" x14ac:dyDescent="0.15">
      <c r="A2927" s="75"/>
    </row>
    <row r="2928" spans="1:1" x14ac:dyDescent="0.15">
      <c r="A2928" s="75"/>
    </row>
    <row r="2929" spans="1:1" x14ac:dyDescent="0.15">
      <c r="A2929" s="75"/>
    </row>
    <row r="2930" spans="1:1" x14ac:dyDescent="0.15">
      <c r="A2930" s="75"/>
    </row>
    <row r="2931" spans="1:1" x14ac:dyDescent="0.15">
      <c r="A2931" s="75"/>
    </row>
    <row r="2932" spans="1:1" x14ac:dyDescent="0.15">
      <c r="A2932" s="75"/>
    </row>
    <row r="2933" spans="1:1" x14ac:dyDescent="0.15">
      <c r="A2933" s="75"/>
    </row>
    <row r="2934" spans="1:1" x14ac:dyDescent="0.15">
      <c r="A2934" s="75"/>
    </row>
    <row r="2935" spans="1:1" x14ac:dyDescent="0.15">
      <c r="A2935" s="75"/>
    </row>
    <row r="2936" spans="1:1" x14ac:dyDescent="0.15">
      <c r="A2936" s="75"/>
    </row>
    <row r="2937" spans="1:1" x14ac:dyDescent="0.15">
      <c r="A2937" s="75"/>
    </row>
    <row r="2938" spans="1:1" x14ac:dyDescent="0.15">
      <c r="A2938" s="75"/>
    </row>
    <row r="2939" spans="1:1" x14ac:dyDescent="0.15">
      <c r="A2939" s="75"/>
    </row>
    <row r="2940" spans="1:1" x14ac:dyDescent="0.15">
      <c r="A2940" s="75"/>
    </row>
    <row r="2941" spans="1:1" x14ac:dyDescent="0.15">
      <c r="A2941" s="75"/>
    </row>
    <row r="2942" spans="1:1" x14ac:dyDescent="0.15">
      <c r="A2942" s="75"/>
    </row>
    <row r="2943" spans="1:1" x14ac:dyDescent="0.15">
      <c r="A2943" s="75"/>
    </row>
    <row r="2944" spans="1:1" x14ac:dyDescent="0.15">
      <c r="A2944" s="75"/>
    </row>
    <row r="2945" spans="1:1" x14ac:dyDescent="0.15">
      <c r="A2945" s="75"/>
    </row>
    <row r="2946" spans="1:1" x14ac:dyDescent="0.15">
      <c r="A2946" s="75"/>
    </row>
    <row r="2947" spans="1:1" x14ac:dyDescent="0.15">
      <c r="A2947" s="75"/>
    </row>
    <row r="2948" spans="1:1" x14ac:dyDescent="0.15">
      <c r="A2948" s="75"/>
    </row>
    <row r="2949" spans="1:1" x14ac:dyDescent="0.15">
      <c r="A2949" s="75"/>
    </row>
    <row r="2950" spans="1:1" x14ac:dyDescent="0.15">
      <c r="A2950" s="75"/>
    </row>
    <row r="2951" spans="1:1" x14ac:dyDescent="0.15">
      <c r="A2951" s="75"/>
    </row>
    <row r="2952" spans="1:1" x14ac:dyDescent="0.15">
      <c r="A2952" s="75"/>
    </row>
    <row r="2953" spans="1:1" x14ac:dyDescent="0.15">
      <c r="A2953" s="75"/>
    </row>
    <row r="2954" spans="1:1" x14ac:dyDescent="0.15">
      <c r="A2954" s="75"/>
    </row>
    <row r="2955" spans="1:1" x14ac:dyDescent="0.15">
      <c r="A2955" s="75"/>
    </row>
    <row r="2956" spans="1:1" x14ac:dyDescent="0.15">
      <c r="A2956" s="75"/>
    </row>
    <row r="2957" spans="1:1" x14ac:dyDescent="0.15">
      <c r="A2957" s="75"/>
    </row>
    <row r="2958" spans="1:1" x14ac:dyDescent="0.15">
      <c r="A2958" s="75"/>
    </row>
    <row r="2959" spans="1:1" x14ac:dyDescent="0.15">
      <c r="A2959" s="75"/>
    </row>
    <row r="2960" spans="1:1" x14ac:dyDescent="0.15">
      <c r="A2960" s="75"/>
    </row>
    <row r="2961" spans="1:1" x14ac:dyDescent="0.15">
      <c r="A2961" s="75"/>
    </row>
    <row r="2962" spans="1:1" x14ac:dyDescent="0.15">
      <c r="A2962" s="75"/>
    </row>
    <row r="2963" spans="1:1" x14ac:dyDescent="0.15">
      <c r="A2963" s="75"/>
    </row>
    <row r="2964" spans="1:1" x14ac:dyDescent="0.15">
      <c r="A2964" s="75"/>
    </row>
    <row r="2965" spans="1:1" x14ac:dyDescent="0.15">
      <c r="A2965" s="75"/>
    </row>
    <row r="2966" spans="1:1" x14ac:dyDescent="0.15">
      <c r="A2966" s="75"/>
    </row>
    <row r="2967" spans="1:1" x14ac:dyDescent="0.15">
      <c r="A2967" s="75"/>
    </row>
    <row r="2968" spans="1:1" x14ac:dyDescent="0.15">
      <c r="A2968" s="75"/>
    </row>
    <row r="2969" spans="1:1" x14ac:dyDescent="0.15">
      <c r="A2969" s="75"/>
    </row>
    <row r="2970" spans="1:1" x14ac:dyDescent="0.15">
      <c r="A2970" s="75"/>
    </row>
    <row r="2971" spans="1:1" x14ac:dyDescent="0.15">
      <c r="A2971" s="75"/>
    </row>
    <row r="2972" spans="1:1" x14ac:dyDescent="0.15">
      <c r="A2972" s="75"/>
    </row>
    <row r="2973" spans="1:1" x14ac:dyDescent="0.15">
      <c r="A2973" s="75"/>
    </row>
    <row r="2974" spans="1:1" x14ac:dyDescent="0.15">
      <c r="A2974" s="75"/>
    </row>
    <row r="2975" spans="1:1" x14ac:dyDescent="0.15">
      <c r="A2975" s="75"/>
    </row>
    <row r="2976" spans="1:1" x14ac:dyDescent="0.15">
      <c r="A2976" s="75"/>
    </row>
    <row r="2977" spans="1:1" x14ac:dyDescent="0.15">
      <c r="A2977" s="75"/>
    </row>
    <row r="2978" spans="1:1" x14ac:dyDescent="0.15">
      <c r="A2978" s="75"/>
    </row>
    <row r="2979" spans="1:1" x14ac:dyDescent="0.15">
      <c r="A2979" s="75"/>
    </row>
    <row r="2980" spans="1:1" x14ac:dyDescent="0.15">
      <c r="A2980" s="75"/>
    </row>
    <row r="2981" spans="1:1" x14ac:dyDescent="0.15">
      <c r="A2981" s="75"/>
    </row>
    <row r="2982" spans="1:1" x14ac:dyDescent="0.15">
      <c r="A2982" s="75"/>
    </row>
    <row r="2983" spans="1:1" x14ac:dyDescent="0.15">
      <c r="A2983" s="75"/>
    </row>
    <row r="2984" spans="1:1" x14ac:dyDescent="0.15">
      <c r="A2984" s="75"/>
    </row>
    <row r="2985" spans="1:1" x14ac:dyDescent="0.15">
      <c r="A2985" s="75"/>
    </row>
    <row r="2986" spans="1:1" x14ac:dyDescent="0.15">
      <c r="A2986" s="75"/>
    </row>
    <row r="2987" spans="1:1" x14ac:dyDescent="0.15">
      <c r="A2987" s="75"/>
    </row>
    <row r="2988" spans="1:1" x14ac:dyDescent="0.15">
      <c r="A2988" s="75"/>
    </row>
    <row r="2989" spans="1:1" x14ac:dyDescent="0.15">
      <c r="A2989" s="75"/>
    </row>
    <row r="2990" spans="1:1" x14ac:dyDescent="0.15">
      <c r="A2990" s="75"/>
    </row>
    <row r="2991" spans="1:1" x14ac:dyDescent="0.15">
      <c r="A2991" s="75"/>
    </row>
    <row r="2992" spans="1:1" x14ac:dyDescent="0.15">
      <c r="A2992" s="75"/>
    </row>
    <row r="2993" spans="1:1" x14ac:dyDescent="0.15">
      <c r="A2993" s="75"/>
    </row>
    <row r="2994" spans="1:1" x14ac:dyDescent="0.15">
      <c r="A2994" s="75"/>
    </row>
    <row r="2995" spans="1:1" x14ac:dyDescent="0.15">
      <c r="A2995" s="75"/>
    </row>
    <row r="2996" spans="1:1" x14ac:dyDescent="0.15">
      <c r="A2996" s="75"/>
    </row>
    <row r="2997" spans="1:1" x14ac:dyDescent="0.15">
      <c r="A2997" s="75"/>
    </row>
    <row r="2998" spans="1:1" x14ac:dyDescent="0.15">
      <c r="A2998" s="75"/>
    </row>
    <row r="2999" spans="1:1" x14ac:dyDescent="0.15">
      <c r="A2999" s="75"/>
    </row>
    <row r="3000" spans="1:1" x14ac:dyDescent="0.15">
      <c r="A3000" s="75"/>
    </row>
    <row r="3001" spans="1:1" x14ac:dyDescent="0.15">
      <c r="A3001" s="75"/>
    </row>
    <row r="3002" spans="1:1" x14ac:dyDescent="0.15">
      <c r="A3002" s="75"/>
    </row>
    <row r="3003" spans="1:1" x14ac:dyDescent="0.15">
      <c r="A3003" s="75"/>
    </row>
    <row r="3004" spans="1:1" x14ac:dyDescent="0.15">
      <c r="A3004" s="75"/>
    </row>
    <row r="3005" spans="1:1" x14ac:dyDescent="0.15">
      <c r="A3005" s="75"/>
    </row>
    <row r="3006" spans="1:1" x14ac:dyDescent="0.15">
      <c r="A3006" s="75"/>
    </row>
    <row r="3007" spans="1:1" x14ac:dyDescent="0.15">
      <c r="A3007" s="75"/>
    </row>
    <row r="3008" spans="1:1" x14ac:dyDescent="0.15">
      <c r="A3008" s="75"/>
    </row>
    <row r="3009" spans="1:1" x14ac:dyDescent="0.15">
      <c r="A3009" s="75"/>
    </row>
    <row r="3010" spans="1:1" x14ac:dyDescent="0.15">
      <c r="A3010" s="75"/>
    </row>
    <row r="3011" spans="1:1" x14ac:dyDescent="0.15">
      <c r="A3011" s="75"/>
    </row>
    <row r="3012" spans="1:1" x14ac:dyDescent="0.15">
      <c r="A3012" s="75"/>
    </row>
    <row r="3013" spans="1:1" x14ac:dyDescent="0.15">
      <c r="A3013" s="75"/>
    </row>
    <row r="3014" spans="1:1" x14ac:dyDescent="0.15">
      <c r="A3014" s="75"/>
    </row>
    <row r="3015" spans="1:1" x14ac:dyDescent="0.15">
      <c r="A3015" s="75"/>
    </row>
    <row r="3016" spans="1:1" x14ac:dyDescent="0.15">
      <c r="A3016" s="75"/>
    </row>
    <row r="3017" spans="1:1" x14ac:dyDescent="0.15">
      <c r="A3017" s="75"/>
    </row>
    <row r="3018" spans="1:1" x14ac:dyDescent="0.15">
      <c r="A3018" s="75"/>
    </row>
    <row r="3019" spans="1:1" x14ac:dyDescent="0.15">
      <c r="A3019" s="75"/>
    </row>
    <row r="3020" spans="1:1" x14ac:dyDescent="0.15">
      <c r="A3020" s="75"/>
    </row>
    <row r="3021" spans="1:1" x14ac:dyDescent="0.15">
      <c r="A3021" s="75"/>
    </row>
    <row r="3022" spans="1:1" x14ac:dyDescent="0.15">
      <c r="A3022" s="75"/>
    </row>
    <row r="3023" spans="1:1" x14ac:dyDescent="0.15">
      <c r="A3023" s="75"/>
    </row>
    <row r="3024" spans="1:1" x14ac:dyDescent="0.15">
      <c r="A3024" s="75"/>
    </row>
    <row r="3025" spans="1:1" x14ac:dyDescent="0.15">
      <c r="A3025" s="75"/>
    </row>
    <row r="3026" spans="1:1" x14ac:dyDescent="0.15">
      <c r="A3026" s="75"/>
    </row>
    <row r="3027" spans="1:1" x14ac:dyDescent="0.15">
      <c r="A3027" s="75"/>
    </row>
    <row r="3028" spans="1:1" x14ac:dyDescent="0.15">
      <c r="A3028" s="75"/>
    </row>
    <row r="3029" spans="1:1" x14ac:dyDescent="0.15">
      <c r="A3029" s="75"/>
    </row>
    <row r="3030" spans="1:1" x14ac:dyDescent="0.15">
      <c r="A3030" s="75"/>
    </row>
    <row r="3031" spans="1:1" x14ac:dyDescent="0.15">
      <c r="A3031" s="75"/>
    </row>
    <row r="3032" spans="1:1" x14ac:dyDescent="0.15">
      <c r="A3032" s="75"/>
    </row>
    <row r="3033" spans="1:1" x14ac:dyDescent="0.15">
      <c r="A3033" s="75"/>
    </row>
    <row r="3034" spans="1:1" x14ac:dyDescent="0.15">
      <c r="A3034" s="75"/>
    </row>
    <row r="3035" spans="1:1" x14ac:dyDescent="0.15">
      <c r="A3035" s="75"/>
    </row>
    <row r="3036" spans="1:1" x14ac:dyDescent="0.15">
      <c r="A3036" s="75"/>
    </row>
    <row r="3037" spans="1:1" x14ac:dyDescent="0.15">
      <c r="A3037" s="75"/>
    </row>
    <row r="3038" spans="1:1" x14ac:dyDescent="0.15">
      <c r="A3038" s="75"/>
    </row>
    <row r="3039" spans="1:1" x14ac:dyDescent="0.15">
      <c r="A3039" s="75"/>
    </row>
    <row r="3040" spans="1:1" x14ac:dyDescent="0.15">
      <c r="A3040" s="75"/>
    </row>
    <row r="3041" spans="1:1" x14ac:dyDescent="0.15">
      <c r="A3041" s="75"/>
    </row>
    <row r="3042" spans="1:1" x14ac:dyDescent="0.15">
      <c r="A3042" s="75"/>
    </row>
    <row r="3043" spans="1:1" x14ac:dyDescent="0.15">
      <c r="A3043" s="75"/>
    </row>
    <row r="3044" spans="1:1" x14ac:dyDescent="0.15">
      <c r="A3044" s="75"/>
    </row>
    <row r="3045" spans="1:1" x14ac:dyDescent="0.15">
      <c r="A3045" s="75"/>
    </row>
    <row r="3046" spans="1:1" x14ac:dyDescent="0.15">
      <c r="A3046" s="75"/>
    </row>
    <row r="3047" spans="1:1" x14ac:dyDescent="0.15">
      <c r="A3047" s="75"/>
    </row>
    <row r="3048" spans="1:1" x14ac:dyDescent="0.15">
      <c r="A3048" s="75"/>
    </row>
    <row r="3049" spans="1:1" x14ac:dyDescent="0.15">
      <c r="A3049" s="75"/>
    </row>
    <row r="3050" spans="1:1" x14ac:dyDescent="0.15">
      <c r="A3050" s="75"/>
    </row>
    <row r="3051" spans="1:1" x14ac:dyDescent="0.15">
      <c r="A3051" s="75"/>
    </row>
    <row r="3052" spans="1:1" x14ac:dyDescent="0.15">
      <c r="A3052" s="75"/>
    </row>
    <row r="3053" spans="1:1" x14ac:dyDescent="0.15">
      <c r="A3053" s="75"/>
    </row>
    <row r="3054" spans="1:1" x14ac:dyDescent="0.15">
      <c r="A3054" s="75"/>
    </row>
    <row r="3055" spans="1:1" x14ac:dyDescent="0.15">
      <c r="A3055" s="75"/>
    </row>
    <row r="3056" spans="1:1" x14ac:dyDescent="0.15">
      <c r="A3056" s="75"/>
    </row>
    <row r="3057" spans="1:1" x14ac:dyDescent="0.15">
      <c r="A3057" s="75"/>
    </row>
    <row r="3058" spans="1:1" x14ac:dyDescent="0.15">
      <c r="A3058" s="75"/>
    </row>
    <row r="3059" spans="1:1" x14ac:dyDescent="0.15">
      <c r="A3059" s="75"/>
    </row>
    <row r="3060" spans="1:1" x14ac:dyDescent="0.15">
      <c r="A3060" s="75"/>
    </row>
    <row r="3061" spans="1:1" x14ac:dyDescent="0.15">
      <c r="A3061" s="75"/>
    </row>
    <row r="3062" spans="1:1" x14ac:dyDescent="0.15">
      <c r="A3062" s="75"/>
    </row>
    <row r="3063" spans="1:1" x14ac:dyDescent="0.15">
      <c r="A3063" s="75"/>
    </row>
    <row r="3064" spans="1:1" x14ac:dyDescent="0.15">
      <c r="A3064" s="75"/>
    </row>
    <row r="3065" spans="1:1" x14ac:dyDescent="0.15">
      <c r="A3065" s="75"/>
    </row>
    <row r="3066" spans="1:1" x14ac:dyDescent="0.15">
      <c r="A3066" s="75"/>
    </row>
    <row r="3067" spans="1:1" x14ac:dyDescent="0.15">
      <c r="A3067" s="75"/>
    </row>
    <row r="3068" spans="1:1" x14ac:dyDescent="0.15">
      <c r="A3068" s="75"/>
    </row>
    <row r="3069" spans="1:1" x14ac:dyDescent="0.15">
      <c r="A3069" s="75"/>
    </row>
    <row r="3070" spans="1:1" x14ac:dyDescent="0.15">
      <c r="A3070" s="75"/>
    </row>
    <row r="3071" spans="1:1" x14ac:dyDescent="0.15">
      <c r="A3071" s="75"/>
    </row>
    <row r="3072" spans="1:1" x14ac:dyDescent="0.15">
      <c r="A3072" s="75"/>
    </row>
    <row r="3073" spans="1:1" x14ac:dyDescent="0.15">
      <c r="A3073" s="75"/>
    </row>
    <row r="3074" spans="1:1" x14ac:dyDescent="0.15">
      <c r="A3074" s="75"/>
    </row>
    <row r="3075" spans="1:1" x14ac:dyDescent="0.15">
      <c r="A3075" s="75"/>
    </row>
    <row r="3076" spans="1:1" x14ac:dyDescent="0.15">
      <c r="A3076" s="75"/>
    </row>
    <row r="3077" spans="1:1" x14ac:dyDescent="0.15">
      <c r="A3077" s="75"/>
    </row>
    <row r="3078" spans="1:1" x14ac:dyDescent="0.15">
      <c r="A3078" s="75"/>
    </row>
    <row r="3079" spans="1:1" x14ac:dyDescent="0.15">
      <c r="A3079" s="75"/>
    </row>
    <row r="3080" spans="1:1" x14ac:dyDescent="0.15">
      <c r="A3080" s="75"/>
    </row>
    <row r="3081" spans="1:1" x14ac:dyDescent="0.15">
      <c r="A3081" s="75"/>
    </row>
    <row r="3082" spans="1:1" x14ac:dyDescent="0.15">
      <c r="A3082" s="75"/>
    </row>
    <row r="3083" spans="1:1" x14ac:dyDescent="0.15">
      <c r="A3083" s="75"/>
    </row>
    <row r="3084" spans="1:1" x14ac:dyDescent="0.15">
      <c r="A3084" s="75"/>
    </row>
    <row r="3085" spans="1:1" x14ac:dyDescent="0.15">
      <c r="A3085" s="75"/>
    </row>
    <row r="3086" spans="1:1" x14ac:dyDescent="0.15">
      <c r="A3086" s="75"/>
    </row>
    <row r="3087" spans="1:1" x14ac:dyDescent="0.15">
      <c r="A3087" s="75"/>
    </row>
    <row r="3088" spans="1:1" x14ac:dyDescent="0.15">
      <c r="A3088" s="75"/>
    </row>
    <row r="3089" spans="1:1" x14ac:dyDescent="0.15">
      <c r="A3089" s="75"/>
    </row>
    <row r="3090" spans="1:1" x14ac:dyDescent="0.15">
      <c r="A3090" s="75"/>
    </row>
    <row r="3091" spans="1:1" x14ac:dyDescent="0.15">
      <c r="A3091" s="75"/>
    </row>
    <row r="3092" spans="1:1" x14ac:dyDescent="0.15">
      <c r="A3092" s="75"/>
    </row>
    <row r="3093" spans="1:1" x14ac:dyDescent="0.15">
      <c r="A3093" s="75"/>
    </row>
    <row r="3094" spans="1:1" x14ac:dyDescent="0.15">
      <c r="A3094" s="75"/>
    </row>
    <row r="3095" spans="1:1" x14ac:dyDescent="0.15">
      <c r="A3095" s="75"/>
    </row>
    <row r="3096" spans="1:1" x14ac:dyDescent="0.15">
      <c r="A3096" s="75"/>
    </row>
    <row r="3097" spans="1:1" x14ac:dyDescent="0.15">
      <c r="A3097" s="75"/>
    </row>
    <row r="3098" spans="1:1" x14ac:dyDescent="0.15">
      <c r="A3098" s="75"/>
    </row>
    <row r="3099" spans="1:1" x14ac:dyDescent="0.15">
      <c r="A3099" s="75"/>
    </row>
    <row r="3100" spans="1:1" x14ac:dyDescent="0.15">
      <c r="A3100" s="75"/>
    </row>
    <row r="3101" spans="1:1" x14ac:dyDescent="0.15">
      <c r="A3101" s="75"/>
    </row>
    <row r="3102" spans="1:1" x14ac:dyDescent="0.15">
      <c r="A3102" s="75"/>
    </row>
    <row r="3103" spans="1:1" x14ac:dyDescent="0.15">
      <c r="A3103" s="75"/>
    </row>
    <row r="3104" spans="1:1" x14ac:dyDescent="0.15">
      <c r="A3104" s="75"/>
    </row>
    <row r="3105" spans="1:1" x14ac:dyDescent="0.15">
      <c r="A3105" s="75"/>
    </row>
    <row r="3106" spans="1:1" x14ac:dyDescent="0.15">
      <c r="A3106" s="75"/>
    </row>
    <row r="3107" spans="1:1" x14ac:dyDescent="0.15">
      <c r="A3107" s="75"/>
    </row>
    <row r="3108" spans="1:1" x14ac:dyDescent="0.15">
      <c r="A3108" s="75"/>
    </row>
    <row r="3109" spans="1:1" x14ac:dyDescent="0.15">
      <c r="A3109" s="75"/>
    </row>
    <row r="3110" spans="1:1" x14ac:dyDescent="0.15">
      <c r="A3110" s="75"/>
    </row>
    <row r="3111" spans="1:1" x14ac:dyDescent="0.15">
      <c r="A3111" s="75"/>
    </row>
    <row r="3112" spans="1:1" x14ac:dyDescent="0.15">
      <c r="A3112" s="75"/>
    </row>
    <row r="3113" spans="1:1" x14ac:dyDescent="0.15">
      <c r="A3113" s="75"/>
    </row>
    <row r="3114" spans="1:1" x14ac:dyDescent="0.15">
      <c r="A3114" s="75"/>
    </row>
    <row r="3115" spans="1:1" x14ac:dyDescent="0.15">
      <c r="A3115" s="75"/>
    </row>
    <row r="3116" spans="1:1" x14ac:dyDescent="0.15">
      <c r="A3116" s="75"/>
    </row>
    <row r="3117" spans="1:1" x14ac:dyDescent="0.15">
      <c r="A3117" s="75"/>
    </row>
    <row r="3118" spans="1:1" x14ac:dyDescent="0.15">
      <c r="A3118" s="75"/>
    </row>
    <row r="3119" spans="1:1" x14ac:dyDescent="0.15">
      <c r="A3119" s="75"/>
    </row>
    <row r="3120" spans="1:1" x14ac:dyDescent="0.15">
      <c r="A3120" s="75"/>
    </row>
    <row r="3121" spans="1:1" x14ac:dyDescent="0.15">
      <c r="A3121" s="75"/>
    </row>
    <row r="3122" spans="1:1" x14ac:dyDescent="0.15">
      <c r="A3122" s="75"/>
    </row>
    <row r="3123" spans="1:1" x14ac:dyDescent="0.15">
      <c r="A3123" s="75"/>
    </row>
    <row r="3124" spans="1:1" x14ac:dyDescent="0.15">
      <c r="A3124" s="75"/>
    </row>
    <row r="3125" spans="1:1" x14ac:dyDescent="0.15">
      <c r="A3125" s="75"/>
    </row>
    <row r="3126" spans="1:1" x14ac:dyDescent="0.15">
      <c r="A3126" s="75"/>
    </row>
    <row r="3127" spans="1:1" x14ac:dyDescent="0.15">
      <c r="A3127" s="75"/>
    </row>
    <row r="3128" spans="1:1" x14ac:dyDescent="0.15">
      <c r="A3128" s="75"/>
    </row>
    <row r="3129" spans="1:1" x14ac:dyDescent="0.15">
      <c r="A3129" s="75"/>
    </row>
    <row r="3130" spans="1:1" x14ac:dyDescent="0.15">
      <c r="A3130" s="75"/>
    </row>
    <row r="3131" spans="1:1" x14ac:dyDescent="0.15">
      <c r="A3131" s="75"/>
    </row>
    <row r="3132" spans="1:1" x14ac:dyDescent="0.15">
      <c r="A3132" s="75"/>
    </row>
    <row r="3133" spans="1:1" x14ac:dyDescent="0.15">
      <c r="A3133" s="75"/>
    </row>
    <row r="3134" spans="1:1" x14ac:dyDescent="0.15">
      <c r="A3134" s="75"/>
    </row>
    <row r="3135" spans="1:1" x14ac:dyDescent="0.15">
      <c r="A3135" s="75"/>
    </row>
    <row r="3136" spans="1:1" x14ac:dyDescent="0.15">
      <c r="A3136" s="75"/>
    </row>
    <row r="3137" spans="1:1" x14ac:dyDescent="0.15">
      <c r="A3137" s="75"/>
    </row>
    <row r="3138" spans="1:1" x14ac:dyDescent="0.15">
      <c r="A3138" s="75"/>
    </row>
    <row r="3139" spans="1:1" x14ac:dyDescent="0.15">
      <c r="A3139" s="75"/>
    </row>
    <row r="3140" spans="1:1" x14ac:dyDescent="0.15">
      <c r="A3140" s="75"/>
    </row>
    <row r="3141" spans="1:1" x14ac:dyDescent="0.15">
      <c r="A3141" s="75"/>
    </row>
    <row r="3142" spans="1:1" x14ac:dyDescent="0.15">
      <c r="A3142" s="75"/>
    </row>
    <row r="3143" spans="1:1" x14ac:dyDescent="0.15">
      <c r="A3143" s="75"/>
    </row>
    <row r="3144" spans="1:1" x14ac:dyDescent="0.15">
      <c r="A3144" s="75"/>
    </row>
    <row r="3145" spans="1:1" x14ac:dyDescent="0.15">
      <c r="A3145" s="75"/>
    </row>
    <row r="3146" spans="1:1" x14ac:dyDescent="0.15">
      <c r="A3146" s="75"/>
    </row>
    <row r="3147" spans="1:1" x14ac:dyDescent="0.15">
      <c r="A3147" s="75"/>
    </row>
    <row r="3148" spans="1:1" x14ac:dyDescent="0.15">
      <c r="A3148" s="75"/>
    </row>
    <row r="3149" spans="1:1" x14ac:dyDescent="0.15">
      <c r="A3149" s="75"/>
    </row>
    <row r="3150" spans="1:1" x14ac:dyDescent="0.15">
      <c r="A3150" s="75"/>
    </row>
    <row r="3151" spans="1:1" x14ac:dyDescent="0.15">
      <c r="A3151" s="75"/>
    </row>
    <row r="3152" spans="1:1" x14ac:dyDescent="0.15">
      <c r="A3152" s="75"/>
    </row>
    <row r="3153" spans="1:1" x14ac:dyDescent="0.15">
      <c r="A3153" s="75"/>
    </row>
    <row r="3154" spans="1:1" x14ac:dyDescent="0.15">
      <c r="A3154" s="75"/>
    </row>
    <row r="3155" spans="1:1" x14ac:dyDescent="0.15">
      <c r="A3155" s="75"/>
    </row>
    <row r="3156" spans="1:1" x14ac:dyDescent="0.15">
      <c r="A3156" s="75"/>
    </row>
    <row r="3157" spans="1:1" x14ac:dyDescent="0.15">
      <c r="A3157" s="75"/>
    </row>
    <row r="3158" spans="1:1" x14ac:dyDescent="0.15">
      <c r="A3158" s="75"/>
    </row>
    <row r="3159" spans="1:1" x14ac:dyDescent="0.15">
      <c r="A3159" s="75"/>
    </row>
    <row r="3160" spans="1:1" x14ac:dyDescent="0.15">
      <c r="A3160" s="75"/>
    </row>
    <row r="3161" spans="1:1" x14ac:dyDescent="0.15">
      <c r="A3161" s="75"/>
    </row>
    <row r="3162" spans="1:1" x14ac:dyDescent="0.15">
      <c r="A3162" s="75"/>
    </row>
    <row r="3163" spans="1:1" x14ac:dyDescent="0.15">
      <c r="A3163" s="75"/>
    </row>
    <row r="3164" spans="1:1" x14ac:dyDescent="0.15">
      <c r="A3164" s="75"/>
    </row>
    <row r="3165" spans="1:1" x14ac:dyDescent="0.15">
      <c r="A3165" s="75"/>
    </row>
    <row r="3166" spans="1:1" x14ac:dyDescent="0.15">
      <c r="A3166" s="75"/>
    </row>
    <row r="3167" spans="1:1" x14ac:dyDescent="0.15">
      <c r="A3167" s="75"/>
    </row>
    <row r="3168" spans="1:1" x14ac:dyDescent="0.15">
      <c r="A3168" s="75"/>
    </row>
    <row r="3169" spans="1:1" x14ac:dyDescent="0.15">
      <c r="A3169" s="75"/>
    </row>
    <row r="3170" spans="1:1" x14ac:dyDescent="0.15">
      <c r="A3170" s="75"/>
    </row>
    <row r="3171" spans="1:1" x14ac:dyDescent="0.15">
      <c r="A3171" s="75"/>
    </row>
    <row r="3172" spans="1:1" x14ac:dyDescent="0.15">
      <c r="A3172" s="75"/>
    </row>
    <row r="3173" spans="1:1" x14ac:dyDescent="0.15">
      <c r="A3173" s="75"/>
    </row>
    <row r="3174" spans="1:1" x14ac:dyDescent="0.15">
      <c r="A3174" s="75"/>
    </row>
    <row r="3175" spans="1:1" x14ac:dyDescent="0.15">
      <c r="A3175" s="75"/>
    </row>
    <row r="3176" spans="1:1" x14ac:dyDescent="0.15">
      <c r="A3176" s="75"/>
    </row>
    <row r="3177" spans="1:1" x14ac:dyDescent="0.15">
      <c r="A3177" s="75"/>
    </row>
    <row r="3178" spans="1:1" x14ac:dyDescent="0.15">
      <c r="A3178" s="75"/>
    </row>
    <row r="3179" spans="1:1" x14ac:dyDescent="0.15">
      <c r="A3179" s="75"/>
    </row>
    <row r="3180" spans="1:1" x14ac:dyDescent="0.15">
      <c r="A3180" s="75"/>
    </row>
    <row r="3181" spans="1:1" x14ac:dyDescent="0.15">
      <c r="A3181" s="75"/>
    </row>
    <row r="3182" spans="1:1" x14ac:dyDescent="0.15">
      <c r="A3182" s="75"/>
    </row>
    <row r="3183" spans="1:1" x14ac:dyDescent="0.15">
      <c r="A3183" s="75"/>
    </row>
    <row r="3184" spans="1:1" x14ac:dyDescent="0.15">
      <c r="A3184" s="75"/>
    </row>
    <row r="3185" spans="1:1" x14ac:dyDescent="0.15">
      <c r="A3185" s="75"/>
    </row>
    <row r="3186" spans="1:1" x14ac:dyDescent="0.15">
      <c r="A3186" s="75"/>
    </row>
    <row r="3187" spans="1:1" x14ac:dyDescent="0.15">
      <c r="A3187" s="75"/>
    </row>
    <row r="3188" spans="1:1" x14ac:dyDescent="0.15">
      <c r="A3188" s="75"/>
    </row>
    <row r="3189" spans="1:1" x14ac:dyDescent="0.15">
      <c r="A3189" s="75"/>
    </row>
    <row r="3190" spans="1:1" x14ac:dyDescent="0.15">
      <c r="A3190" s="75"/>
    </row>
    <row r="3191" spans="1:1" x14ac:dyDescent="0.15">
      <c r="A3191" s="75"/>
    </row>
    <row r="3192" spans="1:1" x14ac:dyDescent="0.15">
      <c r="A3192" s="75"/>
    </row>
    <row r="3193" spans="1:1" x14ac:dyDescent="0.15">
      <c r="A3193" s="75"/>
    </row>
    <row r="3194" spans="1:1" x14ac:dyDescent="0.15">
      <c r="A3194" s="75"/>
    </row>
    <row r="3195" spans="1:1" x14ac:dyDescent="0.15">
      <c r="A3195" s="75"/>
    </row>
    <row r="3196" spans="1:1" x14ac:dyDescent="0.15">
      <c r="A3196" s="75"/>
    </row>
    <row r="3197" spans="1:1" x14ac:dyDescent="0.15">
      <c r="A3197" s="75"/>
    </row>
    <row r="3198" spans="1:1" x14ac:dyDescent="0.15">
      <c r="A3198" s="75"/>
    </row>
    <row r="3199" spans="1:1" x14ac:dyDescent="0.15">
      <c r="A3199" s="75"/>
    </row>
    <row r="3200" spans="1:1" x14ac:dyDescent="0.15">
      <c r="A3200" s="75"/>
    </row>
    <row r="3201" spans="1:1" x14ac:dyDescent="0.15">
      <c r="A3201" s="75"/>
    </row>
    <row r="3202" spans="1:1" x14ac:dyDescent="0.15">
      <c r="A3202" s="75"/>
    </row>
    <row r="3203" spans="1:1" x14ac:dyDescent="0.15">
      <c r="A3203" s="75"/>
    </row>
    <row r="3204" spans="1:1" x14ac:dyDescent="0.15">
      <c r="A3204" s="75"/>
    </row>
    <row r="3205" spans="1:1" x14ac:dyDescent="0.15">
      <c r="A3205" s="75"/>
    </row>
    <row r="3206" spans="1:1" x14ac:dyDescent="0.15">
      <c r="A3206" s="75"/>
    </row>
    <row r="3207" spans="1:1" x14ac:dyDescent="0.15">
      <c r="A3207" s="75"/>
    </row>
    <row r="3208" spans="1:1" x14ac:dyDescent="0.15">
      <c r="A3208" s="75"/>
    </row>
    <row r="3209" spans="1:1" x14ac:dyDescent="0.15">
      <c r="A3209" s="75"/>
    </row>
    <row r="3210" spans="1:1" x14ac:dyDescent="0.15">
      <c r="A3210" s="75"/>
    </row>
    <row r="3211" spans="1:1" x14ac:dyDescent="0.15">
      <c r="A3211" s="75"/>
    </row>
    <row r="3212" spans="1:1" x14ac:dyDescent="0.15">
      <c r="A3212" s="75"/>
    </row>
    <row r="3213" spans="1:1" x14ac:dyDescent="0.15">
      <c r="A3213" s="75"/>
    </row>
    <row r="3214" spans="1:1" x14ac:dyDescent="0.15">
      <c r="A3214" s="75"/>
    </row>
    <row r="3215" spans="1:1" x14ac:dyDescent="0.15">
      <c r="A3215" s="75"/>
    </row>
    <row r="3216" spans="1:1" x14ac:dyDescent="0.15">
      <c r="A3216" s="75"/>
    </row>
    <row r="3217" spans="1:1" x14ac:dyDescent="0.15">
      <c r="A3217" s="75"/>
    </row>
    <row r="3218" spans="1:1" x14ac:dyDescent="0.15">
      <c r="A3218" s="75"/>
    </row>
    <row r="3219" spans="1:1" x14ac:dyDescent="0.15">
      <c r="A3219" s="75"/>
    </row>
    <row r="3220" spans="1:1" x14ac:dyDescent="0.15">
      <c r="A3220" s="75"/>
    </row>
    <row r="3221" spans="1:1" x14ac:dyDescent="0.15">
      <c r="A3221" s="75"/>
    </row>
    <row r="3222" spans="1:1" x14ac:dyDescent="0.15">
      <c r="A3222" s="75"/>
    </row>
    <row r="3223" spans="1:1" x14ac:dyDescent="0.15">
      <c r="A3223" s="75"/>
    </row>
    <row r="3224" spans="1:1" x14ac:dyDescent="0.15">
      <c r="A3224" s="75"/>
    </row>
    <row r="3225" spans="1:1" x14ac:dyDescent="0.15">
      <c r="A3225" s="75"/>
    </row>
    <row r="3226" spans="1:1" x14ac:dyDescent="0.15">
      <c r="A3226" s="75"/>
    </row>
    <row r="3227" spans="1:1" x14ac:dyDescent="0.15">
      <c r="A3227" s="75"/>
    </row>
    <row r="3228" spans="1:1" x14ac:dyDescent="0.15">
      <c r="A3228" s="75"/>
    </row>
    <row r="3229" spans="1:1" x14ac:dyDescent="0.15">
      <c r="A3229" s="75"/>
    </row>
    <row r="3230" spans="1:1" x14ac:dyDescent="0.15">
      <c r="A3230" s="75"/>
    </row>
    <row r="3231" spans="1:1" x14ac:dyDescent="0.15">
      <c r="A3231" s="75"/>
    </row>
    <row r="3232" spans="1:1" x14ac:dyDescent="0.15">
      <c r="A3232" s="75"/>
    </row>
    <row r="3233" spans="1:1" x14ac:dyDescent="0.15">
      <c r="A3233" s="75"/>
    </row>
    <row r="3234" spans="1:1" x14ac:dyDescent="0.15">
      <c r="A3234" s="75"/>
    </row>
    <row r="3235" spans="1:1" x14ac:dyDescent="0.15">
      <c r="A3235" s="75"/>
    </row>
    <row r="3236" spans="1:1" x14ac:dyDescent="0.15">
      <c r="A3236" s="75"/>
    </row>
    <row r="3237" spans="1:1" x14ac:dyDescent="0.15">
      <c r="A3237" s="75"/>
    </row>
    <row r="3238" spans="1:1" x14ac:dyDescent="0.15">
      <c r="A3238" s="75"/>
    </row>
    <row r="3239" spans="1:1" x14ac:dyDescent="0.15">
      <c r="A3239" s="75"/>
    </row>
    <row r="3240" spans="1:1" x14ac:dyDescent="0.15">
      <c r="A3240" s="75"/>
    </row>
    <row r="3241" spans="1:1" x14ac:dyDescent="0.15">
      <c r="A3241" s="75"/>
    </row>
    <row r="3242" spans="1:1" x14ac:dyDescent="0.15">
      <c r="A3242" s="75"/>
    </row>
    <row r="3243" spans="1:1" x14ac:dyDescent="0.15">
      <c r="A3243" s="75"/>
    </row>
    <row r="3244" spans="1:1" x14ac:dyDescent="0.15">
      <c r="A3244" s="75"/>
    </row>
    <row r="3245" spans="1:1" x14ac:dyDescent="0.15">
      <c r="A3245" s="75"/>
    </row>
    <row r="3246" spans="1:1" x14ac:dyDescent="0.15">
      <c r="A3246" s="75"/>
    </row>
    <row r="3247" spans="1:1" x14ac:dyDescent="0.15">
      <c r="A3247" s="75"/>
    </row>
    <row r="3248" spans="1:1" x14ac:dyDescent="0.15">
      <c r="A3248" s="75"/>
    </row>
    <row r="3249" spans="1:1" x14ac:dyDescent="0.15">
      <c r="A3249" s="75"/>
    </row>
    <row r="3250" spans="1:1" x14ac:dyDescent="0.15">
      <c r="A3250" s="75"/>
    </row>
    <row r="3251" spans="1:1" x14ac:dyDescent="0.15">
      <c r="A3251" s="75"/>
    </row>
    <row r="3252" spans="1:1" x14ac:dyDescent="0.15">
      <c r="A3252" s="75"/>
    </row>
    <row r="3253" spans="1:1" x14ac:dyDescent="0.15">
      <c r="A3253" s="75"/>
    </row>
    <row r="3254" spans="1:1" x14ac:dyDescent="0.15">
      <c r="A3254" s="75"/>
    </row>
    <row r="3255" spans="1:1" x14ac:dyDescent="0.15">
      <c r="A3255" s="75"/>
    </row>
    <row r="3256" spans="1:1" x14ac:dyDescent="0.15">
      <c r="A3256" s="75"/>
    </row>
    <row r="3257" spans="1:1" x14ac:dyDescent="0.15">
      <c r="A3257" s="75"/>
    </row>
    <row r="3258" spans="1:1" x14ac:dyDescent="0.15">
      <c r="A3258" s="75"/>
    </row>
    <row r="3259" spans="1:1" x14ac:dyDescent="0.15">
      <c r="A3259" s="75"/>
    </row>
    <row r="3260" spans="1:1" x14ac:dyDescent="0.15">
      <c r="A3260" s="75"/>
    </row>
    <row r="3261" spans="1:1" x14ac:dyDescent="0.15">
      <c r="A3261" s="75"/>
    </row>
    <row r="3262" spans="1:1" x14ac:dyDescent="0.15">
      <c r="A3262" s="75"/>
    </row>
    <row r="3263" spans="1:1" x14ac:dyDescent="0.15">
      <c r="A3263" s="75"/>
    </row>
    <row r="3264" spans="1:1" x14ac:dyDescent="0.15">
      <c r="A3264" s="75"/>
    </row>
    <row r="3265" spans="1:1" x14ac:dyDescent="0.15">
      <c r="A3265" s="75"/>
    </row>
    <row r="3266" spans="1:1" x14ac:dyDescent="0.15">
      <c r="A3266" s="75"/>
    </row>
    <row r="3267" spans="1:1" x14ac:dyDescent="0.15">
      <c r="A3267" s="75"/>
    </row>
    <row r="3268" spans="1:1" x14ac:dyDescent="0.15">
      <c r="A3268" s="75"/>
    </row>
    <row r="3269" spans="1:1" x14ac:dyDescent="0.15">
      <c r="A3269" s="75"/>
    </row>
    <row r="3270" spans="1:1" x14ac:dyDescent="0.15">
      <c r="A3270" s="75"/>
    </row>
    <row r="3271" spans="1:1" x14ac:dyDescent="0.15">
      <c r="A3271" s="75"/>
    </row>
    <row r="3272" spans="1:1" x14ac:dyDescent="0.15">
      <c r="A3272" s="75"/>
    </row>
    <row r="3273" spans="1:1" x14ac:dyDescent="0.15">
      <c r="A3273" s="75"/>
    </row>
    <row r="3274" spans="1:1" x14ac:dyDescent="0.15">
      <c r="A3274" s="75"/>
    </row>
    <row r="3275" spans="1:1" x14ac:dyDescent="0.15">
      <c r="A3275" s="75"/>
    </row>
    <row r="3276" spans="1:1" x14ac:dyDescent="0.15">
      <c r="A3276" s="75"/>
    </row>
    <row r="3277" spans="1:1" x14ac:dyDescent="0.15">
      <c r="A3277" s="75"/>
    </row>
    <row r="3278" spans="1:1" x14ac:dyDescent="0.15">
      <c r="A3278" s="75"/>
    </row>
    <row r="3279" spans="1:1" x14ac:dyDescent="0.15">
      <c r="A3279" s="75"/>
    </row>
    <row r="3280" spans="1:1" x14ac:dyDescent="0.15">
      <c r="A3280" s="75"/>
    </row>
    <row r="3281" spans="1:1" x14ac:dyDescent="0.15">
      <c r="A3281" s="75"/>
    </row>
    <row r="3282" spans="1:1" x14ac:dyDescent="0.15">
      <c r="A3282" s="75"/>
    </row>
    <row r="3283" spans="1:1" x14ac:dyDescent="0.15">
      <c r="A3283" s="75"/>
    </row>
    <row r="3284" spans="1:1" x14ac:dyDescent="0.15">
      <c r="A3284" s="75"/>
    </row>
    <row r="3285" spans="1:1" x14ac:dyDescent="0.15">
      <c r="A3285" s="75"/>
    </row>
    <row r="3286" spans="1:1" x14ac:dyDescent="0.15">
      <c r="A3286" s="75"/>
    </row>
    <row r="3287" spans="1:1" x14ac:dyDescent="0.15">
      <c r="A3287" s="75"/>
    </row>
    <row r="3288" spans="1:1" x14ac:dyDescent="0.15">
      <c r="A3288" s="75"/>
    </row>
    <row r="3289" spans="1:1" x14ac:dyDescent="0.15">
      <c r="A3289" s="75"/>
    </row>
    <row r="3290" spans="1:1" x14ac:dyDescent="0.15">
      <c r="A3290" s="75"/>
    </row>
    <row r="3291" spans="1:1" x14ac:dyDescent="0.15">
      <c r="A3291" s="75"/>
    </row>
    <row r="3292" spans="1:1" x14ac:dyDescent="0.15">
      <c r="A3292" s="75"/>
    </row>
    <row r="3293" spans="1:1" x14ac:dyDescent="0.15">
      <c r="A3293" s="75"/>
    </row>
    <row r="3294" spans="1:1" x14ac:dyDescent="0.15">
      <c r="A3294" s="75"/>
    </row>
    <row r="3295" spans="1:1" x14ac:dyDescent="0.15">
      <c r="A3295" s="75"/>
    </row>
    <row r="3296" spans="1:1" x14ac:dyDescent="0.15">
      <c r="A3296" s="75"/>
    </row>
    <row r="3297" spans="1:1" x14ac:dyDescent="0.15">
      <c r="A3297" s="75"/>
    </row>
    <row r="3298" spans="1:1" x14ac:dyDescent="0.15">
      <c r="A3298" s="75"/>
    </row>
    <row r="3299" spans="1:1" x14ac:dyDescent="0.15">
      <c r="A3299" s="75"/>
    </row>
    <row r="3300" spans="1:1" x14ac:dyDescent="0.15">
      <c r="A3300" s="75"/>
    </row>
    <row r="3301" spans="1:1" x14ac:dyDescent="0.15">
      <c r="A3301" s="75"/>
    </row>
    <row r="3302" spans="1:1" x14ac:dyDescent="0.15">
      <c r="A3302" s="75"/>
    </row>
    <row r="3303" spans="1:1" x14ac:dyDescent="0.15">
      <c r="A3303" s="75"/>
    </row>
    <row r="3304" spans="1:1" x14ac:dyDescent="0.15">
      <c r="A3304" s="75"/>
    </row>
    <row r="3305" spans="1:1" x14ac:dyDescent="0.15">
      <c r="A3305" s="75"/>
    </row>
    <row r="3306" spans="1:1" x14ac:dyDescent="0.15">
      <c r="A3306" s="75"/>
    </row>
    <row r="3307" spans="1:1" x14ac:dyDescent="0.15">
      <c r="A3307" s="75"/>
    </row>
    <row r="3308" spans="1:1" x14ac:dyDescent="0.15">
      <c r="A3308" s="75"/>
    </row>
    <row r="3309" spans="1:1" x14ac:dyDescent="0.15">
      <c r="A3309" s="75"/>
    </row>
    <row r="3310" spans="1:1" x14ac:dyDescent="0.15">
      <c r="A3310" s="75"/>
    </row>
    <row r="3311" spans="1:1" x14ac:dyDescent="0.15">
      <c r="A3311" s="75"/>
    </row>
    <row r="3312" spans="1:1" x14ac:dyDescent="0.15">
      <c r="A3312" s="75"/>
    </row>
    <row r="3313" spans="1:1" x14ac:dyDescent="0.15">
      <c r="A3313" s="75"/>
    </row>
    <row r="3314" spans="1:1" x14ac:dyDescent="0.15">
      <c r="A3314" s="75"/>
    </row>
    <row r="3315" spans="1:1" x14ac:dyDescent="0.15">
      <c r="A3315" s="75"/>
    </row>
    <row r="3316" spans="1:1" x14ac:dyDescent="0.15">
      <c r="A3316" s="75"/>
    </row>
    <row r="3317" spans="1:1" x14ac:dyDescent="0.15">
      <c r="A3317" s="75"/>
    </row>
    <row r="3318" spans="1:1" x14ac:dyDescent="0.15">
      <c r="A3318" s="75"/>
    </row>
    <row r="3319" spans="1:1" x14ac:dyDescent="0.15">
      <c r="A3319" s="75"/>
    </row>
    <row r="3320" spans="1:1" x14ac:dyDescent="0.15">
      <c r="A3320" s="75"/>
    </row>
    <row r="3321" spans="1:1" x14ac:dyDescent="0.15">
      <c r="A3321" s="75"/>
    </row>
    <row r="3322" spans="1:1" x14ac:dyDescent="0.15">
      <c r="A3322" s="75"/>
    </row>
    <row r="3323" spans="1:1" x14ac:dyDescent="0.15">
      <c r="A3323" s="75"/>
    </row>
    <row r="3324" spans="1:1" x14ac:dyDescent="0.15">
      <c r="A3324" s="75"/>
    </row>
    <row r="3325" spans="1:1" x14ac:dyDescent="0.15">
      <c r="A3325" s="75"/>
    </row>
    <row r="3326" spans="1:1" x14ac:dyDescent="0.15">
      <c r="A3326" s="75"/>
    </row>
    <row r="3327" spans="1:1" x14ac:dyDescent="0.15">
      <c r="A3327" s="75"/>
    </row>
    <row r="3328" spans="1:1" x14ac:dyDescent="0.15">
      <c r="A3328" s="75"/>
    </row>
    <row r="3329" spans="1:1" x14ac:dyDescent="0.15">
      <c r="A3329" s="75"/>
    </row>
    <row r="3330" spans="1:1" x14ac:dyDescent="0.15">
      <c r="A3330" s="75"/>
    </row>
    <row r="3331" spans="1:1" x14ac:dyDescent="0.15">
      <c r="A3331" s="75"/>
    </row>
    <row r="3332" spans="1:1" x14ac:dyDescent="0.15">
      <c r="A3332" s="75"/>
    </row>
    <row r="3333" spans="1:1" x14ac:dyDescent="0.15">
      <c r="A3333" s="75"/>
    </row>
    <row r="3334" spans="1:1" x14ac:dyDescent="0.15">
      <c r="A3334" s="75"/>
    </row>
    <row r="3335" spans="1:1" x14ac:dyDescent="0.15">
      <c r="A3335" s="75"/>
    </row>
    <row r="3336" spans="1:1" x14ac:dyDescent="0.15">
      <c r="A3336" s="75"/>
    </row>
    <row r="3337" spans="1:1" x14ac:dyDescent="0.15">
      <c r="A3337" s="75"/>
    </row>
    <row r="3338" spans="1:1" x14ac:dyDescent="0.15">
      <c r="A3338" s="75"/>
    </row>
    <row r="3339" spans="1:1" x14ac:dyDescent="0.15">
      <c r="A3339" s="75"/>
    </row>
    <row r="3340" spans="1:1" x14ac:dyDescent="0.15">
      <c r="A3340" s="75"/>
    </row>
    <row r="3341" spans="1:1" x14ac:dyDescent="0.15">
      <c r="A3341" s="75"/>
    </row>
    <row r="3342" spans="1:1" x14ac:dyDescent="0.15">
      <c r="A3342" s="75"/>
    </row>
    <row r="3343" spans="1:1" x14ac:dyDescent="0.15">
      <c r="A3343" s="75"/>
    </row>
    <row r="3344" spans="1:1" x14ac:dyDescent="0.15">
      <c r="A3344" s="75"/>
    </row>
    <row r="3345" spans="1:1" x14ac:dyDescent="0.15">
      <c r="A3345" s="75"/>
    </row>
    <row r="3346" spans="1:1" x14ac:dyDescent="0.15">
      <c r="A3346" s="75"/>
    </row>
    <row r="3347" spans="1:1" x14ac:dyDescent="0.15">
      <c r="A3347" s="75"/>
    </row>
    <row r="3348" spans="1:1" x14ac:dyDescent="0.15">
      <c r="A3348" s="75"/>
    </row>
    <row r="3349" spans="1:1" x14ac:dyDescent="0.15">
      <c r="A3349" s="75"/>
    </row>
    <row r="3350" spans="1:1" x14ac:dyDescent="0.15">
      <c r="A3350" s="75"/>
    </row>
    <row r="3351" spans="1:1" x14ac:dyDescent="0.15">
      <c r="A3351" s="75"/>
    </row>
    <row r="3352" spans="1:1" x14ac:dyDescent="0.15">
      <c r="A3352" s="75"/>
    </row>
    <row r="3353" spans="1:1" x14ac:dyDescent="0.15">
      <c r="A3353" s="75"/>
    </row>
    <row r="3354" spans="1:1" x14ac:dyDescent="0.15">
      <c r="A3354" s="75"/>
    </row>
    <row r="3355" spans="1:1" x14ac:dyDescent="0.15">
      <c r="A3355" s="75"/>
    </row>
    <row r="3356" spans="1:1" x14ac:dyDescent="0.15">
      <c r="A3356" s="75"/>
    </row>
    <row r="3357" spans="1:1" x14ac:dyDescent="0.15">
      <c r="A3357" s="75"/>
    </row>
    <row r="3358" spans="1:1" x14ac:dyDescent="0.15">
      <c r="A3358" s="75"/>
    </row>
    <row r="3359" spans="1:1" x14ac:dyDescent="0.15">
      <c r="A3359" s="75"/>
    </row>
    <row r="3360" spans="1:1" x14ac:dyDescent="0.15">
      <c r="A3360" s="75"/>
    </row>
    <row r="3361" spans="1:1" x14ac:dyDescent="0.15">
      <c r="A3361" s="75"/>
    </row>
    <row r="3362" spans="1:1" x14ac:dyDescent="0.15">
      <c r="A3362" s="75"/>
    </row>
    <row r="3363" spans="1:1" x14ac:dyDescent="0.15">
      <c r="A3363" s="75"/>
    </row>
    <row r="3364" spans="1:1" x14ac:dyDescent="0.15">
      <c r="A3364" s="75"/>
    </row>
    <row r="3365" spans="1:1" x14ac:dyDescent="0.15">
      <c r="A3365" s="75"/>
    </row>
    <row r="3366" spans="1:1" x14ac:dyDescent="0.15">
      <c r="A3366" s="75"/>
    </row>
    <row r="3367" spans="1:1" x14ac:dyDescent="0.15">
      <c r="A3367" s="75"/>
    </row>
    <row r="3368" spans="1:1" x14ac:dyDescent="0.15">
      <c r="A3368" s="75"/>
    </row>
    <row r="3369" spans="1:1" x14ac:dyDescent="0.15">
      <c r="A3369" s="75"/>
    </row>
    <row r="3370" spans="1:1" x14ac:dyDescent="0.15">
      <c r="A3370" s="75"/>
    </row>
    <row r="3371" spans="1:1" x14ac:dyDescent="0.15">
      <c r="A3371" s="75"/>
    </row>
    <row r="3372" spans="1:1" x14ac:dyDescent="0.15">
      <c r="A3372" s="75"/>
    </row>
    <row r="3373" spans="1:1" x14ac:dyDescent="0.15">
      <c r="A3373" s="75"/>
    </row>
    <row r="3374" spans="1:1" x14ac:dyDescent="0.15">
      <c r="A3374" s="75"/>
    </row>
    <row r="3375" spans="1:1" x14ac:dyDescent="0.15">
      <c r="A3375" s="75"/>
    </row>
    <row r="3376" spans="1:1" x14ac:dyDescent="0.15">
      <c r="A3376" s="75"/>
    </row>
    <row r="3377" spans="1:1" x14ac:dyDescent="0.15">
      <c r="A3377" s="75"/>
    </row>
    <row r="3378" spans="1:1" x14ac:dyDescent="0.15">
      <c r="A3378" s="75"/>
    </row>
    <row r="3379" spans="1:1" x14ac:dyDescent="0.15">
      <c r="A3379" s="75"/>
    </row>
    <row r="3380" spans="1:1" x14ac:dyDescent="0.15">
      <c r="A3380" s="75"/>
    </row>
    <row r="3381" spans="1:1" x14ac:dyDescent="0.15">
      <c r="A3381" s="75"/>
    </row>
    <row r="3382" spans="1:1" x14ac:dyDescent="0.15">
      <c r="A3382" s="75"/>
    </row>
    <row r="3383" spans="1:1" x14ac:dyDescent="0.15">
      <c r="A3383" s="75"/>
    </row>
    <row r="3384" spans="1:1" x14ac:dyDescent="0.15">
      <c r="A3384" s="75"/>
    </row>
    <row r="3385" spans="1:1" x14ac:dyDescent="0.15">
      <c r="A3385" s="75"/>
    </row>
    <row r="3386" spans="1:1" x14ac:dyDescent="0.15">
      <c r="A3386" s="75"/>
    </row>
    <row r="3387" spans="1:1" x14ac:dyDescent="0.15">
      <c r="A3387" s="75"/>
    </row>
    <row r="3388" spans="1:1" x14ac:dyDescent="0.15">
      <c r="A3388" s="75"/>
    </row>
    <row r="3389" spans="1:1" x14ac:dyDescent="0.15">
      <c r="A3389" s="75"/>
    </row>
    <row r="3390" spans="1:1" x14ac:dyDescent="0.15">
      <c r="A3390" s="75"/>
    </row>
    <row r="3391" spans="1:1" x14ac:dyDescent="0.15">
      <c r="A3391" s="75"/>
    </row>
    <row r="3392" spans="1:1" x14ac:dyDescent="0.15">
      <c r="A3392" s="75"/>
    </row>
    <row r="3393" spans="1:1" x14ac:dyDescent="0.15">
      <c r="A3393" s="75"/>
    </row>
    <row r="3394" spans="1:1" x14ac:dyDescent="0.15">
      <c r="A3394" s="75"/>
    </row>
    <row r="3395" spans="1:1" x14ac:dyDescent="0.15">
      <c r="A3395" s="75"/>
    </row>
    <row r="3396" spans="1:1" x14ac:dyDescent="0.15">
      <c r="A3396" s="75"/>
    </row>
    <row r="3397" spans="1:1" x14ac:dyDescent="0.15">
      <c r="A3397" s="75"/>
    </row>
  </sheetData>
  <mergeCells count="21">
    <mergeCell ref="Z2:AE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1:I1"/>
    <mergeCell ref="B2:G2"/>
    <mergeCell ref="H2:M2"/>
    <mergeCell ref="N2:S2"/>
    <mergeCell ref="T2:Y2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workbookViewId="0">
      <selection sqref="A1:F1"/>
    </sheetView>
  </sheetViews>
  <sheetFormatPr defaultColWidth="9" defaultRowHeight="13.5" x14ac:dyDescent="0.15"/>
  <cols>
    <col min="1" max="2" width="6.75" style="25" customWidth="1"/>
    <col min="3" max="5" width="10.625" customWidth="1"/>
    <col min="6" max="8" width="14.125" style="35" customWidth="1"/>
    <col min="9" max="11" width="14" style="35" customWidth="1"/>
    <col min="12" max="12" width="3" customWidth="1"/>
    <col min="13" max="15" width="11.75" customWidth="1"/>
    <col min="16" max="21" width="11.75" style="36" customWidth="1"/>
    <col min="22" max="22" width="3" customWidth="1"/>
    <col min="23" max="25" width="11.75" customWidth="1"/>
    <col min="26" max="31" width="11.75" style="35" customWidth="1"/>
    <col min="32" max="32" width="3.625" customWidth="1"/>
    <col min="33" max="35" width="11.75" customWidth="1"/>
    <col min="36" max="41" width="11.75" style="35" customWidth="1"/>
    <col min="42" max="42" width="3.625" customWidth="1"/>
    <col min="43" max="45" width="11.75" customWidth="1"/>
    <col min="46" max="51" width="11.75" style="35" customWidth="1"/>
  </cols>
  <sheetData>
    <row r="1" spans="1:51" ht="21" customHeight="1" x14ac:dyDescent="0.15">
      <c r="A1" s="138" t="s">
        <v>21</v>
      </c>
      <c r="B1" s="139"/>
      <c r="C1" s="139"/>
      <c r="D1" s="139"/>
      <c r="E1" s="139"/>
      <c r="F1" s="139"/>
      <c r="G1" s="37"/>
      <c r="H1" s="37"/>
    </row>
    <row r="2" spans="1:51" s="34" customFormat="1" ht="15.75" x14ac:dyDescent="0.15">
      <c r="A2" s="38"/>
      <c r="B2" s="39"/>
      <c r="C2" s="98" t="s">
        <v>0</v>
      </c>
      <c r="D2" s="99"/>
      <c r="E2" s="99"/>
      <c r="F2" s="99"/>
      <c r="G2" s="99"/>
      <c r="H2" s="99"/>
      <c r="I2" s="99"/>
      <c r="J2" s="99"/>
      <c r="K2" s="100"/>
      <c r="L2" s="55"/>
      <c r="M2" s="101" t="s">
        <v>1</v>
      </c>
      <c r="N2" s="102"/>
      <c r="O2" s="102"/>
      <c r="P2" s="102"/>
      <c r="Q2" s="102"/>
      <c r="R2" s="102"/>
      <c r="S2" s="102"/>
      <c r="T2" s="102"/>
      <c r="U2" s="103"/>
      <c r="V2" s="55"/>
      <c r="W2" s="98" t="s">
        <v>2</v>
      </c>
      <c r="X2" s="99"/>
      <c r="Y2" s="99"/>
      <c r="Z2" s="99"/>
      <c r="AA2" s="99"/>
      <c r="AB2" s="99"/>
      <c r="AC2" s="99"/>
      <c r="AD2" s="99"/>
      <c r="AE2" s="100"/>
      <c r="AF2" s="55"/>
      <c r="AG2" s="104" t="s">
        <v>3</v>
      </c>
      <c r="AH2" s="105"/>
      <c r="AI2" s="105"/>
      <c r="AJ2" s="105"/>
      <c r="AK2" s="105"/>
      <c r="AL2" s="105"/>
      <c r="AM2" s="105"/>
      <c r="AN2" s="105"/>
      <c r="AO2" s="106"/>
      <c r="AP2" s="55"/>
      <c r="AQ2" s="107" t="s">
        <v>22</v>
      </c>
      <c r="AR2" s="108"/>
      <c r="AS2" s="108"/>
      <c r="AT2" s="108"/>
      <c r="AU2" s="108"/>
      <c r="AV2" s="108"/>
      <c r="AW2" s="108"/>
      <c r="AX2" s="108"/>
      <c r="AY2" s="109"/>
    </row>
    <row r="3" spans="1:51" s="24" customFormat="1" ht="35.1" customHeight="1" x14ac:dyDescent="0.15">
      <c r="A3" s="40" t="s">
        <v>23</v>
      </c>
      <c r="B3" s="41" t="s">
        <v>24</v>
      </c>
      <c r="C3" s="110" t="s">
        <v>5</v>
      </c>
      <c r="D3" s="92"/>
      <c r="E3" s="92"/>
      <c r="F3" s="111" t="s">
        <v>25</v>
      </c>
      <c r="G3" s="111"/>
      <c r="H3" s="111"/>
      <c r="I3" s="111" t="s">
        <v>26</v>
      </c>
      <c r="J3" s="111"/>
      <c r="K3" s="112"/>
      <c r="L3" s="56"/>
      <c r="M3" s="110" t="s">
        <v>5</v>
      </c>
      <c r="N3" s="92"/>
      <c r="O3" s="92"/>
      <c r="P3" s="111" t="s">
        <v>25</v>
      </c>
      <c r="Q3" s="111"/>
      <c r="R3" s="111"/>
      <c r="S3" s="111" t="s">
        <v>26</v>
      </c>
      <c r="T3" s="111"/>
      <c r="U3" s="112"/>
      <c r="W3" s="110" t="s">
        <v>5</v>
      </c>
      <c r="X3" s="92"/>
      <c r="Y3" s="92"/>
      <c r="Z3" s="111" t="s">
        <v>25</v>
      </c>
      <c r="AA3" s="111"/>
      <c r="AB3" s="111"/>
      <c r="AC3" s="111" t="s">
        <v>26</v>
      </c>
      <c r="AD3" s="111"/>
      <c r="AE3" s="112"/>
      <c r="AF3" s="43"/>
      <c r="AG3" s="110" t="s">
        <v>5</v>
      </c>
      <c r="AH3" s="92"/>
      <c r="AI3" s="92"/>
      <c r="AJ3" s="111" t="s">
        <v>25</v>
      </c>
      <c r="AK3" s="111"/>
      <c r="AL3" s="111"/>
      <c r="AM3" s="111" t="s">
        <v>26</v>
      </c>
      <c r="AN3" s="111"/>
      <c r="AO3" s="112"/>
      <c r="AP3" s="43"/>
      <c r="AQ3" s="110" t="s">
        <v>5</v>
      </c>
      <c r="AR3" s="92"/>
      <c r="AS3" s="92"/>
      <c r="AT3" s="111" t="s">
        <v>25</v>
      </c>
      <c r="AU3" s="111"/>
      <c r="AV3" s="111"/>
      <c r="AW3" s="111" t="s">
        <v>26</v>
      </c>
      <c r="AX3" s="111"/>
      <c r="AY3" s="112"/>
    </row>
    <row r="4" spans="1:51" s="24" customFormat="1" ht="15.75" x14ac:dyDescent="0.15">
      <c r="A4" s="40"/>
      <c r="B4" s="41"/>
      <c r="C4" s="42" t="s">
        <v>8</v>
      </c>
      <c r="D4" s="44" t="s">
        <v>9</v>
      </c>
      <c r="E4" s="44" t="s">
        <v>10</v>
      </c>
      <c r="F4" s="43" t="s">
        <v>8</v>
      </c>
      <c r="G4" s="44" t="s">
        <v>9</v>
      </c>
      <c r="H4" s="44" t="s">
        <v>10</v>
      </c>
      <c r="I4" s="43" t="s">
        <v>8</v>
      </c>
      <c r="J4" s="44" t="s">
        <v>9</v>
      </c>
      <c r="K4" s="57" t="s">
        <v>10</v>
      </c>
      <c r="L4" s="56"/>
      <c r="M4" s="42" t="s">
        <v>8</v>
      </c>
      <c r="N4" s="44" t="s">
        <v>9</v>
      </c>
      <c r="O4" s="44" t="s">
        <v>10</v>
      </c>
      <c r="P4" s="43" t="s">
        <v>8</v>
      </c>
      <c r="Q4" s="44" t="s">
        <v>9</v>
      </c>
      <c r="R4" s="44" t="s">
        <v>10</v>
      </c>
      <c r="S4" s="43" t="s">
        <v>8</v>
      </c>
      <c r="T4" s="44" t="s">
        <v>9</v>
      </c>
      <c r="U4" s="57" t="s">
        <v>10</v>
      </c>
      <c r="W4" s="42" t="s">
        <v>8</v>
      </c>
      <c r="X4" s="44" t="s">
        <v>9</v>
      </c>
      <c r="Y4" s="44" t="s">
        <v>10</v>
      </c>
      <c r="Z4" s="43" t="s">
        <v>8</v>
      </c>
      <c r="AA4" s="44" t="s">
        <v>9</v>
      </c>
      <c r="AB4" s="44" t="s">
        <v>10</v>
      </c>
      <c r="AC4" s="43" t="s">
        <v>8</v>
      </c>
      <c r="AD4" s="44" t="s">
        <v>9</v>
      </c>
      <c r="AE4" s="57" t="s">
        <v>10</v>
      </c>
      <c r="AF4" s="43"/>
      <c r="AG4" s="42" t="s">
        <v>8</v>
      </c>
      <c r="AH4" s="44" t="s">
        <v>9</v>
      </c>
      <c r="AI4" s="44" t="s">
        <v>10</v>
      </c>
      <c r="AJ4" s="43" t="s">
        <v>8</v>
      </c>
      <c r="AK4" s="44" t="s">
        <v>9</v>
      </c>
      <c r="AL4" s="44" t="s">
        <v>10</v>
      </c>
      <c r="AM4" s="43" t="s">
        <v>8</v>
      </c>
      <c r="AN4" s="44" t="s">
        <v>9</v>
      </c>
      <c r="AO4" s="57" t="s">
        <v>10</v>
      </c>
      <c r="AP4" s="43"/>
      <c r="AQ4" s="42" t="s">
        <v>8</v>
      </c>
      <c r="AR4" s="44" t="s">
        <v>9</v>
      </c>
      <c r="AS4" s="44" t="s">
        <v>10</v>
      </c>
      <c r="AT4" s="43" t="s">
        <v>8</v>
      </c>
      <c r="AU4" s="44" t="s">
        <v>9</v>
      </c>
      <c r="AV4" s="44" t="s">
        <v>10</v>
      </c>
      <c r="AW4" s="43" t="s">
        <v>8</v>
      </c>
      <c r="AX4" s="44" t="s">
        <v>9</v>
      </c>
      <c r="AY4" s="57" t="s">
        <v>10</v>
      </c>
    </row>
    <row r="5" spans="1:51" ht="15.75" x14ac:dyDescent="0.15">
      <c r="A5" s="45">
        <v>6.2</v>
      </c>
      <c r="B5" s="46">
        <v>0</v>
      </c>
      <c r="C5" s="47">
        <v>17.100000000000001</v>
      </c>
      <c r="D5" s="48">
        <v>19</v>
      </c>
      <c r="E5" s="48">
        <v>20</v>
      </c>
      <c r="F5" s="49"/>
      <c r="G5" s="49"/>
      <c r="H5" s="49"/>
      <c r="I5" s="49"/>
      <c r="J5" s="49"/>
      <c r="K5" s="58"/>
      <c r="L5" s="29"/>
      <c r="M5" s="47">
        <v>25.8</v>
      </c>
      <c r="N5" s="29">
        <v>30</v>
      </c>
      <c r="O5" s="29">
        <v>27.5</v>
      </c>
      <c r="P5" s="59"/>
      <c r="Q5" s="59"/>
      <c r="R5" s="59"/>
      <c r="S5" s="59"/>
      <c r="T5" s="59"/>
      <c r="U5" s="62"/>
      <c r="V5" s="29"/>
      <c r="W5" s="47">
        <v>17.100000000000001</v>
      </c>
      <c r="X5" s="48">
        <v>36.5</v>
      </c>
      <c r="Y5" s="48">
        <v>32</v>
      </c>
      <c r="Z5" s="49"/>
      <c r="AA5" s="49"/>
      <c r="AB5" s="49"/>
      <c r="AC5" s="49"/>
      <c r="AD5" s="49"/>
      <c r="AE5" s="58"/>
      <c r="AF5" s="29"/>
      <c r="AG5" s="47">
        <v>17.100000000000001</v>
      </c>
      <c r="AH5" s="29">
        <v>28.5</v>
      </c>
      <c r="AI5" s="29">
        <v>25.6</v>
      </c>
      <c r="AJ5" s="49"/>
      <c r="AK5" s="49"/>
      <c r="AL5" s="49"/>
      <c r="AM5" s="49"/>
      <c r="AN5" s="49"/>
      <c r="AO5" s="58"/>
      <c r="AP5" s="29"/>
      <c r="AQ5" s="47">
        <v>17.100000000000001</v>
      </c>
      <c r="AR5" s="29">
        <v>19</v>
      </c>
      <c r="AS5" s="29">
        <v>21.5</v>
      </c>
      <c r="AT5" s="49">
        <v>0</v>
      </c>
      <c r="AU5" s="49"/>
      <c r="AV5" s="49"/>
      <c r="AW5" s="49"/>
      <c r="AX5" s="63"/>
      <c r="AY5" s="64"/>
    </row>
    <row r="6" spans="1:51" ht="15.75" x14ac:dyDescent="0.15">
      <c r="A6" s="47">
        <v>6.21</v>
      </c>
      <c r="B6" s="46">
        <v>1</v>
      </c>
      <c r="C6" s="47">
        <v>22.9</v>
      </c>
      <c r="D6" s="48">
        <v>25.8</v>
      </c>
      <c r="E6" s="48">
        <v>24.8</v>
      </c>
      <c r="F6" s="50">
        <f>3.14*2.7*2.7*(C6-17.1)</f>
        <v>132.76547999999997</v>
      </c>
      <c r="G6" s="50">
        <f>3.14*2.7*2.7*(D6-19)</f>
        <v>155.65608000000006</v>
      </c>
      <c r="H6" s="50">
        <f>3.14*2.7*2.7*(E6-20)</f>
        <v>109.87488000000005</v>
      </c>
      <c r="I6" s="50">
        <f>F6-F5</f>
        <v>132.76547999999997</v>
      </c>
      <c r="J6" s="50">
        <f>G6-G5</f>
        <v>155.65608000000006</v>
      </c>
      <c r="K6" s="60">
        <f>H6-H5</f>
        <v>109.87488000000005</v>
      </c>
      <c r="L6" s="29"/>
      <c r="M6" s="47">
        <v>29.5</v>
      </c>
      <c r="N6" s="48">
        <v>34.700000000000003</v>
      </c>
      <c r="O6" s="48">
        <v>30.2</v>
      </c>
      <c r="P6" s="50">
        <f>3.14*2.7*2.7*(M6-25.8)</f>
        <v>84.695220000000006</v>
      </c>
      <c r="Q6" s="50">
        <f>3.14*2.7*2.7*(N6-30)</f>
        <v>107.5858200000001</v>
      </c>
      <c r="R6" s="50">
        <f>3.14*2.7*2.7*(O6-27.5)</f>
        <v>61.80462</v>
      </c>
      <c r="S6" s="50">
        <f>P6-P5</f>
        <v>84.695220000000006</v>
      </c>
      <c r="T6" s="50">
        <f>Q6-Q5</f>
        <v>107.5858200000001</v>
      </c>
      <c r="U6" s="60">
        <f>R6-R5</f>
        <v>61.80462</v>
      </c>
      <c r="V6" s="29"/>
      <c r="W6" s="47">
        <v>21.5</v>
      </c>
      <c r="X6" s="48">
        <v>41.9</v>
      </c>
      <c r="Y6" s="48">
        <v>35.4</v>
      </c>
      <c r="Z6" s="50">
        <f>3.14*2.7*2.7*(W6-17.1)</f>
        <v>100.71863999999999</v>
      </c>
      <c r="AA6" s="50">
        <f t="shared" ref="AA6:AA11" si="0">3.14*2.7*2.7*(X6-36.5)</f>
        <v>123.60924</v>
      </c>
      <c r="AB6" s="50">
        <f>3.14*2.7*2.7*(Y6-32)</f>
        <v>77.828039999999987</v>
      </c>
      <c r="AC6" s="50">
        <f>Z6-Z5</f>
        <v>100.71863999999999</v>
      </c>
      <c r="AD6" s="50">
        <f>AA6-AA5</f>
        <v>123.60924</v>
      </c>
      <c r="AE6" s="60">
        <f>AB6-AB5</f>
        <v>77.828039999999987</v>
      </c>
      <c r="AF6" s="29"/>
      <c r="AG6" s="47">
        <v>22.3</v>
      </c>
      <c r="AH6" s="48">
        <v>34.700000000000003</v>
      </c>
      <c r="AI6" s="48">
        <v>29.8</v>
      </c>
      <c r="AJ6" s="50">
        <f>3.14*2.7*2.7*(AG6-17.1)</f>
        <v>119.03112000000002</v>
      </c>
      <c r="AK6" s="50">
        <f>3.14*2.7*2.7*(AH6-28.5)</f>
        <v>141.92172000000011</v>
      </c>
      <c r="AL6" s="50">
        <f>3.14*2.7*2.7*(AI6-25.6)</f>
        <v>96.140520000000009</v>
      </c>
      <c r="AM6" s="50">
        <f>AJ6-AJ5</f>
        <v>119.03112000000002</v>
      </c>
      <c r="AN6" s="50">
        <f>AK6-AK5</f>
        <v>141.92172000000011</v>
      </c>
      <c r="AO6" s="60">
        <f>AL6-AL5</f>
        <v>96.140520000000009</v>
      </c>
      <c r="AP6" s="29"/>
      <c r="AQ6" s="47">
        <v>22.5</v>
      </c>
      <c r="AR6" s="48">
        <v>25.4</v>
      </c>
      <c r="AS6" s="48">
        <v>25.9</v>
      </c>
      <c r="AT6" s="50">
        <f>3.14*2.7*2.7*(AQ6-17.1)</f>
        <v>123.60924</v>
      </c>
      <c r="AU6" s="50">
        <f>3.14*2.7*2.7*(AR6-19)</f>
        <v>146.49984000000001</v>
      </c>
      <c r="AV6" s="50">
        <f>3.14*2.7*2.7*(AS6-21.5)</f>
        <v>100.71863999999999</v>
      </c>
      <c r="AW6" s="50">
        <f>AT6-AT5</f>
        <v>123.60924</v>
      </c>
      <c r="AX6" s="65">
        <f>AU6-AU5</f>
        <v>146.49984000000001</v>
      </c>
      <c r="AY6" s="66">
        <f>AV6-AV5</f>
        <v>100.71863999999999</v>
      </c>
    </row>
    <row r="7" spans="1:51" ht="15.75" x14ac:dyDescent="0.15">
      <c r="A7" s="47">
        <v>6.22</v>
      </c>
      <c r="B7" s="46">
        <v>2</v>
      </c>
      <c r="C7" s="47">
        <v>26.9</v>
      </c>
      <c r="D7" s="48">
        <v>29.3</v>
      </c>
      <c r="E7" s="48">
        <v>29.3</v>
      </c>
      <c r="F7" s="50">
        <f t="shared" ref="F7:F30" si="1">3.14*2.7*2.7*(C7-17.1)</f>
        <v>224.32787999999999</v>
      </c>
      <c r="G7" s="50">
        <f>3.14*2.7*2.7*(D7-19)</f>
        <v>235.77318000000008</v>
      </c>
      <c r="H7" s="50">
        <f t="shared" ref="H7:H30" si="2">3.14*2.7*2.7*(E7-20)</f>
        <v>212.88258000000008</v>
      </c>
      <c r="I7" s="50">
        <f t="shared" ref="I7:I30" si="3">F7-F6</f>
        <v>91.562400000000025</v>
      </c>
      <c r="J7" s="50">
        <f>G7-G6</f>
        <v>80.117100000000022</v>
      </c>
      <c r="K7" s="60">
        <f t="shared" ref="K7:K30" si="4">H7-H6</f>
        <v>103.00770000000003</v>
      </c>
      <c r="L7" s="29"/>
      <c r="M7" s="47">
        <v>32.1</v>
      </c>
      <c r="N7" s="48">
        <v>37.299999999999997</v>
      </c>
      <c r="O7" s="48">
        <v>32.799999999999997</v>
      </c>
      <c r="P7" s="50">
        <f t="shared" ref="P7:P30" si="5">3.14*2.7*2.7*(M7-25.8)</f>
        <v>144.21078000000006</v>
      </c>
      <c r="Q7" s="50">
        <f t="shared" ref="Q7:Q30" si="6">3.14*2.7*2.7*(N7-30)</f>
        <v>167.10137999999998</v>
      </c>
      <c r="R7" s="50">
        <f t="shared" ref="R7:R30" si="7">3.14*2.7*2.7*(O7-27.5)</f>
        <v>121.32017999999997</v>
      </c>
      <c r="S7" s="50">
        <f>P7-P6</f>
        <v>59.51556000000005</v>
      </c>
      <c r="T7" s="50">
        <f t="shared" ref="T7:T30" si="8">Q7-Q6</f>
        <v>59.51555999999988</v>
      </c>
      <c r="U7" s="60">
        <f>R7-R6</f>
        <v>59.515559999999965</v>
      </c>
      <c r="V7" s="29"/>
      <c r="W7" s="47">
        <v>22.4</v>
      </c>
      <c r="X7" s="48">
        <v>42.8</v>
      </c>
      <c r="Y7" s="48">
        <v>36.299999999999997</v>
      </c>
      <c r="Z7" s="50">
        <f t="shared" ref="Z7:Z30" si="9">3.14*2.7*2.7*(W7-17.1)</f>
        <v>121.32017999999997</v>
      </c>
      <c r="AA7" s="50">
        <f t="shared" si="0"/>
        <v>144.21077999999997</v>
      </c>
      <c r="AB7" s="50">
        <f t="shared" ref="AB7:AB29" si="10">3.14*2.7*2.7*(Y7-32)</f>
        <v>98.429579999999959</v>
      </c>
      <c r="AC7" s="50">
        <f t="shared" ref="AC7:AC30" si="11">Z7-Z6</f>
        <v>20.601539999999972</v>
      </c>
      <c r="AD7" s="50">
        <f t="shared" ref="AD7:AD30" si="12">AA7-AA6</f>
        <v>20.601539999999972</v>
      </c>
      <c r="AE7" s="60">
        <f t="shared" ref="AE7:AE30" si="13">AB7-AB6</f>
        <v>20.601539999999972</v>
      </c>
      <c r="AF7" s="29"/>
      <c r="AG7" s="47">
        <v>23.8</v>
      </c>
      <c r="AH7" s="48">
        <v>35.700000000000003</v>
      </c>
      <c r="AI7" s="48">
        <v>31.8</v>
      </c>
      <c r="AJ7" s="50">
        <f t="shared" ref="AJ7:AJ30" si="14">3.14*2.7*2.7*(AG7-17.1)</f>
        <v>153.36702000000002</v>
      </c>
      <c r="AK7" s="50">
        <f t="shared" ref="AK7:AK30" si="15">3.14*2.7*2.7*(AH7-28.5)</f>
        <v>164.81232000000011</v>
      </c>
      <c r="AL7" s="50">
        <f t="shared" ref="AL7:AL30" si="16">3.14*2.7*2.7*(AI7-25.6)</f>
        <v>141.92172000000002</v>
      </c>
      <c r="AM7" s="50">
        <f t="shared" ref="AM7:AM30" si="17">AJ7-AJ6</f>
        <v>34.335900000000009</v>
      </c>
      <c r="AN7" s="50">
        <f t="shared" ref="AN7:AN30" si="18">AK7-AK6</f>
        <v>22.890600000000006</v>
      </c>
      <c r="AO7" s="60">
        <f t="shared" ref="AO7:AO30" si="19">AL7-AL6</f>
        <v>45.781200000000013</v>
      </c>
      <c r="AP7" s="29"/>
      <c r="AQ7" s="47">
        <v>23</v>
      </c>
      <c r="AR7" s="48">
        <v>25.4</v>
      </c>
      <c r="AS7" s="48">
        <v>26.9</v>
      </c>
      <c r="AT7" s="50">
        <f t="shared" ref="AT7:AT30" si="20">3.14*2.7*2.7*(AQ7-17.1)</f>
        <v>135.05454</v>
      </c>
      <c r="AU7" s="50">
        <f t="shared" ref="AU7:AU30" si="21">3.14*2.7*2.7*(AR7-19)</f>
        <v>146.49984000000001</v>
      </c>
      <c r="AV7" s="50">
        <f t="shared" ref="AV7:AV30" si="22">3.14*2.7*2.7*(AS7-21.5)</f>
        <v>123.60924</v>
      </c>
      <c r="AW7" s="50">
        <f t="shared" ref="AW7:AW30" si="23">AT7-AT6</f>
        <v>11.445300000000003</v>
      </c>
      <c r="AX7" s="65">
        <f t="shared" ref="AX7:AX30" si="24">AU7-AU6</f>
        <v>0</v>
      </c>
      <c r="AY7" s="66">
        <f t="shared" ref="AY7:AY30" si="25">AV7-AV6</f>
        <v>22.890600000000006</v>
      </c>
    </row>
    <row r="8" spans="1:51" ht="15.75" x14ac:dyDescent="0.15">
      <c r="A8" s="47">
        <v>6.23</v>
      </c>
      <c r="B8" s="46">
        <v>3</v>
      </c>
      <c r="C8" s="47">
        <v>30.9</v>
      </c>
      <c r="D8" s="48">
        <v>33.1</v>
      </c>
      <c r="E8" s="48">
        <v>33.5</v>
      </c>
      <c r="F8" s="50">
        <f t="shared" si="1"/>
        <v>315.89028000000002</v>
      </c>
      <c r="G8" s="50">
        <f>3.14*2.7*2.7*(D8-19)</f>
        <v>322.75746000000009</v>
      </c>
      <c r="H8" s="50">
        <f t="shared" si="2"/>
        <v>309.02310000000011</v>
      </c>
      <c r="I8" s="50">
        <f t="shared" si="3"/>
        <v>91.562400000000025</v>
      </c>
      <c r="J8" s="50">
        <f>G8-G7</f>
        <v>86.984280000000012</v>
      </c>
      <c r="K8" s="60">
        <f t="shared" si="4"/>
        <v>96.140520000000038</v>
      </c>
      <c r="L8" s="29"/>
      <c r="M8" s="47">
        <v>32.6</v>
      </c>
      <c r="N8" s="48">
        <v>37.4</v>
      </c>
      <c r="O8" s="48">
        <v>33.799999999999997</v>
      </c>
      <c r="P8" s="50">
        <f t="shared" si="5"/>
        <v>155.65608000000006</v>
      </c>
      <c r="Q8" s="50">
        <f t="shared" si="6"/>
        <v>169.39044000000001</v>
      </c>
      <c r="R8" s="50">
        <f t="shared" si="7"/>
        <v>144.21077999999997</v>
      </c>
      <c r="S8" s="50">
        <f>P8-P7</f>
        <v>11.445300000000003</v>
      </c>
      <c r="T8" s="50">
        <f t="shared" si="8"/>
        <v>2.2890600000000347</v>
      </c>
      <c r="U8" s="60">
        <f>R8-R7</f>
        <v>22.890600000000006</v>
      </c>
      <c r="V8" s="29"/>
      <c r="W8" s="47">
        <v>22.9</v>
      </c>
      <c r="X8" s="48">
        <v>42.9</v>
      </c>
      <c r="Y8" s="48">
        <v>37.299999999999997</v>
      </c>
      <c r="Z8" s="50">
        <f t="shared" si="9"/>
        <v>132.76547999999997</v>
      </c>
      <c r="AA8" s="50">
        <f t="shared" si="0"/>
        <v>146.49984000000001</v>
      </c>
      <c r="AB8" s="50">
        <f t="shared" si="10"/>
        <v>121.32017999999997</v>
      </c>
      <c r="AC8" s="50">
        <f t="shared" si="11"/>
        <v>11.445300000000003</v>
      </c>
      <c r="AD8" s="50">
        <f t="shared" si="12"/>
        <v>2.2890600000000347</v>
      </c>
      <c r="AE8" s="60">
        <f t="shared" si="13"/>
        <v>22.890600000000006</v>
      </c>
      <c r="AF8" s="29"/>
      <c r="AG8" s="47">
        <v>24.8</v>
      </c>
      <c r="AH8" s="48">
        <v>36.5</v>
      </c>
      <c r="AI8" s="48">
        <v>33</v>
      </c>
      <c r="AJ8" s="50">
        <f t="shared" si="14"/>
        <v>176.25762000000003</v>
      </c>
      <c r="AK8" s="50">
        <f t="shared" si="15"/>
        <v>183.12480000000005</v>
      </c>
      <c r="AL8" s="50">
        <f t="shared" si="16"/>
        <v>169.39044000000001</v>
      </c>
      <c r="AM8" s="50">
        <f t="shared" si="17"/>
        <v>22.890600000000006</v>
      </c>
      <c r="AN8" s="50">
        <f t="shared" si="18"/>
        <v>18.312479999999937</v>
      </c>
      <c r="AO8" s="60">
        <f t="shared" si="19"/>
        <v>27.46871999999999</v>
      </c>
      <c r="AP8" s="29"/>
      <c r="AQ8" s="47">
        <v>23.4</v>
      </c>
      <c r="AR8" s="48">
        <v>25.4</v>
      </c>
      <c r="AS8" s="48">
        <v>27.7</v>
      </c>
      <c r="AT8" s="50">
        <f t="shared" si="20"/>
        <v>144.21077999999997</v>
      </c>
      <c r="AU8" s="50">
        <f t="shared" si="21"/>
        <v>146.49984000000001</v>
      </c>
      <c r="AV8" s="50">
        <f t="shared" si="22"/>
        <v>141.92172000000002</v>
      </c>
      <c r="AW8" s="50">
        <f t="shared" si="23"/>
        <v>9.1562399999999684</v>
      </c>
      <c r="AX8" s="65">
        <f t="shared" si="24"/>
        <v>0</v>
      </c>
      <c r="AY8" s="66">
        <f t="shared" si="25"/>
        <v>18.312480000000022</v>
      </c>
    </row>
    <row r="9" spans="1:51" ht="15.75" x14ac:dyDescent="0.15">
      <c r="A9" s="47">
        <f>A8+0.01</f>
        <v>6.24</v>
      </c>
      <c r="B9" s="46">
        <v>4</v>
      </c>
      <c r="C9" s="47">
        <v>35.200000000000003</v>
      </c>
      <c r="D9" s="48">
        <v>37.4</v>
      </c>
      <c r="E9" s="48">
        <v>37.799999999999997</v>
      </c>
      <c r="F9" s="50">
        <f t="shared" si="1"/>
        <v>414.31986000000012</v>
      </c>
      <c r="G9" s="50">
        <f>3.14*2.7*2.7*(D9-19)</f>
        <v>421.18704000000008</v>
      </c>
      <c r="H9" s="50">
        <f t="shared" si="2"/>
        <v>407.45268000000004</v>
      </c>
      <c r="I9" s="50">
        <f t="shared" si="3"/>
        <v>98.429580000000101</v>
      </c>
      <c r="J9" s="50">
        <f t="shared" ref="J9:J30" si="26">G9-G8</f>
        <v>98.429579999999987</v>
      </c>
      <c r="K9" s="60">
        <f t="shared" si="4"/>
        <v>98.42957999999993</v>
      </c>
      <c r="L9" s="29"/>
      <c r="M9" s="47">
        <v>33</v>
      </c>
      <c r="N9" s="48">
        <v>37.5</v>
      </c>
      <c r="O9" s="48">
        <v>34.4</v>
      </c>
      <c r="P9" s="50">
        <f t="shared" si="5"/>
        <v>164.81232000000003</v>
      </c>
      <c r="Q9" s="50">
        <f t="shared" si="6"/>
        <v>171.67950000000005</v>
      </c>
      <c r="R9" s="50">
        <f t="shared" si="7"/>
        <v>157.94514000000001</v>
      </c>
      <c r="S9" s="50">
        <f t="shared" ref="S9:S30" si="27">P9-P8</f>
        <v>9.1562399999999684</v>
      </c>
      <c r="T9" s="50">
        <f t="shared" si="8"/>
        <v>2.2890600000000347</v>
      </c>
      <c r="U9" s="60">
        <f>R9-R8</f>
        <v>13.734360000000038</v>
      </c>
      <c r="V9" s="29"/>
      <c r="W9" s="47">
        <v>23.4</v>
      </c>
      <c r="X9" s="48">
        <v>43.1</v>
      </c>
      <c r="Y9" s="48">
        <v>38</v>
      </c>
      <c r="Z9" s="50">
        <f t="shared" si="9"/>
        <v>144.21077999999997</v>
      </c>
      <c r="AA9" s="50">
        <f t="shared" si="0"/>
        <v>151.07796000000008</v>
      </c>
      <c r="AB9" s="50">
        <f t="shared" si="10"/>
        <v>137.34360000000004</v>
      </c>
      <c r="AC9" s="50">
        <f t="shared" si="11"/>
        <v>11.445300000000003</v>
      </c>
      <c r="AD9" s="50">
        <f t="shared" si="12"/>
        <v>4.5781200000000695</v>
      </c>
      <c r="AE9" s="60">
        <f t="shared" si="13"/>
        <v>16.023420000000073</v>
      </c>
      <c r="AF9" s="29"/>
      <c r="AG9" s="47">
        <v>26</v>
      </c>
      <c r="AH9" s="48">
        <v>37.700000000000003</v>
      </c>
      <c r="AI9" s="48">
        <v>34.200000000000003</v>
      </c>
      <c r="AJ9" s="50">
        <f t="shared" si="14"/>
        <v>203.72634000000002</v>
      </c>
      <c r="AK9" s="50">
        <f t="shared" si="15"/>
        <v>210.59352000000013</v>
      </c>
      <c r="AL9" s="50">
        <f t="shared" si="16"/>
        <v>196.85916000000009</v>
      </c>
      <c r="AM9" s="50">
        <f t="shared" si="17"/>
        <v>27.46871999999999</v>
      </c>
      <c r="AN9" s="50">
        <f t="shared" si="18"/>
        <v>27.468720000000076</v>
      </c>
      <c r="AO9" s="60">
        <f t="shared" si="19"/>
        <v>27.468720000000076</v>
      </c>
      <c r="AP9" s="29"/>
      <c r="AQ9" s="47">
        <v>23.8</v>
      </c>
      <c r="AR9" s="48">
        <v>25.8</v>
      </c>
      <c r="AS9" s="48">
        <v>28.1</v>
      </c>
      <c r="AT9" s="50">
        <f t="shared" si="20"/>
        <v>153.36702000000002</v>
      </c>
      <c r="AU9" s="50">
        <f t="shared" si="21"/>
        <v>155.65608000000006</v>
      </c>
      <c r="AV9" s="50">
        <f t="shared" si="22"/>
        <v>151.07796000000008</v>
      </c>
      <c r="AW9" s="50">
        <f t="shared" si="23"/>
        <v>9.1562400000000537</v>
      </c>
      <c r="AX9" s="65">
        <f t="shared" si="24"/>
        <v>9.1562400000000537</v>
      </c>
      <c r="AY9" s="66">
        <f t="shared" si="25"/>
        <v>9.1562400000000537</v>
      </c>
    </row>
    <row r="10" spans="1:51" ht="15.75" x14ac:dyDescent="0.15">
      <c r="A10" s="47">
        <f t="shared" ref="A10:A15" si="28">A9+0.01</f>
        <v>6.25</v>
      </c>
      <c r="B10" s="46">
        <v>5</v>
      </c>
      <c r="C10" s="47">
        <v>39.200000000000003</v>
      </c>
      <c r="D10" s="48">
        <v>41.2</v>
      </c>
      <c r="E10" s="48">
        <v>42.1</v>
      </c>
      <c r="F10" s="50">
        <f t="shared" si="1"/>
        <v>505.88226000000014</v>
      </c>
      <c r="G10" s="50">
        <f>3.14*2.7*2.7*(D10-19)</f>
        <v>508.17132000000021</v>
      </c>
      <c r="H10" s="50">
        <f t="shared" si="2"/>
        <v>505.88226000000014</v>
      </c>
      <c r="I10" s="50">
        <f t="shared" si="3"/>
        <v>91.562400000000025</v>
      </c>
      <c r="J10" s="50">
        <f t="shared" si="26"/>
        <v>86.984280000000126</v>
      </c>
      <c r="K10" s="60">
        <f t="shared" si="4"/>
        <v>98.429580000000101</v>
      </c>
      <c r="L10" s="29"/>
      <c r="M10" s="47">
        <v>33.5</v>
      </c>
      <c r="N10" s="48">
        <v>37.799999999999997</v>
      </c>
      <c r="O10" s="48">
        <v>35.1</v>
      </c>
      <c r="P10" s="50">
        <f t="shared" si="5"/>
        <v>176.25762000000003</v>
      </c>
      <c r="Q10" s="50">
        <f t="shared" si="6"/>
        <v>178.54667999999998</v>
      </c>
      <c r="R10" s="50">
        <f t="shared" si="7"/>
        <v>173.96856000000008</v>
      </c>
      <c r="S10" s="50">
        <f t="shared" si="27"/>
        <v>11.445300000000003</v>
      </c>
      <c r="T10" s="50">
        <f t="shared" si="8"/>
        <v>6.8671799999999337</v>
      </c>
      <c r="U10" s="60">
        <f>R10-R9</f>
        <v>16.023420000000073</v>
      </c>
      <c r="V10" s="29"/>
      <c r="W10" s="47">
        <v>23.9</v>
      </c>
      <c r="X10" s="48">
        <v>43.4</v>
      </c>
      <c r="Y10" s="48">
        <v>38.700000000000003</v>
      </c>
      <c r="Z10" s="50">
        <f t="shared" si="9"/>
        <v>155.65607999999997</v>
      </c>
      <c r="AA10" s="50">
        <f t="shared" si="0"/>
        <v>157.94514000000001</v>
      </c>
      <c r="AB10" s="50">
        <f t="shared" si="10"/>
        <v>153.36702000000011</v>
      </c>
      <c r="AC10" s="50">
        <f t="shared" si="11"/>
        <v>11.445300000000003</v>
      </c>
      <c r="AD10" s="50">
        <f t="shared" si="12"/>
        <v>6.8671799999999337</v>
      </c>
      <c r="AE10" s="60">
        <f t="shared" si="13"/>
        <v>16.023420000000073</v>
      </c>
      <c r="AF10" s="29"/>
      <c r="AG10" s="47">
        <f>AG9+1.2</f>
        <v>27.2</v>
      </c>
      <c r="AH10" s="48">
        <v>38.700000000000003</v>
      </c>
      <c r="AI10" s="48">
        <v>35.6</v>
      </c>
      <c r="AJ10" s="50">
        <f t="shared" si="14"/>
        <v>231.19506000000001</v>
      </c>
      <c r="AK10" s="50">
        <f t="shared" si="15"/>
        <v>233.48412000000013</v>
      </c>
      <c r="AL10" s="50">
        <f t="shared" si="16"/>
        <v>228.90600000000006</v>
      </c>
      <c r="AM10" s="50">
        <f t="shared" si="17"/>
        <v>27.46871999999999</v>
      </c>
      <c r="AN10" s="50">
        <f t="shared" si="18"/>
        <v>22.890600000000006</v>
      </c>
      <c r="AO10" s="60">
        <f t="shared" si="19"/>
        <v>32.046839999999975</v>
      </c>
      <c r="AP10" s="29"/>
      <c r="AQ10" s="47">
        <v>24.1</v>
      </c>
      <c r="AR10" s="48">
        <v>26.1</v>
      </c>
      <c r="AS10" s="48">
        <v>28.4</v>
      </c>
      <c r="AT10" s="50">
        <f t="shared" si="20"/>
        <v>160.23420000000004</v>
      </c>
      <c r="AU10" s="50">
        <f t="shared" si="21"/>
        <v>162.52326000000008</v>
      </c>
      <c r="AV10" s="50">
        <f t="shared" si="22"/>
        <v>157.94514000000001</v>
      </c>
      <c r="AW10" s="50">
        <f t="shared" si="23"/>
        <v>6.8671800000000189</v>
      </c>
      <c r="AX10" s="65">
        <f t="shared" si="24"/>
        <v>6.8671800000000189</v>
      </c>
      <c r="AY10" s="66">
        <f t="shared" si="25"/>
        <v>6.8671799999999337</v>
      </c>
    </row>
    <row r="11" spans="1:51" ht="15.75" x14ac:dyDescent="0.15">
      <c r="A11" s="47">
        <f t="shared" si="28"/>
        <v>6.26</v>
      </c>
      <c r="B11" s="46">
        <v>6</v>
      </c>
      <c r="C11" s="47">
        <f>39.2+3.7</f>
        <v>42.900000000000006</v>
      </c>
      <c r="D11" s="48">
        <v>45</v>
      </c>
      <c r="E11" s="48">
        <v>45.6</v>
      </c>
      <c r="F11" s="50">
        <f t="shared" si="1"/>
        <v>590.57748000000026</v>
      </c>
      <c r="G11" s="50">
        <f t="shared" ref="G11:G30" si="29">3.14*2.7*2.7*(D11-19)</f>
        <v>595.15560000000016</v>
      </c>
      <c r="H11" s="50">
        <f t="shared" si="2"/>
        <v>585.99936000000014</v>
      </c>
      <c r="I11" s="50">
        <f t="shared" si="3"/>
        <v>84.69522000000012</v>
      </c>
      <c r="J11" s="50">
        <f t="shared" si="26"/>
        <v>86.984279999999956</v>
      </c>
      <c r="K11" s="60">
        <f t="shared" si="4"/>
        <v>80.117099999999994</v>
      </c>
      <c r="L11" s="29"/>
      <c r="M11" s="47">
        <v>33.700000000000003</v>
      </c>
      <c r="N11" s="48">
        <v>38.1</v>
      </c>
      <c r="O11" s="48">
        <v>35.200000000000003</v>
      </c>
      <c r="P11" s="50">
        <f t="shared" si="5"/>
        <v>180.8357400000001</v>
      </c>
      <c r="Q11" s="50">
        <f t="shared" si="6"/>
        <v>185.41386000000008</v>
      </c>
      <c r="R11" s="50">
        <f t="shared" si="7"/>
        <v>176.25762000000012</v>
      </c>
      <c r="S11" s="50">
        <f t="shared" si="27"/>
        <v>4.5781200000000695</v>
      </c>
      <c r="T11" s="50">
        <f t="shared" si="8"/>
        <v>6.8671800000001042</v>
      </c>
      <c r="U11" s="60">
        <f t="shared" ref="U11:U30" si="30">R11-R10</f>
        <v>2.2890600000000347</v>
      </c>
      <c r="V11" s="29"/>
      <c r="W11" s="47">
        <v>24.3</v>
      </c>
      <c r="X11" s="48">
        <v>43.9</v>
      </c>
      <c r="Y11" s="48">
        <v>39</v>
      </c>
      <c r="Z11" s="50">
        <f t="shared" si="9"/>
        <v>164.81232000000003</v>
      </c>
      <c r="AA11" s="50">
        <f t="shared" si="0"/>
        <v>169.39044000000001</v>
      </c>
      <c r="AB11" s="50">
        <f t="shared" si="10"/>
        <v>160.23420000000004</v>
      </c>
      <c r="AC11" s="50">
        <f t="shared" si="11"/>
        <v>9.1562400000000537</v>
      </c>
      <c r="AD11" s="50">
        <f t="shared" si="12"/>
        <v>11.445300000000003</v>
      </c>
      <c r="AE11" s="60">
        <f t="shared" si="13"/>
        <v>6.8671799999999337</v>
      </c>
      <c r="AF11" s="29"/>
      <c r="AG11" s="47">
        <f>AG10+1.4</f>
        <v>28.599999999999998</v>
      </c>
      <c r="AH11" s="48">
        <v>40.200000000000003</v>
      </c>
      <c r="AI11" s="48">
        <v>36.9</v>
      </c>
      <c r="AJ11" s="50">
        <f t="shared" si="14"/>
        <v>263.24189999999999</v>
      </c>
      <c r="AK11" s="50">
        <f t="shared" si="15"/>
        <v>267.82002000000011</v>
      </c>
      <c r="AL11" s="50">
        <f t="shared" si="16"/>
        <v>258.66378000000003</v>
      </c>
      <c r="AM11" s="50">
        <f t="shared" si="17"/>
        <v>32.046839999999975</v>
      </c>
      <c r="AN11" s="50">
        <f t="shared" si="18"/>
        <v>34.335899999999981</v>
      </c>
      <c r="AO11" s="60">
        <f t="shared" si="19"/>
        <v>29.757779999999968</v>
      </c>
      <c r="AP11" s="29"/>
      <c r="AQ11" s="47">
        <v>24.5</v>
      </c>
      <c r="AR11" s="48">
        <v>26.6</v>
      </c>
      <c r="AS11" s="48">
        <v>28.7</v>
      </c>
      <c r="AT11" s="50">
        <f t="shared" si="20"/>
        <v>169.39044000000001</v>
      </c>
      <c r="AU11" s="50">
        <f t="shared" si="21"/>
        <v>173.96856000000008</v>
      </c>
      <c r="AV11" s="50">
        <f t="shared" si="22"/>
        <v>164.81232000000003</v>
      </c>
      <c r="AW11" s="50">
        <f t="shared" si="23"/>
        <v>9.1562399999999684</v>
      </c>
      <c r="AX11" s="65">
        <f t="shared" si="24"/>
        <v>11.445300000000003</v>
      </c>
      <c r="AY11" s="66">
        <f t="shared" si="25"/>
        <v>6.8671800000000189</v>
      </c>
    </row>
    <row r="12" spans="1:51" ht="15.75" x14ac:dyDescent="0.15">
      <c r="A12" s="47">
        <f t="shared" si="28"/>
        <v>6.27</v>
      </c>
      <c r="B12" s="46">
        <v>7</v>
      </c>
      <c r="C12" s="47">
        <f>C11+3.7</f>
        <v>46.600000000000009</v>
      </c>
      <c r="D12" s="48">
        <v>48.7</v>
      </c>
      <c r="E12" s="48">
        <v>49.3</v>
      </c>
      <c r="F12" s="50">
        <f t="shared" si="1"/>
        <v>675.27270000000033</v>
      </c>
      <c r="G12" s="50">
        <f t="shared" si="29"/>
        <v>679.85082000000023</v>
      </c>
      <c r="H12" s="50">
        <f t="shared" si="2"/>
        <v>670.69458000000009</v>
      </c>
      <c r="I12" s="50">
        <f t="shared" si="3"/>
        <v>84.695220000000063</v>
      </c>
      <c r="J12" s="50">
        <f t="shared" si="26"/>
        <v>84.695220000000063</v>
      </c>
      <c r="K12" s="60">
        <f t="shared" si="4"/>
        <v>84.695219999999949</v>
      </c>
      <c r="L12" s="29"/>
      <c r="M12" s="47">
        <v>33.9</v>
      </c>
      <c r="N12" s="48">
        <v>38.4</v>
      </c>
      <c r="O12" s="48">
        <v>35.299999999999997</v>
      </c>
      <c r="P12" s="50">
        <f t="shared" si="5"/>
        <v>185.41386</v>
      </c>
      <c r="Q12" s="50">
        <f t="shared" si="6"/>
        <v>192.28104000000002</v>
      </c>
      <c r="R12" s="50">
        <f t="shared" si="7"/>
        <v>178.54667999999998</v>
      </c>
      <c r="S12" s="50">
        <f t="shared" si="27"/>
        <v>4.5781199999998989</v>
      </c>
      <c r="T12" s="50">
        <f t="shared" si="8"/>
        <v>6.8671799999999337</v>
      </c>
      <c r="U12" s="60">
        <f t="shared" si="30"/>
        <v>2.2890599999998642</v>
      </c>
      <c r="V12" s="29"/>
      <c r="W12" s="47">
        <v>24.8</v>
      </c>
      <c r="X12" s="48">
        <v>44.4</v>
      </c>
      <c r="Y12" s="48">
        <v>39.5</v>
      </c>
      <c r="Z12" s="50">
        <f t="shared" si="9"/>
        <v>176.25762000000003</v>
      </c>
      <c r="AA12" s="50">
        <f t="shared" ref="AA12:AA30" si="31">3.14*2.7*2.7*(X12-36.5)</f>
        <v>180.83574000000002</v>
      </c>
      <c r="AB12" s="50">
        <f t="shared" si="10"/>
        <v>171.67950000000005</v>
      </c>
      <c r="AC12" s="50">
        <f t="shared" si="11"/>
        <v>11.445300000000003</v>
      </c>
      <c r="AD12" s="50">
        <f t="shared" si="12"/>
        <v>11.445300000000003</v>
      </c>
      <c r="AE12" s="60">
        <f t="shared" si="13"/>
        <v>11.445300000000003</v>
      </c>
      <c r="AF12" s="29"/>
      <c r="AG12" s="47">
        <f>AG11+1.9</f>
        <v>30.499999999999996</v>
      </c>
      <c r="AH12" s="48">
        <v>42.1</v>
      </c>
      <c r="AI12" s="48">
        <v>38.799999999999997</v>
      </c>
      <c r="AJ12" s="50">
        <f t="shared" si="14"/>
        <v>306.73403999999999</v>
      </c>
      <c r="AK12" s="50">
        <f t="shared" si="15"/>
        <v>311.31216000000012</v>
      </c>
      <c r="AL12" s="50">
        <f t="shared" si="16"/>
        <v>302.15591999999998</v>
      </c>
      <c r="AM12" s="50">
        <f t="shared" si="17"/>
        <v>43.492140000000006</v>
      </c>
      <c r="AN12" s="50">
        <f t="shared" si="18"/>
        <v>43.492140000000006</v>
      </c>
      <c r="AO12" s="60">
        <f t="shared" si="19"/>
        <v>43.492139999999949</v>
      </c>
      <c r="AP12" s="29"/>
      <c r="AQ12" s="47">
        <v>25</v>
      </c>
      <c r="AR12" s="48">
        <v>27.1</v>
      </c>
      <c r="AS12" s="48">
        <v>29.2</v>
      </c>
      <c r="AT12" s="50">
        <f t="shared" si="20"/>
        <v>180.83574000000002</v>
      </c>
      <c r="AU12" s="50">
        <f t="shared" si="21"/>
        <v>185.41386000000008</v>
      </c>
      <c r="AV12" s="50">
        <f t="shared" si="22"/>
        <v>176.25762000000003</v>
      </c>
      <c r="AW12" s="50">
        <f t="shared" si="23"/>
        <v>11.445300000000003</v>
      </c>
      <c r="AX12" s="65">
        <f t="shared" si="24"/>
        <v>11.445300000000003</v>
      </c>
      <c r="AY12" s="66">
        <f t="shared" si="25"/>
        <v>11.445300000000003</v>
      </c>
    </row>
    <row r="13" spans="1:51" ht="15.75" x14ac:dyDescent="0.15">
      <c r="A13" s="47">
        <f t="shared" si="28"/>
        <v>6.2799999999999994</v>
      </c>
      <c r="B13" s="46">
        <v>8</v>
      </c>
      <c r="C13" s="47">
        <f>C12+3.4</f>
        <v>50.000000000000007</v>
      </c>
      <c r="D13" s="48">
        <v>52.2</v>
      </c>
      <c r="E13" s="48">
        <v>52.6</v>
      </c>
      <c r="F13" s="50">
        <f t="shared" si="1"/>
        <v>753.10074000000031</v>
      </c>
      <c r="G13" s="50">
        <f t="shared" si="29"/>
        <v>759.96792000000028</v>
      </c>
      <c r="H13" s="50">
        <f t="shared" si="2"/>
        <v>746.23356000000024</v>
      </c>
      <c r="I13" s="50">
        <f t="shared" si="3"/>
        <v>77.828039999999987</v>
      </c>
      <c r="J13" s="50">
        <f t="shared" si="26"/>
        <v>80.11710000000005</v>
      </c>
      <c r="K13" s="60">
        <f t="shared" si="4"/>
        <v>75.538980000000151</v>
      </c>
      <c r="L13" s="29"/>
      <c r="M13" s="47">
        <v>34.200000000000003</v>
      </c>
      <c r="N13" s="48">
        <v>38.700000000000003</v>
      </c>
      <c r="O13" s="48">
        <v>35.6</v>
      </c>
      <c r="P13" s="50">
        <f t="shared" si="5"/>
        <v>192.2810400000001</v>
      </c>
      <c r="Q13" s="50">
        <f t="shared" si="6"/>
        <v>199.14822000000012</v>
      </c>
      <c r="R13" s="50">
        <f t="shared" si="7"/>
        <v>185.41386000000008</v>
      </c>
      <c r="S13" s="50">
        <f t="shared" si="27"/>
        <v>6.8671800000001042</v>
      </c>
      <c r="T13" s="50">
        <f t="shared" si="8"/>
        <v>6.8671800000001042</v>
      </c>
      <c r="U13" s="60">
        <f t="shared" si="30"/>
        <v>6.8671800000001042</v>
      </c>
      <c r="V13" s="29"/>
      <c r="W13" s="47">
        <v>25.4</v>
      </c>
      <c r="X13" s="48">
        <v>45.1</v>
      </c>
      <c r="Y13" s="48">
        <v>40</v>
      </c>
      <c r="Z13" s="50">
        <f t="shared" si="9"/>
        <v>189.99197999999998</v>
      </c>
      <c r="AA13" s="50">
        <f t="shared" si="31"/>
        <v>196.85916000000009</v>
      </c>
      <c r="AB13" s="50">
        <f t="shared" si="10"/>
        <v>183.12480000000005</v>
      </c>
      <c r="AC13" s="50">
        <f t="shared" si="11"/>
        <v>13.734359999999953</v>
      </c>
      <c r="AD13" s="50">
        <f t="shared" si="12"/>
        <v>16.023420000000073</v>
      </c>
      <c r="AE13" s="60">
        <f t="shared" si="13"/>
        <v>11.445300000000003</v>
      </c>
      <c r="AF13" s="29"/>
      <c r="AG13" s="47">
        <f>AG12+2.2</f>
        <v>32.699999999999996</v>
      </c>
      <c r="AH13" s="48">
        <v>44.4</v>
      </c>
      <c r="AI13" s="48">
        <v>40.9</v>
      </c>
      <c r="AJ13" s="50">
        <f t="shared" si="14"/>
        <v>357.09335999999996</v>
      </c>
      <c r="AK13" s="50">
        <f t="shared" si="15"/>
        <v>363.96054000000009</v>
      </c>
      <c r="AL13" s="50">
        <f t="shared" si="16"/>
        <v>350.22618000000006</v>
      </c>
      <c r="AM13" s="50">
        <f t="shared" si="17"/>
        <v>50.359319999999968</v>
      </c>
      <c r="AN13" s="50">
        <f t="shared" si="18"/>
        <v>52.648379999999975</v>
      </c>
      <c r="AO13" s="60">
        <f t="shared" si="19"/>
        <v>48.070260000000076</v>
      </c>
      <c r="AP13" s="29"/>
      <c r="AQ13" s="47">
        <v>25.2</v>
      </c>
      <c r="AR13" s="48">
        <v>27.4</v>
      </c>
      <c r="AS13" s="48">
        <v>29.3</v>
      </c>
      <c r="AT13" s="50">
        <f t="shared" si="20"/>
        <v>185.41386</v>
      </c>
      <c r="AU13" s="50">
        <f t="shared" si="21"/>
        <v>192.28104000000002</v>
      </c>
      <c r="AV13" s="50">
        <f t="shared" si="22"/>
        <v>178.54668000000007</v>
      </c>
      <c r="AW13" s="50">
        <f t="shared" si="23"/>
        <v>4.5781199999999842</v>
      </c>
      <c r="AX13" s="65">
        <f t="shared" si="24"/>
        <v>6.8671799999999337</v>
      </c>
      <c r="AY13" s="66">
        <f t="shared" si="25"/>
        <v>2.2890600000000347</v>
      </c>
    </row>
    <row r="14" spans="1:51" ht="15.75" x14ac:dyDescent="0.15">
      <c r="A14" s="47">
        <f t="shared" si="28"/>
        <v>6.2899999999999991</v>
      </c>
      <c r="B14" s="46">
        <v>9</v>
      </c>
      <c r="C14" s="47">
        <f>C13+3.5</f>
        <v>53.500000000000007</v>
      </c>
      <c r="D14" s="48">
        <v>55.7</v>
      </c>
      <c r="E14" s="48">
        <v>56.1</v>
      </c>
      <c r="F14" s="50">
        <f t="shared" si="1"/>
        <v>833.21784000000036</v>
      </c>
      <c r="G14" s="50">
        <f t="shared" si="29"/>
        <v>840.08502000000033</v>
      </c>
      <c r="H14" s="50">
        <f t="shared" si="2"/>
        <v>826.35066000000029</v>
      </c>
      <c r="I14" s="50">
        <f t="shared" si="3"/>
        <v>80.11710000000005</v>
      </c>
      <c r="J14" s="50">
        <f t="shared" si="26"/>
        <v>80.11710000000005</v>
      </c>
      <c r="K14" s="60">
        <f t="shared" si="4"/>
        <v>80.11710000000005</v>
      </c>
      <c r="L14" s="29"/>
      <c r="M14" s="47">
        <v>34.700000000000003</v>
      </c>
      <c r="N14" s="48">
        <v>39.1</v>
      </c>
      <c r="O14" s="48">
        <v>36.200000000000003</v>
      </c>
      <c r="P14" s="50">
        <f t="shared" si="5"/>
        <v>203.72634000000011</v>
      </c>
      <c r="Q14" s="50">
        <f t="shared" si="6"/>
        <v>208.30446000000009</v>
      </c>
      <c r="R14" s="50">
        <f t="shared" si="7"/>
        <v>199.14822000000012</v>
      </c>
      <c r="S14" s="50">
        <f t="shared" si="27"/>
        <v>11.445300000000003</v>
      </c>
      <c r="T14" s="50">
        <f t="shared" si="8"/>
        <v>9.1562399999999684</v>
      </c>
      <c r="U14" s="60">
        <f t="shared" si="30"/>
        <v>13.734360000000038</v>
      </c>
      <c r="V14" s="29"/>
      <c r="W14" s="47">
        <v>26</v>
      </c>
      <c r="X14" s="48">
        <v>45.9</v>
      </c>
      <c r="Y14" s="48">
        <v>40.4</v>
      </c>
      <c r="Z14" s="50">
        <f t="shared" si="9"/>
        <v>203.72634000000002</v>
      </c>
      <c r="AA14" s="50">
        <f t="shared" si="31"/>
        <v>215.17164000000002</v>
      </c>
      <c r="AB14" s="50">
        <f t="shared" si="10"/>
        <v>192.28104000000002</v>
      </c>
      <c r="AC14" s="50">
        <f t="shared" si="11"/>
        <v>13.734360000000038</v>
      </c>
      <c r="AD14" s="50">
        <f t="shared" si="12"/>
        <v>18.312479999999937</v>
      </c>
      <c r="AE14" s="60">
        <f t="shared" si="13"/>
        <v>9.1562399999999684</v>
      </c>
      <c r="AF14" s="29"/>
      <c r="AG14" s="47">
        <f>AG13+2.1</f>
        <v>34.799999999999997</v>
      </c>
      <c r="AH14" s="48">
        <v>46.5</v>
      </c>
      <c r="AI14" s="48">
        <v>43</v>
      </c>
      <c r="AJ14" s="50">
        <f t="shared" si="14"/>
        <v>405.16362000000004</v>
      </c>
      <c r="AK14" s="50">
        <f t="shared" si="15"/>
        <v>412.03080000000011</v>
      </c>
      <c r="AL14" s="50">
        <f t="shared" si="16"/>
        <v>398.29644000000008</v>
      </c>
      <c r="AM14" s="50">
        <f t="shared" si="17"/>
        <v>48.070260000000076</v>
      </c>
      <c r="AN14" s="50">
        <f t="shared" si="18"/>
        <v>48.070260000000019</v>
      </c>
      <c r="AO14" s="60">
        <f t="shared" si="19"/>
        <v>48.070260000000019</v>
      </c>
      <c r="AP14" s="29"/>
      <c r="AQ14" s="47">
        <v>25.7</v>
      </c>
      <c r="AR14" s="48">
        <v>27.8</v>
      </c>
      <c r="AS14" s="48">
        <v>29.9</v>
      </c>
      <c r="AT14" s="50">
        <f t="shared" si="20"/>
        <v>196.85916</v>
      </c>
      <c r="AU14" s="50">
        <f t="shared" si="21"/>
        <v>201.43728000000007</v>
      </c>
      <c r="AV14" s="50">
        <f t="shared" si="22"/>
        <v>192.28104000000002</v>
      </c>
      <c r="AW14" s="50">
        <f t="shared" si="23"/>
        <v>11.445300000000003</v>
      </c>
      <c r="AX14" s="65">
        <f t="shared" si="24"/>
        <v>9.1562400000000537</v>
      </c>
      <c r="AY14" s="66">
        <f t="shared" si="25"/>
        <v>13.734359999999953</v>
      </c>
    </row>
    <row r="15" spans="1:51" ht="15.75" x14ac:dyDescent="0.15">
      <c r="A15" s="45">
        <f t="shared" si="28"/>
        <v>6.2999999999999989</v>
      </c>
      <c r="B15" s="46">
        <v>10</v>
      </c>
      <c r="C15" s="47">
        <f>C14+3.2</f>
        <v>56.70000000000001</v>
      </c>
      <c r="D15" s="48">
        <v>58.7</v>
      </c>
      <c r="E15" s="48">
        <v>59.512627890924698</v>
      </c>
      <c r="F15" s="50">
        <f t="shared" si="1"/>
        <v>906.46776000000045</v>
      </c>
      <c r="G15" s="50">
        <f t="shared" si="29"/>
        <v>908.75682000000029</v>
      </c>
      <c r="H15" s="50">
        <f t="shared" si="2"/>
        <v>904.46776000000114</v>
      </c>
      <c r="I15" s="50">
        <f t="shared" si="3"/>
        <v>73.249920000000088</v>
      </c>
      <c r="J15" s="50">
        <f t="shared" si="26"/>
        <v>68.671799999999962</v>
      </c>
      <c r="K15" s="60">
        <f t="shared" si="4"/>
        <v>78.117100000000846</v>
      </c>
      <c r="L15" s="29"/>
      <c r="M15" s="47">
        <v>35.4</v>
      </c>
      <c r="N15" s="48">
        <v>39.700000000000003</v>
      </c>
      <c r="O15" s="48">
        <v>37</v>
      </c>
      <c r="P15" s="50">
        <f t="shared" si="5"/>
        <v>219.74976000000001</v>
      </c>
      <c r="Q15" s="50">
        <f t="shared" si="6"/>
        <v>222.03882000000013</v>
      </c>
      <c r="R15" s="50">
        <f t="shared" si="7"/>
        <v>217.46070000000006</v>
      </c>
      <c r="S15" s="50">
        <f t="shared" si="27"/>
        <v>16.023419999999902</v>
      </c>
      <c r="T15" s="50">
        <f t="shared" si="8"/>
        <v>13.734360000000038</v>
      </c>
      <c r="U15" s="60">
        <f t="shared" si="30"/>
        <v>18.312479999999937</v>
      </c>
      <c r="V15" s="29"/>
      <c r="W15" s="47">
        <v>26.9</v>
      </c>
      <c r="X15" s="48">
        <v>46.6</v>
      </c>
      <c r="Y15" s="48">
        <v>41.5</v>
      </c>
      <c r="Z15" s="50">
        <f t="shared" si="9"/>
        <v>224.32787999999999</v>
      </c>
      <c r="AA15" s="50">
        <f t="shared" si="31"/>
        <v>231.1950600000001</v>
      </c>
      <c r="AB15" s="50">
        <f t="shared" si="10"/>
        <v>217.46070000000006</v>
      </c>
      <c r="AC15" s="50">
        <f t="shared" si="11"/>
        <v>20.601539999999972</v>
      </c>
      <c r="AD15" s="50">
        <f t="shared" si="12"/>
        <v>16.023420000000073</v>
      </c>
      <c r="AE15" s="60">
        <f t="shared" si="13"/>
        <v>25.179660000000041</v>
      </c>
      <c r="AF15" s="29"/>
      <c r="AG15" s="47">
        <f>AG14+2</f>
        <v>36.799999999999997</v>
      </c>
      <c r="AH15" s="48">
        <v>48.3</v>
      </c>
      <c r="AI15" s="48">
        <v>45.2</v>
      </c>
      <c r="AJ15" s="50">
        <f t="shared" si="14"/>
        <v>450.94482000000005</v>
      </c>
      <c r="AK15" s="50">
        <f t="shared" si="15"/>
        <v>453.23388000000006</v>
      </c>
      <c r="AL15" s="50">
        <f t="shared" si="16"/>
        <v>448.65576000000016</v>
      </c>
      <c r="AM15" s="50">
        <f t="shared" si="17"/>
        <v>45.781200000000013</v>
      </c>
      <c r="AN15" s="50">
        <f t="shared" si="18"/>
        <v>41.203079999999943</v>
      </c>
      <c r="AO15" s="60">
        <f t="shared" si="19"/>
        <v>50.359320000000082</v>
      </c>
      <c r="AP15" s="29"/>
      <c r="AQ15" s="47">
        <v>26.5</v>
      </c>
      <c r="AR15" s="48">
        <v>28.7</v>
      </c>
      <c r="AS15" s="48">
        <v>30.6</v>
      </c>
      <c r="AT15" s="50">
        <f t="shared" si="20"/>
        <v>215.17164000000002</v>
      </c>
      <c r="AU15" s="50">
        <f t="shared" si="21"/>
        <v>222.03882000000004</v>
      </c>
      <c r="AV15" s="50">
        <f t="shared" si="22"/>
        <v>208.30446000000009</v>
      </c>
      <c r="AW15" s="50">
        <f t="shared" si="23"/>
        <v>18.312480000000022</v>
      </c>
      <c r="AX15" s="65">
        <f t="shared" si="24"/>
        <v>20.601539999999972</v>
      </c>
      <c r="AY15" s="66">
        <f t="shared" si="25"/>
        <v>16.023420000000073</v>
      </c>
    </row>
    <row r="16" spans="1:51" ht="15.75" x14ac:dyDescent="0.15">
      <c r="A16" s="47">
        <v>7.1</v>
      </c>
      <c r="B16" s="46">
        <v>11</v>
      </c>
      <c r="C16" s="47">
        <f>C15+3.3</f>
        <v>60.000000000000007</v>
      </c>
      <c r="D16" s="48">
        <v>62</v>
      </c>
      <c r="E16" s="48">
        <v>62.8</v>
      </c>
      <c r="F16" s="50">
        <f t="shared" si="1"/>
        <v>982.00674000000038</v>
      </c>
      <c r="G16" s="50">
        <f t="shared" si="29"/>
        <v>984.29580000000033</v>
      </c>
      <c r="H16" s="50">
        <f t="shared" si="2"/>
        <v>979.7176800000002</v>
      </c>
      <c r="I16" s="50">
        <f t="shared" si="3"/>
        <v>75.538979999999924</v>
      </c>
      <c r="J16" s="50">
        <f t="shared" si="26"/>
        <v>75.538980000000038</v>
      </c>
      <c r="K16" s="60">
        <f t="shared" si="4"/>
        <v>75.249919999999065</v>
      </c>
      <c r="L16" s="29"/>
      <c r="M16" s="47">
        <v>36.1</v>
      </c>
      <c r="N16" s="48">
        <v>40.4</v>
      </c>
      <c r="O16" s="48">
        <v>37.700000000000003</v>
      </c>
      <c r="P16" s="50">
        <f t="shared" si="5"/>
        <v>235.77318000000008</v>
      </c>
      <c r="Q16" s="50">
        <f t="shared" si="6"/>
        <v>238.06224000000003</v>
      </c>
      <c r="R16" s="50">
        <f t="shared" si="7"/>
        <v>233.48412000000013</v>
      </c>
      <c r="S16" s="50">
        <f t="shared" si="27"/>
        <v>16.023420000000073</v>
      </c>
      <c r="T16" s="50">
        <f t="shared" si="8"/>
        <v>16.023419999999902</v>
      </c>
      <c r="U16" s="60">
        <f t="shared" si="30"/>
        <v>16.023420000000073</v>
      </c>
      <c r="V16" s="29"/>
      <c r="W16" s="47">
        <v>27.9</v>
      </c>
      <c r="X16" s="48">
        <v>47.4</v>
      </c>
      <c r="Y16" s="48">
        <v>42.7</v>
      </c>
      <c r="Z16" s="50">
        <f t="shared" si="9"/>
        <v>247.21848</v>
      </c>
      <c r="AA16" s="50">
        <f t="shared" si="31"/>
        <v>249.50754000000003</v>
      </c>
      <c r="AB16" s="50">
        <f t="shared" si="10"/>
        <v>244.92942000000014</v>
      </c>
      <c r="AC16" s="50">
        <f t="shared" si="11"/>
        <v>22.890600000000006</v>
      </c>
      <c r="AD16" s="50">
        <f t="shared" si="12"/>
        <v>18.312479999999937</v>
      </c>
      <c r="AE16" s="60">
        <f t="shared" si="13"/>
        <v>27.468720000000076</v>
      </c>
      <c r="AF16" s="29"/>
      <c r="AG16" s="47">
        <f>AG15+1.9</f>
        <v>38.699999999999996</v>
      </c>
      <c r="AH16" s="48">
        <v>50.2</v>
      </c>
      <c r="AI16" s="48">
        <v>47.1</v>
      </c>
      <c r="AJ16" s="50">
        <f t="shared" si="14"/>
        <v>494.43696</v>
      </c>
      <c r="AK16" s="50">
        <f t="shared" si="15"/>
        <v>496.72602000000018</v>
      </c>
      <c r="AL16" s="50">
        <f t="shared" si="16"/>
        <v>492.14790000000016</v>
      </c>
      <c r="AM16" s="50">
        <f t="shared" si="17"/>
        <v>43.492139999999949</v>
      </c>
      <c r="AN16" s="50">
        <f t="shared" si="18"/>
        <v>43.49214000000012</v>
      </c>
      <c r="AO16" s="60">
        <f t="shared" si="19"/>
        <v>43.492140000000006</v>
      </c>
      <c r="AP16" s="29"/>
      <c r="AQ16" s="47">
        <v>27.1</v>
      </c>
      <c r="AR16" s="48">
        <v>29.1</v>
      </c>
      <c r="AS16" s="48">
        <v>31.4</v>
      </c>
      <c r="AT16" s="50">
        <f t="shared" si="20"/>
        <v>228.90600000000006</v>
      </c>
      <c r="AU16" s="50">
        <f t="shared" si="21"/>
        <v>231.1950600000001</v>
      </c>
      <c r="AV16" s="50">
        <f t="shared" si="22"/>
        <v>226.61694000000003</v>
      </c>
      <c r="AW16" s="50">
        <f t="shared" si="23"/>
        <v>13.734360000000038</v>
      </c>
      <c r="AX16" s="65">
        <f t="shared" si="24"/>
        <v>9.1562400000000537</v>
      </c>
      <c r="AY16" s="66">
        <f t="shared" si="25"/>
        <v>18.312479999999937</v>
      </c>
    </row>
    <row r="17" spans="1:51" ht="15.75" x14ac:dyDescent="0.15">
      <c r="A17" s="47">
        <f>A16+0.1</f>
        <v>7.1999999999999993</v>
      </c>
      <c r="B17" s="46">
        <v>12</v>
      </c>
      <c r="C17" s="47">
        <f>C16+3.2</f>
        <v>63.20000000000001</v>
      </c>
      <c r="D17" s="48">
        <v>65.3</v>
      </c>
      <c r="E17" s="48">
        <v>65.900000000000006</v>
      </c>
      <c r="F17" s="50">
        <f t="shared" si="1"/>
        <v>1055.2566600000005</v>
      </c>
      <c r="G17" s="50">
        <f t="shared" si="29"/>
        <v>1059.8347800000001</v>
      </c>
      <c r="H17" s="50">
        <f t="shared" si="2"/>
        <v>1050.6785400000003</v>
      </c>
      <c r="I17" s="50">
        <f t="shared" si="3"/>
        <v>73.249920000000088</v>
      </c>
      <c r="J17" s="50">
        <f t="shared" si="26"/>
        <v>75.53897999999981</v>
      </c>
      <c r="K17" s="60">
        <f t="shared" si="4"/>
        <v>70.960860000000139</v>
      </c>
      <c r="L17" s="29"/>
      <c r="M17" s="47">
        <v>37</v>
      </c>
      <c r="N17" s="48">
        <v>41.4</v>
      </c>
      <c r="O17" s="48">
        <v>38.5</v>
      </c>
      <c r="P17" s="50">
        <f t="shared" si="5"/>
        <v>256.37472000000008</v>
      </c>
      <c r="Q17" s="50">
        <f t="shared" si="6"/>
        <v>260.95284000000004</v>
      </c>
      <c r="R17" s="50">
        <f t="shared" si="7"/>
        <v>251.79660000000007</v>
      </c>
      <c r="S17" s="50">
        <f t="shared" si="27"/>
        <v>20.60154</v>
      </c>
      <c r="T17" s="50">
        <f t="shared" si="8"/>
        <v>22.890600000000006</v>
      </c>
      <c r="U17" s="60">
        <f t="shared" si="30"/>
        <v>18.312479999999937</v>
      </c>
      <c r="V17" s="29"/>
      <c r="W17" s="47">
        <f>W16+1.2</f>
        <v>29.099999999999998</v>
      </c>
      <c r="X17" s="48">
        <v>48.7</v>
      </c>
      <c r="Y17" s="48">
        <v>43.8</v>
      </c>
      <c r="Z17" s="50">
        <f t="shared" si="9"/>
        <v>274.68720000000002</v>
      </c>
      <c r="AA17" s="50">
        <f t="shared" si="31"/>
        <v>279.26532000000014</v>
      </c>
      <c r="AB17" s="50">
        <f t="shared" si="10"/>
        <v>270.10908000000001</v>
      </c>
      <c r="AC17" s="50">
        <f t="shared" si="11"/>
        <v>27.468720000000019</v>
      </c>
      <c r="AD17" s="50">
        <f t="shared" si="12"/>
        <v>29.75778000000011</v>
      </c>
      <c r="AE17" s="60">
        <f t="shared" si="13"/>
        <v>25.17965999999987</v>
      </c>
      <c r="AF17" s="29"/>
      <c r="AG17" s="47">
        <f>AG16+1.7</f>
        <v>40.4</v>
      </c>
      <c r="AH17" s="48">
        <v>52</v>
      </c>
      <c r="AI17" s="48">
        <v>48.7</v>
      </c>
      <c r="AJ17" s="50">
        <f t="shared" si="14"/>
        <v>533.35098000000005</v>
      </c>
      <c r="AK17" s="50">
        <f t="shared" si="15"/>
        <v>537.92910000000018</v>
      </c>
      <c r="AL17" s="50">
        <f t="shared" si="16"/>
        <v>528.77286000000015</v>
      </c>
      <c r="AM17" s="50">
        <f t="shared" si="17"/>
        <v>38.91402000000005</v>
      </c>
      <c r="AN17" s="50">
        <f t="shared" si="18"/>
        <v>41.20308</v>
      </c>
      <c r="AO17" s="60">
        <f t="shared" si="19"/>
        <v>36.624959999999987</v>
      </c>
      <c r="AP17" s="29"/>
      <c r="AQ17" s="47">
        <v>27.9</v>
      </c>
      <c r="AR17" s="48">
        <v>30</v>
      </c>
      <c r="AS17" s="48">
        <v>32.1</v>
      </c>
      <c r="AT17" s="50">
        <f t="shared" si="20"/>
        <v>247.21848</v>
      </c>
      <c r="AU17" s="50">
        <f t="shared" si="21"/>
        <v>251.79660000000007</v>
      </c>
      <c r="AV17" s="50">
        <f t="shared" si="22"/>
        <v>242.6403600000001</v>
      </c>
      <c r="AW17" s="50">
        <f t="shared" si="23"/>
        <v>18.312479999999937</v>
      </c>
      <c r="AX17" s="65">
        <f t="shared" si="24"/>
        <v>20.601539999999972</v>
      </c>
      <c r="AY17" s="66">
        <f t="shared" si="25"/>
        <v>16.023420000000073</v>
      </c>
    </row>
    <row r="18" spans="1:51" ht="15.75" x14ac:dyDescent="0.15">
      <c r="A18" s="47">
        <f t="shared" ref="A18:A24" si="32">A17+0.1</f>
        <v>7.2999999999999989</v>
      </c>
      <c r="B18" s="46">
        <v>13</v>
      </c>
      <c r="C18" s="47">
        <f>C17+2.8</f>
        <v>66.000000000000014</v>
      </c>
      <c r="D18" s="48">
        <v>68.400000000000006</v>
      </c>
      <c r="E18" s="48">
        <v>68.400000000000006</v>
      </c>
      <c r="F18" s="50">
        <f t="shared" si="1"/>
        <v>1119.3503400000006</v>
      </c>
      <c r="G18" s="50">
        <f t="shared" si="29"/>
        <v>1130.7956400000005</v>
      </c>
      <c r="H18" s="50">
        <f t="shared" si="2"/>
        <v>1107.9050400000003</v>
      </c>
      <c r="I18" s="50">
        <f t="shared" si="3"/>
        <v>64.093680000000177</v>
      </c>
      <c r="J18" s="50">
        <f t="shared" si="26"/>
        <v>70.960860000000366</v>
      </c>
      <c r="K18" s="60">
        <f t="shared" si="4"/>
        <v>57.226499999999987</v>
      </c>
      <c r="L18" s="29"/>
      <c r="M18" s="47">
        <v>38.299999999999997</v>
      </c>
      <c r="N18" s="48">
        <v>43</v>
      </c>
      <c r="O18" s="48">
        <v>39.5</v>
      </c>
      <c r="P18" s="50">
        <f t="shared" si="5"/>
        <v>286.13249999999999</v>
      </c>
      <c r="Q18" s="50">
        <f t="shared" si="6"/>
        <v>297.57780000000008</v>
      </c>
      <c r="R18" s="50">
        <f t="shared" si="7"/>
        <v>274.68720000000008</v>
      </c>
      <c r="S18" s="50">
        <f t="shared" si="27"/>
        <v>29.757779999999912</v>
      </c>
      <c r="T18" s="50">
        <f t="shared" si="8"/>
        <v>36.624960000000044</v>
      </c>
      <c r="U18" s="60">
        <f t="shared" si="30"/>
        <v>22.890600000000006</v>
      </c>
      <c r="V18" s="29"/>
      <c r="W18" s="47">
        <f>W17+1.8</f>
        <v>30.9</v>
      </c>
      <c r="X18" s="48">
        <v>50.4</v>
      </c>
      <c r="Y18" s="48">
        <v>45.7</v>
      </c>
      <c r="Z18" s="50">
        <f t="shared" si="9"/>
        <v>315.89028000000002</v>
      </c>
      <c r="AA18" s="50">
        <f t="shared" si="31"/>
        <v>318.17934000000008</v>
      </c>
      <c r="AB18" s="50">
        <f t="shared" si="10"/>
        <v>313.60122000000013</v>
      </c>
      <c r="AC18" s="50">
        <f t="shared" si="11"/>
        <v>41.20308</v>
      </c>
      <c r="AD18" s="50">
        <f t="shared" si="12"/>
        <v>38.914019999999937</v>
      </c>
      <c r="AE18" s="60">
        <f t="shared" si="13"/>
        <v>43.49214000000012</v>
      </c>
      <c r="AF18" s="29"/>
      <c r="AG18" s="47">
        <f>AG17+2.4</f>
        <v>42.8</v>
      </c>
      <c r="AH18" s="48">
        <v>54.7</v>
      </c>
      <c r="AI18" s="48">
        <v>50.8</v>
      </c>
      <c r="AJ18" s="50">
        <f t="shared" si="14"/>
        <v>588.28842000000009</v>
      </c>
      <c r="AK18" s="50">
        <f t="shared" si="15"/>
        <v>599.73372000000018</v>
      </c>
      <c r="AL18" s="50">
        <f t="shared" si="16"/>
        <v>576.84312000000011</v>
      </c>
      <c r="AM18" s="50">
        <f t="shared" si="17"/>
        <v>54.937440000000038</v>
      </c>
      <c r="AN18" s="50">
        <f t="shared" si="18"/>
        <v>61.80462</v>
      </c>
      <c r="AO18" s="60">
        <f t="shared" si="19"/>
        <v>48.070259999999962</v>
      </c>
      <c r="AP18" s="29"/>
      <c r="AQ18" s="47">
        <v>28.4</v>
      </c>
      <c r="AR18" s="48">
        <v>30.4</v>
      </c>
      <c r="AS18" s="48">
        <v>32.700000000000003</v>
      </c>
      <c r="AT18" s="50">
        <f t="shared" si="20"/>
        <v>258.66378000000003</v>
      </c>
      <c r="AU18" s="50">
        <f t="shared" si="21"/>
        <v>260.95284000000004</v>
      </c>
      <c r="AV18" s="50">
        <f t="shared" si="22"/>
        <v>256.37472000000014</v>
      </c>
      <c r="AW18" s="50">
        <f t="shared" si="23"/>
        <v>11.445300000000032</v>
      </c>
      <c r="AX18" s="65">
        <f t="shared" si="24"/>
        <v>9.1562399999999684</v>
      </c>
      <c r="AY18" s="66">
        <f t="shared" si="25"/>
        <v>13.734360000000038</v>
      </c>
    </row>
    <row r="19" spans="1:51" ht="15.75" x14ac:dyDescent="0.15">
      <c r="A19" s="47">
        <f t="shared" si="32"/>
        <v>7.3999999999999986</v>
      </c>
      <c r="B19" s="46">
        <v>14</v>
      </c>
      <c r="C19" s="47">
        <f>C18+2.4</f>
        <v>68.40000000000002</v>
      </c>
      <c r="D19" s="48">
        <v>70.5</v>
      </c>
      <c r="E19" s="48">
        <v>71.099999999999994</v>
      </c>
      <c r="F19" s="50">
        <f t="shared" si="1"/>
        <v>1174.2877800000008</v>
      </c>
      <c r="G19" s="50">
        <f t="shared" si="29"/>
        <v>1178.8659000000002</v>
      </c>
      <c r="H19" s="50">
        <f t="shared" si="2"/>
        <v>1169.7096600000002</v>
      </c>
      <c r="I19" s="50">
        <f t="shared" si="3"/>
        <v>54.937440000000151</v>
      </c>
      <c r="J19" s="50">
        <f t="shared" si="26"/>
        <v>48.070259999999735</v>
      </c>
      <c r="K19" s="60">
        <f t="shared" si="4"/>
        <v>61.804619999999886</v>
      </c>
      <c r="L19" s="29"/>
      <c r="M19" s="47">
        <f>M18+1.2</f>
        <v>39.5</v>
      </c>
      <c r="N19" s="48">
        <v>43.9</v>
      </c>
      <c r="O19" s="48">
        <v>41</v>
      </c>
      <c r="P19" s="50">
        <f t="shared" si="5"/>
        <v>313.60122000000007</v>
      </c>
      <c r="Q19" s="50">
        <f t="shared" si="6"/>
        <v>318.17934000000008</v>
      </c>
      <c r="R19" s="50">
        <f t="shared" si="7"/>
        <v>309.02310000000011</v>
      </c>
      <c r="S19" s="50">
        <f t="shared" si="27"/>
        <v>27.468720000000076</v>
      </c>
      <c r="T19" s="50">
        <f t="shared" si="8"/>
        <v>20.60154</v>
      </c>
      <c r="U19" s="60">
        <f t="shared" si="30"/>
        <v>34.335900000000038</v>
      </c>
      <c r="V19" s="29"/>
      <c r="W19" s="47">
        <f>W18+1.7</f>
        <v>32.6</v>
      </c>
      <c r="X19" s="48">
        <v>52.2</v>
      </c>
      <c r="Y19" s="48">
        <v>47.3</v>
      </c>
      <c r="Z19" s="50">
        <f t="shared" si="9"/>
        <v>354.80430000000013</v>
      </c>
      <c r="AA19" s="50">
        <f t="shared" si="31"/>
        <v>359.38242000000014</v>
      </c>
      <c r="AB19" s="50">
        <f t="shared" si="10"/>
        <v>350.22618000000006</v>
      </c>
      <c r="AC19" s="50">
        <f t="shared" si="11"/>
        <v>38.914020000000107</v>
      </c>
      <c r="AD19" s="50">
        <f t="shared" si="12"/>
        <v>41.203080000000057</v>
      </c>
      <c r="AE19" s="60">
        <f t="shared" si="13"/>
        <v>36.62495999999993</v>
      </c>
      <c r="AF19" s="29"/>
      <c r="AG19" s="47">
        <f>AG18+2.6</f>
        <v>45.4</v>
      </c>
      <c r="AH19" s="48">
        <v>57</v>
      </c>
      <c r="AI19" s="48">
        <v>53.7</v>
      </c>
      <c r="AJ19" s="50">
        <f t="shared" si="14"/>
        <v>647.80398000000014</v>
      </c>
      <c r="AK19" s="50">
        <f t="shared" si="15"/>
        <v>652.38210000000015</v>
      </c>
      <c r="AL19" s="50">
        <f t="shared" si="16"/>
        <v>643.22586000000024</v>
      </c>
      <c r="AM19" s="50">
        <f t="shared" si="17"/>
        <v>59.51556000000005</v>
      </c>
      <c r="AN19" s="50">
        <f t="shared" si="18"/>
        <v>52.648379999999975</v>
      </c>
      <c r="AO19" s="60">
        <f t="shared" si="19"/>
        <v>66.382740000000126</v>
      </c>
      <c r="AP19" s="29"/>
      <c r="AQ19" s="47">
        <v>28.8</v>
      </c>
      <c r="AR19" s="48">
        <v>30.9</v>
      </c>
      <c r="AS19" s="48">
        <v>33</v>
      </c>
      <c r="AT19" s="50">
        <f t="shared" si="20"/>
        <v>267.82002000000006</v>
      </c>
      <c r="AU19" s="50">
        <f t="shared" si="21"/>
        <v>272.39814000000007</v>
      </c>
      <c r="AV19" s="50">
        <f t="shared" si="22"/>
        <v>263.2419000000001</v>
      </c>
      <c r="AW19" s="50">
        <f t="shared" si="23"/>
        <v>9.1562400000000252</v>
      </c>
      <c r="AX19" s="65">
        <f t="shared" si="24"/>
        <v>11.445300000000032</v>
      </c>
      <c r="AY19" s="66">
        <f t="shared" si="25"/>
        <v>6.8671799999999621</v>
      </c>
    </row>
    <row r="20" spans="1:51" ht="15.75" x14ac:dyDescent="0.15">
      <c r="A20" s="47">
        <f t="shared" si="32"/>
        <v>7.4999999999999982</v>
      </c>
      <c r="B20" s="46">
        <v>15</v>
      </c>
      <c r="C20" s="47">
        <f>C19+3</f>
        <v>71.40000000000002</v>
      </c>
      <c r="D20" s="48">
        <v>73.599999999999994</v>
      </c>
      <c r="E20" s="48">
        <v>74</v>
      </c>
      <c r="F20" s="50">
        <f t="shared" si="1"/>
        <v>1242.9595800000009</v>
      </c>
      <c r="G20" s="50">
        <f t="shared" si="29"/>
        <v>1249.8267600000001</v>
      </c>
      <c r="H20" s="50">
        <f t="shared" si="2"/>
        <v>1236.0924000000005</v>
      </c>
      <c r="I20" s="50">
        <f t="shared" si="3"/>
        <v>68.671800000000076</v>
      </c>
      <c r="J20" s="50">
        <f t="shared" si="26"/>
        <v>70.960859999999911</v>
      </c>
      <c r="K20" s="60">
        <f t="shared" si="4"/>
        <v>66.38274000000024</v>
      </c>
      <c r="L20" s="29"/>
      <c r="M20" s="47">
        <f>M19+1.3</f>
        <v>40.799999999999997</v>
      </c>
      <c r="N20" s="48">
        <v>45.3</v>
      </c>
      <c r="O20" s="48">
        <v>42.2</v>
      </c>
      <c r="P20" s="50">
        <f t="shared" si="5"/>
        <v>343.35900000000004</v>
      </c>
      <c r="Q20" s="50">
        <f t="shared" si="6"/>
        <v>350.22618000000006</v>
      </c>
      <c r="R20" s="50">
        <f t="shared" si="7"/>
        <v>336.49182000000013</v>
      </c>
      <c r="S20" s="50">
        <f t="shared" si="27"/>
        <v>29.757779999999968</v>
      </c>
      <c r="T20" s="50">
        <f t="shared" si="8"/>
        <v>32.046839999999975</v>
      </c>
      <c r="U20" s="60">
        <f t="shared" si="30"/>
        <v>27.468720000000019</v>
      </c>
      <c r="V20" s="29"/>
      <c r="W20" s="47">
        <f>W19+1.8</f>
        <v>34.4</v>
      </c>
      <c r="X20" s="48">
        <v>54.1</v>
      </c>
      <c r="Y20" s="48">
        <v>49</v>
      </c>
      <c r="Z20" s="50">
        <f t="shared" si="9"/>
        <v>396.00738000000007</v>
      </c>
      <c r="AA20" s="50">
        <f t="shared" si="31"/>
        <v>402.87456000000014</v>
      </c>
      <c r="AB20" s="50">
        <f t="shared" si="10"/>
        <v>389.14020000000011</v>
      </c>
      <c r="AC20" s="50">
        <f t="shared" si="11"/>
        <v>41.203079999999943</v>
      </c>
      <c r="AD20" s="50">
        <f t="shared" si="12"/>
        <v>43.492140000000006</v>
      </c>
      <c r="AE20" s="60">
        <f t="shared" si="13"/>
        <v>38.91402000000005</v>
      </c>
      <c r="AF20" s="29"/>
      <c r="AG20" s="47">
        <f>AG19+2.5</f>
        <v>47.9</v>
      </c>
      <c r="AH20" s="48">
        <v>59.6</v>
      </c>
      <c r="AI20" s="48">
        <v>56.1</v>
      </c>
      <c r="AJ20" s="50">
        <f t="shared" si="14"/>
        <v>705.03048000000013</v>
      </c>
      <c r="AK20" s="50">
        <f t="shared" si="15"/>
        <v>711.8976600000002</v>
      </c>
      <c r="AL20" s="50">
        <f t="shared" si="16"/>
        <v>698.16330000000016</v>
      </c>
      <c r="AM20" s="50">
        <f t="shared" si="17"/>
        <v>57.226499999999987</v>
      </c>
      <c r="AN20" s="50">
        <f t="shared" si="18"/>
        <v>59.51556000000005</v>
      </c>
      <c r="AO20" s="60">
        <f t="shared" si="19"/>
        <v>54.937439999999924</v>
      </c>
      <c r="AP20" s="29"/>
      <c r="AQ20" s="47">
        <v>29.3</v>
      </c>
      <c r="AR20" s="48">
        <v>31.3</v>
      </c>
      <c r="AS20" s="48">
        <v>33.6</v>
      </c>
      <c r="AT20" s="50">
        <f t="shared" si="20"/>
        <v>279.26532000000009</v>
      </c>
      <c r="AU20" s="50">
        <f t="shared" si="21"/>
        <v>281.55438000000009</v>
      </c>
      <c r="AV20" s="50">
        <f t="shared" si="22"/>
        <v>276.97626000000008</v>
      </c>
      <c r="AW20" s="50">
        <f t="shared" si="23"/>
        <v>11.445300000000032</v>
      </c>
      <c r="AX20" s="65">
        <f t="shared" si="24"/>
        <v>9.1562400000000252</v>
      </c>
      <c r="AY20" s="66">
        <f t="shared" si="25"/>
        <v>13.734359999999981</v>
      </c>
    </row>
    <row r="21" spans="1:51" ht="15.75" x14ac:dyDescent="0.15">
      <c r="A21" s="47">
        <f t="shared" si="32"/>
        <v>7.5999999999999979</v>
      </c>
      <c r="B21" s="46">
        <v>16</v>
      </c>
      <c r="C21" s="47">
        <f>C20+2</f>
        <v>73.40000000000002</v>
      </c>
      <c r="D21" s="48">
        <v>75.400000000000006</v>
      </c>
      <c r="E21" s="48">
        <v>76.2</v>
      </c>
      <c r="F21" s="50">
        <f t="shared" si="1"/>
        <v>1288.7407800000008</v>
      </c>
      <c r="G21" s="50">
        <f t="shared" si="29"/>
        <v>1291.0298400000004</v>
      </c>
      <c r="H21" s="50">
        <f t="shared" si="2"/>
        <v>1286.4517200000005</v>
      </c>
      <c r="I21" s="50">
        <f t="shared" si="3"/>
        <v>45.781199999999899</v>
      </c>
      <c r="J21" s="50">
        <f t="shared" si="26"/>
        <v>41.203080000000227</v>
      </c>
      <c r="K21" s="60">
        <f t="shared" si="4"/>
        <v>50.359320000000025</v>
      </c>
      <c r="L21" s="29"/>
      <c r="M21" s="47">
        <f>M20+1.3</f>
        <v>42.099999999999994</v>
      </c>
      <c r="N21" s="48">
        <v>46.5</v>
      </c>
      <c r="O21" s="48">
        <v>43.6</v>
      </c>
      <c r="P21" s="50">
        <f t="shared" si="5"/>
        <v>373.11677999999995</v>
      </c>
      <c r="Q21" s="50">
        <f t="shared" si="6"/>
        <v>377.69490000000008</v>
      </c>
      <c r="R21" s="50">
        <f t="shared" si="7"/>
        <v>368.53866000000011</v>
      </c>
      <c r="S21" s="50">
        <f t="shared" si="27"/>
        <v>29.757779999999912</v>
      </c>
      <c r="T21" s="50">
        <f t="shared" si="8"/>
        <v>27.468720000000019</v>
      </c>
      <c r="U21" s="60">
        <f t="shared" si="30"/>
        <v>32.046839999999975</v>
      </c>
      <c r="V21" s="29"/>
      <c r="W21" s="47">
        <f>W20+1.9</f>
        <v>36.299999999999997</v>
      </c>
      <c r="X21" s="48">
        <v>55.8</v>
      </c>
      <c r="Y21" s="48">
        <v>51.1</v>
      </c>
      <c r="Z21" s="50">
        <f t="shared" si="9"/>
        <v>439.49952000000002</v>
      </c>
      <c r="AA21" s="50">
        <f t="shared" si="31"/>
        <v>441.78858000000008</v>
      </c>
      <c r="AB21" s="50">
        <f t="shared" si="10"/>
        <v>437.21046000000013</v>
      </c>
      <c r="AC21" s="50">
        <f t="shared" si="11"/>
        <v>43.492139999999949</v>
      </c>
      <c r="AD21" s="50">
        <f t="shared" si="12"/>
        <v>38.914019999999937</v>
      </c>
      <c r="AE21" s="60">
        <f t="shared" si="13"/>
        <v>48.070260000000019</v>
      </c>
      <c r="AF21" s="29"/>
      <c r="AG21" s="47">
        <f>AG20+2.6</f>
        <v>50.5</v>
      </c>
      <c r="AH21" s="48">
        <v>62</v>
      </c>
      <c r="AI21" s="48">
        <v>58.9</v>
      </c>
      <c r="AJ21" s="50">
        <f t="shared" si="14"/>
        <v>764.54604000000018</v>
      </c>
      <c r="AK21" s="50">
        <f t="shared" si="15"/>
        <v>766.83510000000024</v>
      </c>
      <c r="AL21" s="50">
        <f t="shared" si="16"/>
        <v>762.25698000000011</v>
      </c>
      <c r="AM21" s="50">
        <f t="shared" si="17"/>
        <v>59.51556000000005</v>
      </c>
      <c r="AN21" s="50">
        <f t="shared" si="18"/>
        <v>54.937440000000038</v>
      </c>
      <c r="AO21" s="60">
        <f t="shared" si="19"/>
        <v>64.093679999999949</v>
      </c>
      <c r="AP21" s="29"/>
      <c r="AQ21" s="47">
        <v>29.5</v>
      </c>
      <c r="AR21" s="48">
        <v>31.5</v>
      </c>
      <c r="AS21" s="48">
        <v>33.799999999999997</v>
      </c>
      <c r="AT21" s="50">
        <f t="shared" si="20"/>
        <v>283.84344000000004</v>
      </c>
      <c r="AU21" s="50">
        <f t="shared" si="21"/>
        <v>286.13250000000005</v>
      </c>
      <c r="AV21" s="50">
        <f t="shared" si="22"/>
        <v>281.55438000000004</v>
      </c>
      <c r="AW21" s="50">
        <f t="shared" si="23"/>
        <v>4.5781199999999558</v>
      </c>
      <c r="AX21" s="65">
        <f t="shared" si="24"/>
        <v>4.5781199999999558</v>
      </c>
      <c r="AY21" s="66">
        <f t="shared" si="25"/>
        <v>4.5781199999999558</v>
      </c>
    </row>
    <row r="22" spans="1:51" ht="15.75" x14ac:dyDescent="0.15">
      <c r="A22" s="47">
        <f t="shared" si="32"/>
        <v>7.6999999999999975</v>
      </c>
      <c r="B22" s="46">
        <v>17</v>
      </c>
      <c r="C22" s="47">
        <f>C21+1.8</f>
        <v>75.200000000000017</v>
      </c>
      <c r="D22" s="48">
        <v>77.3</v>
      </c>
      <c r="E22" s="48">
        <v>77.900000000000006</v>
      </c>
      <c r="F22" s="50">
        <f t="shared" si="1"/>
        <v>1329.9438600000008</v>
      </c>
      <c r="G22" s="50">
        <f t="shared" si="29"/>
        <v>1334.5219800000002</v>
      </c>
      <c r="H22" s="50">
        <f t="shared" si="2"/>
        <v>1325.3657400000004</v>
      </c>
      <c r="I22" s="50">
        <f t="shared" si="3"/>
        <v>41.20308</v>
      </c>
      <c r="J22" s="50">
        <f t="shared" si="26"/>
        <v>43.492139999999836</v>
      </c>
      <c r="K22" s="60">
        <f t="shared" si="4"/>
        <v>38.914019999999937</v>
      </c>
      <c r="L22" s="29"/>
      <c r="M22" s="47">
        <f>M21+1.1</f>
        <v>43.199999999999996</v>
      </c>
      <c r="N22" s="48">
        <v>47.6</v>
      </c>
      <c r="O22" s="48">
        <v>44.7</v>
      </c>
      <c r="P22" s="50">
        <f t="shared" si="5"/>
        <v>398.29644000000002</v>
      </c>
      <c r="Q22" s="50">
        <f t="shared" si="6"/>
        <v>402.87456000000014</v>
      </c>
      <c r="R22" s="50">
        <f t="shared" si="7"/>
        <v>393.71832000000018</v>
      </c>
      <c r="S22" s="50">
        <f t="shared" si="27"/>
        <v>25.179660000000069</v>
      </c>
      <c r="T22" s="50">
        <f t="shared" si="8"/>
        <v>25.179660000000069</v>
      </c>
      <c r="U22" s="60">
        <f t="shared" si="30"/>
        <v>25.179660000000069</v>
      </c>
      <c r="V22" s="29"/>
      <c r="W22" s="47">
        <f>W21+2.7</f>
        <v>39</v>
      </c>
      <c r="X22" s="48">
        <v>58.6</v>
      </c>
      <c r="Y22" s="48">
        <v>53.7</v>
      </c>
      <c r="Z22" s="50">
        <f t="shared" si="9"/>
        <v>501.30414000000013</v>
      </c>
      <c r="AA22" s="50">
        <f t="shared" si="31"/>
        <v>505.88226000000014</v>
      </c>
      <c r="AB22" s="50">
        <f t="shared" si="10"/>
        <v>496.72602000000018</v>
      </c>
      <c r="AC22" s="50">
        <f t="shared" si="11"/>
        <v>61.804620000000114</v>
      </c>
      <c r="AD22" s="50">
        <f t="shared" si="12"/>
        <v>64.093680000000063</v>
      </c>
      <c r="AE22" s="60">
        <f t="shared" si="13"/>
        <v>59.51556000000005</v>
      </c>
      <c r="AF22" s="29"/>
      <c r="AG22" s="47">
        <f>AG21+2.7</f>
        <v>53.2</v>
      </c>
      <c r="AH22" s="48">
        <v>64.8</v>
      </c>
      <c r="AI22" s="48">
        <v>61.5</v>
      </c>
      <c r="AJ22" s="50">
        <f t="shared" si="14"/>
        <v>826.35066000000029</v>
      </c>
      <c r="AK22" s="50">
        <f t="shared" si="15"/>
        <v>830.92878000000019</v>
      </c>
      <c r="AL22" s="50">
        <f t="shared" si="16"/>
        <v>821.77254000000016</v>
      </c>
      <c r="AM22" s="50">
        <f t="shared" si="17"/>
        <v>61.804620000000114</v>
      </c>
      <c r="AN22" s="50">
        <f t="shared" si="18"/>
        <v>64.093679999999949</v>
      </c>
      <c r="AO22" s="60">
        <f t="shared" si="19"/>
        <v>59.51556000000005</v>
      </c>
      <c r="AP22" s="29"/>
      <c r="AQ22" s="47">
        <v>29.9</v>
      </c>
      <c r="AR22" s="48">
        <v>32</v>
      </c>
      <c r="AS22" s="48">
        <v>34.1</v>
      </c>
      <c r="AT22" s="50">
        <f t="shared" si="20"/>
        <v>292.99968000000001</v>
      </c>
      <c r="AU22" s="50">
        <f t="shared" si="21"/>
        <v>297.57780000000008</v>
      </c>
      <c r="AV22" s="50">
        <f t="shared" si="22"/>
        <v>288.42156000000011</v>
      </c>
      <c r="AW22" s="50">
        <f t="shared" si="23"/>
        <v>9.1562399999999684</v>
      </c>
      <c r="AX22" s="65">
        <f t="shared" si="24"/>
        <v>11.445300000000032</v>
      </c>
      <c r="AY22" s="66">
        <f t="shared" si="25"/>
        <v>6.8671800000000758</v>
      </c>
    </row>
    <row r="23" spans="1:51" ht="15.75" x14ac:dyDescent="0.15">
      <c r="A23" s="47">
        <f t="shared" si="32"/>
        <v>7.7999999999999972</v>
      </c>
      <c r="B23" s="46">
        <v>18</v>
      </c>
      <c r="C23" s="47">
        <f>C22+1.8</f>
        <v>77.000000000000014</v>
      </c>
      <c r="D23" s="48">
        <v>79.2</v>
      </c>
      <c r="E23" s="48">
        <v>79.5</v>
      </c>
      <c r="F23" s="50">
        <f t="shared" si="1"/>
        <v>1371.1469400000008</v>
      </c>
      <c r="G23" s="50">
        <f t="shared" si="29"/>
        <v>1378.0141200000005</v>
      </c>
      <c r="H23" s="50">
        <f t="shared" si="2"/>
        <v>1361.9907000000003</v>
      </c>
      <c r="I23" s="50">
        <f t="shared" si="3"/>
        <v>41.20308</v>
      </c>
      <c r="J23" s="50">
        <f t="shared" si="26"/>
        <v>43.49214000000029</v>
      </c>
      <c r="K23" s="60">
        <f t="shared" si="4"/>
        <v>36.624959999999874</v>
      </c>
      <c r="L23" s="29"/>
      <c r="M23" s="47">
        <f>M22+1.2</f>
        <v>44.4</v>
      </c>
      <c r="N23" s="48">
        <v>48.9</v>
      </c>
      <c r="O23" s="48">
        <v>45.8</v>
      </c>
      <c r="P23" s="50">
        <f t="shared" si="5"/>
        <v>425.76516000000009</v>
      </c>
      <c r="Q23" s="50">
        <f t="shared" si="6"/>
        <v>432.63234000000011</v>
      </c>
      <c r="R23" s="50">
        <f t="shared" si="7"/>
        <v>418.89798000000008</v>
      </c>
      <c r="S23" s="50">
        <f t="shared" si="27"/>
        <v>27.468720000000076</v>
      </c>
      <c r="T23" s="50">
        <f t="shared" si="8"/>
        <v>29.757779999999968</v>
      </c>
      <c r="U23" s="60">
        <f t="shared" si="30"/>
        <v>25.179659999999899</v>
      </c>
      <c r="V23" s="29"/>
      <c r="W23" s="47">
        <f>W22+2.1</f>
        <v>41.1</v>
      </c>
      <c r="X23" s="48">
        <v>60.6</v>
      </c>
      <c r="Y23" s="48">
        <v>55.9</v>
      </c>
      <c r="Z23" s="50">
        <f t="shared" si="9"/>
        <v>549.37440000000015</v>
      </c>
      <c r="AA23" s="50">
        <f t="shared" si="31"/>
        <v>551.66346000000021</v>
      </c>
      <c r="AB23" s="50">
        <f t="shared" si="10"/>
        <v>547.08534000000009</v>
      </c>
      <c r="AC23" s="50">
        <f t="shared" si="11"/>
        <v>48.070260000000019</v>
      </c>
      <c r="AD23" s="50">
        <f t="shared" si="12"/>
        <v>45.781200000000069</v>
      </c>
      <c r="AE23" s="60">
        <f t="shared" si="13"/>
        <v>50.359319999999911</v>
      </c>
      <c r="AF23" s="29"/>
      <c r="AG23" s="47">
        <f>AG22+2.4</f>
        <v>55.6</v>
      </c>
      <c r="AH23" s="48">
        <v>67.3</v>
      </c>
      <c r="AI23" s="48">
        <v>63.8</v>
      </c>
      <c r="AJ23" s="50">
        <f t="shared" si="14"/>
        <v>881.28810000000021</v>
      </c>
      <c r="AK23" s="50">
        <f t="shared" si="15"/>
        <v>888.15528000000018</v>
      </c>
      <c r="AL23" s="50">
        <f t="shared" si="16"/>
        <v>874.42092000000014</v>
      </c>
      <c r="AM23" s="50">
        <f t="shared" si="17"/>
        <v>54.937439999999924</v>
      </c>
      <c r="AN23" s="50">
        <f t="shared" si="18"/>
        <v>57.226499999999987</v>
      </c>
      <c r="AO23" s="60">
        <f t="shared" si="19"/>
        <v>52.648379999999975</v>
      </c>
      <c r="AP23" s="29"/>
      <c r="AQ23" s="47">
        <v>30.2</v>
      </c>
      <c r="AR23" s="48">
        <v>32.200000000000003</v>
      </c>
      <c r="AS23" s="48">
        <v>34.5</v>
      </c>
      <c r="AT23" s="50">
        <f t="shared" si="20"/>
        <v>299.86686000000003</v>
      </c>
      <c r="AU23" s="50">
        <f t="shared" si="21"/>
        <v>302.15592000000015</v>
      </c>
      <c r="AV23" s="50">
        <f t="shared" si="22"/>
        <v>297.57780000000008</v>
      </c>
      <c r="AW23" s="50">
        <f t="shared" si="23"/>
        <v>6.8671800000000189</v>
      </c>
      <c r="AX23" s="65">
        <f t="shared" si="24"/>
        <v>4.5781200000000695</v>
      </c>
      <c r="AY23" s="66">
        <f t="shared" si="25"/>
        <v>9.1562399999999684</v>
      </c>
    </row>
    <row r="24" spans="1:51" ht="15.75" x14ac:dyDescent="0.15">
      <c r="A24" s="47">
        <f t="shared" si="32"/>
        <v>7.8999999999999968</v>
      </c>
      <c r="B24" s="46">
        <v>19</v>
      </c>
      <c r="C24" s="47">
        <f>C23+1.6</f>
        <v>78.600000000000009</v>
      </c>
      <c r="D24" s="48">
        <v>80.599999999999994</v>
      </c>
      <c r="E24" s="48">
        <v>81.400000000000006</v>
      </c>
      <c r="F24" s="50">
        <f t="shared" si="1"/>
        <v>1407.7719000000006</v>
      </c>
      <c r="G24" s="50">
        <f t="shared" si="29"/>
        <v>1410.0609600000003</v>
      </c>
      <c r="H24" s="50">
        <f t="shared" si="2"/>
        <v>1405.4828400000006</v>
      </c>
      <c r="I24" s="50">
        <f t="shared" si="3"/>
        <v>36.624959999999874</v>
      </c>
      <c r="J24" s="50">
        <f t="shared" si="26"/>
        <v>32.046839999999747</v>
      </c>
      <c r="K24" s="60">
        <f t="shared" si="4"/>
        <v>43.49214000000029</v>
      </c>
      <c r="L24" s="29"/>
      <c r="M24" s="47">
        <f>M23+1.3</f>
        <v>45.699999999999996</v>
      </c>
      <c r="N24" s="48">
        <v>50</v>
      </c>
      <c r="O24" s="48">
        <v>47.3</v>
      </c>
      <c r="P24" s="50">
        <f t="shared" si="5"/>
        <v>455.52294000000001</v>
      </c>
      <c r="Q24" s="50">
        <f t="shared" si="6"/>
        <v>457.81200000000013</v>
      </c>
      <c r="R24" s="50">
        <f t="shared" si="7"/>
        <v>453.23388000000006</v>
      </c>
      <c r="S24" s="50">
        <f t="shared" si="27"/>
        <v>29.757779999999912</v>
      </c>
      <c r="T24" s="50">
        <f t="shared" si="8"/>
        <v>25.179660000000013</v>
      </c>
      <c r="U24" s="60">
        <f t="shared" si="30"/>
        <v>34.335899999999981</v>
      </c>
      <c r="V24" s="29"/>
      <c r="W24" s="47">
        <f>W23+2.4</f>
        <v>43.5</v>
      </c>
      <c r="X24" s="48">
        <v>63</v>
      </c>
      <c r="Y24" s="48">
        <v>58.3</v>
      </c>
      <c r="Z24" s="50">
        <f t="shared" si="9"/>
        <v>604.31184000000019</v>
      </c>
      <c r="AA24" s="50">
        <f t="shared" si="31"/>
        <v>606.60090000000014</v>
      </c>
      <c r="AB24" s="50">
        <f t="shared" si="10"/>
        <v>602.02278000000013</v>
      </c>
      <c r="AC24" s="50">
        <f t="shared" si="11"/>
        <v>54.937440000000038</v>
      </c>
      <c r="AD24" s="50">
        <f t="shared" si="12"/>
        <v>54.937439999999924</v>
      </c>
      <c r="AE24" s="60">
        <f t="shared" si="13"/>
        <v>54.937440000000038</v>
      </c>
      <c r="AF24" s="29"/>
      <c r="AG24" s="47">
        <f>AG23+2.4</f>
        <v>58</v>
      </c>
      <c r="AH24" s="48">
        <v>69.5</v>
      </c>
      <c r="AI24" s="48">
        <v>66.400000000000006</v>
      </c>
      <c r="AJ24" s="50">
        <f t="shared" si="14"/>
        <v>936.22554000000025</v>
      </c>
      <c r="AK24" s="50">
        <f t="shared" si="15"/>
        <v>938.5146000000002</v>
      </c>
      <c r="AL24" s="50">
        <f t="shared" si="16"/>
        <v>933.9364800000003</v>
      </c>
      <c r="AM24" s="50">
        <f t="shared" si="17"/>
        <v>54.937440000000038</v>
      </c>
      <c r="AN24" s="50">
        <f t="shared" si="18"/>
        <v>50.359320000000025</v>
      </c>
      <c r="AO24" s="60">
        <f t="shared" si="19"/>
        <v>59.515560000000164</v>
      </c>
      <c r="AP24" s="29"/>
      <c r="AQ24" s="47">
        <v>30.5</v>
      </c>
      <c r="AR24" s="48">
        <v>32.5</v>
      </c>
      <c r="AS24" s="48">
        <v>34.799999999999997</v>
      </c>
      <c r="AT24" s="50">
        <f t="shared" si="20"/>
        <v>306.73404000000005</v>
      </c>
      <c r="AU24" s="50">
        <f t="shared" si="21"/>
        <v>309.02310000000011</v>
      </c>
      <c r="AV24" s="50">
        <f t="shared" si="22"/>
        <v>304.44498000000004</v>
      </c>
      <c r="AW24" s="50">
        <f t="shared" si="23"/>
        <v>6.8671800000000189</v>
      </c>
      <c r="AX24" s="65">
        <f t="shared" si="24"/>
        <v>6.8671799999999621</v>
      </c>
      <c r="AY24" s="66">
        <f t="shared" si="25"/>
        <v>6.8671799999999621</v>
      </c>
    </row>
    <row r="25" spans="1:51" ht="15.75" x14ac:dyDescent="0.15">
      <c r="A25" s="45">
        <v>7.1</v>
      </c>
      <c r="B25" s="46">
        <v>20</v>
      </c>
      <c r="C25" s="47">
        <f>C24+2.3</f>
        <v>80.900000000000006</v>
      </c>
      <c r="D25" s="48">
        <v>83.1</v>
      </c>
      <c r="E25" s="48">
        <v>83.5</v>
      </c>
      <c r="F25" s="50">
        <f t="shared" si="1"/>
        <v>1460.4202800000005</v>
      </c>
      <c r="G25" s="50">
        <f t="shared" si="29"/>
        <v>1467.2874600000002</v>
      </c>
      <c r="H25" s="50">
        <f t="shared" si="2"/>
        <v>1453.5531000000003</v>
      </c>
      <c r="I25" s="50">
        <f t="shared" si="3"/>
        <v>52.648379999999861</v>
      </c>
      <c r="J25" s="50">
        <f t="shared" si="26"/>
        <v>57.226499999999987</v>
      </c>
      <c r="K25" s="60">
        <f t="shared" si="4"/>
        <v>48.070259999999735</v>
      </c>
      <c r="L25" s="29"/>
      <c r="M25" s="47">
        <f>M24+1.2</f>
        <v>46.9</v>
      </c>
      <c r="N25" s="48">
        <v>51.4</v>
      </c>
      <c r="O25" s="48">
        <v>48.3</v>
      </c>
      <c r="P25" s="50">
        <f t="shared" si="5"/>
        <v>482.99166000000008</v>
      </c>
      <c r="Q25" s="50">
        <f t="shared" si="6"/>
        <v>489.8588400000001</v>
      </c>
      <c r="R25" s="50">
        <f t="shared" si="7"/>
        <v>476.12448000000006</v>
      </c>
      <c r="S25" s="50">
        <f t="shared" si="27"/>
        <v>27.468720000000076</v>
      </c>
      <c r="T25" s="50">
        <f t="shared" si="8"/>
        <v>32.046839999999975</v>
      </c>
      <c r="U25" s="60">
        <f t="shared" si="30"/>
        <v>22.890600000000006</v>
      </c>
      <c r="V25" s="29"/>
      <c r="W25" s="47">
        <f>W24+2.1</f>
        <v>45.6</v>
      </c>
      <c r="X25" s="48">
        <v>65.3</v>
      </c>
      <c r="Y25" s="48">
        <v>60.2</v>
      </c>
      <c r="Z25" s="50">
        <f t="shared" si="9"/>
        <v>652.38210000000015</v>
      </c>
      <c r="AA25" s="50">
        <f t="shared" si="31"/>
        <v>659.24928000000011</v>
      </c>
      <c r="AB25" s="50">
        <f t="shared" si="10"/>
        <v>645.51492000000019</v>
      </c>
      <c r="AC25" s="50">
        <f t="shared" si="11"/>
        <v>48.070259999999962</v>
      </c>
      <c r="AD25" s="50">
        <f t="shared" si="12"/>
        <v>52.648379999999975</v>
      </c>
      <c r="AE25" s="60">
        <f t="shared" si="13"/>
        <v>43.492140000000063</v>
      </c>
      <c r="AF25" s="29"/>
      <c r="AG25" s="47">
        <f>AG24+2.4</f>
        <v>60.4</v>
      </c>
      <c r="AH25" s="48">
        <v>72.099999999999994</v>
      </c>
      <c r="AI25" s="48">
        <v>68.599999999999994</v>
      </c>
      <c r="AJ25" s="50">
        <f t="shared" si="14"/>
        <v>991.16298000000018</v>
      </c>
      <c r="AK25" s="50">
        <f t="shared" si="15"/>
        <v>998.03016000000014</v>
      </c>
      <c r="AL25" s="50">
        <f t="shared" si="16"/>
        <v>984.2958000000001</v>
      </c>
      <c r="AM25" s="50">
        <f t="shared" si="17"/>
        <v>54.937439999999924</v>
      </c>
      <c r="AN25" s="50">
        <f t="shared" si="18"/>
        <v>59.515559999999937</v>
      </c>
      <c r="AO25" s="60">
        <f t="shared" si="19"/>
        <v>50.359319999999798</v>
      </c>
      <c r="AP25" s="29"/>
      <c r="AQ25" s="47">
        <v>30.9</v>
      </c>
      <c r="AR25" s="48">
        <v>32.9</v>
      </c>
      <c r="AS25" s="48">
        <v>35.200000000000003</v>
      </c>
      <c r="AT25" s="50">
        <f t="shared" si="20"/>
        <v>315.89028000000002</v>
      </c>
      <c r="AU25" s="50">
        <f t="shared" si="21"/>
        <v>318.17934000000008</v>
      </c>
      <c r="AV25" s="50">
        <f t="shared" si="22"/>
        <v>313.60122000000013</v>
      </c>
      <c r="AW25" s="50">
        <f t="shared" si="23"/>
        <v>9.1562399999999684</v>
      </c>
      <c r="AX25" s="65">
        <f t="shared" si="24"/>
        <v>9.1562399999999684</v>
      </c>
      <c r="AY25" s="66">
        <f t="shared" si="25"/>
        <v>9.1562400000000821</v>
      </c>
    </row>
    <row r="26" spans="1:51" ht="15.75" x14ac:dyDescent="0.15">
      <c r="A26" s="47">
        <v>7.11</v>
      </c>
      <c r="B26" s="46">
        <v>21</v>
      </c>
      <c r="C26" s="47">
        <f>C25+1.6</f>
        <v>82.5</v>
      </c>
      <c r="D26" s="48">
        <v>84.5</v>
      </c>
      <c r="E26" s="48">
        <v>85.3</v>
      </c>
      <c r="F26" s="50">
        <f t="shared" si="1"/>
        <v>1497.0452400000006</v>
      </c>
      <c r="G26" s="50">
        <f t="shared" si="29"/>
        <v>1499.3343000000004</v>
      </c>
      <c r="H26" s="50">
        <f t="shared" si="2"/>
        <v>1494.7561800000003</v>
      </c>
      <c r="I26" s="50">
        <f t="shared" si="3"/>
        <v>36.624960000000101</v>
      </c>
      <c r="J26" s="50">
        <f t="shared" si="26"/>
        <v>32.046840000000202</v>
      </c>
      <c r="K26" s="60">
        <f t="shared" si="4"/>
        <v>41.20308</v>
      </c>
      <c r="L26" s="29"/>
      <c r="M26" s="47">
        <f>M25+1.2</f>
        <v>48.1</v>
      </c>
      <c r="N26" s="48">
        <v>52.4</v>
      </c>
      <c r="O26" s="48">
        <v>49.7</v>
      </c>
      <c r="P26" s="50">
        <f t="shared" si="5"/>
        <v>510.46038000000016</v>
      </c>
      <c r="Q26" s="50">
        <f t="shared" si="6"/>
        <v>512.74944000000016</v>
      </c>
      <c r="R26" s="50">
        <f t="shared" si="7"/>
        <v>508.17132000000021</v>
      </c>
      <c r="S26" s="50">
        <f t="shared" si="27"/>
        <v>27.468720000000076</v>
      </c>
      <c r="T26" s="50">
        <f t="shared" si="8"/>
        <v>22.890600000000063</v>
      </c>
      <c r="U26" s="60">
        <f t="shared" si="30"/>
        <v>32.046840000000145</v>
      </c>
      <c r="V26" s="29"/>
      <c r="W26" s="47">
        <f>W25+2.1</f>
        <v>47.7</v>
      </c>
      <c r="X26" s="48">
        <v>67.400000000000006</v>
      </c>
      <c r="Y26" s="48">
        <v>62.3</v>
      </c>
      <c r="Z26" s="50">
        <f t="shared" si="9"/>
        <v>700.45236000000023</v>
      </c>
      <c r="AA26" s="50">
        <f t="shared" si="31"/>
        <v>707.3195400000003</v>
      </c>
      <c r="AB26" s="50">
        <f t="shared" si="10"/>
        <v>693.58518000000015</v>
      </c>
      <c r="AC26" s="50">
        <f t="shared" si="11"/>
        <v>48.070260000000076</v>
      </c>
      <c r="AD26" s="50">
        <f t="shared" si="12"/>
        <v>48.070260000000189</v>
      </c>
      <c r="AE26" s="60">
        <f t="shared" si="13"/>
        <v>48.070259999999962</v>
      </c>
      <c r="AF26" s="29"/>
      <c r="AG26" s="47">
        <f>AG25+2.49</f>
        <v>62.89</v>
      </c>
      <c r="AH26" s="48">
        <v>74.400000000000006</v>
      </c>
      <c r="AI26" s="48">
        <v>71.3</v>
      </c>
      <c r="AJ26" s="50">
        <f t="shared" si="14"/>
        <v>1048.1605740000002</v>
      </c>
      <c r="AK26" s="50">
        <f t="shared" si="15"/>
        <v>1050.6785400000003</v>
      </c>
      <c r="AL26" s="50">
        <f t="shared" si="16"/>
        <v>1046.1004200000002</v>
      </c>
      <c r="AM26" s="50">
        <f t="shared" si="17"/>
        <v>56.997594000000049</v>
      </c>
      <c r="AN26" s="50">
        <f t="shared" si="18"/>
        <v>52.648380000000202</v>
      </c>
      <c r="AO26" s="60">
        <f t="shared" si="19"/>
        <v>61.804620000000114</v>
      </c>
      <c r="AP26" s="29"/>
      <c r="AQ26" s="47">
        <v>31.3</v>
      </c>
      <c r="AR26" s="48">
        <v>33.4</v>
      </c>
      <c r="AS26" s="48">
        <v>35.5</v>
      </c>
      <c r="AT26" s="50">
        <f t="shared" si="20"/>
        <v>325.0465200000001</v>
      </c>
      <c r="AU26" s="50">
        <f t="shared" si="21"/>
        <v>329.62464000000006</v>
      </c>
      <c r="AV26" s="50">
        <f t="shared" si="22"/>
        <v>320.46840000000009</v>
      </c>
      <c r="AW26" s="50">
        <f t="shared" si="23"/>
        <v>9.1562400000000821</v>
      </c>
      <c r="AX26" s="65">
        <f t="shared" si="24"/>
        <v>11.445299999999975</v>
      </c>
      <c r="AY26" s="66">
        <f t="shared" si="25"/>
        <v>6.8671799999999621</v>
      </c>
    </row>
    <row r="27" spans="1:51" ht="15.75" x14ac:dyDescent="0.15">
      <c r="A27" s="47">
        <v>7.12</v>
      </c>
      <c r="B27" s="46">
        <v>22</v>
      </c>
      <c r="C27" s="47">
        <f>C26+1.4</f>
        <v>83.9</v>
      </c>
      <c r="D27" s="48">
        <v>85.9</v>
      </c>
      <c r="E27" s="48">
        <v>86.7</v>
      </c>
      <c r="F27" s="50">
        <f t="shared" si="1"/>
        <v>1529.0920800000006</v>
      </c>
      <c r="G27" s="50">
        <f t="shared" si="29"/>
        <v>1531.3811400000006</v>
      </c>
      <c r="H27" s="50">
        <f t="shared" si="2"/>
        <v>1526.8030200000005</v>
      </c>
      <c r="I27" s="50">
        <f t="shared" si="3"/>
        <v>32.046839999999975</v>
      </c>
      <c r="J27" s="50">
        <f t="shared" si="26"/>
        <v>32.046840000000202</v>
      </c>
      <c r="K27" s="60">
        <f t="shared" si="4"/>
        <v>32.046840000000202</v>
      </c>
      <c r="L27" s="29"/>
      <c r="M27" s="47">
        <f>M26+1.1</f>
        <v>49.2</v>
      </c>
      <c r="N27" s="48">
        <v>53.6</v>
      </c>
      <c r="O27" s="48">
        <v>50.7</v>
      </c>
      <c r="P27" s="50">
        <f t="shared" si="5"/>
        <v>535.64004000000023</v>
      </c>
      <c r="Q27" s="50">
        <f t="shared" si="6"/>
        <v>540.21816000000013</v>
      </c>
      <c r="R27" s="50">
        <f t="shared" si="7"/>
        <v>531.06192000000021</v>
      </c>
      <c r="S27" s="50">
        <f t="shared" si="27"/>
        <v>25.179660000000069</v>
      </c>
      <c r="T27" s="50">
        <f t="shared" si="8"/>
        <v>27.468719999999962</v>
      </c>
      <c r="U27" s="60">
        <f t="shared" si="30"/>
        <v>22.890600000000006</v>
      </c>
      <c r="V27" s="29"/>
      <c r="W27" s="47">
        <f>W26+2</f>
        <v>49.7</v>
      </c>
      <c r="X27" s="48">
        <v>69.3</v>
      </c>
      <c r="Y27" s="48">
        <v>64.5</v>
      </c>
      <c r="Z27" s="50">
        <f t="shared" si="9"/>
        <v>746.23356000000024</v>
      </c>
      <c r="AA27" s="50">
        <f t="shared" si="31"/>
        <v>750.81168000000014</v>
      </c>
      <c r="AB27" s="50">
        <f t="shared" si="10"/>
        <v>743.94450000000018</v>
      </c>
      <c r="AC27" s="50">
        <f t="shared" si="11"/>
        <v>45.781200000000013</v>
      </c>
      <c r="AD27" s="50">
        <f t="shared" si="12"/>
        <v>43.492139999999836</v>
      </c>
      <c r="AE27" s="60">
        <f t="shared" si="13"/>
        <v>50.359320000000025</v>
      </c>
      <c r="AF27" s="29"/>
      <c r="AG27" s="47">
        <f>AG26+2.3</f>
        <v>65.19</v>
      </c>
      <c r="AH27" s="48">
        <v>76.7</v>
      </c>
      <c r="AI27" s="48">
        <v>73.599999999999994</v>
      </c>
      <c r="AJ27" s="50">
        <f t="shared" si="14"/>
        <v>1100.8089540000003</v>
      </c>
      <c r="AK27" s="50">
        <f t="shared" si="15"/>
        <v>1103.3269200000004</v>
      </c>
      <c r="AL27" s="50">
        <f t="shared" si="16"/>
        <v>1098.7488000000001</v>
      </c>
      <c r="AM27" s="50">
        <f t="shared" si="17"/>
        <v>52.648380000000088</v>
      </c>
      <c r="AN27" s="50">
        <f t="shared" si="18"/>
        <v>52.648380000000088</v>
      </c>
      <c r="AO27" s="60">
        <f t="shared" si="19"/>
        <v>52.648379999999861</v>
      </c>
      <c r="AP27" s="29"/>
      <c r="AQ27" s="47">
        <v>31.7</v>
      </c>
      <c r="AR27" s="48">
        <v>33.700000000000003</v>
      </c>
      <c r="AS27" s="48">
        <v>36</v>
      </c>
      <c r="AT27" s="50">
        <f t="shared" si="20"/>
        <v>334.20276000000007</v>
      </c>
      <c r="AU27" s="50">
        <f t="shared" si="21"/>
        <v>336.49182000000013</v>
      </c>
      <c r="AV27" s="50">
        <f t="shared" si="22"/>
        <v>331.91370000000006</v>
      </c>
      <c r="AW27" s="50">
        <f t="shared" si="23"/>
        <v>9.1562399999999684</v>
      </c>
      <c r="AX27" s="65">
        <f t="shared" si="24"/>
        <v>6.8671800000000758</v>
      </c>
      <c r="AY27" s="66">
        <f t="shared" si="25"/>
        <v>11.445299999999975</v>
      </c>
    </row>
    <row r="28" spans="1:51" ht="15.75" x14ac:dyDescent="0.15">
      <c r="A28" s="47">
        <v>7.13</v>
      </c>
      <c r="B28" s="46">
        <v>23</v>
      </c>
      <c r="C28" s="47">
        <f>C27+1.5</f>
        <v>85.4</v>
      </c>
      <c r="D28" s="48">
        <v>87.5</v>
      </c>
      <c r="E28" s="48">
        <v>88.1</v>
      </c>
      <c r="F28" s="50">
        <f t="shared" si="1"/>
        <v>1563.4279800000006</v>
      </c>
      <c r="G28" s="50">
        <f t="shared" si="29"/>
        <v>1568.0061000000005</v>
      </c>
      <c r="H28" s="50">
        <f t="shared" si="2"/>
        <v>1558.8498600000003</v>
      </c>
      <c r="I28" s="50">
        <f t="shared" si="3"/>
        <v>34.335900000000038</v>
      </c>
      <c r="J28" s="50">
        <f t="shared" si="26"/>
        <v>36.624959999999874</v>
      </c>
      <c r="K28" s="60">
        <f t="shared" si="4"/>
        <v>32.046839999999747</v>
      </c>
      <c r="L28" s="29"/>
      <c r="M28" s="47">
        <f>M27+1.4</f>
        <v>50.6</v>
      </c>
      <c r="N28" s="48">
        <v>55.1</v>
      </c>
      <c r="O28" s="48">
        <v>52</v>
      </c>
      <c r="P28" s="50">
        <f t="shared" si="5"/>
        <v>567.6868800000002</v>
      </c>
      <c r="Q28" s="50">
        <f t="shared" si="6"/>
        <v>574.55406000000016</v>
      </c>
      <c r="R28" s="50">
        <f t="shared" si="7"/>
        <v>560.81970000000013</v>
      </c>
      <c r="S28" s="50">
        <f t="shared" si="27"/>
        <v>32.046839999999975</v>
      </c>
      <c r="T28" s="50">
        <f t="shared" si="8"/>
        <v>34.335900000000038</v>
      </c>
      <c r="U28" s="60">
        <f t="shared" si="30"/>
        <v>29.757779999999912</v>
      </c>
      <c r="V28" s="29"/>
      <c r="W28" s="47">
        <f>W27+1.8</f>
        <v>51.5</v>
      </c>
      <c r="X28" s="48">
        <v>71.099999999999994</v>
      </c>
      <c r="Y28" s="48">
        <v>66.3</v>
      </c>
      <c r="Z28" s="50">
        <f t="shared" si="9"/>
        <v>787.43664000000024</v>
      </c>
      <c r="AA28" s="50">
        <f t="shared" si="31"/>
        <v>792.01476000000014</v>
      </c>
      <c r="AB28" s="50">
        <f t="shared" si="10"/>
        <v>785.14758000000018</v>
      </c>
      <c r="AC28" s="50">
        <f t="shared" si="11"/>
        <v>41.20308</v>
      </c>
      <c r="AD28" s="50">
        <f t="shared" si="12"/>
        <v>41.20308</v>
      </c>
      <c r="AE28" s="60">
        <f t="shared" si="13"/>
        <v>41.20308</v>
      </c>
      <c r="AF28" s="29"/>
      <c r="AG28" s="47">
        <f>AG27+2.5</f>
        <v>67.69</v>
      </c>
      <c r="AH28" s="48">
        <v>79.3</v>
      </c>
      <c r="AI28" s="48">
        <v>76</v>
      </c>
      <c r="AJ28" s="50">
        <f t="shared" si="14"/>
        <v>1158.0354540000003</v>
      </c>
      <c r="AK28" s="50">
        <f t="shared" si="15"/>
        <v>1162.8424800000003</v>
      </c>
      <c r="AL28" s="50">
        <f t="shared" si="16"/>
        <v>1153.6862400000002</v>
      </c>
      <c r="AM28" s="50">
        <f t="shared" si="17"/>
        <v>57.226499999999987</v>
      </c>
      <c r="AN28" s="50">
        <f t="shared" si="18"/>
        <v>59.515559999999823</v>
      </c>
      <c r="AO28" s="60">
        <f t="shared" si="19"/>
        <v>54.937440000000151</v>
      </c>
      <c r="AP28" s="29"/>
      <c r="AQ28" s="47">
        <v>31.9</v>
      </c>
      <c r="AR28" s="48">
        <v>34</v>
      </c>
      <c r="AS28" s="48">
        <v>36.1</v>
      </c>
      <c r="AT28" s="50">
        <f t="shared" si="20"/>
        <v>338.78088000000002</v>
      </c>
      <c r="AU28" s="50">
        <f t="shared" si="21"/>
        <v>343.35900000000009</v>
      </c>
      <c r="AV28" s="50">
        <f t="shared" si="22"/>
        <v>334.20276000000013</v>
      </c>
      <c r="AW28" s="50">
        <f t="shared" si="23"/>
        <v>4.5781199999999558</v>
      </c>
      <c r="AX28" s="65">
        <f t="shared" si="24"/>
        <v>6.8671799999999621</v>
      </c>
      <c r="AY28" s="66">
        <f t="shared" si="25"/>
        <v>2.2890600000000632</v>
      </c>
    </row>
    <row r="29" spans="1:51" ht="15.75" x14ac:dyDescent="0.15">
      <c r="A29" s="47">
        <v>7.14</v>
      </c>
      <c r="B29" s="46">
        <v>24</v>
      </c>
      <c r="C29" s="47">
        <f>C28+1.5</f>
        <v>86.9</v>
      </c>
      <c r="D29" s="48">
        <v>89.1</v>
      </c>
      <c r="E29" s="48">
        <v>89.5</v>
      </c>
      <c r="F29" s="50">
        <f t="shared" si="1"/>
        <v>1597.7638800000007</v>
      </c>
      <c r="G29" s="50">
        <f t="shared" si="29"/>
        <v>1604.6310600000004</v>
      </c>
      <c r="H29" s="50">
        <f t="shared" si="2"/>
        <v>1590.8967000000005</v>
      </c>
      <c r="I29" s="50">
        <f t="shared" si="3"/>
        <v>34.335900000000038</v>
      </c>
      <c r="J29" s="50">
        <f t="shared" si="26"/>
        <v>36.624959999999874</v>
      </c>
      <c r="K29" s="60">
        <f t="shared" si="4"/>
        <v>32.046840000000202</v>
      </c>
      <c r="L29" s="29"/>
      <c r="M29" s="47">
        <f>M28+1.3</f>
        <v>51.9</v>
      </c>
      <c r="N29" s="48">
        <v>56.4</v>
      </c>
      <c r="O29" s="48">
        <v>53.3</v>
      </c>
      <c r="P29" s="50">
        <f t="shared" si="5"/>
        <v>597.44466000000011</v>
      </c>
      <c r="Q29" s="50">
        <f t="shared" si="6"/>
        <v>604.31184000000019</v>
      </c>
      <c r="R29" s="50">
        <f t="shared" si="7"/>
        <v>590.57748000000015</v>
      </c>
      <c r="S29" s="50">
        <f t="shared" si="27"/>
        <v>29.757779999999912</v>
      </c>
      <c r="T29" s="50">
        <f t="shared" si="8"/>
        <v>29.757780000000025</v>
      </c>
      <c r="U29" s="60">
        <f t="shared" si="30"/>
        <v>29.757780000000025</v>
      </c>
      <c r="V29" s="29"/>
      <c r="W29" s="47">
        <f>W28+2.1</f>
        <v>53.6</v>
      </c>
      <c r="X29" s="48">
        <v>73.3</v>
      </c>
      <c r="Y29" s="48">
        <v>68.2</v>
      </c>
      <c r="Z29" s="50">
        <f t="shared" si="9"/>
        <v>835.5069000000002</v>
      </c>
      <c r="AA29" s="50">
        <f t="shared" si="31"/>
        <v>842.37408000000016</v>
      </c>
      <c r="AB29" s="50">
        <f t="shared" si="10"/>
        <v>828.63972000000024</v>
      </c>
      <c r="AC29" s="50">
        <f t="shared" si="11"/>
        <v>48.070259999999962</v>
      </c>
      <c r="AD29" s="50">
        <f t="shared" si="12"/>
        <v>50.359320000000025</v>
      </c>
      <c r="AE29" s="60">
        <f t="shared" si="13"/>
        <v>43.492140000000063</v>
      </c>
      <c r="AF29" s="29"/>
      <c r="AG29" s="47">
        <f>AG28+2.8</f>
        <v>70.489999999999995</v>
      </c>
      <c r="AH29" s="48">
        <v>82.2</v>
      </c>
      <c r="AI29" s="48">
        <v>78.7</v>
      </c>
      <c r="AJ29" s="50">
        <f t="shared" si="14"/>
        <v>1222.1291340000002</v>
      </c>
      <c r="AK29" s="50">
        <f t="shared" si="15"/>
        <v>1229.2252200000005</v>
      </c>
      <c r="AL29" s="50">
        <f t="shared" si="16"/>
        <v>1215.4908600000003</v>
      </c>
      <c r="AM29" s="50">
        <f t="shared" si="17"/>
        <v>64.093679999999949</v>
      </c>
      <c r="AN29" s="50">
        <f t="shared" si="18"/>
        <v>66.38274000000024</v>
      </c>
      <c r="AO29" s="60">
        <f t="shared" si="19"/>
        <v>61.804620000000114</v>
      </c>
      <c r="AP29" s="29"/>
      <c r="AQ29" s="47">
        <v>32.299999999999997</v>
      </c>
      <c r="AR29" s="48">
        <v>34.299999999999997</v>
      </c>
      <c r="AS29" s="48">
        <v>36.6</v>
      </c>
      <c r="AT29" s="50">
        <f t="shared" si="20"/>
        <v>347.93711999999999</v>
      </c>
      <c r="AU29" s="50">
        <f t="shared" si="21"/>
        <v>350.22618000000006</v>
      </c>
      <c r="AV29" s="50">
        <f t="shared" si="22"/>
        <v>345.6480600000001</v>
      </c>
      <c r="AW29" s="50">
        <f t="shared" si="23"/>
        <v>9.1562399999999684</v>
      </c>
      <c r="AX29" s="65">
        <f t="shared" si="24"/>
        <v>6.8671799999999621</v>
      </c>
      <c r="AY29" s="66">
        <f t="shared" si="25"/>
        <v>11.445299999999975</v>
      </c>
    </row>
    <row r="30" spans="1:51" ht="15.75" x14ac:dyDescent="0.15">
      <c r="A30" s="51">
        <v>7.15</v>
      </c>
      <c r="B30" s="52">
        <v>25</v>
      </c>
      <c r="C30" s="51">
        <f>C29+1.8</f>
        <v>88.7</v>
      </c>
      <c r="D30" s="53">
        <v>90.7</v>
      </c>
      <c r="E30" s="53">
        <v>91.5</v>
      </c>
      <c r="F30" s="54">
        <f t="shared" si="1"/>
        <v>1638.9669600000004</v>
      </c>
      <c r="G30" s="54">
        <f t="shared" si="29"/>
        <v>1641.2560200000005</v>
      </c>
      <c r="H30" s="54">
        <f t="shared" si="2"/>
        <v>1636.6779000000004</v>
      </c>
      <c r="I30" s="54">
        <f t="shared" si="3"/>
        <v>41.203079999999773</v>
      </c>
      <c r="J30" s="54">
        <f t="shared" si="26"/>
        <v>36.624960000000101</v>
      </c>
      <c r="K30" s="61">
        <f t="shared" si="4"/>
        <v>45.781199999999899</v>
      </c>
      <c r="L30" s="29"/>
      <c r="M30" s="51">
        <f>M29+1.3</f>
        <v>53.199999999999996</v>
      </c>
      <c r="N30" s="53">
        <v>57.5</v>
      </c>
      <c r="O30" s="53">
        <v>54.8</v>
      </c>
      <c r="P30" s="54">
        <f t="shared" si="5"/>
        <v>627.20244000000002</v>
      </c>
      <c r="Q30" s="54">
        <f t="shared" si="6"/>
        <v>629.4915000000002</v>
      </c>
      <c r="R30" s="54">
        <f t="shared" si="7"/>
        <v>624.91338000000007</v>
      </c>
      <c r="S30" s="54">
        <f t="shared" si="27"/>
        <v>29.757779999999912</v>
      </c>
      <c r="T30" s="54">
        <f t="shared" si="8"/>
        <v>25.179660000000013</v>
      </c>
      <c r="U30" s="61">
        <f t="shared" si="30"/>
        <v>34.335899999999924</v>
      </c>
      <c r="V30" s="29"/>
      <c r="W30" s="51">
        <f>W29+1.6</f>
        <v>55.2</v>
      </c>
      <c r="X30" s="53">
        <v>74.400000000000006</v>
      </c>
      <c r="Y30" s="53">
        <v>70</v>
      </c>
      <c r="Z30" s="54">
        <f t="shared" si="9"/>
        <v>872.1318600000003</v>
      </c>
      <c r="AA30" s="54">
        <f t="shared" si="31"/>
        <v>867.5537400000004</v>
      </c>
      <c r="AB30" s="54">
        <f>3.14*2.7*2.7*(Y30-32)</f>
        <v>869.84280000000024</v>
      </c>
      <c r="AC30" s="54">
        <f t="shared" si="11"/>
        <v>36.624960000000101</v>
      </c>
      <c r="AD30" s="54">
        <f t="shared" si="12"/>
        <v>25.17966000000024</v>
      </c>
      <c r="AE30" s="61">
        <f t="shared" si="13"/>
        <v>41.20308</v>
      </c>
      <c r="AF30" s="29"/>
      <c r="AG30" s="51">
        <f>AG29+2.4</f>
        <v>72.89</v>
      </c>
      <c r="AH30" s="53">
        <v>84.4</v>
      </c>
      <c r="AI30" s="53">
        <v>81.3</v>
      </c>
      <c r="AJ30" s="54">
        <f t="shared" si="14"/>
        <v>1277.0665740000004</v>
      </c>
      <c r="AK30" s="54">
        <f t="shared" si="15"/>
        <v>1279.5845400000005</v>
      </c>
      <c r="AL30" s="54">
        <f t="shared" si="16"/>
        <v>1275.0064200000002</v>
      </c>
      <c r="AM30" s="54">
        <f t="shared" si="17"/>
        <v>54.937440000000151</v>
      </c>
      <c r="AN30" s="54">
        <f t="shared" si="18"/>
        <v>50.359320000000025</v>
      </c>
      <c r="AO30" s="61">
        <f t="shared" si="19"/>
        <v>59.515559999999823</v>
      </c>
      <c r="AP30" s="29"/>
      <c r="AQ30" s="51">
        <v>32.6</v>
      </c>
      <c r="AR30" s="53">
        <v>34.6</v>
      </c>
      <c r="AS30" s="53">
        <v>36.9</v>
      </c>
      <c r="AT30" s="54">
        <f t="shared" si="20"/>
        <v>354.80430000000013</v>
      </c>
      <c r="AU30" s="54">
        <f t="shared" si="21"/>
        <v>357.09336000000013</v>
      </c>
      <c r="AV30" s="54">
        <f t="shared" si="22"/>
        <v>352.51524000000006</v>
      </c>
      <c r="AW30" s="54">
        <f t="shared" si="23"/>
        <v>6.8671800000001326</v>
      </c>
      <c r="AX30" s="67">
        <f t="shared" si="24"/>
        <v>6.8671800000000758</v>
      </c>
      <c r="AY30" s="68">
        <f t="shared" si="25"/>
        <v>6.8671799999999621</v>
      </c>
    </row>
  </sheetData>
  <mergeCells count="21">
    <mergeCell ref="AQ2:AY2"/>
    <mergeCell ref="C3:E3"/>
    <mergeCell ref="F3:H3"/>
    <mergeCell ref="I3:K3"/>
    <mergeCell ref="M3:O3"/>
    <mergeCell ref="P3:R3"/>
    <mergeCell ref="S3:U3"/>
    <mergeCell ref="W3:Y3"/>
    <mergeCell ref="Z3:AB3"/>
    <mergeCell ref="AC3:AE3"/>
    <mergeCell ref="AG3:AI3"/>
    <mergeCell ref="AJ3:AL3"/>
    <mergeCell ref="AM3:AO3"/>
    <mergeCell ref="AQ3:AS3"/>
    <mergeCell ref="AT3:AV3"/>
    <mergeCell ref="AW3:AY3"/>
    <mergeCell ref="A1:F1"/>
    <mergeCell ref="C2:K2"/>
    <mergeCell ref="M2:U2"/>
    <mergeCell ref="W2:AE2"/>
    <mergeCell ref="AG2:AO2"/>
  </mergeCells>
  <phoneticPr fontId="22" type="noConversion"/>
  <pageMargins left="0.75" right="0.75" top="1" bottom="1" header="0.5" footer="0.5"/>
  <pageSetup paperSize="9" orientation="portrait"/>
  <ignoredErrors>
    <ignoredError sqref="C25 C16 AG20 W24 W19 M2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opLeftCell="R1" workbookViewId="0">
      <selection activeCell="R1" sqref="R1:AG1"/>
    </sheetView>
  </sheetViews>
  <sheetFormatPr defaultColWidth="9" defaultRowHeight="13.5" x14ac:dyDescent="0.15"/>
  <cols>
    <col min="1" max="1" width="9.625" customWidth="1"/>
    <col min="2" max="2" width="9.625" style="25" customWidth="1"/>
    <col min="3" max="16" width="9.625" customWidth="1"/>
    <col min="18" max="33" width="9.625" customWidth="1"/>
  </cols>
  <sheetData>
    <row r="1" spans="1:44" s="5" customFormat="1" ht="27" customHeight="1" x14ac:dyDescent="0.15">
      <c r="A1" s="113" t="s">
        <v>27</v>
      </c>
      <c r="B1" s="114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31"/>
      <c r="R1" s="113" t="s">
        <v>28</v>
      </c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44" ht="15.75" customHeight="1" x14ac:dyDescent="0.15">
      <c r="A2" s="115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27"/>
      <c r="R2" s="117" t="s">
        <v>20</v>
      </c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</row>
    <row r="3" spans="1:44" ht="15.75" customHeight="1" x14ac:dyDescent="0.15">
      <c r="A3" s="7" t="s">
        <v>12</v>
      </c>
      <c r="B3" s="115" t="s">
        <v>13</v>
      </c>
      <c r="C3" s="118"/>
      <c r="D3" s="118"/>
      <c r="E3" s="119" t="s">
        <v>14</v>
      </c>
      <c r="F3" s="118"/>
      <c r="G3" s="118"/>
      <c r="H3" s="119" t="s">
        <v>15</v>
      </c>
      <c r="I3" s="118"/>
      <c r="J3" s="118"/>
      <c r="K3" s="119" t="s">
        <v>16</v>
      </c>
      <c r="L3" s="118"/>
      <c r="M3" s="118"/>
      <c r="N3" s="119" t="s">
        <v>17</v>
      </c>
      <c r="O3" s="118"/>
      <c r="P3" s="118"/>
      <c r="Q3" s="27"/>
      <c r="R3" s="7" t="s">
        <v>12</v>
      </c>
      <c r="S3" s="119" t="s">
        <v>13</v>
      </c>
      <c r="T3" s="118"/>
      <c r="U3" s="118"/>
      <c r="V3" s="119" t="s">
        <v>14</v>
      </c>
      <c r="W3" s="118"/>
      <c r="X3" s="118"/>
      <c r="Y3" s="119" t="s">
        <v>15</v>
      </c>
      <c r="Z3" s="118"/>
      <c r="AA3" s="118"/>
      <c r="AB3" s="119" t="s">
        <v>16</v>
      </c>
      <c r="AC3" s="118"/>
      <c r="AD3" s="118"/>
      <c r="AE3" s="117" t="s">
        <v>17</v>
      </c>
      <c r="AF3" s="117"/>
      <c r="AG3" s="117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1:44" s="24" customFormat="1" ht="15.75" customHeight="1" x14ac:dyDescent="0.15">
      <c r="A4" s="26" t="s">
        <v>24</v>
      </c>
      <c r="B4" s="2" t="s">
        <v>8</v>
      </c>
      <c r="C4" s="3" t="s">
        <v>9</v>
      </c>
      <c r="D4" s="3" t="s">
        <v>10</v>
      </c>
      <c r="E4" s="2" t="s">
        <v>8</v>
      </c>
      <c r="F4" s="3" t="s">
        <v>9</v>
      </c>
      <c r="G4" s="3" t="s">
        <v>10</v>
      </c>
      <c r="H4" s="2" t="s">
        <v>8</v>
      </c>
      <c r="I4" s="3" t="s">
        <v>9</v>
      </c>
      <c r="J4" s="3" t="s">
        <v>10</v>
      </c>
      <c r="K4" s="2" t="s">
        <v>8</v>
      </c>
      <c r="L4" s="3" t="s">
        <v>9</v>
      </c>
      <c r="M4" s="3" t="s">
        <v>10</v>
      </c>
      <c r="N4" s="2" t="s">
        <v>8</v>
      </c>
      <c r="O4" s="3" t="s">
        <v>9</v>
      </c>
      <c r="P4" s="3" t="s">
        <v>10</v>
      </c>
      <c r="Q4" s="26"/>
      <c r="R4" s="26" t="s">
        <v>24</v>
      </c>
      <c r="S4" s="2" t="s">
        <v>8</v>
      </c>
      <c r="T4" s="3" t="s">
        <v>9</v>
      </c>
      <c r="U4" s="3" t="s">
        <v>10</v>
      </c>
      <c r="V4" s="2" t="s">
        <v>8</v>
      </c>
      <c r="W4" s="3" t="s">
        <v>9</v>
      </c>
      <c r="X4" s="3" t="s">
        <v>10</v>
      </c>
      <c r="Y4" s="2" t="s">
        <v>8</v>
      </c>
      <c r="Z4" s="3" t="s">
        <v>9</v>
      </c>
      <c r="AA4" s="3" t="s">
        <v>10</v>
      </c>
      <c r="AB4" s="2" t="s">
        <v>8</v>
      </c>
      <c r="AC4" s="3" t="s">
        <v>9</v>
      </c>
      <c r="AD4" s="3" t="s">
        <v>10</v>
      </c>
      <c r="AE4" s="2" t="s">
        <v>8</v>
      </c>
      <c r="AF4" s="3" t="s">
        <v>9</v>
      </c>
      <c r="AG4" s="3" t="s">
        <v>10</v>
      </c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44" ht="15.75" customHeight="1" x14ac:dyDescent="0.15">
      <c r="A5" s="27">
        <v>0</v>
      </c>
      <c r="B5" s="28">
        <v>9.8847000000000005</v>
      </c>
      <c r="C5" s="28">
        <v>10.0847</v>
      </c>
      <c r="D5" s="28">
        <v>9.6846999999999994</v>
      </c>
      <c r="E5" s="28">
        <v>10.9239</v>
      </c>
      <c r="F5" s="28">
        <v>10.8239</v>
      </c>
      <c r="G5" s="28">
        <v>11.023899999999999</v>
      </c>
      <c r="H5" s="28">
        <v>10.843400000000001</v>
      </c>
      <c r="I5" s="28">
        <v>10.743399999999999</v>
      </c>
      <c r="J5" s="28">
        <v>10.9434</v>
      </c>
      <c r="K5" s="28">
        <v>10.546799999999999</v>
      </c>
      <c r="L5" s="28">
        <v>10.646800000000001</v>
      </c>
      <c r="M5" s="28">
        <v>10.4468</v>
      </c>
      <c r="N5" s="28">
        <v>11.611800000000001</v>
      </c>
      <c r="O5" s="28">
        <v>11.7118</v>
      </c>
      <c r="P5" s="28">
        <v>11.611800000000001</v>
      </c>
      <c r="Q5" s="27"/>
      <c r="R5" s="27">
        <v>0</v>
      </c>
      <c r="S5" s="27">
        <v>0.41</v>
      </c>
      <c r="T5" s="27">
        <v>0.36</v>
      </c>
      <c r="U5" s="27">
        <v>0.46</v>
      </c>
      <c r="V5" s="27">
        <v>0.32</v>
      </c>
      <c r="W5" s="27">
        <v>0.27</v>
      </c>
      <c r="X5" s="27">
        <v>0.37</v>
      </c>
      <c r="Y5" s="27">
        <v>0.15</v>
      </c>
      <c r="Z5" s="27">
        <v>0.1</v>
      </c>
      <c r="AA5" s="27">
        <v>0.2</v>
      </c>
      <c r="AB5" s="27">
        <v>0.35</v>
      </c>
      <c r="AC5" s="27">
        <v>0.4</v>
      </c>
      <c r="AD5" s="27">
        <v>0.3</v>
      </c>
      <c r="AE5" s="27">
        <v>0.21</v>
      </c>
      <c r="AF5" s="27">
        <v>0.16</v>
      </c>
      <c r="AG5" s="27">
        <v>0.26</v>
      </c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</row>
    <row r="6" spans="1:44" ht="15.75" customHeight="1" x14ac:dyDescent="0.15">
      <c r="A6" s="27">
        <v>1</v>
      </c>
      <c r="B6" s="28">
        <v>10.5985</v>
      </c>
      <c r="C6" s="28">
        <v>10.798500000000001</v>
      </c>
      <c r="D6" s="28">
        <v>10.3985</v>
      </c>
      <c r="E6" s="28">
        <v>10.9339</v>
      </c>
      <c r="F6" s="28">
        <v>10.633900000000001</v>
      </c>
      <c r="G6" s="28">
        <v>11.2339</v>
      </c>
      <c r="H6" s="28">
        <v>10.6808</v>
      </c>
      <c r="I6" s="28">
        <v>10.380800000000001</v>
      </c>
      <c r="J6" s="28">
        <v>10.9808</v>
      </c>
      <c r="K6" s="28">
        <v>10.494899999999999</v>
      </c>
      <c r="L6" s="28">
        <v>10.7949</v>
      </c>
      <c r="M6" s="28">
        <v>10.194900000000001</v>
      </c>
      <c r="N6" s="28">
        <v>11.259</v>
      </c>
      <c r="O6" s="28">
        <v>11.558999999999999</v>
      </c>
      <c r="P6" s="28">
        <v>11.259</v>
      </c>
      <c r="Q6" s="27"/>
      <c r="R6" s="27">
        <v>1</v>
      </c>
      <c r="S6" s="27">
        <v>0.41</v>
      </c>
      <c r="T6" s="27">
        <v>0.36</v>
      </c>
      <c r="U6" s="27">
        <v>0.46</v>
      </c>
      <c r="V6" s="27">
        <v>0.32</v>
      </c>
      <c r="W6" s="27">
        <v>0.27</v>
      </c>
      <c r="X6" s="27">
        <v>0.37</v>
      </c>
      <c r="Y6" s="27">
        <v>0.19</v>
      </c>
      <c r="Z6" s="27">
        <v>0.14000000000000001</v>
      </c>
      <c r="AA6" s="27">
        <v>0.24</v>
      </c>
      <c r="AB6" s="27">
        <v>0.35</v>
      </c>
      <c r="AC6" s="27">
        <v>0.4</v>
      </c>
      <c r="AD6" s="27">
        <v>0.3</v>
      </c>
      <c r="AE6" s="27">
        <v>0.18</v>
      </c>
      <c r="AF6" s="27">
        <v>0.13</v>
      </c>
      <c r="AG6" s="27">
        <v>0.23</v>
      </c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</row>
    <row r="7" spans="1:44" ht="15.75" customHeight="1" x14ac:dyDescent="0.15">
      <c r="A7" s="27">
        <v>2</v>
      </c>
      <c r="B7" s="28">
        <v>10.348100000000001</v>
      </c>
      <c r="C7" s="28">
        <v>10.648099999999999</v>
      </c>
      <c r="D7" s="28">
        <v>10.0481</v>
      </c>
      <c r="E7" s="28">
        <v>9.9429999999999996</v>
      </c>
      <c r="F7" s="28">
        <v>9.5429999999999993</v>
      </c>
      <c r="G7" s="28">
        <v>10.343</v>
      </c>
      <c r="H7" s="28">
        <v>9.6524999999999999</v>
      </c>
      <c r="I7" s="28">
        <v>9.2524999999999995</v>
      </c>
      <c r="J7" s="28">
        <v>10.0525</v>
      </c>
      <c r="K7" s="28">
        <v>10.3797</v>
      </c>
      <c r="L7" s="28">
        <v>10.7797</v>
      </c>
      <c r="M7" s="28">
        <v>9.9796999999999993</v>
      </c>
      <c r="N7" s="28">
        <v>10.167299999999999</v>
      </c>
      <c r="O7" s="28">
        <v>10.267300000000001</v>
      </c>
      <c r="P7" s="28">
        <v>10.167299999999999</v>
      </c>
      <c r="Q7" s="27"/>
      <c r="R7" s="27">
        <v>2</v>
      </c>
      <c r="S7" s="27">
        <v>0.4</v>
      </c>
      <c r="T7" s="27">
        <v>0.35</v>
      </c>
      <c r="U7" s="27">
        <v>0.45</v>
      </c>
      <c r="V7" s="27">
        <v>0.33</v>
      </c>
      <c r="W7" s="27">
        <v>0.28000000000000003</v>
      </c>
      <c r="X7" s="27">
        <v>0.38</v>
      </c>
      <c r="Y7" s="27">
        <v>0.18</v>
      </c>
      <c r="Z7" s="27">
        <v>0.13</v>
      </c>
      <c r="AA7" s="27">
        <v>0.23</v>
      </c>
      <c r="AB7" s="27">
        <v>0.34</v>
      </c>
      <c r="AC7" s="27">
        <v>0.39</v>
      </c>
      <c r="AD7" s="27">
        <v>0.28999999999999998</v>
      </c>
      <c r="AE7" s="27">
        <v>0.21</v>
      </c>
      <c r="AF7" s="27">
        <v>0.16</v>
      </c>
      <c r="AG7" s="27">
        <v>0.26</v>
      </c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ht="15.75" customHeight="1" x14ac:dyDescent="0.15">
      <c r="A8" s="27">
        <v>3</v>
      </c>
      <c r="B8" s="28">
        <v>10.567500000000001</v>
      </c>
      <c r="C8" s="28">
        <v>10.6675</v>
      </c>
      <c r="D8" s="28">
        <v>10.467499999999999</v>
      </c>
      <c r="E8" s="28">
        <v>9.4947999999999997</v>
      </c>
      <c r="F8" s="28">
        <v>9.3948</v>
      </c>
      <c r="G8" s="28">
        <v>9.5947999999999993</v>
      </c>
      <c r="H8" s="28">
        <v>8.6753999999999998</v>
      </c>
      <c r="I8" s="28">
        <v>8.1753999999999998</v>
      </c>
      <c r="J8" s="28">
        <v>9.1753999999999998</v>
      </c>
      <c r="K8" s="28">
        <v>10.167299999999999</v>
      </c>
      <c r="L8" s="28">
        <v>10.267300000000001</v>
      </c>
      <c r="M8" s="28">
        <v>10.067299999999999</v>
      </c>
      <c r="N8" s="28">
        <v>9.7195</v>
      </c>
      <c r="O8" s="28">
        <v>10.019500000000001</v>
      </c>
      <c r="P8" s="28">
        <v>9.7195</v>
      </c>
      <c r="Q8" s="27"/>
      <c r="R8" s="27">
        <v>3</v>
      </c>
      <c r="S8" s="27">
        <v>0.55000000000000004</v>
      </c>
      <c r="T8" s="27">
        <v>0.5</v>
      </c>
      <c r="U8" s="27">
        <v>0.6</v>
      </c>
      <c r="V8" s="27">
        <v>0.28999999999999998</v>
      </c>
      <c r="W8" s="27">
        <v>0.24</v>
      </c>
      <c r="X8" s="27">
        <v>0.34</v>
      </c>
      <c r="Y8" s="27">
        <v>0.19</v>
      </c>
      <c r="Z8" s="27">
        <v>0.14000000000000001</v>
      </c>
      <c r="AA8" s="27">
        <v>0.24</v>
      </c>
      <c r="AB8" s="27">
        <v>0.34</v>
      </c>
      <c r="AC8" s="27">
        <v>0.39</v>
      </c>
      <c r="AD8" s="27">
        <v>0.28999999999999998</v>
      </c>
      <c r="AE8" s="27">
        <v>0.26</v>
      </c>
      <c r="AF8" s="27">
        <v>0.21</v>
      </c>
      <c r="AG8" s="27">
        <v>0.31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ht="15.75" customHeight="1" x14ac:dyDescent="0.15">
      <c r="A9" s="27">
        <v>4</v>
      </c>
      <c r="B9" s="28">
        <v>10.5779</v>
      </c>
      <c r="C9" s="28">
        <v>10.8779</v>
      </c>
      <c r="D9" s="28">
        <v>10.277900000000001</v>
      </c>
      <c r="E9" s="28">
        <v>8.9229000000000003</v>
      </c>
      <c r="F9" s="28">
        <v>8.6228999999999996</v>
      </c>
      <c r="G9" s="28">
        <v>9.2228999999999992</v>
      </c>
      <c r="H9" s="28">
        <v>7.9561000000000002</v>
      </c>
      <c r="I9" s="28">
        <v>7.6561000000000003</v>
      </c>
      <c r="J9" s="28">
        <v>8.2561</v>
      </c>
      <c r="K9" s="28">
        <v>9.8081999999999994</v>
      </c>
      <c r="L9" s="28">
        <v>10.1082</v>
      </c>
      <c r="M9" s="28">
        <v>9.5082000000000004</v>
      </c>
      <c r="N9" s="28">
        <v>9.15</v>
      </c>
      <c r="O9" s="28">
        <v>9.5500000000000007</v>
      </c>
      <c r="P9" s="28">
        <v>9.15</v>
      </c>
      <c r="Q9" s="27"/>
      <c r="R9" s="27">
        <v>4</v>
      </c>
      <c r="S9" s="27">
        <v>0.61</v>
      </c>
      <c r="T9" s="27">
        <v>0.56000000000000005</v>
      </c>
      <c r="U9" s="27">
        <v>0.66</v>
      </c>
      <c r="V9" s="27">
        <v>0.25</v>
      </c>
      <c r="W9" s="27">
        <v>0.2</v>
      </c>
      <c r="X9" s="27">
        <v>0.3</v>
      </c>
      <c r="Y9" s="27">
        <v>0.18</v>
      </c>
      <c r="Z9" s="27">
        <v>0.13</v>
      </c>
      <c r="AA9" s="27">
        <v>0.23</v>
      </c>
      <c r="AB9" s="27">
        <v>0.31</v>
      </c>
      <c r="AC9" s="27">
        <v>0.36</v>
      </c>
      <c r="AD9" s="27">
        <v>0.26</v>
      </c>
      <c r="AE9" s="27">
        <v>0.24</v>
      </c>
      <c r="AF9" s="27">
        <v>0.19</v>
      </c>
      <c r="AG9" s="27">
        <v>0.28999999999999998</v>
      </c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15.75" customHeight="1" x14ac:dyDescent="0.15">
      <c r="A10" s="27">
        <v>5</v>
      </c>
      <c r="B10" s="28">
        <v>10.567500000000001</v>
      </c>
      <c r="C10" s="28">
        <v>10.6675</v>
      </c>
      <c r="D10" s="28">
        <v>10.467499999999999</v>
      </c>
      <c r="E10" s="28">
        <v>8.3452000000000002</v>
      </c>
      <c r="F10" s="28">
        <v>8.2452000000000005</v>
      </c>
      <c r="G10" s="28">
        <v>8.4451999999999998</v>
      </c>
      <c r="H10" s="28">
        <v>7.7252000000000001</v>
      </c>
      <c r="I10" s="28">
        <v>7.6252000000000004</v>
      </c>
      <c r="J10" s="28">
        <v>7.8251999999999997</v>
      </c>
      <c r="K10" s="28">
        <v>9.6859999999999999</v>
      </c>
      <c r="L10" s="28">
        <v>9.7859999999999996</v>
      </c>
      <c r="M10" s="28">
        <v>9.5860000000000003</v>
      </c>
      <c r="N10" s="28">
        <v>8.8673000000000002</v>
      </c>
      <c r="O10" s="28">
        <v>8.9672999999999998</v>
      </c>
      <c r="P10" s="28">
        <v>8.8673000000000002</v>
      </c>
      <c r="Q10" s="27"/>
      <c r="R10" s="27">
        <v>5</v>
      </c>
      <c r="S10" s="27">
        <v>0.7</v>
      </c>
      <c r="T10" s="27">
        <v>0.65</v>
      </c>
      <c r="U10" s="27">
        <v>0.75</v>
      </c>
      <c r="V10" s="27">
        <v>0.23</v>
      </c>
      <c r="W10" s="27">
        <v>0.18</v>
      </c>
      <c r="X10" s="27">
        <v>0.28000000000000003</v>
      </c>
      <c r="Y10" s="27">
        <v>0.17</v>
      </c>
      <c r="Z10" s="27">
        <v>0.12</v>
      </c>
      <c r="AA10" s="27">
        <v>0.22</v>
      </c>
      <c r="AB10" s="27">
        <v>0.31</v>
      </c>
      <c r="AC10" s="27">
        <v>0.36</v>
      </c>
      <c r="AD10" s="27">
        <v>0.26</v>
      </c>
      <c r="AE10" s="27">
        <v>0.23</v>
      </c>
      <c r="AF10" s="27">
        <v>0.18</v>
      </c>
      <c r="AG10" s="27">
        <v>0.28000000000000003</v>
      </c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</row>
    <row r="11" spans="1:44" ht="15.75" customHeight="1" x14ac:dyDescent="0.15">
      <c r="A11" s="27">
        <v>6</v>
      </c>
      <c r="B11" s="28">
        <v>10.7522</v>
      </c>
      <c r="C11" s="28">
        <v>10.952199999999999</v>
      </c>
      <c r="D11" s="28">
        <v>10.552199999999999</v>
      </c>
      <c r="E11" s="28">
        <v>7.4775</v>
      </c>
      <c r="F11" s="28">
        <v>7.1775000000000002</v>
      </c>
      <c r="G11" s="28">
        <v>7.7774999999999999</v>
      </c>
      <c r="H11" s="28">
        <v>7.9688999999999997</v>
      </c>
      <c r="I11" s="28">
        <v>7.6688999999999998</v>
      </c>
      <c r="J11" s="28">
        <v>8.2689000000000004</v>
      </c>
      <c r="K11" s="28">
        <v>9.6412999999999993</v>
      </c>
      <c r="L11" s="28">
        <v>9.9413</v>
      </c>
      <c r="M11" s="28">
        <v>9.3413000000000004</v>
      </c>
      <c r="N11" s="28">
        <v>8.4192999999999998</v>
      </c>
      <c r="O11" s="28">
        <v>8.7193000000000005</v>
      </c>
      <c r="P11" s="28">
        <v>8.4192999999999998</v>
      </c>
      <c r="Q11" s="27"/>
      <c r="R11" s="27">
        <v>6</v>
      </c>
      <c r="S11" s="27">
        <v>0.82</v>
      </c>
      <c r="T11" s="27">
        <v>0.77</v>
      </c>
      <c r="U11" s="27">
        <v>0.87</v>
      </c>
      <c r="V11" s="27">
        <v>0.22</v>
      </c>
      <c r="W11" s="27">
        <v>0.17</v>
      </c>
      <c r="X11" s="27">
        <v>0.27</v>
      </c>
      <c r="Y11" s="27">
        <v>0.16</v>
      </c>
      <c r="Z11" s="27">
        <v>0.11</v>
      </c>
      <c r="AA11" s="27">
        <v>0.21</v>
      </c>
      <c r="AB11" s="27">
        <v>0.32</v>
      </c>
      <c r="AC11" s="27">
        <v>0.37</v>
      </c>
      <c r="AD11" s="27">
        <v>0.27</v>
      </c>
      <c r="AE11" s="27">
        <v>0.22</v>
      </c>
      <c r="AF11" s="27">
        <v>0.17</v>
      </c>
      <c r="AG11" s="27">
        <v>0.27</v>
      </c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</row>
    <row r="12" spans="1:44" ht="15.75" customHeight="1" x14ac:dyDescent="0.15">
      <c r="A12" s="27">
        <v>7</v>
      </c>
      <c r="B12" s="28">
        <v>11.1713</v>
      </c>
      <c r="C12" s="28">
        <v>11.2713</v>
      </c>
      <c r="D12" s="28">
        <v>11.071300000000001</v>
      </c>
      <c r="E12" s="28">
        <v>7.2656000000000001</v>
      </c>
      <c r="F12" s="28">
        <v>7.1656000000000004</v>
      </c>
      <c r="G12" s="28">
        <v>7.3655999999999997</v>
      </c>
      <c r="H12" s="28">
        <v>7.7122999999999999</v>
      </c>
      <c r="I12" s="28">
        <v>7.6123000000000003</v>
      </c>
      <c r="J12" s="28">
        <v>7.8122999999999996</v>
      </c>
      <c r="K12" s="28">
        <v>9.7082999999999995</v>
      </c>
      <c r="L12" s="28">
        <v>9.8082999999999991</v>
      </c>
      <c r="M12" s="28">
        <v>9.6082999999999998</v>
      </c>
      <c r="N12" s="28">
        <v>8.2457999999999991</v>
      </c>
      <c r="O12" s="28">
        <v>8.3458000000000006</v>
      </c>
      <c r="P12" s="28">
        <v>8.2457999999999991</v>
      </c>
      <c r="Q12" s="27"/>
      <c r="R12" s="27">
        <v>7</v>
      </c>
      <c r="S12" s="27">
        <v>0.98</v>
      </c>
      <c r="T12" s="27">
        <v>0.88</v>
      </c>
      <c r="U12" s="27">
        <v>1.08</v>
      </c>
      <c r="V12" s="27">
        <v>0.21</v>
      </c>
      <c r="W12" s="27">
        <v>0.16</v>
      </c>
      <c r="X12" s="27">
        <v>0.26</v>
      </c>
      <c r="Y12" s="27">
        <v>0.15</v>
      </c>
      <c r="Z12" s="27">
        <v>0.1</v>
      </c>
      <c r="AA12" s="27">
        <v>0.2</v>
      </c>
      <c r="AB12" s="27">
        <v>0.35</v>
      </c>
      <c r="AC12" s="27">
        <v>0.4</v>
      </c>
      <c r="AD12" s="27">
        <v>0.3</v>
      </c>
      <c r="AE12" s="27">
        <v>0.21</v>
      </c>
      <c r="AF12" s="27">
        <v>0.16</v>
      </c>
      <c r="AG12" s="27">
        <v>0.26</v>
      </c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</row>
    <row r="13" spans="1:44" ht="15.75" customHeight="1" x14ac:dyDescent="0.15">
      <c r="A13" s="27">
        <v>8</v>
      </c>
      <c r="B13" s="28">
        <v>12.6496</v>
      </c>
      <c r="C13" s="28">
        <v>12.849600000000001</v>
      </c>
      <c r="D13" s="28">
        <v>12.4496</v>
      </c>
      <c r="E13" s="28">
        <v>7.0777000000000001</v>
      </c>
      <c r="F13" s="28">
        <v>6.6776999999999997</v>
      </c>
      <c r="G13" s="28">
        <v>7.4776999999999996</v>
      </c>
      <c r="H13" s="28">
        <v>7.5430999999999999</v>
      </c>
      <c r="I13" s="28">
        <v>7.1430999999999996</v>
      </c>
      <c r="J13" s="28">
        <v>7.9431000000000003</v>
      </c>
      <c r="K13" s="28">
        <v>9.9727999999999994</v>
      </c>
      <c r="L13" s="28">
        <v>10.3728</v>
      </c>
      <c r="M13" s="28">
        <v>9.5728000000000009</v>
      </c>
      <c r="N13" s="28">
        <v>8.6027000000000005</v>
      </c>
      <c r="O13" s="28">
        <v>8.7027000000000001</v>
      </c>
      <c r="P13" s="28">
        <v>8.6027000000000005</v>
      </c>
      <c r="Q13" s="27"/>
      <c r="R13" s="27">
        <v>8</v>
      </c>
      <c r="S13" s="27">
        <v>1.21</v>
      </c>
      <c r="T13" s="27">
        <v>1.1100000000000001</v>
      </c>
      <c r="U13" s="27">
        <v>1.31</v>
      </c>
      <c r="V13" s="27">
        <v>0.21</v>
      </c>
      <c r="W13" s="27">
        <v>0.16</v>
      </c>
      <c r="X13" s="27">
        <v>0.26</v>
      </c>
      <c r="Y13" s="27">
        <v>0.15</v>
      </c>
      <c r="Z13" s="27">
        <v>0.1</v>
      </c>
      <c r="AA13" s="27">
        <v>0.2</v>
      </c>
      <c r="AB13" s="27">
        <v>0.39</v>
      </c>
      <c r="AC13" s="27">
        <v>0.44</v>
      </c>
      <c r="AD13" s="27">
        <v>0.34</v>
      </c>
      <c r="AE13" s="27">
        <v>0.2</v>
      </c>
      <c r="AF13" s="27">
        <v>0.15</v>
      </c>
      <c r="AG13" s="27">
        <v>0.25</v>
      </c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ht="15.75" customHeight="1" x14ac:dyDescent="0.15">
      <c r="A14" s="27">
        <v>9</v>
      </c>
      <c r="B14" s="28">
        <v>15.678000000000001</v>
      </c>
      <c r="C14" s="28">
        <v>16.478000000000002</v>
      </c>
      <c r="D14" s="28">
        <v>14.878</v>
      </c>
      <c r="E14" s="28">
        <v>6.9149000000000003</v>
      </c>
      <c r="F14" s="28">
        <v>6.7149000000000001</v>
      </c>
      <c r="G14" s="28">
        <v>7.1148999999999996</v>
      </c>
      <c r="H14" s="28">
        <v>7.5038</v>
      </c>
      <c r="I14" s="28">
        <v>7.2038000000000002</v>
      </c>
      <c r="J14" s="28">
        <v>7.8037999999999998</v>
      </c>
      <c r="K14" s="28">
        <v>10.199400000000001</v>
      </c>
      <c r="L14" s="28">
        <v>10.3994</v>
      </c>
      <c r="M14" s="28">
        <v>9.9993999999999996</v>
      </c>
      <c r="N14" s="28">
        <v>8.4315999999999995</v>
      </c>
      <c r="O14" s="28">
        <v>8.6316000000000006</v>
      </c>
      <c r="P14" s="28">
        <v>8.4315999999999995</v>
      </c>
      <c r="Q14" s="27"/>
      <c r="R14" s="27">
        <v>9</v>
      </c>
      <c r="S14" s="27">
        <v>1.57</v>
      </c>
      <c r="T14" s="27">
        <v>1.37</v>
      </c>
      <c r="U14" s="27">
        <v>1.77</v>
      </c>
      <c r="V14" s="27">
        <v>0.21</v>
      </c>
      <c r="W14" s="27">
        <v>0.16</v>
      </c>
      <c r="X14" s="27">
        <v>0.26</v>
      </c>
      <c r="Y14" s="27">
        <v>0.15</v>
      </c>
      <c r="Z14" s="27">
        <v>0.1</v>
      </c>
      <c r="AA14" s="27">
        <v>0.2</v>
      </c>
      <c r="AB14" s="27">
        <v>0.46</v>
      </c>
      <c r="AC14" s="27">
        <v>0.51</v>
      </c>
      <c r="AD14" s="27">
        <v>0.41</v>
      </c>
      <c r="AE14" s="27">
        <v>0.2</v>
      </c>
      <c r="AF14" s="27">
        <v>0.15</v>
      </c>
      <c r="AG14" s="27">
        <v>0.25</v>
      </c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ht="15.75" customHeight="1" x14ac:dyDescent="0.15">
      <c r="A15" s="27">
        <v>10</v>
      </c>
      <c r="B15" s="28">
        <v>18.952000000000002</v>
      </c>
      <c r="C15" s="28">
        <v>19.852</v>
      </c>
      <c r="D15" s="28">
        <v>18.052</v>
      </c>
      <c r="E15" s="28">
        <v>6.9149000000000003</v>
      </c>
      <c r="F15" s="28">
        <v>6.6148999999999996</v>
      </c>
      <c r="G15" s="28">
        <v>7.2149000000000001</v>
      </c>
      <c r="H15" s="28">
        <v>7.53</v>
      </c>
      <c r="I15" s="28">
        <v>7.43</v>
      </c>
      <c r="J15" s="28">
        <v>7.63</v>
      </c>
      <c r="K15" s="28">
        <v>10.295199999999999</v>
      </c>
      <c r="L15" s="28">
        <v>10.5952</v>
      </c>
      <c r="M15" s="28">
        <v>9.9952000000000005</v>
      </c>
      <c r="N15" s="28">
        <v>8.3079999999999998</v>
      </c>
      <c r="O15" s="28">
        <v>8.6080000000000005</v>
      </c>
      <c r="P15" s="28">
        <v>8.3079999999999998</v>
      </c>
      <c r="Q15" s="27"/>
      <c r="R15" s="27">
        <v>10</v>
      </c>
      <c r="S15" s="27">
        <v>2.17</v>
      </c>
      <c r="T15" s="27">
        <v>1.87</v>
      </c>
      <c r="U15" s="27">
        <v>2.4700000000000002</v>
      </c>
      <c r="V15" s="27">
        <v>0.21</v>
      </c>
      <c r="W15" s="27">
        <v>0.16</v>
      </c>
      <c r="X15" s="27">
        <v>0.26</v>
      </c>
      <c r="Y15" s="27">
        <v>0.15</v>
      </c>
      <c r="Z15" s="27">
        <v>0.1</v>
      </c>
      <c r="AA15" s="27">
        <v>0.2</v>
      </c>
      <c r="AB15" s="27">
        <v>0.54</v>
      </c>
      <c r="AC15" s="27">
        <v>0.59</v>
      </c>
      <c r="AD15" s="27">
        <v>0.49</v>
      </c>
      <c r="AE15" s="27">
        <v>0.19</v>
      </c>
      <c r="AF15" s="27">
        <v>0.14000000000000001</v>
      </c>
      <c r="AG15" s="27">
        <v>0.24</v>
      </c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</row>
    <row r="16" spans="1:44" ht="15.75" customHeight="1" x14ac:dyDescent="0.15">
      <c r="A16" s="27">
        <v>11</v>
      </c>
      <c r="B16" s="28">
        <v>19.6419</v>
      </c>
      <c r="C16" s="28">
        <v>19.841899999999999</v>
      </c>
      <c r="D16" s="28">
        <v>19.4419</v>
      </c>
      <c r="E16" s="28">
        <v>6.9965000000000002</v>
      </c>
      <c r="F16" s="28">
        <v>6.7965</v>
      </c>
      <c r="G16" s="28">
        <v>7.1965000000000003</v>
      </c>
      <c r="H16" s="28">
        <v>7.6604000000000001</v>
      </c>
      <c r="I16" s="28">
        <v>7.5603999999999996</v>
      </c>
      <c r="J16" s="28">
        <v>7.7603999999999997</v>
      </c>
      <c r="K16" s="28">
        <v>10.3797</v>
      </c>
      <c r="L16" s="28">
        <v>10.579700000000001</v>
      </c>
      <c r="M16" s="28">
        <v>10.1797</v>
      </c>
      <c r="N16" s="28">
        <v>8.1834000000000007</v>
      </c>
      <c r="O16" s="28">
        <v>8.3834</v>
      </c>
      <c r="P16" s="28">
        <v>8.1834000000000007</v>
      </c>
      <c r="Q16" s="27"/>
      <c r="R16" s="27">
        <v>11</v>
      </c>
      <c r="S16" s="27">
        <v>3.05</v>
      </c>
      <c r="T16" s="27">
        <v>2.65</v>
      </c>
      <c r="U16" s="27">
        <v>3.45</v>
      </c>
      <c r="V16" s="27">
        <v>0.22</v>
      </c>
      <c r="W16" s="27">
        <v>0.17</v>
      </c>
      <c r="X16" s="27">
        <v>0.27</v>
      </c>
      <c r="Y16" s="27">
        <v>0.16</v>
      </c>
      <c r="Z16" s="27">
        <v>0.11</v>
      </c>
      <c r="AA16" s="27">
        <v>0.21</v>
      </c>
      <c r="AB16" s="27">
        <v>0.61</v>
      </c>
      <c r="AC16" s="27">
        <v>0.66</v>
      </c>
      <c r="AD16" s="27">
        <v>0.56000000000000005</v>
      </c>
      <c r="AE16" s="27">
        <v>0.19</v>
      </c>
      <c r="AF16" s="27">
        <v>0.14000000000000001</v>
      </c>
      <c r="AG16" s="27">
        <v>0.24</v>
      </c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ht="15.75" customHeight="1" x14ac:dyDescent="0.15">
      <c r="A17" s="27">
        <v>12</v>
      </c>
      <c r="B17" s="28">
        <v>20.3123</v>
      </c>
      <c r="C17" s="28">
        <v>20.612300000000001</v>
      </c>
      <c r="D17" s="28">
        <v>20.0123</v>
      </c>
      <c r="E17" s="28">
        <v>7.1451000000000002</v>
      </c>
      <c r="F17" s="28">
        <v>6.8451000000000004</v>
      </c>
      <c r="G17" s="28">
        <v>7.4451000000000001</v>
      </c>
      <c r="H17" s="28">
        <v>7.8667999999999996</v>
      </c>
      <c r="I17" s="28">
        <v>7.5667999999999997</v>
      </c>
      <c r="J17" s="28">
        <v>8.1668000000000003</v>
      </c>
      <c r="K17" s="28">
        <v>10.453099999999999</v>
      </c>
      <c r="L17" s="28">
        <v>10.7531</v>
      </c>
      <c r="M17" s="28">
        <v>10.1531</v>
      </c>
      <c r="N17" s="28">
        <v>8.0701999999999998</v>
      </c>
      <c r="O17" s="28">
        <v>8.3702000000000005</v>
      </c>
      <c r="P17" s="28">
        <v>8.0701999999999998</v>
      </c>
      <c r="Q17" s="27"/>
      <c r="R17" s="27">
        <v>12</v>
      </c>
      <c r="S17" s="27">
        <v>3.9</v>
      </c>
      <c r="T17" s="27">
        <v>3.6</v>
      </c>
      <c r="U17" s="27">
        <v>4.2</v>
      </c>
      <c r="V17" s="27">
        <v>0.24</v>
      </c>
      <c r="W17" s="27">
        <v>0.19</v>
      </c>
      <c r="X17" s="27">
        <v>0.28999999999999998</v>
      </c>
      <c r="Y17" s="27">
        <v>0.18</v>
      </c>
      <c r="Z17" s="27">
        <v>0.13</v>
      </c>
      <c r="AA17" s="27">
        <v>0.23</v>
      </c>
      <c r="AB17" s="27">
        <v>0.69</v>
      </c>
      <c r="AC17" s="27">
        <v>0.74</v>
      </c>
      <c r="AD17" s="27">
        <v>0.64</v>
      </c>
      <c r="AE17" s="27">
        <v>0.19</v>
      </c>
      <c r="AF17" s="27">
        <v>0.14000000000000001</v>
      </c>
      <c r="AG17" s="27">
        <v>0.24</v>
      </c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</row>
    <row r="18" spans="1:44" ht="15.75" customHeight="1" x14ac:dyDescent="0.15">
      <c r="A18" s="27">
        <v>13</v>
      </c>
      <c r="B18" s="28">
        <v>20.8139</v>
      </c>
      <c r="C18" s="28">
        <v>20.913900000000002</v>
      </c>
      <c r="D18" s="28">
        <v>20.713899999999999</v>
      </c>
      <c r="E18" s="28">
        <v>6.9012000000000002</v>
      </c>
      <c r="F18" s="28">
        <v>6.8011999999999997</v>
      </c>
      <c r="G18" s="28">
        <v>7.0011999999999999</v>
      </c>
      <c r="H18" s="28">
        <v>7.8667999999999996</v>
      </c>
      <c r="I18" s="28">
        <v>7.7667999999999999</v>
      </c>
      <c r="J18" s="28">
        <v>7.9668000000000001</v>
      </c>
      <c r="K18" s="28">
        <v>10.4217</v>
      </c>
      <c r="L18" s="28">
        <v>10.521699999999999</v>
      </c>
      <c r="M18" s="28">
        <v>10.3217</v>
      </c>
      <c r="N18" s="28">
        <v>7.5953999999999997</v>
      </c>
      <c r="O18" s="28">
        <v>7.6954000000000002</v>
      </c>
      <c r="P18" s="28">
        <v>7.5953999999999997</v>
      </c>
      <c r="Q18" s="27"/>
      <c r="R18" s="27">
        <v>13</v>
      </c>
      <c r="S18" s="27">
        <v>4.17</v>
      </c>
      <c r="T18" s="27">
        <v>4.07</v>
      </c>
      <c r="U18" s="27">
        <v>4.2699999999999996</v>
      </c>
      <c r="V18" s="27">
        <v>0.25</v>
      </c>
      <c r="W18" s="27">
        <v>0.2</v>
      </c>
      <c r="X18" s="27">
        <v>0.3</v>
      </c>
      <c r="Y18" s="27">
        <v>0.2</v>
      </c>
      <c r="Z18" s="27">
        <v>0.15</v>
      </c>
      <c r="AA18" s="27">
        <v>0.25</v>
      </c>
      <c r="AB18" s="27">
        <v>0.77</v>
      </c>
      <c r="AC18" s="27">
        <v>0.82</v>
      </c>
      <c r="AD18" s="27">
        <v>0.72</v>
      </c>
      <c r="AE18" s="27">
        <v>0.18</v>
      </c>
      <c r="AF18" s="27">
        <v>0.13</v>
      </c>
      <c r="AG18" s="27">
        <v>0.23</v>
      </c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</row>
    <row r="19" spans="1:44" ht="15.75" customHeight="1" x14ac:dyDescent="0.15">
      <c r="A19" s="27">
        <v>14</v>
      </c>
      <c r="B19" s="28">
        <v>22.550999999999998</v>
      </c>
      <c r="C19" s="28">
        <v>23.251000000000001</v>
      </c>
      <c r="D19" s="28">
        <v>21.850999999999999</v>
      </c>
      <c r="E19" s="28">
        <v>7.1853999999999996</v>
      </c>
      <c r="F19" s="28">
        <v>6.8853999999999997</v>
      </c>
      <c r="G19" s="28">
        <v>7.4854000000000003</v>
      </c>
      <c r="H19" s="28">
        <v>8.3823000000000008</v>
      </c>
      <c r="I19" s="28">
        <v>8.0823</v>
      </c>
      <c r="J19" s="28">
        <v>8.6822999999999997</v>
      </c>
      <c r="K19" s="28">
        <v>10.5365</v>
      </c>
      <c r="L19" s="28">
        <v>10.836499999999999</v>
      </c>
      <c r="M19" s="28">
        <v>10.236499999999999</v>
      </c>
      <c r="N19" s="28">
        <v>7.4905999999999997</v>
      </c>
      <c r="O19" s="28">
        <v>7.7906000000000004</v>
      </c>
      <c r="P19" s="28">
        <v>7.4905999999999997</v>
      </c>
      <c r="Q19" s="27"/>
      <c r="R19" s="27">
        <v>14</v>
      </c>
      <c r="S19" s="27">
        <v>5.18</v>
      </c>
      <c r="T19" s="27">
        <v>4.78</v>
      </c>
      <c r="U19" s="27">
        <v>5.58</v>
      </c>
      <c r="V19" s="27">
        <v>0.28000000000000003</v>
      </c>
      <c r="W19" s="27">
        <v>0.23</v>
      </c>
      <c r="X19" s="27">
        <v>0.33</v>
      </c>
      <c r="Y19" s="27">
        <v>0.24</v>
      </c>
      <c r="Z19" s="27">
        <v>0.19</v>
      </c>
      <c r="AA19" s="27">
        <v>0.28999999999999998</v>
      </c>
      <c r="AB19" s="27">
        <v>0.91</v>
      </c>
      <c r="AC19" s="27">
        <v>1.01</v>
      </c>
      <c r="AD19" s="27">
        <v>0.81</v>
      </c>
      <c r="AE19" s="27">
        <v>0.18</v>
      </c>
      <c r="AF19" s="27">
        <v>0.13</v>
      </c>
      <c r="AG19" s="27">
        <v>0.23</v>
      </c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</row>
    <row r="20" spans="1:44" ht="15.75" customHeight="1" x14ac:dyDescent="0.15">
      <c r="A20" s="27">
        <v>15</v>
      </c>
      <c r="B20" s="28">
        <v>24.739100000000001</v>
      </c>
      <c r="C20" s="28">
        <v>25.039100000000001</v>
      </c>
      <c r="D20" s="28">
        <v>24.4391</v>
      </c>
      <c r="E20" s="28">
        <v>7.5038</v>
      </c>
      <c r="F20" s="28">
        <v>7.2038000000000002</v>
      </c>
      <c r="G20" s="28">
        <v>7.8037999999999998</v>
      </c>
      <c r="H20" s="28">
        <v>9.1382999999999992</v>
      </c>
      <c r="I20" s="28">
        <v>8.8383000000000003</v>
      </c>
      <c r="J20" s="28">
        <v>9.4382999999999999</v>
      </c>
      <c r="K20" s="28">
        <v>10.963800000000001</v>
      </c>
      <c r="L20" s="28">
        <v>11.2638</v>
      </c>
      <c r="M20" s="28">
        <v>10.6638</v>
      </c>
      <c r="N20" s="28">
        <v>7.4116</v>
      </c>
      <c r="O20" s="28">
        <v>7.5115999999999996</v>
      </c>
      <c r="P20" s="28">
        <v>7.4116</v>
      </c>
      <c r="Q20" s="27"/>
      <c r="R20" s="27">
        <v>15</v>
      </c>
      <c r="S20" s="27">
        <v>5.97</v>
      </c>
      <c r="T20" s="27">
        <v>5.67</v>
      </c>
      <c r="U20" s="27">
        <v>6.27</v>
      </c>
      <c r="V20" s="27">
        <v>0.31</v>
      </c>
      <c r="W20" s="27">
        <v>0.26</v>
      </c>
      <c r="X20" s="27">
        <v>0.36</v>
      </c>
      <c r="Y20" s="27">
        <v>0.32</v>
      </c>
      <c r="Z20" s="27">
        <v>0.27</v>
      </c>
      <c r="AA20" s="27">
        <v>0.37</v>
      </c>
      <c r="AB20" s="27">
        <v>1.1200000000000001</v>
      </c>
      <c r="AC20" s="27">
        <v>1.22</v>
      </c>
      <c r="AD20" s="27">
        <v>1.02</v>
      </c>
      <c r="AE20" s="27">
        <v>0.18</v>
      </c>
      <c r="AF20" s="27">
        <v>0.13</v>
      </c>
      <c r="AG20" s="27">
        <v>0.23</v>
      </c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</row>
    <row r="21" spans="1:44" ht="15.75" customHeight="1" x14ac:dyDescent="0.15">
      <c r="A21" s="27">
        <v>16</v>
      </c>
      <c r="B21" s="28">
        <v>25.7514</v>
      </c>
      <c r="C21" s="28">
        <v>25.851400000000002</v>
      </c>
      <c r="D21" s="28">
        <v>25.651399999999999</v>
      </c>
      <c r="E21" s="28">
        <v>7.7640000000000002</v>
      </c>
      <c r="F21" s="28">
        <v>7.6639999999999997</v>
      </c>
      <c r="G21" s="28">
        <v>7.8639999999999999</v>
      </c>
      <c r="H21" s="28">
        <v>9.7306000000000008</v>
      </c>
      <c r="I21" s="28">
        <v>9.3306000000000004</v>
      </c>
      <c r="J21" s="28">
        <v>10.130599999999999</v>
      </c>
      <c r="K21" s="28">
        <v>11.399699999999999</v>
      </c>
      <c r="L21" s="28">
        <v>11.499700000000001</v>
      </c>
      <c r="M21" s="28">
        <v>11.2997</v>
      </c>
      <c r="N21" s="28">
        <v>7.3320999999999996</v>
      </c>
      <c r="O21" s="28">
        <v>7.4321000000000002</v>
      </c>
      <c r="P21" s="28">
        <v>7.3320999999999996</v>
      </c>
      <c r="Q21" s="27"/>
      <c r="R21" s="27">
        <v>16</v>
      </c>
      <c r="S21" s="27">
        <v>6.39</v>
      </c>
      <c r="T21" s="27">
        <v>6.19</v>
      </c>
      <c r="U21" s="27">
        <v>6.59</v>
      </c>
      <c r="V21" s="27">
        <v>0.35</v>
      </c>
      <c r="W21" s="27">
        <v>0.3</v>
      </c>
      <c r="X21" s="27">
        <v>0.4</v>
      </c>
      <c r="Y21" s="27">
        <v>0.41</v>
      </c>
      <c r="Z21" s="27">
        <v>0.36</v>
      </c>
      <c r="AA21" s="27">
        <v>0.46</v>
      </c>
      <c r="AB21" s="27">
        <v>1.43</v>
      </c>
      <c r="AC21" s="27">
        <v>1.53</v>
      </c>
      <c r="AD21" s="27">
        <v>1.33</v>
      </c>
      <c r="AE21" s="27">
        <v>0.18</v>
      </c>
      <c r="AF21" s="27">
        <v>0.13</v>
      </c>
      <c r="AG21" s="27">
        <v>0.23</v>
      </c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</row>
    <row r="22" spans="1:44" ht="15.75" customHeight="1" x14ac:dyDescent="0.15">
      <c r="A22" s="27">
        <v>17</v>
      </c>
      <c r="B22" s="28">
        <v>26.2029</v>
      </c>
      <c r="C22" s="28">
        <v>26.7029</v>
      </c>
      <c r="D22" s="28">
        <v>25.7029</v>
      </c>
      <c r="E22" s="28">
        <v>8.0069999999999997</v>
      </c>
      <c r="F22" s="28">
        <v>7.5069999999999997</v>
      </c>
      <c r="G22" s="28">
        <v>8.5069999999999997</v>
      </c>
      <c r="H22" s="28">
        <v>10.252800000000001</v>
      </c>
      <c r="I22" s="28">
        <v>9.7528000000000006</v>
      </c>
      <c r="J22" s="28">
        <v>10.752800000000001</v>
      </c>
      <c r="K22" s="28">
        <v>12.2468</v>
      </c>
      <c r="L22" s="28">
        <v>12.7468</v>
      </c>
      <c r="M22" s="28">
        <v>11.7468</v>
      </c>
      <c r="N22" s="28">
        <v>6.8464999999999998</v>
      </c>
      <c r="O22" s="28">
        <v>7.0465</v>
      </c>
      <c r="P22" s="28">
        <v>6.8464999999999998</v>
      </c>
      <c r="Q22" s="27"/>
      <c r="R22" s="27">
        <v>17</v>
      </c>
      <c r="S22" s="27">
        <v>6.59</v>
      </c>
      <c r="T22" s="27">
        <v>6.39</v>
      </c>
      <c r="U22" s="27">
        <v>6.79</v>
      </c>
      <c r="V22" s="27">
        <v>0.38</v>
      </c>
      <c r="W22" s="27">
        <v>0.33</v>
      </c>
      <c r="X22" s="27">
        <v>0.43</v>
      </c>
      <c r="Y22" s="27">
        <v>0.5</v>
      </c>
      <c r="Z22" s="27">
        <v>0.45</v>
      </c>
      <c r="AA22" s="27">
        <v>0.55000000000000004</v>
      </c>
      <c r="AB22" s="27">
        <v>1.88</v>
      </c>
      <c r="AC22" s="27">
        <v>2.08</v>
      </c>
      <c r="AD22" s="27">
        <v>1.68</v>
      </c>
      <c r="AE22" s="27">
        <v>0.18</v>
      </c>
      <c r="AF22" s="27">
        <v>0.13</v>
      </c>
      <c r="AG22" s="27">
        <v>0.23</v>
      </c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</row>
    <row r="23" spans="1:44" ht="15.75" customHeight="1" x14ac:dyDescent="0.15">
      <c r="A23" s="27">
        <v>18</v>
      </c>
      <c r="B23" s="28">
        <v>26.4771</v>
      </c>
      <c r="C23" s="28">
        <v>26.877099999999999</v>
      </c>
      <c r="D23" s="28">
        <v>26.077100000000002</v>
      </c>
      <c r="E23" s="28">
        <v>8.2333999999999996</v>
      </c>
      <c r="F23" s="28">
        <v>7.8334000000000001</v>
      </c>
      <c r="G23" s="28">
        <v>8.6334</v>
      </c>
      <c r="H23" s="28">
        <v>10.8232</v>
      </c>
      <c r="I23" s="28">
        <v>10.4232</v>
      </c>
      <c r="J23" s="28">
        <v>11.2232</v>
      </c>
      <c r="K23" s="28">
        <v>14.160399999999999</v>
      </c>
      <c r="L23" s="28">
        <v>14.5604</v>
      </c>
      <c r="M23" s="28">
        <v>13.760400000000001</v>
      </c>
      <c r="N23" s="28">
        <v>7.3188000000000004</v>
      </c>
      <c r="O23" s="28">
        <v>7.4188000000000001</v>
      </c>
      <c r="P23" s="28">
        <v>7.3188000000000004</v>
      </c>
      <c r="Q23" s="27"/>
      <c r="R23" s="27">
        <v>18</v>
      </c>
      <c r="S23" s="27">
        <v>6.66</v>
      </c>
      <c r="T23" s="27">
        <v>6.56</v>
      </c>
      <c r="U23" s="27">
        <v>6.76</v>
      </c>
      <c r="V23" s="27">
        <v>0.42</v>
      </c>
      <c r="W23" s="27">
        <v>0.37</v>
      </c>
      <c r="X23" s="27">
        <v>0.47</v>
      </c>
      <c r="Y23" s="27">
        <v>0.6</v>
      </c>
      <c r="Z23" s="27">
        <v>0.55000000000000004</v>
      </c>
      <c r="AA23" s="27">
        <v>0.65</v>
      </c>
      <c r="AB23" s="27">
        <v>2.19</v>
      </c>
      <c r="AC23" s="27">
        <v>2.2400000000000002</v>
      </c>
      <c r="AD23" s="27">
        <v>2.14</v>
      </c>
      <c r="AE23" s="27">
        <v>0.18</v>
      </c>
      <c r="AF23" s="27">
        <v>0.13</v>
      </c>
      <c r="AG23" s="27">
        <v>0.23</v>
      </c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</row>
    <row r="24" spans="1:44" ht="15.75" customHeight="1" x14ac:dyDescent="0.15">
      <c r="A24" s="27">
        <v>19</v>
      </c>
      <c r="B24" s="28">
        <v>26.8414</v>
      </c>
      <c r="C24" s="28">
        <v>27.141400000000001</v>
      </c>
      <c r="D24" s="28">
        <v>26.541399999999999</v>
      </c>
      <c r="E24" s="28">
        <v>9.2748000000000008</v>
      </c>
      <c r="F24" s="28">
        <v>8.9748000000000001</v>
      </c>
      <c r="G24" s="28">
        <v>9.5747999999999998</v>
      </c>
      <c r="H24" s="28">
        <v>11.593</v>
      </c>
      <c r="I24" s="28">
        <v>11.093</v>
      </c>
      <c r="J24" s="28">
        <v>12.093</v>
      </c>
      <c r="K24" s="28">
        <v>15.671099999999999</v>
      </c>
      <c r="L24" s="28">
        <v>16.371099999999998</v>
      </c>
      <c r="M24" s="28">
        <v>14.9711</v>
      </c>
      <c r="N24" s="28">
        <v>7.3798000000000004</v>
      </c>
      <c r="O24" s="28">
        <v>7.5797999999999996</v>
      </c>
      <c r="P24" s="28">
        <v>7.3798000000000004</v>
      </c>
      <c r="Q24" s="27"/>
      <c r="R24" s="27">
        <v>19</v>
      </c>
      <c r="S24" s="27">
        <v>6.74</v>
      </c>
      <c r="T24" s="27">
        <v>6.64</v>
      </c>
      <c r="U24" s="27">
        <v>6.84</v>
      </c>
      <c r="V24" s="27">
        <v>0.46</v>
      </c>
      <c r="W24" s="27">
        <v>0.41</v>
      </c>
      <c r="X24" s="27">
        <v>0.51</v>
      </c>
      <c r="Y24" s="27">
        <v>0.7</v>
      </c>
      <c r="Z24" s="27">
        <v>0.65</v>
      </c>
      <c r="AA24" s="27">
        <v>0.75</v>
      </c>
      <c r="AB24" s="27">
        <v>2.59</v>
      </c>
      <c r="AC24" s="27">
        <v>2.79</v>
      </c>
      <c r="AD24" s="27">
        <v>2.39</v>
      </c>
      <c r="AE24" s="27">
        <v>0.18</v>
      </c>
      <c r="AF24" s="27">
        <v>0.13</v>
      </c>
      <c r="AG24" s="27">
        <v>0.23</v>
      </c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</row>
    <row r="25" spans="1:44" ht="15.75" customHeight="1" x14ac:dyDescent="0.15">
      <c r="A25" s="27">
        <v>20</v>
      </c>
      <c r="B25" s="28">
        <v>27.2835</v>
      </c>
      <c r="C25" s="28">
        <v>27.483499999999999</v>
      </c>
      <c r="D25" s="28">
        <v>27.083500000000001</v>
      </c>
      <c r="E25" s="28">
        <v>10.381500000000001</v>
      </c>
      <c r="F25" s="28">
        <v>9.7814999999999994</v>
      </c>
      <c r="G25" s="28">
        <v>10.9815</v>
      </c>
      <c r="H25" s="28">
        <v>12.6244</v>
      </c>
      <c r="I25" s="28">
        <v>12.0244</v>
      </c>
      <c r="J25" s="28">
        <v>13.224399999999999</v>
      </c>
      <c r="K25" s="28">
        <v>17.077999999999999</v>
      </c>
      <c r="L25" s="28">
        <v>17.678000000000001</v>
      </c>
      <c r="M25" s="28">
        <v>16.478000000000002</v>
      </c>
      <c r="N25" s="28">
        <v>8.0007999999999999</v>
      </c>
      <c r="O25" s="28">
        <v>8.1007999999999996</v>
      </c>
      <c r="P25" s="28">
        <v>8.0007999999999999</v>
      </c>
      <c r="Q25" s="27"/>
      <c r="R25" s="27">
        <v>20</v>
      </c>
      <c r="S25" s="27">
        <v>6.84</v>
      </c>
      <c r="T25" s="27">
        <v>6.74</v>
      </c>
      <c r="U25" s="27">
        <v>6.94</v>
      </c>
      <c r="V25" s="27">
        <v>0.5</v>
      </c>
      <c r="W25" s="27">
        <v>0.45</v>
      </c>
      <c r="X25" s="27">
        <v>0.55000000000000004</v>
      </c>
      <c r="Y25" s="27">
        <v>0.8</v>
      </c>
      <c r="Z25" s="27">
        <v>0.75</v>
      </c>
      <c r="AA25" s="27">
        <v>0.85</v>
      </c>
      <c r="AB25" s="27">
        <v>3.15</v>
      </c>
      <c r="AC25" s="27">
        <v>3.45</v>
      </c>
      <c r="AD25" s="27">
        <v>2.85</v>
      </c>
      <c r="AE25" s="27">
        <v>0.18</v>
      </c>
      <c r="AF25" s="27">
        <v>0.13</v>
      </c>
      <c r="AG25" s="27">
        <v>0.23</v>
      </c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</row>
    <row r="26" spans="1:44" ht="15.75" customHeight="1" x14ac:dyDescent="0.15">
      <c r="A26" s="27">
        <v>21</v>
      </c>
      <c r="B26" s="28">
        <v>28.477699999999999</v>
      </c>
      <c r="C26" s="28">
        <v>28.677700000000002</v>
      </c>
      <c r="D26" s="28">
        <v>28.277699999999999</v>
      </c>
      <c r="E26" s="28">
        <v>11.496499999999999</v>
      </c>
      <c r="F26" s="28">
        <v>11.2965</v>
      </c>
      <c r="G26" s="28">
        <v>11.6965</v>
      </c>
      <c r="H26" s="28">
        <v>14.045199999999999</v>
      </c>
      <c r="I26" s="28">
        <v>13.3452</v>
      </c>
      <c r="J26" s="28">
        <v>14.745200000000001</v>
      </c>
      <c r="K26" s="28">
        <v>18.5303</v>
      </c>
      <c r="L26" s="28">
        <v>18.7303</v>
      </c>
      <c r="M26" s="28">
        <v>18.330300000000001</v>
      </c>
      <c r="N26" s="28">
        <v>8.3341999999999992</v>
      </c>
      <c r="O26" s="28">
        <v>8.5342000000000002</v>
      </c>
      <c r="P26" s="28">
        <v>8.3341999999999992</v>
      </c>
      <c r="Q26" s="27"/>
      <c r="R26" s="27">
        <v>21</v>
      </c>
      <c r="S26" s="27">
        <v>6.99</v>
      </c>
      <c r="T26" s="27">
        <v>6.89</v>
      </c>
      <c r="U26" s="27">
        <v>7.09</v>
      </c>
      <c r="V26" s="27">
        <v>0.54</v>
      </c>
      <c r="W26" s="27">
        <v>0.49</v>
      </c>
      <c r="X26" s="27">
        <v>0.59</v>
      </c>
      <c r="Y26" s="27">
        <v>0.93</v>
      </c>
      <c r="Z26" s="27">
        <v>0.83</v>
      </c>
      <c r="AA26" s="27">
        <v>1.03</v>
      </c>
      <c r="AB26" s="27">
        <v>3.47</v>
      </c>
      <c r="AC26" s="27">
        <v>3.62</v>
      </c>
      <c r="AD26" s="27">
        <v>3.32</v>
      </c>
      <c r="AE26" s="27">
        <v>0.18</v>
      </c>
      <c r="AF26" s="27">
        <v>0.13</v>
      </c>
      <c r="AG26" s="27">
        <v>0.23</v>
      </c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</row>
    <row r="27" spans="1:44" ht="15.75" customHeight="1" x14ac:dyDescent="0.15">
      <c r="A27" s="27">
        <v>22</v>
      </c>
      <c r="B27" s="28">
        <v>29.625499999999999</v>
      </c>
      <c r="C27" s="28">
        <v>29.825500000000002</v>
      </c>
      <c r="D27" s="28">
        <v>29.4255</v>
      </c>
      <c r="E27" s="28">
        <v>12.067</v>
      </c>
      <c r="F27" s="28">
        <v>11.867000000000001</v>
      </c>
      <c r="G27" s="28">
        <v>12.266999999999999</v>
      </c>
      <c r="H27" s="28">
        <v>15.466900000000001</v>
      </c>
      <c r="I27" s="28">
        <v>15.2669</v>
      </c>
      <c r="J27" s="28">
        <v>15.6669</v>
      </c>
      <c r="K27" s="28">
        <v>19.959299999999999</v>
      </c>
      <c r="L27" s="28">
        <v>20.5593</v>
      </c>
      <c r="M27" s="28">
        <v>19.359300000000001</v>
      </c>
      <c r="N27" s="28">
        <v>8.8695000000000004</v>
      </c>
      <c r="O27" s="28">
        <v>8.9695</v>
      </c>
      <c r="P27" s="28">
        <v>8.8695000000000004</v>
      </c>
      <c r="Q27" s="27"/>
      <c r="R27" s="27">
        <v>22</v>
      </c>
      <c r="S27" s="27">
        <v>7.22</v>
      </c>
      <c r="T27" s="27">
        <v>7.12</v>
      </c>
      <c r="U27" s="27">
        <v>7.32</v>
      </c>
      <c r="V27" s="27">
        <v>0.56999999999999995</v>
      </c>
      <c r="W27" s="27">
        <v>0.52</v>
      </c>
      <c r="X27" s="27">
        <v>0.62</v>
      </c>
      <c r="Y27" s="27">
        <v>1.08</v>
      </c>
      <c r="Z27" s="27">
        <v>0.98</v>
      </c>
      <c r="AA27" s="27">
        <v>1.18</v>
      </c>
      <c r="AB27" s="27">
        <v>3.98</v>
      </c>
      <c r="AC27" s="27">
        <v>4.18</v>
      </c>
      <c r="AD27" s="27">
        <v>3.78</v>
      </c>
      <c r="AE27" s="27">
        <v>0.18</v>
      </c>
      <c r="AF27" s="27">
        <v>0.13</v>
      </c>
      <c r="AG27" s="27">
        <v>0.23</v>
      </c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</row>
    <row r="28" spans="1:44" ht="15.75" customHeight="1" x14ac:dyDescent="0.15">
      <c r="A28" s="27">
        <v>23</v>
      </c>
      <c r="B28" s="28">
        <v>29.8047</v>
      </c>
      <c r="C28" s="28">
        <v>29.904699999999998</v>
      </c>
      <c r="D28" s="28">
        <v>29.704699999999999</v>
      </c>
      <c r="E28" s="28">
        <v>12.8576</v>
      </c>
      <c r="F28" s="28">
        <v>12.3576</v>
      </c>
      <c r="G28" s="28">
        <v>13.3576</v>
      </c>
      <c r="H28" s="28">
        <v>16.331399999999999</v>
      </c>
      <c r="I28" s="28">
        <v>16.031400000000001</v>
      </c>
      <c r="J28" s="28">
        <v>16.631399999999999</v>
      </c>
      <c r="K28" s="28">
        <v>20.3963</v>
      </c>
      <c r="L28" s="28">
        <v>20.696300000000001</v>
      </c>
      <c r="M28" s="28">
        <v>20.096299999999999</v>
      </c>
      <c r="N28" s="28">
        <v>9.0020000000000007</v>
      </c>
      <c r="O28" s="28">
        <v>9.1020000000000003</v>
      </c>
      <c r="P28" s="28">
        <v>9.0020000000000007</v>
      </c>
      <c r="Q28" s="27"/>
      <c r="R28" s="27">
        <v>23</v>
      </c>
      <c r="S28" s="27">
        <v>7.33</v>
      </c>
      <c r="T28" s="27">
        <v>7.13</v>
      </c>
      <c r="U28" s="27">
        <v>7.53</v>
      </c>
      <c r="V28" s="27">
        <v>0.59</v>
      </c>
      <c r="W28" s="27">
        <v>0.54</v>
      </c>
      <c r="X28" s="27">
        <v>0.64</v>
      </c>
      <c r="Y28" s="27">
        <v>1.23</v>
      </c>
      <c r="Z28" s="27">
        <v>1.1299999999999999</v>
      </c>
      <c r="AA28" s="27">
        <v>1.33</v>
      </c>
      <c r="AB28" s="27">
        <v>4.46</v>
      </c>
      <c r="AC28" s="27">
        <v>4.66</v>
      </c>
      <c r="AD28" s="27">
        <v>4.26</v>
      </c>
      <c r="AE28" s="27">
        <v>0.18</v>
      </c>
      <c r="AF28" s="27">
        <v>0.13</v>
      </c>
      <c r="AG28" s="27">
        <v>0.23</v>
      </c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</row>
    <row r="29" spans="1:44" ht="15.75" customHeight="1" x14ac:dyDescent="0.15">
      <c r="A29" s="27">
        <v>24</v>
      </c>
      <c r="B29" s="28">
        <v>30.360600000000002</v>
      </c>
      <c r="C29" s="28">
        <v>30.460599999999999</v>
      </c>
      <c r="D29" s="28">
        <v>30.2606</v>
      </c>
      <c r="E29" s="28">
        <v>13.8469</v>
      </c>
      <c r="F29" s="28">
        <v>13.7469</v>
      </c>
      <c r="G29" s="28">
        <v>13.946899999999999</v>
      </c>
      <c r="H29" s="28">
        <v>17.476900000000001</v>
      </c>
      <c r="I29" s="28">
        <v>16.6769</v>
      </c>
      <c r="J29" s="28">
        <v>18.276900000000001</v>
      </c>
      <c r="K29" s="28">
        <v>21.559799999999999</v>
      </c>
      <c r="L29" s="28">
        <v>22.059799999999999</v>
      </c>
      <c r="M29" s="28">
        <v>21.059799999999999</v>
      </c>
      <c r="N29" s="28">
        <v>8.9625000000000004</v>
      </c>
      <c r="O29" s="28">
        <v>9.0625</v>
      </c>
      <c r="P29" s="28">
        <v>8.9625000000000004</v>
      </c>
      <c r="Q29" s="27"/>
      <c r="R29" s="27">
        <v>24</v>
      </c>
      <c r="S29" s="27">
        <v>7.44</v>
      </c>
      <c r="T29" s="27">
        <v>7.24</v>
      </c>
      <c r="U29" s="27">
        <v>7.64</v>
      </c>
      <c r="V29" s="27">
        <v>0.65</v>
      </c>
      <c r="W29" s="27">
        <v>0.6</v>
      </c>
      <c r="X29" s="27">
        <v>0.7</v>
      </c>
      <c r="Y29" s="27">
        <v>1.42</v>
      </c>
      <c r="Z29" s="27">
        <v>1.32</v>
      </c>
      <c r="AA29" s="27">
        <v>1.52</v>
      </c>
      <c r="AB29" s="27">
        <v>4.96</v>
      </c>
      <c r="AC29" s="27">
        <v>5.1100000000000003</v>
      </c>
      <c r="AD29" s="27">
        <v>4.8099999999999996</v>
      </c>
      <c r="AE29" s="27">
        <v>0.18</v>
      </c>
      <c r="AF29" s="27">
        <v>0.13</v>
      </c>
      <c r="AG29" s="27">
        <v>0.23</v>
      </c>
    </row>
    <row r="30" spans="1:44" ht="15.75" customHeight="1" x14ac:dyDescent="0.15">
      <c r="A30" s="27">
        <v>25</v>
      </c>
      <c r="B30" s="28">
        <v>31.006699999999999</v>
      </c>
      <c r="C30" s="28">
        <v>31.306699999999999</v>
      </c>
      <c r="D30" s="28">
        <v>30.706700000000001</v>
      </c>
      <c r="E30" s="28">
        <v>15.533300000000001</v>
      </c>
      <c r="F30" s="28">
        <v>14.833299999999999</v>
      </c>
      <c r="G30" s="28">
        <v>16.2333</v>
      </c>
      <c r="H30" s="28">
        <v>18.720600000000001</v>
      </c>
      <c r="I30" s="28">
        <v>18.020600000000002</v>
      </c>
      <c r="J30" s="28">
        <v>19.4206</v>
      </c>
      <c r="K30" s="28">
        <v>23.390699999999999</v>
      </c>
      <c r="L30" s="28">
        <v>24.090699999999998</v>
      </c>
      <c r="M30" s="28">
        <v>22.6907</v>
      </c>
      <c r="N30" s="28">
        <v>9.4756</v>
      </c>
      <c r="O30" s="28">
        <v>9.6755999999999993</v>
      </c>
      <c r="P30" s="28">
        <v>9.4756</v>
      </c>
      <c r="Q30" s="27"/>
      <c r="R30" s="27">
        <v>25</v>
      </c>
      <c r="S30" s="27">
        <v>7.7</v>
      </c>
      <c r="T30" s="27">
        <v>7.4</v>
      </c>
      <c r="U30" s="27">
        <v>8</v>
      </c>
      <c r="V30" s="27">
        <v>0.72</v>
      </c>
      <c r="W30" s="27">
        <v>0.67</v>
      </c>
      <c r="X30" s="27">
        <v>0.77</v>
      </c>
      <c r="Y30" s="27">
        <v>1.61</v>
      </c>
      <c r="Z30" s="27">
        <v>1.46</v>
      </c>
      <c r="AA30" s="27">
        <v>1.76</v>
      </c>
      <c r="AB30" s="27">
        <v>5.45</v>
      </c>
      <c r="AC30" s="27">
        <v>5.65</v>
      </c>
      <c r="AD30" s="27">
        <v>5.25</v>
      </c>
      <c r="AE30" s="27">
        <v>0.18</v>
      </c>
      <c r="AF30" s="27">
        <v>0.13</v>
      </c>
      <c r="AG30" s="27">
        <v>0.23</v>
      </c>
    </row>
    <row r="31" spans="1:44" ht="15.75" x14ac:dyDescent="0.15">
      <c r="A31" s="29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2"/>
      <c r="AA31" s="32"/>
    </row>
    <row r="32" spans="1:44" ht="15.75" x14ac:dyDescent="0.15">
      <c r="A32" s="29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2"/>
      <c r="AA32" s="32"/>
    </row>
    <row r="33" spans="1:27" ht="15.75" x14ac:dyDescent="0.15">
      <c r="A33" s="29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2"/>
      <c r="AA33" s="32"/>
    </row>
  </sheetData>
  <mergeCells count="14">
    <mergeCell ref="A1:P1"/>
    <mergeCell ref="R1:AG1"/>
    <mergeCell ref="A2:P2"/>
    <mergeCell ref="R2:AG2"/>
    <mergeCell ref="B3:D3"/>
    <mergeCell ref="E3:G3"/>
    <mergeCell ref="H3:J3"/>
    <mergeCell ref="K3:M3"/>
    <mergeCell ref="N3:P3"/>
    <mergeCell ref="S3:U3"/>
    <mergeCell ref="V3:X3"/>
    <mergeCell ref="Y3:AA3"/>
    <mergeCell ref="AB3:AD3"/>
    <mergeCell ref="AE3:AG3"/>
  </mergeCells>
  <phoneticPr fontId="2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sqref="A1:E1"/>
    </sheetView>
  </sheetViews>
  <sheetFormatPr defaultColWidth="9" defaultRowHeight="14.25" x14ac:dyDescent="0.15"/>
  <cols>
    <col min="1" max="2" width="13.125" style="21" customWidth="1"/>
    <col min="3" max="5" width="13.125" style="22" customWidth="1"/>
    <col min="6" max="15" width="10.75" style="22" customWidth="1"/>
    <col min="16" max="16381" width="8.875" style="23"/>
    <col min="16382" max="16384" width="9" style="23"/>
  </cols>
  <sheetData>
    <row r="1" spans="1:5" s="11" customFormat="1" ht="30" customHeight="1" x14ac:dyDescent="0.15">
      <c r="A1" s="120" t="s">
        <v>30</v>
      </c>
      <c r="B1" s="121"/>
      <c r="C1" s="121"/>
      <c r="D1" s="121"/>
      <c r="E1" s="122"/>
    </row>
    <row r="2" spans="1:5" s="11" customFormat="1" ht="14.25" customHeight="1" x14ac:dyDescent="0.15">
      <c r="A2" s="123" t="s">
        <v>29</v>
      </c>
      <c r="B2" s="124"/>
      <c r="C2" s="124"/>
      <c r="D2" s="124"/>
      <c r="E2" s="125"/>
    </row>
    <row r="3" spans="1:5" s="11" customFormat="1" ht="21" customHeight="1" x14ac:dyDescent="0.15">
      <c r="A3" s="126"/>
      <c r="B3" s="127"/>
      <c r="C3" s="127"/>
      <c r="D3" s="127"/>
      <c r="E3" s="128"/>
    </row>
    <row r="4" spans="1:5" s="11" customFormat="1" ht="15.75" customHeight="1" x14ac:dyDescent="0.15">
      <c r="A4" s="7" t="s">
        <v>12</v>
      </c>
      <c r="B4" s="7" t="s">
        <v>31</v>
      </c>
      <c r="C4" s="7" t="s">
        <v>8</v>
      </c>
      <c r="D4" s="7" t="s">
        <v>9</v>
      </c>
      <c r="E4" s="7" t="s">
        <v>10</v>
      </c>
    </row>
    <row r="5" spans="1:5" s="11" customFormat="1" ht="15.75" customHeight="1" x14ac:dyDescent="0.15">
      <c r="A5" s="8" t="s">
        <v>32</v>
      </c>
      <c r="B5" s="8" t="s">
        <v>33</v>
      </c>
      <c r="C5" s="9">
        <v>34.39</v>
      </c>
      <c r="D5" s="9">
        <v>31.99</v>
      </c>
      <c r="E5" s="9">
        <v>33.189787757612997</v>
      </c>
    </row>
    <row r="6" spans="1:5" s="11" customFormat="1" ht="15.75" customHeight="1" x14ac:dyDescent="0.15">
      <c r="A6" s="8" t="s">
        <v>34</v>
      </c>
      <c r="B6" s="8" t="s">
        <v>35</v>
      </c>
      <c r="C6" s="9">
        <v>31.25</v>
      </c>
      <c r="D6" s="9">
        <v>32.450000000000003</v>
      </c>
      <c r="E6" s="9">
        <v>31.852575054918201</v>
      </c>
    </row>
    <row r="7" spans="1:5" s="11" customFormat="1" ht="15.75" customHeight="1" x14ac:dyDescent="0.15">
      <c r="A7" s="8" t="s">
        <v>36</v>
      </c>
      <c r="B7" s="8" t="s">
        <v>37</v>
      </c>
      <c r="C7" s="9">
        <v>32.64</v>
      </c>
      <c r="D7" s="9">
        <v>34.24</v>
      </c>
      <c r="E7" s="9">
        <v>33.443095287096099</v>
      </c>
    </row>
    <row r="8" spans="1:5" s="11" customFormat="1" ht="15.75" customHeight="1" x14ac:dyDescent="0.15">
      <c r="A8" s="8" t="s">
        <v>38</v>
      </c>
      <c r="B8" s="8" t="s">
        <v>39</v>
      </c>
      <c r="C8" s="9">
        <v>36.04</v>
      </c>
      <c r="D8" s="9">
        <v>32.840000000000003</v>
      </c>
      <c r="E8" s="9">
        <v>34.442121269720602</v>
      </c>
    </row>
    <row r="9" spans="1:5" s="11" customFormat="1" ht="15.75" customHeight="1" x14ac:dyDescent="0.15">
      <c r="A9" s="8" t="s">
        <v>40</v>
      </c>
      <c r="B9" s="8" t="s">
        <v>41</v>
      </c>
      <c r="C9" s="9">
        <v>31.32</v>
      </c>
      <c r="D9" s="9">
        <v>33.520000000000003</v>
      </c>
      <c r="E9" s="9">
        <v>32.424465733235103</v>
      </c>
    </row>
    <row r="10" spans="1:5" s="11" customFormat="1" ht="15.75" customHeight="1" x14ac:dyDescent="0.15">
      <c r="A10" s="8"/>
      <c r="B10" s="8"/>
      <c r="C10" s="9"/>
      <c r="D10" s="9"/>
      <c r="E10" s="9"/>
    </row>
    <row r="11" spans="1:5" s="11" customFormat="1" ht="15.75" customHeight="1" x14ac:dyDescent="0.15">
      <c r="A11" s="8" t="s">
        <v>42</v>
      </c>
      <c r="B11" s="8" t="s">
        <v>33</v>
      </c>
      <c r="C11" s="9">
        <v>12.24</v>
      </c>
      <c r="D11" s="9">
        <v>15.04</v>
      </c>
      <c r="E11" s="9">
        <v>13.6389</v>
      </c>
    </row>
    <row r="12" spans="1:5" s="11" customFormat="1" ht="15.75" customHeight="1" x14ac:dyDescent="0.15">
      <c r="A12" s="8" t="s">
        <v>43</v>
      </c>
      <c r="B12" s="8" t="s">
        <v>35</v>
      </c>
      <c r="C12" s="9">
        <v>20.69</v>
      </c>
      <c r="D12" s="9">
        <v>18.09</v>
      </c>
      <c r="E12" s="9">
        <v>19.389900000000001</v>
      </c>
    </row>
    <row r="13" spans="1:5" s="11" customFormat="1" ht="15.75" customHeight="1" x14ac:dyDescent="0.15">
      <c r="A13" s="8" t="s">
        <v>44</v>
      </c>
      <c r="B13" s="8" t="s">
        <v>37</v>
      </c>
      <c r="C13" s="9">
        <v>30.32</v>
      </c>
      <c r="D13" s="9">
        <v>32.72</v>
      </c>
      <c r="E13" s="9">
        <v>31.519300000000001</v>
      </c>
    </row>
    <row r="14" spans="1:5" s="11" customFormat="1" ht="15.75" customHeight="1" x14ac:dyDescent="0.15">
      <c r="A14" s="8" t="s">
        <v>45</v>
      </c>
      <c r="B14" s="8" t="s">
        <v>39</v>
      </c>
      <c r="C14" s="9">
        <v>33.700000000000003</v>
      </c>
      <c r="D14" s="9">
        <v>32.700000000000003</v>
      </c>
      <c r="E14" s="9">
        <v>33.204900000000002</v>
      </c>
    </row>
    <row r="15" spans="1:5" s="11" customFormat="1" ht="15.75" customHeight="1" x14ac:dyDescent="0.15">
      <c r="A15" s="8" t="s">
        <v>46</v>
      </c>
      <c r="B15" s="8" t="s">
        <v>41</v>
      </c>
      <c r="C15" s="9">
        <v>31.75</v>
      </c>
      <c r="D15" s="9">
        <v>33.549999999999997</v>
      </c>
      <c r="E15" s="9">
        <v>32.646599999999999</v>
      </c>
    </row>
    <row r="16" spans="1:5" s="11" customFormat="1" ht="15.75" customHeight="1" x14ac:dyDescent="0.15">
      <c r="A16" s="8"/>
      <c r="B16" s="8"/>
      <c r="C16" s="9"/>
      <c r="D16" s="9"/>
      <c r="E16" s="9"/>
    </row>
    <row r="17" spans="1:5" s="11" customFormat="1" ht="15.75" customHeight="1" x14ac:dyDescent="0.15">
      <c r="A17" s="8" t="s">
        <v>47</v>
      </c>
      <c r="B17" s="8" t="s">
        <v>33</v>
      </c>
      <c r="C17" s="9">
        <v>17.25</v>
      </c>
      <c r="D17" s="9">
        <v>16.45</v>
      </c>
      <c r="E17" s="9">
        <v>16.851700000000001</v>
      </c>
    </row>
    <row r="18" spans="1:5" s="11" customFormat="1" ht="15.75" customHeight="1" x14ac:dyDescent="0.15">
      <c r="A18" s="8" t="s">
        <v>48</v>
      </c>
      <c r="B18" s="8" t="s">
        <v>35</v>
      </c>
      <c r="C18" s="9">
        <v>18.98</v>
      </c>
      <c r="D18" s="9">
        <v>22.58</v>
      </c>
      <c r="E18" s="9">
        <v>20.783899999999999</v>
      </c>
    </row>
    <row r="19" spans="1:5" s="11" customFormat="1" ht="15.75" customHeight="1" x14ac:dyDescent="0.15">
      <c r="A19" s="8" t="s">
        <v>49</v>
      </c>
      <c r="B19" s="8" t="s">
        <v>37</v>
      </c>
      <c r="C19" s="9">
        <v>35.049999999999997</v>
      </c>
      <c r="D19" s="9">
        <v>32.65</v>
      </c>
      <c r="E19" s="9">
        <v>33.853200000000001</v>
      </c>
    </row>
    <row r="20" spans="1:5" s="11" customFormat="1" ht="15.75" customHeight="1" x14ac:dyDescent="0.15">
      <c r="A20" s="8" t="s">
        <v>50</v>
      </c>
      <c r="B20" s="8" t="s">
        <v>39</v>
      </c>
      <c r="C20" s="9">
        <v>35.770000000000003</v>
      </c>
      <c r="D20" s="9">
        <v>33.17</v>
      </c>
      <c r="E20" s="9">
        <v>34.466799999999999</v>
      </c>
    </row>
    <row r="21" spans="1:5" s="11" customFormat="1" ht="15.75" customHeight="1" x14ac:dyDescent="0.15">
      <c r="A21" s="8" t="s">
        <v>51</v>
      </c>
      <c r="B21" s="8" t="s">
        <v>41</v>
      </c>
      <c r="C21" s="9">
        <v>31.2</v>
      </c>
      <c r="D21" s="9">
        <v>32.6</v>
      </c>
      <c r="E21" s="9">
        <v>31.903199999999998</v>
      </c>
    </row>
    <row r="22" spans="1:5" s="11" customFormat="1" ht="15.75" customHeight="1" x14ac:dyDescent="0.15">
      <c r="A22" s="8"/>
      <c r="B22" s="8"/>
      <c r="C22" s="9"/>
      <c r="D22" s="9"/>
      <c r="E22" s="9"/>
    </row>
    <row r="23" spans="1:5" s="11" customFormat="1" ht="15.75" customHeight="1" x14ac:dyDescent="0.15">
      <c r="A23" s="8" t="s">
        <v>52</v>
      </c>
      <c r="B23" s="8" t="s">
        <v>33</v>
      </c>
      <c r="C23" s="9">
        <v>22.165099999999999</v>
      </c>
      <c r="D23" s="9">
        <v>23.565100000000001</v>
      </c>
      <c r="E23" s="9">
        <v>22.865100000000002</v>
      </c>
    </row>
    <row r="24" spans="1:5" s="11" customFormat="1" ht="15.75" customHeight="1" x14ac:dyDescent="0.15">
      <c r="A24" s="8" t="s">
        <v>53</v>
      </c>
      <c r="B24" s="8" t="s">
        <v>35</v>
      </c>
      <c r="C24" s="9">
        <v>26.660399999999999</v>
      </c>
      <c r="D24" s="9">
        <v>24.060400000000001</v>
      </c>
      <c r="E24" s="9">
        <v>25.360399999999998</v>
      </c>
    </row>
    <row r="25" spans="1:5" s="11" customFormat="1" ht="15.75" customHeight="1" x14ac:dyDescent="0.15">
      <c r="A25" s="8" t="s">
        <v>54</v>
      </c>
      <c r="B25" s="8" t="s">
        <v>37</v>
      </c>
      <c r="C25" s="9">
        <v>31.9513</v>
      </c>
      <c r="D25" s="9">
        <v>34.951300000000003</v>
      </c>
      <c r="E25" s="9">
        <v>33.451300000000003</v>
      </c>
    </row>
    <row r="26" spans="1:5" s="11" customFormat="1" ht="15.75" customHeight="1" x14ac:dyDescent="0.15">
      <c r="A26" s="8" t="s">
        <v>55</v>
      </c>
      <c r="B26" s="8" t="s">
        <v>39</v>
      </c>
      <c r="C26" s="9">
        <v>35.940399999999997</v>
      </c>
      <c r="D26" s="9">
        <v>31.740400000000001</v>
      </c>
      <c r="E26" s="9">
        <v>33.840400000000002</v>
      </c>
    </row>
    <row r="27" spans="1:5" s="11" customFormat="1" ht="15.75" customHeight="1" x14ac:dyDescent="0.15">
      <c r="A27" s="10" t="s">
        <v>56</v>
      </c>
      <c r="B27" s="8" t="s">
        <v>41</v>
      </c>
      <c r="C27" s="9">
        <v>30.569600000000001</v>
      </c>
      <c r="D27" s="9">
        <v>31.769600000000001</v>
      </c>
      <c r="E27" s="9">
        <v>31.169599999999999</v>
      </c>
    </row>
    <row r="28" spans="1:5" s="11" customFormat="1" ht="15.75" customHeight="1" x14ac:dyDescent="0.15">
      <c r="A28" s="10"/>
      <c r="B28" s="10"/>
      <c r="C28" s="9"/>
      <c r="D28" s="9"/>
      <c r="E28" s="9"/>
    </row>
    <row r="29" spans="1:5" s="11" customFormat="1" ht="15.75" customHeight="1" x14ac:dyDescent="0.15">
      <c r="A29" s="10" t="s">
        <v>57</v>
      </c>
      <c r="B29" s="8" t="s">
        <v>33</v>
      </c>
      <c r="C29" s="9">
        <v>8.1103000000000005</v>
      </c>
      <c r="D29" s="9">
        <v>6.5103</v>
      </c>
      <c r="E29" s="9">
        <v>7.3102999999999998</v>
      </c>
    </row>
    <row r="30" spans="1:5" s="11" customFormat="1" ht="15.75" customHeight="1" x14ac:dyDescent="0.15">
      <c r="A30" s="10" t="s">
        <v>58</v>
      </c>
      <c r="B30" s="8" t="s">
        <v>35</v>
      </c>
      <c r="C30" s="9">
        <v>11.486599999999999</v>
      </c>
      <c r="D30" s="9">
        <v>13.8866</v>
      </c>
      <c r="E30" s="9">
        <v>12.6866</v>
      </c>
    </row>
    <row r="31" spans="1:5" s="11" customFormat="1" ht="15.75" customHeight="1" x14ac:dyDescent="0.15">
      <c r="A31" s="10" t="s">
        <v>59</v>
      </c>
      <c r="B31" s="8" t="s">
        <v>37</v>
      </c>
      <c r="C31" s="9">
        <v>33.626199999999997</v>
      </c>
      <c r="D31" s="9">
        <v>32.426200000000001</v>
      </c>
      <c r="E31" s="9">
        <v>33.026200000000003</v>
      </c>
    </row>
    <row r="32" spans="1:5" s="11" customFormat="1" ht="15.75" customHeight="1" x14ac:dyDescent="0.15">
      <c r="A32" s="10" t="s">
        <v>60</v>
      </c>
      <c r="B32" s="8" t="s">
        <v>39</v>
      </c>
      <c r="C32" s="9">
        <v>31.217700000000001</v>
      </c>
      <c r="D32" s="9">
        <v>34.617699999999999</v>
      </c>
      <c r="E32" s="9">
        <v>32.917700000000004</v>
      </c>
    </row>
    <row r="33" spans="1:5" s="11" customFormat="1" ht="15.75" customHeight="1" x14ac:dyDescent="0.15">
      <c r="A33" s="10" t="s">
        <v>61</v>
      </c>
      <c r="B33" s="8" t="s">
        <v>41</v>
      </c>
      <c r="C33" s="9">
        <v>30.850899999999999</v>
      </c>
      <c r="D33" s="9">
        <v>26.850899999999999</v>
      </c>
      <c r="E33" s="9">
        <v>28.850899999999999</v>
      </c>
    </row>
  </sheetData>
  <mergeCells count="2">
    <mergeCell ref="A1:E1"/>
    <mergeCell ref="A2:E3"/>
  </mergeCells>
  <phoneticPr fontId="22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sqref="A1:E1"/>
    </sheetView>
  </sheetViews>
  <sheetFormatPr defaultColWidth="17.375" defaultRowHeight="25.5" x14ac:dyDescent="0.15"/>
  <cols>
    <col min="1" max="1" width="13.125" style="12" customWidth="1"/>
    <col min="2" max="4" width="13.125" style="13" customWidth="1"/>
    <col min="5" max="5" width="13.125" style="14" customWidth="1"/>
    <col min="6" max="16384" width="17.375" style="15"/>
  </cols>
  <sheetData>
    <row r="1" spans="1:7" s="11" customFormat="1" ht="30" customHeight="1" x14ac:dyDescent="0.15">
      <c r="A1" s="120" t="s">
        <v>62</v>
      </c>
      <c r="B1" s="121"/>
      <c r="C1" s="121"/>
      <c r="D1" s="121"/>
      <c r="E1" s="122"/>
    </row>
    <row r="2" spans="1:7" s="11" customFormat="1" ht="14.25" customHeight="1" x14ac:dyDescent="0.15">
      <c r="A2" s="123" t="s">
        <v>63</v>
      </c>
      <c r="B2" s="124"/>
      <c r="C2" s="124"/>
      <c r="D2" s="124"/>
      <c r="E2" s="125"/>
    </row>
    <row r="3" spans="1:7" s="11" customFormat="1" ht="21" customHeight="1" x14ac:dyDescent="0.15">
      <c r="A3" s="126"/>
      <c r="B3" s="127"/>
      <c r="C3" s="127"/>
      <c r="D3" s="127"/>
      <c r="E3" s="128"/>
    </row>
    <row r="4" spans="1:7" s="11" customFormat="1" ht="18" customHeight="1" x14ac:dyDescent="0.15">
      <c r="A4" s="7" t="s">
        <v>12</v>
      </c>
      <c r="B4" s="7" t="s">
        <v>31</v>
      </c>
      <c r="C4" s="7" t="s">
        <v>8</v>
      </c>
      <c r="D4" s="7" t="s">
        <v>9</v>
      </c>
      <c r="E4" s="7" t="s">
        <v>10</v>
      </c>
    </row>
    <row r="5" spans="1:7" s="11" customFormat="1" ht="15.75" x14ac:dyDescent="0.15">
      <c r="A5" s="8" t="s">
        <v>32</v>
      </c>
      <c r="B5" s="8" t="s">
        <v>33</v>
      </c>
      <c r="C5" s="9">
        <v>28.56</v>
      </c>
      <c r="D5" s="9">
        <v>25.64</v>
      </c>
      <c r="E5" s="9">
        <v>27.198059643901001</v>
      </c>
      <c r="G5" s="16"/>
    </row>
    <row r="6" spans="1:7" s="11" customFormat="1" ht="15.75" x14ac:dyDescent="0.15">
      <c r="A6" s="8" t="s">
        <v>34</v>
      </c>
      <c r="B6" s="8" t="s">
        <v>35</v>
      </c>
      <c r="C6" s="9">
        <v>7.93</v>
      </c>
      <c r="D6" s="9">
        <v>9.33</v>
      </c>
      <c r="E6" s="9">
        <v>8.6285739172094402</v>
      </c>
      <c r="G6" s="16"/>
    </row>
    <row r="7" spans="1:7" s="11" customFormat="1" ht="15.75" x14ac:dyDescent="0.15">
      <c r="A7" s="8" t="s">
        <v>36</v>
      </c>
      <c r="B7" s="8" t="s">
        <v>37</v>
      </c>
      <c r="C7" s="9">
        <v>3.53</v>
      </c>
      <c r="D7" s="9">
        <v>4.7300000000000004</v>
      </c>
      <c r="E7" s="9">
        <v>4.1272677487510103</v>
      </c>
      <c r="G7" s="16"/>
    </row>
    <row r="8" spans="1:7" s="11" customFormat="1" ht="15.75" x14ac:dyDescent="0.15">
      <c r="A8" s="8" t="s">
        <v>38</v>
      </c>
      <c r="B8" s="8" t="s">
        <v>39</v>
      </c>
      <c r="C8" s="9">
        <v>4.7699999999999996</v>
      </c>
      <c r="D8" s="9">
        <v>3.77</v>
      </c>
      <c r="E8" s="9">
        <v>4.2653557167108902</v>
      </c>
      <c r="G8" s="16"/>
    </row>
    <row r="9" spans="1:7" s="11" customFormat="1" ht="15.75" x14ac:dyDescent="0.15">
      <c r="A9" s="8" t="s">
        <v>40</v>
      </c>
      <c r="B9" s="8" t="s">
        <v>41</v>
      </c>
      <c r="C9" s="9">
        <v>2.79</v>
      </c>
      <c r="D9" s="9">
        <v>2.0099999999999998</v>
      </c>
      <c r="E9" s="9">
        <v>2.3871479305799501</v>
      </c>
      <c r="G9" s="16"/>
    </row>
    <row r="10" spans="1:7" s="11" customFormat="1" ht="15.75" x14ac:dyDescent="0.15">
      <c r="A10" s="8"/>
      <c r="B10" s="8"/>
      <c r="C10" s="9"/>
      <c r="D10" s="9"/>
      <c r="E10" s="9"/>
      <c r="G10" s="16"/>
    </row>
    <row r="11" spans="1:7" s="11" customFormat="1" ht="15.75" x14ac:dyDescent="0.15">
      <c r="A11" s="8" t="s">
        <v>42</v>
      </c>
      <c r="B11" s="8" t="s">
        <v>33</v>
      </c>
      <c r="C11" s="9">
        <v>0.82</v>
      </c>
      <c r="D11" s="9">
        <v>1.02</v>
      </c>
      <c r="E11" s="9">
        <v>0.92497562890284202</v>
      </c>
      <c r="G11" s="16"/>
    </row>
    <row r="12" spans="1:7" s="11" customFormat="1" ht="15.75" x14ac:dyDescent="0.15">
      <c r="A12" s="8" t="s">
        <v>43</v>
      </c>
      <c r="B12" s="8" t="s">
        <v>35</v>
      </c>
      <c r="C12" s="9">
        <v>1.96</v>
      </c>
      <c r="D12" s="9">
        <v>1.56</v>
      </c>
      <c r="E12" s="9">
        <v>1.76213485107489</v>
      </c>
      <c r="G12" s="16"/>
    </row>
    <row r="13" spans="1:7" s="11" customFormat="1" ht="15.75" x14ac:dyDescent="0.15">
      <c r="A13" s="8" t="s">
        <v>44</v>
      </c>
      <c r="B13" s="8" t="s">
        <v>37</v>
      </c>
      <c r="C13" s="9">
        <v>16.170000000000002</v>
      </c>
      <c r="D13" s="9">
        <v>13.77</v>
      </c>
      <c r="E13" s="9">
        <v>14.9733411701959</v>
      </c>
      <c r="G13" s="16"/>
    </row>
    <row r="14" spans="1:7" s="11" customFormat="1" ht="15.75" x14ac:dyDescent="0.15">
      <c r="A14" s="8" t="s">
        <v>45</v>
      </c>
      <c r="B14" s="8" t="s">
        <v>39</v>
      </c>
      <c r="C14" s="9">
        <v>14.07</v>
      </c>
      <c r="D14" s="9">
        <v>16.670000000000002</v>
      </c>
      <c r="E14" s="9">
        <v>15.369619455341599</v>
      </c>
      <c r="G14" s="16"/>
    </row>
    <row r="15" spans="1:7" s="11" customFormat="1" ht="15.75" x14ac:dyDescent="0.15">
      <c r="A15" s="8" t="s">
        <v>46</v>
      </c>
      <c r="B15" s="8" t="s">
        <v>41</v>
      </c>
      <c r="C15" s="9">
        <v>4.66</v>
      </c>
      <c r="D15" s="9">
        <v>5.86</v>
      </c>
      <c r="E15" s="9">
        <v>5.25648759323958</v>
      </c>
      <c r="G15" s="16"/>
    </row>
    <row r="16" spans="1:7" s="11" customFormat="1" ht="15.75" x14ac:dyDescent="0.15">
      <c r="A16" s="8"/>
      <c r="B16" s="8"/>
      <c r="C16" s="9"/>
      <c r="D16" s="9"/>
      <c r="E16" s="9"/>
      <c r="G16" s="16"/>
    </row>
    <row r="17" spans="1:7" s="11" customFormat="1" ht="15.75" x14ac:dyDescent="0.15">
      <c r="A17" s="8" t="s">
        <v>47</v>
      </c>
      <c r="B17" s="8" t="s">
        <v>33</v>
      </c>
      <c r="C17" s="9">
        <v>5.36</v>
      </c>
      <c r="D17" s="9">
        <v>4.1500000000000004</v>
      </c>
      <c r="E17" s="9">
        <v>4.7477216770324802</v>
      </c>
      <c r="G17" s="16"/>
    </row>
    <row r="18" spans="1:7" s="11" customFormat="1" ht="15.75" x14ac:dyDescent="0.15">
      <c r="A18" s="8" t="s">
        <v>48</v>
      </c>
      <c r="B18" s="8" t="s">
        <v>35</v>
      </c>
      <c r="C18" s="9">
        <v>7.49</v>
      </c>
      <c r="D18" s="9">
        <v>8.89</v>
      </c>
      <c r="E18" s="9">
        <v>8.1901262458820003</v>
      </c>
      <c r="G18" s="16"/>
    </row>
    <row r="19" spans="1:7" s="11" customFormat="1" ht="15.75" x14ac:dyDescent="0.15">
      <c r="A19" s="8" t="s">
        <v>49</v>
      </c>
      <c r="B19" s="8" t="s">
        <v>37</v>
      </c>
      <c r="C19" s="9">
        <v>15.36</v>
      </c>
      <c r="D19" s="9">
        <v>12.96</v>
      </c>
      <c r="E19" s="9">
        <v>14.1554492134326</v>
      </c>
      <c r="G19" s="16"/>
    </row>
    <row r="20" spans="1:7" s="11" customFormat="1" ht="15.75" x14ac:dyDescent="0.15">
      <c r="A20" s="8" t="s">
        <v>50</v>
      </c>
      <c r="B20" s="8" t="s">
        <v>39</v>
      </c>
      <c r="C20" s="9">
        <v>5.57</v>
      </c>
      <c r="D20" s="9">
        <v>7.37</v>
      </c>
      <c r="E20" s="9">
        <v>6.4734731455983798</v>
      </c>
      <c r="G20" s="16"/>
    </row>
    <row r="21" spans="1:7" s="11" customFormat="1" ht="15.75" x14ac:dyDescent="0.15">
      <c r="A21" s="8" t="s">
        <v>51</v>
      </c>
      <c r="B21" s="8" t="s">
        <v>41</v>
      </c>
      <c r="C21" s="9">
        <v>2.63</v>
      </c>
      <c r="D21" s="9">
        <v>3.43</v>
      </c>
      <c r="E21" s="9">
        <v>3.0311166675749202</v>
      </c>
      <c r="G21" s="16"/>
    </row>
    <row r="22" spans="1:7" s="11" customFormat="1" ht="15.75" x14ac:dyDescent="0.15">
      <c r="A22" s="8"/>
      <c r="B22" s="8"/>
      <c r="C22" s="9"/>
      <c r="D22" s="9"/>
      <c r="E22" s="9"/>
      <c r="G22" s="16"/>
    </row>
    <row r="23" spans="1:7" s="11" customFormat="1" ht="15.75" x14ac:dyDescent="0.15">
      <c r="A23" s="8" t="s">
        <v>52</v>
      </c>
      <c r="B23" s="8" t="s">
        <v>33</v>
      </c>
      <c r="C23" s="9">
        <v>17.36</v>
      </c>
      <c r="D23" s="9">
        <v>15.16</v>
      </c>
      <c r="E23" s="9">
        <v>16.260233389856001</v>
      </c>
      <c r="G23" s="16"/>
    </row>
    <row r="24" spans="1:7" s="11" customFormat="1" ht="15.75" x14ac:dyDescent="0.15">
      <c r="A24" s="8" t="s">
        <v>53</v>
      </c>
      <c r="B24" s="8" t="s">
        <v>35</v>
      </c>
      <c r="C24" s="9">
        <v>14.18</v>
      </c>
      <c r="D24" s="9">
        <v>16.18</v>
      </c>
      <c r="E24" s="9">
        <v>15.1769998044202</v>
      </c>
    </row>
    <row r="25" spans="1:7" s="11" customFormat="1" ht="15.75" x14ac:dyDescent="0.15">
      <c r="A25" s="8" t="s">
        <v>54</v>
      </c>
      <c r="B25" s="8" t="s">
        <v>37</v>
      </c>
      <c r="C25" s="9">
        <v>6.71</v>
      </c>
      <c r="D25" s="9">
        <v>5.31</v>
      </c>
      <c r="E25" s="9">
        <v>6.0089869472315902</v>
      </c>
    </row>
    <row r="26" spans="1:7" s="11" customFormat="1" ht="15.75" x14ac:dyDescent="0.15">
      <c r="A26" s="8" t="s">
        <v>55</v>
      </c>
      <c r="B26" s="8" t="s">
        <v>39</v>
      </c>
      <c r="C26" s="9">
        <v>4.45</v>
      </c>
      <c r="D26" s="9">
        <v>5.45</v>
      </c>
      <c r="E26" s="9">
        <v>4.95313978691535</v>
      </c>
    </row>
    <row r="27" spans="1:7" s="11" customFormat="1" ht="15.75" x14ac:dyDescent="0.15">
      <c r="A27" s="10" t="s">
        <v>56</v>
      </c>
      <c r="B27" s="8" t="s">
        <v>41</v>
      </c>
      <c r="C27" s="9">
        <v>1.98</v>
      </c>
      <c r="D27" s="9">
        <v>2.38</v>
      </c>
      <c r="E27" s="9">
        <v>2.1803042389611802</v>
      </c>
      <c r="G27" s="17"/>
    </row>
    <row r="28" spans="1:7" s="11" customFormat="1" ht="15.75" x14ac:dyDescent="0.15">
      <c r="A28" s="10"/>
      <c r="B28" s="10"/>
      <c r="C28" s="9"/>
      <c r="D28" s="9"/>
      <c r="E28" s="9"/>
      <c r="G28" s="17"/>
    </row>
    <row r="29" spans="1:7" s="11" customFormat="1" ht="15.75" x14ac:dyDescent="0.15">
      <c r="A29" s="10" t="s">
        <v>57</v>
      </c>
      <c r="B29" s="8" t="s">
        <v>33</v>
      </c>
      <c r="C29" s="9">
        <v>0.53</v>
      </c>
      <c r="D29" s="9">
        <v>0.33</v>
      </c>
      <c r="E29" s="9">
        <v>0.43241373346087397</v>
      </c>
    </row>
    <row r="30" spans="1:7" s="11" customFormat="1" ht="15.75" x14ac:dyDescent="0.15">
      <c r="A30" s="10" t="s">
        <v>58</v>
      </c>
      <c r="B30" s="8" t="s">
        <v>35</v>
      </c>
      <c r="C30" s="9">
        <v>0.93</v>
      </c>
      <c r="D30" s="9">
        <v>0.73</v>
      </c>
      <c r="E30" s="9">
        <v>0.831941531777875</v>
      </c>
    </row>
    <row r="31" spans="1:7" s="11" customFormat="1" ht="15.75" x14ac:dyDescent="0.15">
      <c r="A31" s="10" t="s">
        <v>59</v>
      </c>
      <c r="B31" s="8" t="s">
        <v>37</v>
      </c>
      <c r="C31" s="9">
        <v>5.53</v>
      </c>
      <c r="D31" s="9">
        <v>5.33</v>
      </c>
      <c r="E31" s="9">
        <v>5.42615438616766</v>
      </c>
    </row>
    <row r="32" spans="1:7" s="11" customFormat="1" ht="15.75" x14ac:dyDescent="0.15">
      <c r="A32" s="10" t="s">
        <v>60</v>
      </c>
      <c r="B32" s="8" t="s">
        <v>39</v>
      </c>
      <c r="C32" s="9">
        <v>15.28</v>
      </c>
      <c r="D32" s="9">
        <v>15.08</v>
      </c>
      <c r="E32" s="9">
        <v>15.1849904553514</v>
      </c>
    </row>
    <row r="33" spans="1:7" s="11" customFormat="1" ht="15.75" x14ac:dyDescent="0.15">
      <c r="A33" s="10" t="s">
        <v>61</v>
      </c>
      <c r="B33" s="8" t="s">
        <v>41</v>
      </c>
      <c r="C33" s="9">
        <v>16.399999999999999</v>
      </c>
      <c r="D33" s="9">
        <v>18.399999999999999</v>
      </c>
      <c r="E33" s="9">
        <v>17.399126381695101</v>
      </c>
    </row>
    <row r="34" spans="1:7" s="11" customFormat="1" ht="14.25" x14ac:dyDescent="0.15">
      <c r="A34" s="18"/>
      <c r="B34" s="19"/>
      <c r="C34" s="19"/>
      <c r="D34" s="19"/>
      <c r="E34" s="20"/>
    </row>
    <row r="35" spans="1:7" s="11" customFormat="1" ht="14.25" x14ac:dyDescent="0.15">
      <c r="A35" s="18"/>
      <c r="B35" s="19"/>
      <c r="C35" s="19"/>
      <c r="D35" s="19"/>
      <c r="E35" s="20"/>
    </row>
    <row r="36" spans="1:7" s="11" customFormat="1" ht="14.25" x14ac:dyDescent="0.15">
      <c r="A36" s="18"/>
      <c r="B36" s="19"/>
      <c r="C36" s="19"/>
      <c r="D36" s="19"/>
      <c r="E36" s="20"/>
    </row>
    <row r="37" spans="1:7" s="11" customFormat="1" ht="14.25" x14ac:dyDescent="0.15">
      <c r="A37" s="18"/>
      <c r="B37" s="19"/>
      <c r="C37" s="19"/>
      <c r="D37" s="19"/>
      <c r="E37" s="20"/>
    </row>
    <row r="38" spans="1:7" s="11" customFormat="1" ht="14.25" x14ac:dyDescent="0.15">
      <c r="A38" s="18"/>
      <c r="B38" s="19"/>
      <c r="C38" s="19"/>
      <c r="D38" s="19"/>
      <c r="E38" s="20"/>
    </row>
    <row r="39" spans="1:7" s="11" customFormat="1" ht="14.25" x14ac:dyDescent="0.15">
      <c r="A39" s="18"/>
      <c r="B39" s="19"/>
      <c r="C39" s="19"/>
      <c r="D39" s="19"/>
      <c r="E39" s="20"/>
      <c r="G39" s="17"/>
    </row>
    <row r="40" spans="1:7" s="11" customFormat="1" ht="14.25" x14ac:dyDescent="0.15">
      <c r="A40" s="18"/>
      <c r="B40" s="19"/>
      <c r="C40" s="19"/>
      <c r="D40" s="19"/>
      <c r="E40" s="20"/>
    </row>
    <row r="41" spans="1:7" s="11" customFormat="1" ht="14.25" x14ac:dyDescent="0.15">
      <c r="A41" s="18"/>
      <c r="B41" s="19"/>
      <c r="C41" s="19"/>
      <c r="D41" s="19"/>
      <c r="E41" s="20"/>
    </row>
    <row r="42" spans="1:7" s="11" customFormat="1" ht="14.25" x14ac:dyDescent="0.15">
      <c r="A42" s="18"/>
      <c r="B42" s="19"/>
      <c r="C42" s="19"/>
      <c r="D42" s="19"/>
      <c r="E42" s="20"/>
    </row>
    <row r="43" spans="1:7" s="11" customFormat="1" ht="14.25" x14ac:dyDescent="0.15">
      <c r="A43" s="18"/>
      <c r="B43" s="19"/>
      <c r="C43" s="19"/>
      <c r="D43" s="19"/>
      <c r="E43" s="20"/>
    </row>
    <row r="44" spans="1:7" s="11" customFormat="1" ht="14.25" x14ac:dyDescent="0.15">
      <c r="A44" s="18"/>
      <c r="B44" s="19"/>
      <c r="C44" s="19"/>
      <c r="D44" s="19"/>
      <c r="E44" s="20"/>
    </row>
    <row r="45" spans="1:7" s="11" customFormat="1" ht="14.25" x14ac:dyDescent="0.15">
      <c r="A45" s="18"/>
      <c r="B45" s="19"/>
      <c r="C45" s="19"/>
      <c r="D45" s="19"/>
      <c r="E45" s="20"/>
      <c r="G45" s="17"/>
    </row>
    <row r="46" spans="1:7" s="11" customFormat="1" ht="14.25" x14ac:dyDescent="0.15">
      <c r="A46" s="18"/>
      <c r="B46" s="19"/>
      <c r="C46" s="19"/>
      <c r="D46" s="19"/>
      <c r="E46" s="20"/>
    </row>
    <row r="47" spans="1:7" s="11" customFormat="1" ht="14.25" x14ac:dyDescent="0.15">
      <c r="A47" s="18"/>
      <c r="B47" s="19"/>
      <c r="C47" s="19"/>
      <c r="D47" s="19"/>
      <c r="E47" s="20"/>
    </row>
    <row r="48" spans="1:7" s="11" customFormat="1" ht="14.25" x14ac:dyDescent="0.15">
      <c r="A48" s="18"/>
      <c r="B48" s="19"/>
      <c r="C48" s="19"/>
      <c r="D48" s="19"/>
      <c r="E48" s="20"/>
    </row>
    <row r="49" spans="1:7" s="11" customFormat="1" ht="14.25" x14ac:dyDescent="0.15">
      <c r="A49" s="18"/>
      <c r="B49" s="19"/>
      <c r="C49" s="19"/>
      <c r="D49" s="19"/>
      <c r="E49" s="20"/>
    </row>
    <row r="50" spans="1:7" s="11" customFormat="1" ht="14.25" x14ac:dyDescent="0.15">
      <c r="A50" s="18"/>
      <c r="B50" s="19"/>
      <c r="C50" s="19"/>
      <c r="D50" s="19"/>
      <c r="E50" s="20"/>
    </row>
    <row r="51" spans="1:7" s="11" customFormat="1" ht="14.25" x14ac:dyDescent="0.15">
      <c r="A51" s="18"/>
      <c r="B51" s="19"/>
      <c r="C51" s="19"/>
      <c r="D51" s="19"/>
      <c r="E51" s="20"/>
      <c r="G51" s="17"/>
    </row>
    <row r="52" spans="1:7" s="11" customFormat="1" ht="14.25" x14ac:dyDescent="0.15">
      <c r="A52" s="18"/>
      <c r="B52" s="19"/>
      <c r="C52" s="19"/>
      <c r="D52" s="19"/>
      <c r="E52" s="20"/>
    </row>
    <row r="53" spans="1:7" s="11" customFormat="1" ht="14.25" x14ac:dyDescent="0.15">
      <c r="A53" s="18"/>
      <c r="B53" s="19"/>
      <c r="C53" s="19"/>
      <c r="D53" s="19"/>
      <c r="E53" s="20"/>
    </row>
    <row r="54" spans="1:7" s="11" customFormat="1" ht="14.25" x14ac:dyDescent="0.15">
      <c r="A54" s="18"/>
      <c r="B54" s="19"/>
      <c r="C54" s="19"/>
      <c r="D54" s="19"/>
      <c r="E54" s="20"/>
    </row>
    <row r="55" spans="1:7" s="11" customFormat="1" ht="14.25" x14ac:dyDescent="0.15">
      <c r="A55" s="18"/>
      <c r="B55" s="19"/>
      <c r="C55" s="19"/>
      <c r="D55" s="19"/>
      <c r="E55" s="20"/>
    </row>
    <row r="56" spans="1:7" s="11" customFormat="1" ht="14.25" x14ac:dyDescent="0.15">
      <c r="A56" s="18"/>
      <c r="B56" s="19"/>
      <c r="C56" s="19"/>
      <c r="D56" s="19"/>
      <c r="E56" s="20"/>
    </row>
    <row r="57" spans="1:7" s="11" customFormat="1" ht="14.25" x14ac:dyDescent="0.15">
      <c r="A57" s="18"/>
      <c r="B57" s="19"/>
      <c r="C57" s="19"/>
      <c r="D57" s="19"/>
      <c r="E57" s="20"/>
    </row>
    <row r="58" spans="1:7" s="11" customFormat="1" ht="14.25" x14ac:dyDescent="0.15">
      <c r="A58" s="18"/>
      <c r="B58" s="19"/>
      <c r="C58" s="19"/>
      <c r="D58" s="19"/>
      <c r="E58" s="20"/>
    </row>
    <row r="59" spans="1:7" s="11" customFormat="1" ht="14.25" x14ac:dyDescent="0.15">
      <c r="A59" s="18"/>
      <c r="B59" s="19"/>
      <c r="C59" s="19"/>
      <c r="D59" s="19"/>
      <c r="E59" s="20"/>
    </row>
    <row r="60" spans="1:7" s="11" customFormat="1" ht="14.25" x14ac:dyDescent="0.15">
      <c r="A60" s="18"/>
      <c r="B60" s="19"/>
      <c r="C60" s="19"/>
      <c r="D60" s="19"/>
      <c r="E60" s="20"/>
    </row>
    <row r="61" spans="1:7" s="11" customFormat="1" ht="14.25" x14ac:dyDescent="0.15">
      <c r="A61" s="18"/>
      <c r="B61" s="19"/>
      <c r="C61" s="19"/>
      <c r="D61" s="19"/>
      <c r="E61" s="20"/>
    </row>
    <row r="62" spans="1:7" s="11" customFormat="1" ht="14.25" x14ac:dyDescent="0.15">
      <c r="A62" s="18"/>
      <c r="B62" s="19"/>
      <c r="C62" s="19"/>
      <c r="D62" s="19"/>
      <c r="E62" s="20"/>
    </row>
    <row r="63" spans="1:7" s="11" customFormat="1" ht="14.25" x14ac:dyDescent="0.15">
      <c r="A63" s="18"/>
      <c r="B63" s="19"/>
      <c r="C63" s="19"/>
      <c r="D63" s="19"/>
      <c r="E63" s="20"/>
    </row>
    <row r="64" spans="1:7" s="11" customFormat="1" ht="14.25" x14ac:dyDescent="0.15">
      <c r="A64" s="18"/>
      <c r="B64" s="19"/>
      <c r="C64" s="19"/>
      <c r="D64" s="19"/>
      <c r="E64" s="20"/>
    </row>
    <row r="65" spans="1:5" s="11" customFormat="1" ht="14.25" x14ac:dyDescent="0.15">
      <c r="A65" s="18"/>
      <c r="B65" s="19"/>
      <c r="C65" s="19"/>
      <c r="D65" s="19"/>
      <c r="E65" s="20"/>
    </row>
    <row r="66" spans="1:5" s="11" customFormat="1" ht="14.25" x14ac:dyDescent="0.15">
      <c r="A66" s="18"/>
      <c r="B66" s="19"/>
      <c r="C66" s="19"/>
      <c r="D66" s="19"/>
      <c r="E66" s="20"/>
    </row>
    <row r="67" spans="1:5" s="11" customFormat="1" ht="14.25" x14ac:dyDescent="0.15">
      <c r="A67" s="18"/>
      <c r="B67" s="19"/>
      <c r="C67" s="19"/>
      <c r="D67" s="19"/>
      <c r="E67" s="20"/>
    </row>
    <row r="68" spans="1:5" s="11" customFormat="1" ht="14.25" x14ac:dyDescent="0.15">
      <c r="A68" s="18"/>
      <c r="B68" s="19"/>
      <c r="C68" s="19"/>
      <c r="D68" s="19"/>
      <c r="E68" s="20"/>
    </row>
    <row r="69" spans="1:5" s="11" customFormat="1" ht="14.25" x14ac:dyDescent="0.15">
      <c r="A69" s="18"/>
      <c r="B69" s="19"/>
      <c r="C69" s="19"/>
      <c r="D69" s="19"/>
      <c r="E69" s="20"/>
    </row>
    <row r="70" spans="1:5" s="11" customFormat="1" ht="14.25" x14ac:dyDescent="0.15">
      <c r="A70" s="18"/>
      <c r="B70" s="19"/>
      <c r="C70" s="19"/>
      <c r="D70" s="19"/>
      <c r="E70" s="20"/>
    </row>
    <row r="71" spans="1:5" s="11" customFormat="1" ht="14.25" x14ac:dyDescent="0.15">
      <c r="A71" s="18"/>
      <c r="B71" s="19"/>
      <c r="C71" s="19"/>
      <c r="D71" s="19"/>
      <c r="E71" s="20"/>
    </row>
    <row r="72" spans="1:5" s="11" customFormat="1" ht="14.25" x14ac:dyDescent="0.15">
      <c r="A72" s="18"/>
      <c r="B72" s="19"/>
      <c r="C72" s="19"/>
      <c r="D72" s="19"/>
      <c r="E72" s="20"/>
    </row>
    <row r="73" spans="1:5" s="11" customFormat="1" ht="14.25" x14ac:dyDescent="0.15">
      <c r="A73" s="18"/>
      <c r="B73" s="19"/>
      <c r="C73" s="19"/>
      <c r="D73" s="19"/>
      <c r="E73" s="20"/>
    </row>
    <row r="74" spans="1:5" s="11" customFormat="1" ht="14.25" x14ac:dyDescent="0.15">
      <c r="A74" s="18"/>
      <c r="B74" s="19"/>
      <c r="C74" s="19"/>
      <c r="D74" s="19"/>
      <c r="E74" s="20"/>
    </row>
    <row r="75" spans="1:5" s="11" customFormat="1" ht="14.25" x14ac:dyDescent="0.15">
      <c r="A75" s="18"/>
      <c r="B75" s="19"/>
      <c r="C75" s="19"/>
      <c r="D75" s="19"/>
      <c r="E75" s="20"/>
    </row>
    <row r="76" spans="1:5" s="11" customFormat="1" ht="14.25" x14ac:dyDescent="0.15">
      <c r="A76" s="18"/>
      <c r="B76" s="19"/>
      <c r="C76" s="19"/>
      <c r="D76" s="19"/>
      <c r="E76" s="20"/>
    </row>
  </sheetData>
  <mergeCells count="2">
    <mergeCell ref="A1:E1"/>
    <mergeCell ref="A2:E3"/>
  </mergeCells>
  <phoneticPr fontId="22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H2"/>
    </sheetView>
  </sheetViews>
  <sheetFormatPr defaultColWidth="9" defaultRowHeight="14.25" x14ac:dyDescent="0.15"/>
  <cols>
    <col min="1" max="2" width="13.125" style="5" customWidth="1"/>
    <col min="3" max="3" width="13.125" style="6" customWidth="1"/>
    <col min="4" max="4" width="13.125" style="5" customWidth="1"/>
    <col min="5" max="5" width="13.125" style="6" customWidth="1"/>
    <col min="6" max="6" width="13.125" style="5" customWidth="1"/>
    <col min="7" max="7" width="13.125" style="6" customWidth="1"/>
    <col min="8" max="8" width="13.125" style="5" customWidth="1"/>
    <col min="9" max="9" width="9.75" style="6" customWidth="1"/>
    <col min="10" max="10" width="9.75" style="5" customWidth="1"/>
    <col min="11" max="11" width="9.75" style="6" customWidth="1"/>
    <col min="12" max="12" width="9.75" style="5" customWidth="1"/>
  </cols>
  <sheetData>
    <row r="1" spans="1:8" x14ac:dyDescent="0.15">
      <c r="A1" s="131" t="s">
        <v>64</v>
      </c>
      <c r="B1" s="131"/>
      <c r="C1" s="131"/>
      <c r="D1" s="131"/>
      <c r="E1" s="131"/>
      <c r="F1" s="131"/>
      <c r="G1" s="131"/>
      <c r="H1" s="131"/>
    </row>
    <row r="2" spans="1:8" x14ac:dyDescent="0.15">
      <c r="A2" s="131"/>
      <c r="B2" s="131"/>
      <c r="C2" s="131"/>
      <c r="D2" s="131"/>
      <c r="E2" s="131"/>
      <c r="F2" s="131"/>
      <c r="G2" s="131"/>
      <c r="H2" s="131"/>
    </row>
    <row r="3" spans="1:8" x14ac:dyDescent="0.15">
      <c r="A3" s="129"/>
      <c r="B3" s="129"/>
      <c r="C3" s="130" t="s">
        <v>65</v>
      </c>
      <c r="D3" s="130"/>
      <c r="E3" s="130"/>
      <c r="F3" s="130" t="s">
        <v>66</v>
      </c>
      <c r="G3" s="130"/>
      <c r="H3" s="130"/>
    </row>
    <row r="4" spans="1:8" x14ac:dyDescent="0.15">
      <c r="A4" s="129"/>
      <c r="B4" s="129"/>
      <c r="C4" s="130"/>
      <c r="D4" s="130"/>
      <c r="E4" s="130"/>
      <c r="F4" s="130"/>
      <c r="G4" s="130"/>
      <c r="H4" s="130"/>
    </row>
    <row r="5" spans="1:8" ht="15.75" x14ac:dyDescent="0.15">
      <c r="A5" s="7" t="s">
        <v>12</v>
      </c>
      <c r="B5" s="7" t="s">
        <v>31</v>
      </c>
      <c r="C5" s="7" t="s">
        <v>8</v>
      </c>
      <c r="D5" s="7" t="s">
        <v>9</v>
      </c>
      <c r="E5" s="7" t="s">
        <v>10</v>
      </c>
      <c r="F5" s="7" t="s">
        <v>8</v>
      </c>
      <c r="G5" s="7" t="s">
        <v>9</v>
      </c>
      <c r="H5" s="7" t="s">
        <v>10</v>
      </c>
    </row>
    <row r="6" spans="1:8" ht="15.75" x14ac:dyDescent="0.15">
      <c r="A6" s="8" t="s">
        <v>32</v>
      </c>
      <c r="B6" s="8" t="s">
        <v>33</v>
      </c>
      <c r="C6" s="9">
        <v>7.03</v>
      </c>
      <c r="D6" s="9">
        <v>6.17</v>
      </c>
      <c r="E6" s="9">
        <v>6.5964175000000003</v>
      </c>
      <c r="F6" s="9">
        <v>0.75</v>
      </c>
      <c r="G6" s="9">
        <v>0.97</v>
      </c>
      <c r="H6" s="9">
        <v>0.86030676630881497</v>
      </c>
    </row>
    <row r="7" spans="1:8" ht="15.75" x14ac:dyDescent="0.15">
      <c r="A7" s="8" t="s">
        <v>34</v>
      </c>
      <c r="B7" s="8" t="s">
        <v>35</v>
      </c>
      <c r="C7" s="9">
        <v>2.16</v>
      </c>
      <c r="D7" s="9">
        <v>2.76</v>
      </c>
      <c r="E7" s="9">
        <v>2.4596974999999999</v>
      </c>
      <c r="F7" s="9">
        <v>0.32</v>
      </c>
      <c r="G7" s="9">
        <v>0.22</v>
      </c>
      <c r="H7" s="9">
        <v>0.26526125294521802</v>
      </c>
    </row>
    <row r="8" spans="1:8" ht="15.75" x14ac:dyDescent="0.15">
      <c r="A8" s="8" t="s">
        <v>36</v>
      </c>
      <c r="B8" s="8" t="s">
        <v>37</v>
      </c>
      <c r="C8" s="9">
        <v>1.54</v>
      </c>
      <c r="D8" s="9">
        <v>2.14</v>
      </c>
      <c r="E8" s="9">
        <v>1.8366975000000001</v>
      </c>
      <c r="F8" s="9">
        <v>0.09</v>
      </c>
      <c r="G8" s="9">
        <v>0.11</v>
      </c>
      <c r="H8" s="9">
        <v>9.8576816972885006E-2</v>
      </c>
    </row>
    <row r="9" spans="1:8" ht="15.75" x14ac:dyDescent="0.15">
      <c r="A9" s="8" t="s">
        <v>38</v>
      </c>
      <c r="B9" s="8" t="s">
        <v>39</v>
      </c>
      <c r="C9" s="9">
        <v>1.75</v>
      </c>
      <c r="D9" s="9">
        <v>1.35</v>
      </c>
      <c r="E9" s="9">
        <v>1.5501175</v>
      </c>
      <c r="F9" s="9">
        <v>7.0000000000000007E-2</v>
      </c>
      <c r="G9" s="9">
        <v>0.09</v>
      </c>
      <c r="H9" s="9">
        <v>7.5276842052021301E-2</v>
      </c>
    </row>
    <row r="10" spans="1:8" ht="15.75" x14ac:dyDescent="0.15">
      <c r="A10" s="8" t="s">
        <v>40</v>
      </c>
      <c r="B10" s="8" t="s">
        <v>41</v>
      </c>
      <c r="C10" s="9">
        <v>1.41</v>
      </c>
      <c r="D10" s="9">
        <v>1.81</v>
      </c>
      <c r="E10" s="9">
        <v>1.6124175000000001</v>
      </c>
      <c r="F10" s="9">
        <v>0.09</v>
      </c>
      <c r="G10" s="9">
        <v>7.0000000000000007E-2</v>
      </c>
      <c r="H10" s="9">
        <v>8.18486298502136E-2</v>
      </c>
    </row>
    <row r="11" spans="1:8" ht="15.75" x14ac:dyDescent="0.15">
      <c r="A11" s="8"/>
      <c r="B11" s="8"/>
      <c r="C11" s="9"/>
      <c r="D11" s="9"/>
      <c r="E11" s="9"/>
      <c r="F11" s="9"/>
      <c r="G11" s="9"/>
      <c r="H11" s="9"/>
    </row>
    <row r="12" spans="1:8" ht="15.75" x14ac:dyDescent="0.15">
      <c r="A12" s="8" t="s">
        <v>42</v>
      </c>
      <c r="B12" s="8" t="s">
        <v>33</v>
      </c>
      <c r="C12" s="9">
        <v>0.28999999999999998</v>
      </c>
      <c r="D12" s="9">
        <v>0.39</v>
      </c>
      <c r="E12" s="9">
        <v>0.34149750000000001</v>
      </c>
      <c r="F12" s="9">
        <v>0.01</v>
      </c>
      <c r="G12" s="9">
        <v>0.03</v>
      </c>
      <c r="H12" s="9">
        <v>1.7923057631433599E-2</v>
      </c>
    </row>
    <row r="13" spans="1:8" ht="15.75" x14ac:dyDescent="0.15">
      <c r="A13" s="8" t="s">
        <v>43</v>
      </c>
      <c r="B13" s="8" t="s">
        <v>35</v>
      </c>
      <c r="C13" s="9">
        <v>0.59</v>
      </c>
      <c r="D13" s="9">
        <v>0.79</v>
      </c>
      <c r="E13" s="9">
        <v>0.69037749999999998</v>
      </c>
      <c r="F13" s="9">
        <v>0.05</v>
      </c>
      <c r="G13" s="9">
        <v>0.03</v>
      </c>
      <c r="H13" s="9">
        <v>4.2417903061059602E-2</v>
      </c>
    </row>
    <row r="14" spans="1:8" ht="15.75" x14ac:dyDescent="0.15">
      <c r="A14" s="8" t="s">
        <v>44</v>
      </c>
      <c r="B14" s="8" t="s">
        <v>37</v>
      </c>
      <c r="C14" s="9">
        <v>5.19</v>
      </c>
      <c r="D14" s="9">
        <v>4.3899999999999997</v>
      </c>
      <c r="E14" s="9">
        <v>4.7897175000000001</v>
      </c>
      <c r="F14" s="9">
        <v>0.43</v>
      </c>
      <c r="G14" s="9">
        <v>0.51</v>
      </c>
      <c r="H14" s="9">
        <v>0.47197385096108602</v>
      </c>
    </row>
    <row r="15" spans="1:8" ht="15.75" x14ac:dyDescent="0.15">
      <c r="A15" s="8" t="s">
        <v>45</v>
      </c>
      <c r="B15" s="8" t="s">
        <v>39</v>
      </c>
      <c r="C15" s="9">
        <v>4.05</v>
      </c>
      <c r="D15" s="9">
        <v>4.6500000000000004</v>
      </c>
      <c r="E15" s="9">
        <v>4.3536175000000004</v>
      </c>
      <c r="F15" s="9">
        <v>0.56999999999999995</v>
      </c>
      <c r="G15" s="9">
        <v>0.43</v>
      </c>
      <c r="H15" s="9">
        <v>0.50184561368014202</v>
      </c>
    </row>
    <row r="16" spans="1:8" ht="15.75" x14ac:dyDescent="0.15">
      <c r="A16" s="8" t="s">
        <v>46</v>
      </c>
      <c r="B16" s="8" t="s">
        <v>41</v>
      </c>
      <c r="C16" s="9">
        <v>2.2400000000000002</v>
      </c>
      <c r="D16" s="9">
        <v>1.64</v>
      </c>
      <c r="E16" s="9">
        <v>1.9363775000000001</v>
      </c>
      <c r="F16" s="9">
        <v>0.13</v>
      </c>
      <c r="G16" s="9">
        <v>0.12</v>
      </c>
      <c r="H16" s="9">
        <v>0.112317827823651</v>
      </c>
    </row>
    <row r="17" spans="1:8" ht="15.75" x14ac:dyDescent="0.15">
      <c r="A17" s="8"/>
      <c r="B17" s="8"/>
      <c r="C17" s="9"/>
      <c r="D17" s="9"/>
      <c r="E17" s="9"/>
      <c r="F17" s="9"/>
      <c r="G17" s="9"/>
      <c r="H17" s="9"/>
    </row>
    <row r="18" spans="1:8" ht="15.75" x14ac:dyDescent="0.15">
      <c r="A18" s="8" t="s">
        <v>47</v>
      </c>
      <c r="B18" s="8" t="s">
        <v>33</v>
      </c>
      <c r="C18" s="9">
        <v>1.3</v>
      </c>
      <c r="D18" s="9">
        <v>1.1000000000000001</v>
      </c>
      <c r="E18" s="9">
        <v>1.2012375</v>
      </c>
      <c r="F18" s="9">
        <v>0.1</v>
      </c>
      <c r="G18" s="9">
        <v>0.12</v>
      </c>
      <c r="H18" s="9">
        <v>0.11172039256926999</v>
      </c>
    </row>
    <row r="19" spans="1:8" ht="15.75" x14ac:dyDescent="0.15">
      <c r="A19" s="8" t="s">
        <v>48</v>
      </c>
      <c r="B19" s="8" t="s">
        <v>35</v>
      </c>
      <c r="C19" s="9">
        <v>2.2599999999999998</v>
      </c>
      <c r="D19" s="9">
        <v>1.96</v>
      </c>
      <c r="E19" s="9">
        <v>2.1108175</v>
      </c>
      <c r="F19" s="9">
        <v>0.27</v>
      </c>
      <c r="G19" s="9">
        <v>0.25</v>
      </c>
      <c r="H19" s="9">
        <v>0.26346894718207498</v>
      </c>
    </row>
    <row r="20" spans="1:8" ht="15.75" x14ac:dyDescent="0.15">
      <c r="A20" s="8" t="s">
        <v>49</v>
      </c>
      <c r="B20" s="8" t="s">
        <v>37</v>
      </c>
      <c r="C20" s="9">
        <v>4.46</v>
      </c>
      <c r="D20" s="9">
        <v>5.26</v>
      </c>
      <c r="E20" s="9">
        <v>4.8600000000000003</v>
      </c>
      <c r="F20" s="9">
        <v>0.46</v>
      </c>
      <c r="G20" s="9">
        <v>0.4</v>
      </c>
      <c r="H20" s="9">
        <v>0.43015338315440699</v>
      </c>
    </row>
    <row r="21" spans="1:8" ht="15.75" x14ac:dyDescent="0.15">
      <c r="A21" s="8" t="s">
        <v>50</v>
      </c>
      <c r="B21" s="8" t="s">
        <v>39</v>
      </c>
      <c r="C21" s="9">
        <v>2.21</v>
      </c>
      <c r="D21" s="9">
        <v>1.81</v>
      </c>
      <c r="E21" s="9">
        <v>2.0099999999999998</v>
      </c>
      <c r="F21" s="9">
        <v>0.09</v>
      </c>
      <c r="G21" s="9">
        <v>0.13</v>
      </c>
      <c r="H21" s="9">
        <v>0.110525522060507</v>
      </c>
    </row>
    <row r="22" spans="1:8" ht="15.75" x14ac:dyDescent="0.15">
      <c r="A22" s="8" t="s">
        <v>51</v>
      </c>
      <c r="B22" s="8" t="s">
        <v>41</v>
      </c>
      <c r="C22" s="9">
        <v>1.84</v>
      </c>
      <c r="D22" s="9">
        <v>2.04</v>
      </c>
      <c r="E22" s="9">
        <v>1.94</v>
      </c>
      <c r="F22" s="9">
        <v>0.06</v>
      </c>
      <c r="G22" s="9">
        <v>0.08</v>
      </c>
      <c r="H22" s="9">
        <v>7.2887101034496804E-2</v>
      </c>
    </row>
    <row r="23" spans="1:8" ht="15.75" x14ac:dyDescent="0.15">
      <c r="A23" s="8"/>
      <c r="B23" s="8"/>
      <c r="C23" s="9"/>
      <c r="D23" s="9"/>
      <c r="E23" s="9"/>
      <c r="F23" s="9"/>
      <c r="G23" s="9"/>
      <c r="H23" s="9"/>
    </row>
    <row r="24" spans="1:8" ht="15.75" x14ac:dyDescent="0.15">
      <c r="A24" s="8" t="s">
        <v>52</v>
      </c>
      <c r="B24" s="8" t="s">
        <v>33</v>
      </c>
      <c r="C24" s="9">
        <v>3.18</v>
      </c>
      <c r="D24" s="9">
        <v>3.78</v>
      </c>
      <c r="E24" s="9">
        <v>3.48</v>
      </c>
      <c r="F24" s="9">
        <v>0.42</v>
      </c>
      <c r="G24" s="9">
        <v>0.57999999999999996</v>
      </c>
      <c r="H24" s="9">
        <v>0.50184561368014202</v>
      </c>
    </row>
    <row r="25" spans="1:8" ht="15.75" x14ac:dyDescent="0.15">
      <c r="A25" s="8" t="s">
        <v>53</v>
      </c>
      <c r="B25" s="8" t="s">
        <v>35</v>
      </c>
      <c r="C25" s="9">
        <v>4.6500000000000004</v>
      </c>
      <c r="D25" s="9">
        <v>4.05</v>
      </c>
      <c r="E25" s="9">
        <v>4.3536175000000004</v>
      </c>
      <c r="F25" s="9">
        <v>0.61</v>
      </c>
      <c r="G25" s="9">
        <v>0.43</v>
      </c>
      <c r="H25" s="9">
        <v>0.519768671311576</v>
      </c>
    </row>
    <row r="26" spans="1:8" ht="15.75" x14ac:dyDescent="0.15">
      <c r="A26" s="8" t="s">
        <v>54</v>
      </c>
      <c r="B26" s="8" t="s">
        <v>37</v>
      </c>
      <c r="C26" s="9">
        <v>2.29</v>
      </c>
      <c r="D26" s="9">
        <v>1.99</v>
      </c>
      <c r="E26" s="9">
        <v>2.1357374999999998</v>
      </c>
      <c r="F26" s="9">
        <v>0.14000000000000001</v>
      </c>
      <c r="G26" s="9">
        <v>0.15</v>
      </c>
      <c r="H26" s="9">
        <v>0.13322806172699</v>
      </c>
    </row>
    <row r="27" spans="1:8" ht="15.75" x14ac:dyDescent="0.15">
      <c r="A27" s="8" t="s">
        <v>55</v>
      </c>
      <c r="B27" s="8" t="s">
        <v>39</v>
      </c>
      <c r="C27" s="9">
        <v>1.46</v>
      </c>
      <c r="D27" s="9">
        <v>1.76</v>
      </c>
      <c r="E27" s="9">
        <v>1.6124175000000001</v>
      </c>
      <c r="F27" s="9">
        <v>0.1</v>
      </c>
      <c r="G27" s="9">
        <v>0.08</v>
      </c>
      <c r="H27" s="9">
        <v>8.60306766308815E-2</v>
      </c>
    </row>
    <row r="28" spans="1:8" ht="15.75" x14ac:dyDescent="0.15">
      <c r="A28" s="10" t="s">
        <v>56</v>
      </c>
      <c r="B28" s="8" t="s">
        <v>41</v>
      </c>
      <c r="C28" s="9">
        <v>1.53</v>
      </c>
      <c r="D28" s="9">
        <v>1.33</v>
      </c>
      <c r="E28" s="9">
        <v>1.4255175</v>
      </c>
      <c r="F28" s="9">
        <v>0.06</v>
      </c>
      <c r="G28" s="9">
        <v>0.08</v>
      </c>
      <c r="H28" s="9">
        <v>7.3484536288877994E-2</v>
      </c>
    </row>
    <row r="29" spans="1:8" ht="15.75" x14ac:dyDescent="0.15">
      <c r="A29" s="10"/>
      <c r="B29" s="10"/>
      <c r="C29" s="9"/>
      <c r="D29" s="9"/>
      <c r="E29" s="9"/>
      <c r="F29" s="9"/>
      <c r="G29" s="9"/>
      <c r="H29" s="9"/>
    </row>
    <row r="30" spans="1:8" ht="15.75" x14ac:dyDescent="0.15">
      <c r="A30" s="10" t="s">
        <v>57</v>
      </c>
      <c r="B30" s="8" t="s">
        <v>33</v>
      </c>
      <c r="C30" s="9">
        <v>0.08</v>
      </c>
      <c r="D30" s="9">
        <v>0.18</v>
      </c>
      <c r="E30" s="9">
        <v>0.1296775</v>
      </c>
      <c r="F30" s="9">
        <v>0.01</v>
      </c>
      <c r="G30" s="9">
        <v>0.01</v>
      </c>
      <c r="H30" s="9">
        <v>7.7666583069545799E-3</v>
      </c>
    </row>
    <row r="31" spans="1:8" ht="15.75" x14ac:dyDescent="0.15">
      <c r="A31" s="10" t="s">
        <v>58</v>
      </c>
      <c r="B31" s="8" t="s">
        <v>35</v>
      </c>
      <c r="C31" s="9">
        <v>0.25</v>
      </c>
      <c r="D31" s="9">
        <v>0.35</v>
      </c>
      <c r="E31" s="9">
        <v>0.30411749999999999</v>
      </c>
      <c r="F31" s="9">
        <v>0.01</v>
      </c>
      <c r="G31" s="9">
        <v>0.01</v>
      </c>
      <c r="H31" s="9">
        <v>1.2546140342003499E-2</v>
      </c>
    </row>
    <row r="32" spans="1:8" ht="15.75" x14ac:dyDescent="0.15">
      <c r="A32" s="10" t="s">
        <v>59</v>
      </c>
      <c r="B32" s="8" t="s">
        <v>37</v>
      </c>
      <c r="C32" s="9">
        <v>1.97</v>
      </c>
      <c r="D32" s="9">
        <v>1.57</v>
      </c>
      <c r="E32" s="9">
        <v>1.7743975000000001</v>
      </c>
      <c r="F32" s="9">
        <v>0.14000000000000001</v>
      </c>
      <c r="G32" s="9">
        <v>0.12</v>
      </c>
      <c r="H32" s="9">
        <v>0.12904601494632201</v>
      </c>
    </row>
    <row r="33" spans="1:8" ht="15.75" x14ac:dyDescent="0.15">
      <c r="A33" s="10" t="s">
        <v>60</v>
      </c>
      <c r="B33" s="8" t="s">
        <v>39</v>
      </c>
      <c r="C33" s="9">
        <v>4.78</v>
      </c>
      <c r="D33" s="9">
        <v>4.18</v>
      </c>
      <c r="E33" s="9">
        <v>4.4782175000000004</v>
      </c>
      <c r="F33" s="9">
        <v>0.55000000000000004</v>
      </c>
      <c r="G33" s="9">
        <v>0.45</v>
      </c>
      <c r="H33" s="9">
        <v>0.50184561368014202</v>
      </c>
    </row>
    <row r="34" spans="1:8" ht="15.75" x14ac:dyDescent="0.15">
      <c r="A34" s="10" t="s">
        <v>61</v>
      </c>
      <c r="B34" s="8" t="s">
        <v>41</v>
      </c>
      <c r="C34" s="9">
        <v>3.99</v>
      </c>
      <c r="D34" s="9">
        <v>4.59</v>
      </c>
      <c r="E34" s="9">
        <v>4.2913174999999999</v>
      </c>
      <c r="F34" s="9">
        <v>0.48</v>
      </c>
      <c r="G34" s="9">
        <v>0.6</v>
      </c>
      <c r="H34" s="9">
        <v>0.53769172894300898</v>
      </c>
    </row>
  </sheetData>
  <mergeCells count="4">
    <mergeCell ref="A3:B4"/>
    <mergeCell ref="C3:E4"/>
    <mergeCell ref="F3:H4"/>
    <mergeCell ref="A1:H2"/>
  </mergeCells>
  <phoneticPr fontId="22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sqref="A1:D1"/>
    </sheetView>
  </sheetViews>
  <sheetFormatPr defaultColWidth="9" defaultRowHeight="14.25" x14ac:dyDescent="0.15"/>
  <cols>
    <col min="1" max="4" width="15.625" style="1" customWidth="1"/>
  </cols>
  <sheetData>
    <row r="1" spans="1:4" ht="27" customHeight="1" x14ac:dyDescent="0.15">
      <c r="A1" s="132" t="s">
        <v>67</v>
      </c>
      <c r="B1" s="132"/>
      <c r="C1" s="132"/>
      <c r="D1" s="132"/>
    </row>
    <row r="2" spans="1:4" ht="21.95" customHeight="1" x14ac:dyDescent="0.15">
      <c r="A2" s="133" t="s">
        <v>68</v>
      </c>
      <c r="B2" s="134"/>
      <c r="C2" s="134"/>
      <c r="D2" s="135"/>
    </row>
    <row r="3" spans="1:4" ht="21.95" customHeight="1" x14ac:dyDescent="0.15">
      <c r="A3" s="2" t="s">
        <v>69</v>
      </c>
      <c r="B3" s="2" t="s">
        <v>8</v>
      </c>
      <c r="C3" s="3" t="s">
        <v>9</v>
      </c>
      <c r="D3" s="3" t="s">
        <v>10</v>
      </c>
    </row>
    <row r="4" spans="1:4" ht="21.95" customHeight="1" x14ac:dyDescent="0.15">
      <c r="A4" s="4" t="s">
        <v>70</v>
      </c>
      <c r="B4" s="4">
        <v>340</v>
      </c>
      <c r="C4" s="4">
        <v>382</v>
      </c>
      <c r="D4" s="4">
        <v>361</v>
      </c>
    </row>
    <row r="5" spans="1:4" ht="21.95" customHeight="1" x14ac:dyDescent="0.15">
      <c r="A5" s="4" t="s">
        <v>71</v>
      </c>
      <c r="B5" s="4">
        <v>20</v>
      </c>
      <c r="C5" s="4">
        <v>28</v>
      </c>
      <c r="D5" s="4">
        <v>24</v>
      </c>
    </row>
    <row r="6" spans="1:4" ht="21.95" customHeight="1" x14ac:dyDescent="0.15">
      <c r="A6" s="4" t="s">
        <v>72</v>
      </c>
      <c r="B6" s="4">
        <v>60</v>
      </c>
      <c r="C6" s="4">
        <v>61</v>
      </c>
      <c r="D6" s="4">
        <v>61</v>
      </c>
    </row>
    <row r="7" spans="1:4" ht="21.95" customHeight="1" x14ac:dyDescent="0.15">
      <c r="A7" s="133" t="s">
        <v>73</v>
      </c>
      <c r="B7" s="134"/>
      <c r="C7" s="134"/>
      <c r="D7" s="135"/>
    </row>
    <row r="8" spans="1:4" ht="21.95" customHeight="1" x14ac:dyDescent="0.15">
      <c r="A8" s="4" t="s">
        <v>22</v>
      </c>
      <c r="B8" s="4">
        <v>378</v>
      </c>
      <c r="C8" s="4">
        <v>367</v>
      </c>
      <c r="D8" s="4">
        <v>372</v>
      </c>
    </row>
    <row r="9" spans="1:4" ht="21.95" customHeight="1" x14ac:dyDescent="0.15">
      <c r="A9" s="4" t="s">
        <v>1</v>
      </c>
      <c r="B9" s="4">
        <v>719</v>
      </c>
      <c r="C9" s="4">
        <v>205</v>
      </c>
      <c r="D9" s="4">
        <v>721</v>
      </c>
    </row>
    <row r="10" spans="1:4" ht="21.95" customHeight="1" x14ac:dyDescent="0.15">
      <c r="A10" s="4" t="s">
        <v>2</v>
      </c>
      <c r="B10" s="4">
        <v>256</v>
      </c>
      <c r="C10" s="4">
        <v>719</v>
      </c>
      <c r="D10" s="4">
        <v>717</v>
      </c>
    </row>
    <row r="11" spans="1:4" ht="21.95" customHeight="1" x14ac:dyDescent="0.15">
      <c r="A11" s="4" t="s">
        <v>3</v>
      </c>
      <c r="B11" s="4">
        <v>241</v>
      </c>
      <c r="C11" s="4">
        <v>252</v>
      </c>
      <c r="D11" s="4">
        <v>255</v>
      </c>
    </row>
  </sheetData>
  <mergeCells count="3">
    <mergeCell ref="A1:D1"/>
    <mergeCell ref="A2:D2"/>
    <mergeCell ref="A7:D7"/>
  </mergeCells>
  <phoneticPr fontId="2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Water infiltration test</vt:lpstr>
      <vt:lpstr>dynamic distribution-1</vt:lpstr>
      <vt:lpstr>water evaporation test</vt:lpstr>
      <vt:lpstr>dynamic distribution-2</vt:lpstr>
      <vt:lpstr>soil water content</vt:lpstr>
      <vt:lpstr>soil salt content</vt:lpstr>
      <vt:lpstr>Distribution of Na+ and Cl–</vt:lpstr>
      <vt:lpstr>Conductivity of interlayer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杨懋</cp:lastModifiedBy>
  <dcterms:created xsi:type="dcterms:W3CDTF">2020-08-06T07:44:00Z</dcterms:created>
  <dcterms:modified xsi:type="dcterms:W3CDTF">2021-03-14T08:56:00Z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