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8" yWindow="-108" windowWidth="23256" windowHeight="12576" firstSheet="2" activeTab="2"/>
  </bookViews>
  <sheets>
    <sheet name="Patent Blue V stdd curve" sheetId="2" r:id="rId1"/>
    <sheet name="imp stability" sheetId="1" r:id="rId2"/>
    <sheet name="maximum adsorption" sheetId="3" r:id="rId3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4" i="3" l="1"/>
  <c r="S5" i="3"/>
  <c r="S6" i="3"/>
  <c r="S7" i="3"/>
  <c r="S8" i="3"/>
  <c r="S9" i="3"/>
  <c r="S10" i="3"/>
  <c r="S11" i="3"/>
  <c r="S12" i="3"/>
  <c r="S13" i="3"/>
  <c r="S14" i="3"/>
  <c r="N5" i="3"/>
  <c r="N6" i="3"/>
  <c r="N7" i="3"/>
  <c r="N8" i="3"/>
  <c r="N9" i="3"/>
  <c r="N10" i="3"/>
  <c r="N11" i="3"/>
  <c r="N12" i="3"/>
  <c r="N13" i="3"/>
  <c r="N14" i="3"/>
  <c r="N4" i="3"/>
  <c r="C50" i="3"/>
  <c r="C49" i="3"/>
  <c r="B49" i="3"/>
  <c r="B36" i="3" l="1"/>
  <c r="C35" i="3"/>
  <c r="B35" i="3"/>
  <c r="C34" i="3"/>
  <c r="B34" i="3"/>
  <c r="C33" i="3"/>
  <c r="B33" i="3"/>
  <c r="B50" i="3"/>
  <c r="B37" i="3" l="1"/>
  <c r="C37" i="3"/>
  <c r="C36" i="3"/>
  <c r="B30" i="3"/>
  <c r="D21" i="3"/>
  <c r="D25" i="3"/>
  <c r="D26" i="3"/>
  <c r="D29" i="3"/>
  <c r="B21" i="3"/>
  <c r="B22" i="3"/>
  <c r="B23" i="3"/>
  <c r="B24" i="3"/>
  <c r="B25" i="3"/>
  <c r="B26" i="3"/>
  <c r="B27" i="3"/>
  <c r="B28" i="3"/>
  <c r="B29" i="3"/>
  <c r="B20" i="3"/>
  <c r="C21" i="3"/>
  <c r="C22" i="3"/>
  <c r="C23" i="3"/>
  <c r="C24" i="3"/>
  <c r="C25" i="3"/>
  <c r="C26" i="3"/>
  <c r="C27" i="3"/>
  <c r="C28" i="3"/>
  <c r="C29" i="3"/>
  <c r="C30" i="3"/>
  <c r="C20" i="3"/>
  <c r="E15" i="3"/>
  <c r="T4" i="3"/>
  <c r="E20" i="3" s="1"/>
  <c r="O4" i="3"/>
  <c r="D20" i="3" s="1"/>
  <c r="I4" i="3"/>
  <c r="J4" i="3" s="1"/>
  <c r="E4" i="3"/>
  <c r="O5" i="3"/>
  <c r="O14" i="3"/>
  <c r="D30" i="3" s="1"/>
  <c r="O13" i="3"/>
  <c r="O12" i="3"/>
  <c r="D28" i="3" s="1"/>
  <c r="O11" i="3"/>
  <c r="D27" i="3" s="1"/>
  <c r="O10" i="3"/>
  <c r="O9" i="3"/>
  <c r="O8" i="3"/>
  <c r="D24" i="3" s="1"/>
  <c r="O7" i="3"/>
  <c r="D23" i="3" s="1"/>
  <c r="O6" i="3"/>
  <c r="D22" i="3" s="1"/>
  <c r="J5" i="3"/>
  <c r="J6" i="3"/>
  <c r="J7" i="3"/>
  <c r="J8" i="3"/>
  <c r="J9" i="3"/>
  <c r="J10" i="3"/>
  <c r="J11" i="3"/>
  <c r="J12" i="3"/>
  <c r="J13" i="3"/>
  <c r="J14" i="3"/>
  <c r="D4" i="3"/>
  <c r="E5" i="3"/>
  <c r="E6" i="3"/>
  <c r="E7" i="3"/>
  <c r="E8" i="3"/>
  <c r="E9" i="3"/>
  <c r="E10" i="3"/>
  <c r="E11" i="3"/>
  <c r="E12" i="3"/>
  <c r="E13" i="3"/>
  <c r="E14" i="3"/>
  <c r="D33" i="3" l="1"/>
  <c r="D34" i="3"/>
  <c r="D37" i="3" s="1"/>
  <c r="T14" i="3"/>
  <c r="E30" i="3" s="1"/>
  <c r="I14" i="3"/>
  <c r="V45" i="3"/>
  <c r="V25" i="3"/>
  <c r="V23" i="3"/>
  <c r="D35" i="3" l="1"/>
  <c r="D36" i="3"/>
  <c r="W45" i="3"/>
  <c r="W43" i="3"/>
  <c r="V43" i="3"/>
  <c r="W41" i="3"/>
  <c r="V41" i="3"/>
  <c r="W39" i="3"/>
  <c r="V39" i="3"/>
  <c r="W37" i="3"/>
  <c r="V37" i="3"/>
  <c r="W35" i="3"/>
  <c r="V35" i="3"/>
  <c r="W33" i="3"/>
  <c r="V33" i="3"/>
  <c r="W31" i="3"/>
  <c r="V31" i="3"/>
  <c r="W29" i="3"/>
  <c r="V29" i="3"/>
  <c r="W27" i="3"/>
  <c r="V27" i="3"/>
  <c r="W25" i="3"/>
  <c r="W23" i="3"/>
  <c r="D15" i="3"/>
  <c r="D14" i="3"/>
  <c r="T13" i="3"/>
  <c r="E29" i="3" s="1"/>
  <c r="I13" i="3"/>
  <c r="D13" i="3"/>
  <c r="T12" i="3"/>
  <c r="E28" i="3" s="1"/>
  <c r="I12" i="3"/>
  <c r="D12" i="3"/>
  <c r="T11" i="3"/>
  <c r="E27" i="3" s="1"/>
  <c r="I11" i="3"/>
  <c r="D11" i="3"/>
  <c r="T10" i="3"/>
  <c r="E26" i="3" s="1"/>
  <c r="I10" i="3"/>
  <c r="D10" i="3"/>
  <c r="T9" i="3"/>
  <c r="E25" i="3" s="1"/>
  <c r="I9" i="3"/>
  <c r="D9" i="3"/>
  <c r="T8" i="3"/>
  <c r="E24" i="3" s="1"/>
  <c r="I8" i="3"/>
  <c r="D8" i="3"/>
  <c r="T7" i="3"/>
  <c r="E23" i="3" s="1"/>
  <c r="I7" i="3"/>
  <c r="D7" i="3"/>
  <c r="T6" i="3"/>
  <c r="E22" i="3" s="1"/>
  <c r="I6" i="3"/>
  <c r="D6" i="3"/>
  <c r="T5" i="3"/>
  <c r="E21" i="3" s="1"/>
  <c r="I5" i="3"/>
  <c r="D5" i="3"/>
  <c r="U54" i="1"/>
  <c r="T54" i="1"/>
  <c r="S54" i="1"/>
  <c r="R54" i="1"/>
  <c r="Q54" i="1"/>
  <c r="P54" i="1"/>
  <c r="O54" i="1"/>
  <c r="N54" i="1"/>
  <c r="U53" i="1"/>
  <c r="T53" i="1"/>
  <c r="S53" i="1"/>
  <c r="R53" i="1"/>
  <c r="Q53" i="1"/>
  <c r="P53" i="1"/>
  <c r="O53" i="1"/>
  <c r="N53" i="1"/>
  <c r="U52" i="1"/>
  <c r="T52" i="1"/>
  <c r="S52" i="1"/>
  <c r="R52" i="1"/>
  <c r="Q52" i="1"/>
  <c r="P52" i="1"/>
  <c r="O52" i="1"/>
  <c r="N52" i="1"/>
  <c r="U51" i="1"/>
  <c r="T51" i="1"/>
  <c r="S51" i="1"/>
  <c r="R51" i="1"/>
  <c r="Q51" i="1"/>
  <c r="P51" i="1"/>
  <c r="O51" i="1"/>
  <c r="N51" i="1"/>
  <c r="U50" i="1"/>
  <c r="T50" i="1"/>
  <c r="S50" i="1"/>
  <c r="R50" i="1"/>
  <c r="Q50" i="1"/>
  <c r="P50" i="1"/>
  <c r="O50" i="1"/>
  <c r="N50" i="1"/>
  <c r="U49" i="1"/>
  <c r="T49" i="1"/>
  <c r="S49" i="1"/>
  <c r="R49" i="1"/>
  <c r="Q49" i="1"/>
  <c r="P49" i="1"/>
  <c r="O49" i="1"/>
  <c r="N49" i="1"/>
  <c r="U48" i="1"/>
  <c r="T48" i="1"/>
  <c r="S48" i="1"/>
  <c r="R48" i="1"/>
  <c r="Q48" i="1"/>
  <c r="P48" i="1"/>
  <c r="O48" i="1"/>
  <c r="N48" i="1"/>
  <c r="U47" i="1"/>
  <c r="T47" i="1"/>
  <c r="S47" i="1"/>
  <c r="R47" i="1"/>
  <c r="Q47" i="1"/>
  <c r="P47" i="1"/>
  <c r="O47" i="1"/>
  <c r="N47" i="1"/>
  <c r="U46" i="1"/>
  <c r="T46" i="1"/>
  <c r="S46" i="1"/>
  <c r="R46" i="1"/>
  <c r="Q46" i="1"/>
  <c r="P46" i="1"/>
  <c r="O46" i="1"/>
  <c r="N46" i="1"/>
  <c r="U45" i="1"/>
  <c r="T45" i="1"/>
  <c r="S45" i="1"/>
  <c r="R45" i="1"/>
  <c r="Q45" i="1"/>
  <c r="P45" i="1"/>
  <c r="O45" i="1"/>
  <c r="N45" i="1"/>
  <c r="U44" i="1"/>
  <c r="T44" i="1"/>
  <c r="S44" i="1"/>
  <c r="R44" i="1"/>
  <c r="Q44" i="1"/>
  <c r="P44" i="1"/>
  <c r="O44" i="1"/>
  <c r="N44" i="1"/>
  <c r="U43" i="1"/>
  <c r="T43" i="1"/>
  <c r="S43" i="1"/>
  <c r="R43" i="1"/>
  <c r="Q43" i="1"/>
  <c r="P43" i="1"/>
  <c r="O43" i="1"/>
  <c r="N43" i="1"/>
  <c r="U42" i="1"/>
  <c r="T42" i="1"/>
  <c r="S42" i="1"/>
  <c r="R42" i="1"/>
  <c r="Q42" i="1"/>
  <c r="P42" i="1"/>
  <c r="O42" i="1"/>
  <c r="N42" i="1"/>
  <c r="U41" i="1"/>
  <c r="T41" i="1"/>
  <c r="S41" i="1"/>
  <c r="R41" i="1"/>
  <c r="Q41" i="1"/>
  <c r="P41" i="1"/>
  <c r="O41" i="1"/>
  <c r="N41" i="1"/>
  <c r="U40" i="1"/>
  <c r="T40" i="1"/>
  <c r="S40" i="1"/>
  <c r="R40" i="1"/>
  <c r="Q40" i="1"/>
  <c r="P40" i="1"/>
  <c r="O40" i="1"/>
  <c r="N40" i="1"/>
  <c r="U39" i="1"/>
  <c r="T39" i="1"/>
  <c r="S39" i="1"/>
  <c r="R39" i="1"/>
  <c r="Q39" i="1"/>
  <c r="P39" i="1"/>
  <c r="O39" i="1"/>
  <c r="N39" i="1"/>
  <c r="U37" i="1"/>
  <c r="T37" i="1"/>
  <c r="S37" i="1"/>
  <c r="R37" i="1"/>
  <c r="Q37" i="1"/>
  <c r="P37" i="1"/>
  <c r="O37" i="1"/>
  <c r="N37" i="1"/>
  <c r="U36" i="1"/>
  <c r="T36" i="1"/>
  <c r="S36" i="1"/>
  <c r="R36" i="1"/>
  <c r="Q36" i="1"/>
  <c r="P36" i="1"/>
  <c r="O36" i="1"/>
  <c r="N36" i="1"/>
  <c r="U35" i="1"/>
  <c r="T35" i="1"/>
  <c r="S35" i="1"/>
  <c r="R35" i="1"/>
  <c r="Q35" i="1"/>
  <c r="P35" i="1"/>
  <c r="O35" i="1"/>
  <c r="N35" i="1"/>
  <c r="U34" i="1"/>
  <c r="T34" i="1"/>
  <c r="S34" i="1"/>
  <c r="R34" i="1"/>
  <c r="Q34" i="1"/>
  <c r="P34" i="1"/>
  <c r="O34" i="1"/>
  <c r="N34" i="1"/>
  <c r="U33" i="1"/>
  <c r="T33" i="1"/>
  <c r="S33" i="1"/>
  <c r="R33" i="1"/>
  <c r="Q33" i="1"/>
  <c r="P33" i="1"/>
  <c r="O33" i="1"/>
  <c r="N33" i="1"/>
  <c r="U32" i="1"/>
  <c r="T32" i="1"/>
  <c r="S32" i="1"/>
  <c r="R32" i="1"/>
  <c r="Q32" i="1"/>
  <c r="P32" i="1"/>
  <c r="O32" i="1"/>
  <c r="N32" i="1"/>
  <c r="U31" i="1"/>
  <c r="T31" i="1"/>
  <c r="S31" i="1"/>
  <c r="R31" i="1"/>
  <c r="Q31" i="1"/>
  <c r="P31" i="1"/>
  <c r="O31" i="1"/>
  <c r="N31" i="1"/>
  <c r="U30" i="1"/>
  <c r="T30" i="1"/>
  <c r="S30" i="1"/>
  <c r="R30" i="1"/>
  <c r="Q30" i="1"/>
  <c r="P30" i="1"/>
  <c r="O30" i="1"/>
  <c r="N30" i="1"/>
  <c r="U29" i="1"/>
  <c r="T29" i="1"/>
  <c r="S29" i="1"/>
  <c r="R29" i="1"/>
  <c r="Q29" i="1"/>
  <c r="P29" i="1"/>
  <c r="O29" i="1"/>
  <c r="N29" i="1"/>
  <c r="U28" i="1"/>
  <c r="T28" i="1"/>
  <c r="S28" i="1"/>
  <c r="R28" i="1"/>
  <c r="Q28" i="1"/>
  <c r="P28" i="1"/>
  <c r="O28" i="1"/>
  <c r="N28" i="1"/>
  <c r="U27" i="1"/>
  <c r="T27" i="1"/>
  <c r="S27" i="1"/>
  <c r="R27" i="1"/>
  <c r="Q27" i="1"/>
  <c r="P27" i="1"/>
  <c r="O27" i="1"/>
  <c r="N27" i="1"/>
  <c r="U26" i="1"/>
  <c r="T26" i="1"/>
  <c r="S26" i="1"/>
  <c r="R26" i="1"/>
  <c r="Q26" i="1"/>
  <c r="P26" i="1"/>
  <c r="O26" i="1"/>
  <c r="N26" i="1"/>
  <c r="U25" i="1"/>
  <c r="T25" i="1"/>
  <c r="S25" i="1"/>
  <c r="R25" i="1"/>
  <c r="Q25" i="1"/>
  <c r="P25" i="1"/>
  <c r="O25" i="1"/>
  <c r="N25" i="1"/>
  <c r="U24" i="1"/>
  <c r="T24" i="1"/>
  <c r="S24" i="1"/>
  <c r="R24" i="1"/>
  <c r="Q24" i="1"/>
  <c r="P24" i="1"/>
  <c r="O24" i="1"/>
  <c r="N24" i="1"/>
  <c r="U23" i="1"/>
  <c r="T23" i="1"/>
  <c r="S23" i="1"/>
  <c r="R23" i="1"/>
  <c r="Q23" i="1"/>
  <c r="P23" i="1"/>
  <c r="O23" i="1"/>
  <c r="N23" i="1"/>
  <c r="U22" i="1"/>
  <c r="T22" i="1"/>
  <c r="S22" i="1"/>
  <c r="R22" i="1"/>
  <c r="Q22" i="1"/>
  <c r="P22" i="1"/>
  <c r="O22" i="1"/>
  <c r="N22" i="1"/>
  <c r="T20" i="1"/>
  <c r="S20" i="1"/>
  <c r="R20" i="1"/>
  <c r="Q20" i="1"/>
  <c r="P20" i="1"/>
  <c r="O20" i="1"/>
  <c r="N20" i="1"/>
  <c r="T19" i="1"/>
  <c r="S19" i="1"/>
  <c r="R19" i="1"/>
  <c r="Q19" i="1"/>
  <c r="P19" i="1"/>
  <c r="O19" i="1"/>
  <c r="N19" i="1"/>
  <c r="T18" i="1"/>
  <c r="S18" i="1"/>
  <c r="R18" i="1"/>
  <c r="Q18" i="1"/>
  <c r="P18" i="1"/>
  <c r="O18" i="1"/>
  <c r="N18" i="1"/>
  <c r="T17" i="1"/>
  <c r="S17" i="1"/>
  <c r="R17" i="1"/>
  <c r="Q17" i="1"/>
  <c r="P17" i="1"/>
  <c r="O17" i="1"/>
  <c r="N17" i="1"/>
  <c r="T16" i="1"/>
  <c r="S16" i="1"/>
  <c r="R16" i="1"/>
  <c r="Q16" i="1"/>
  <c r="P16" i="1"/>
  <c r="O16" i="1"/>
  <c r="N16" i="1"/>
  <c r="T15" i="1"/>
  <c r="S15" i="1"/>
  <c r="R15" i="1"/>
  <c r="Q15" i="1"/>
  <c r="P15" i="1"/>
  <c r="O15" i="1"/>
  <c r="N15" i="1"/>
  <c r="T14" i="1"/>
  <c r="S14" i="1"/>
  <c r="R14" i="1"/>
  <c r="Q14" i="1"/>
  <c r="P14" i="1"/>
  <c r="O14" i="1"/>
  <c r="N14" i="1"/>
  <c r="T13" i="1"/>
  <c r="S13" i="1"/>
  <c r="R13" i="1"/>
  <c r="Q13" i="1"/>
  <c r="P13" i="1"/>
  <c r="O13" i="1"/>
  <c r="N13" i="1"/>
  <c r="T12" i="1"/>
  <c r="S12" i="1"/>
  <c r="R12" i="1"/>
  <c r="Q12" i="1"/>
  <c r="P12" i="1"/>
  <c r="O12" i="1"/>
  <c r="N12" i="1"/>
  <c r="T11" i="1"/>
  <c r="S11" i="1"/>
  <c r="R11" i="1"/>
  <c r="Q11" i="1"/>
  <c r="P11" i="1"/>
  <c r="O11" i="1"/>
  <c r="N11" i="1"/>
  <c r="T10" i="1"/>
  <c r="S10" i="1"/>
  <c r="R10" i="1"/>
  <c r="Q10" i="1"/>
  <c r="P10" i="1"/>
  <c r="O10" i="1"/>
  <c r="N10" i="1"/>
  <c r="T9" i="1"/>
  <c r="S9" i="1"/>
  <c r="R9" i="1"/>
  <c r="Q9" i="1"/>
  <c r="P9" i="1"/>
  <c r="O9" i="1"/>
  <c r="N9" i="1"/>
  <c r="T8" i="1"/>
  <c r="S8" i="1"/>
  <c r="R8" i="1"/>
  <c r="Q8" i="1"/>
  <c r="P8" i="1"/>
  <c r="O8" i="1"/>
  <c r="N8" i="1"/>
  <c r="T7" i="1"/>
  <c r="S7" i="1"/>
  <c r="R7" i="1"/>
  <c r="Q7" i="1"/>
  <c r="P7" i="1"/>
  <c r="O7" i="1"/>
  <c r="N7" i="1"/>
  <c r="T6" i="1"/>
  <c r="S6" i="1"/>
  <c r="R6" i="1"/>
  <c r="Q6" i="1"/>
  <c r="P6" i="1"/>
  <c r="O6" i="1"/>
  <c r="N6" i="1"/>
  <c r="T5" i="1"/>
  <c r="S5" i="1"/>
  <c r="R5" i="1"/>
  <c r="Q5" i="1"/>
  <c r="P5" i="1"/>
  <c r="O5" i="1"/>
  <c r="N5" i="1"/>
  <c r="F8" i="2"/>
  <c r="D8" i="2"/>
  <c r="E8" i="2" s="1"/>
  <c r="F7" i="2"/>
  <c r="D7" i="2"/>
  <c r="E7" i="2" s="1"/>
  <c r="D6" i="2"/>
  <c r="E6" i="2" s="1"/>
  <c r="E5" i="2"/>
  <c r="D5" i="2"/>
  <c r="D4" i="2"/>
  <c r="E4" i="2" s="1"/>
  <c r="D3" i="2"/>
  <c r="E3" i="2" s="1"/>
  <c r="E33" i="3" l="1"/>
  <c r="E34" i="3"/>
  <c r="E37" i="3" s="1"/>
  <c r="E35" i="3" l="1"/>
  <c r="E36" i="3"/>
</calcChain>
</file>

<file path=xl/sharedStrings.xml><?xml version="1.0" encoding="utf-8"?>
<sst xmlns="http://schemas.openxmlformats.org/spreadsheetml/2006/main" count="31" uniqueCount="31">
  <si>
    <t>Time (min)</t>
  </si>
  <si>
    <t>PEG mw</t>
  </si>
  <si>
    <t>PEG conc</t>
  </si>
  <si>
    <t>overnight</t>
  </si>
  <si>
    <t>average</t>
  </si>
  <si>
    <t>dilution factor</t>
  </si>
  <si>
    <t>VitraPor 4.0</t>
  </si>
  <si>
    <t>VitraPor 8.0</t>
  </si>
  <si>
    <t>OD620nm</t>
  </si>
  <si>
    <t>Leaching percentage(%)</t>
  </si>
  <si>
    <t>time (min)</t>
  </si>
  <si>
    <t>blank</t>
  </si>
  <si>
    <t>BSA concentration (mg/mL)</t>
  </si>
  <si>
    <t>Amberlite XAD4</t>
  </si>
  <si>
    <t>1.0 mg/mL</t>
  </si>
  <si>
    <t>0.5 mg/mL</t>
  </si>
  <si>
    <t>1.5mg/mL</t>
  </si>
  <si>
    <t>Ceq</t>
  </si>
  <si>
    <t>Ci</t>
  </si>
  <si>
    <t>qeq</t>
  </si>
  <si>
    <t>Ceq/qeq</t>
  </si>
  <si>
    <t>log Ceq</t>
  </si>
  <si>
    <t>log qeq</t>
  </si>
  <si>
    <t>log Qe q = n log C eq + log Kf</t>
  </si>
  <si>
    <t>n</t>
  </si>
  <si>
    <t>Kf</t>
  </si>
  <si>
    <t>adsorption capacity of XAD4, K f is 6.28 mg/g and adsorption intensity</t>
  </si>
  <si>
    <t>constant, n is 1.46</t>
  </si>
  <si>
    <t>Qmax</t>
  </si>
  <si>
    <t>Kb</t>
  </si>
  <si>
    <t>2.0 mg/mL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</si>
</sst>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 vertical="center"/>
    </xf>
    <xf numFmtId="164" fontId="0" fillId="0" borderId="0" xfId="0" applyNumberFormat="1"/>
    <xf numFmtId="0" fontId="0" fillId="0" borderId="0" xfId="0" applyAlignment="1">
      <alignment vertical="center"/>
    </xf>
    <xf numFmtId="2" fontId="0" fillId="0" borderId="0" xfId="0" applyNumberFormat="1"/>
    <xf numFmtId="0" fontId="1" fillId="0" borderId="0" xfId="0" applyFont="1"/>
    <xf numFmtId="0" fontId="0" fillId="0" borderId="1" xfId="0" applyBorder="1"/>
    <xf numFmtId="0" fontId="0" fillId="2" borderId="3" xfId="0" applyFill="1" applyBorder="1"/>
    <xf numFmtId="0" fontId="0" fillId="0" borderId="4" xfId="0" applyBorder="1"/>
    <xf numFmtId="0" fontId="0" fillId="0" borderId="0" xfId="0" applyBorder="1"/>
    <xf numFmtId="0" fontId="0" fillId="2" borderId="5" xfId="0" applyFill="1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/>
    <xf numFmtId="0" fontId="0" fillId="0" borderId="3" xfId="0" applyBorder="1"/>
    <xf numFmtId="0" fontId="0" fillId="0" borderId="8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MY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MY"/>
              <a:t>Patent blue V standard curve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axId val="187308672"/>
        <c:axId val="187310848"/>
      </c:scatterChart>
      <c:valAx>
        <c:axId val="1873086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MY"/>
                  <a:t>OD620nm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7310848"/>
        <c:crosses val="autoZero"/>
        <c:crossBetween val="midCat"/>
      </c:valAx>
      <c:valAx>
        <c:axId val="187310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MY"/>
                  <a:t>Patent blue V concentration</a:t>
                </a:r>
                <a:r>
                  <a:rPr lang="en-MY" baseline="0"/>
                  <a:t> (mg/mL)</a:t>
                </a:r>
                <a:endParaRPr lang="en-MY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73086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MY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MY"/>
              <a:t>Patent blue V standard curve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'Patent Blue V stdd curve'!$E$3:$E$8</c:f>
              <c:numCache>
                <c:formatCode>General</c:formatCode>
                <c:ptCount val="6"/>
                <c:pt idx="0">
                  <c:v>10.770000000000001</c:v>
                </c:pt>
                <c:pt idx="1">
                  <c:v>5.2233333333333327</c:v>
                </c:pt>
                <c:pt idx="2">
                  <c:v>2.7933333333333339</c:v>
                </c:pt>
                <c:pt idx="3">
                  <c:v>1.54</c:v>
                </c:pt>
                <c:pt idx="4">
                  <c:v>1.1499999999999999</c:v>
                </c:pt>
                <c:pt idx="5">
                  <c:v>0.83333333333333326</c:v>
                </c:pt>
              </c:numCache>
            </c:numRef>
          </c:xVal>
          <c:yVal>
            <c:numRef>
              <c:f>'Patent Blue V stdd curve'!$F$3:$F$8</c:f>
              <c:numCache>
                <c:formatCode>General</c:formatCode>
                <c:ptCount val="6"/>
                <c:pt idx="0">
                  <c:v>1</c:v>
                </c:pt>
                <c:pt idx="1">
                  <c:v>0.5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>
                  <c:v>3.125E-2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CB8-4F32-B871-478B6E6EB9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7353728"/>
        <c:axId val="187360000"/>
      </c:scatterChart>
      <c:valAx>
        <c:axId val="1873537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MY"/>
                  <a:t>OD620nm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7360000"/>
        <c:crosses val="autoZero"/>
        <c:crossBetween val="midCat"/>
      </c:valAx>
      <c:valAx>
        <c:axId val="187360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MY"/>
                  <a:t>Patent blue V concentration</a:t>
                </a:r>
                <a:r>
                  <a:rPr lang="en-MY" baseline="0"/>
                  <a:t> (mg/mL)</a:t>
                </a:r>
                <a:endParaRPr lang="en-MY"/>
              </a:p>
            </c:rich>
          </c:tx>
          <c:layout>
            <c:manualLayout>
              <c:xMode val="edge"/>
              <c:yMode val="edge"/>
              <c:x val="2.2222222222222223E-2"/>
              <c:y val="0.1161574074074074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73537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MY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PEG 2000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10%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rgbClr val="7030A0">
                    <a:alpha val="94000"/>
                  </a:srgbClr>
                </a:solidFill>
              </a:ln>
              <a:effectLst/>
            </c:spPr>
          </c:marker>
          <c:xVal>
            <c:numRef>
              <c:f>'imp stability'!$D$4:$K$4</c:f>
              <c:numCache>
                <c:formatCode>General</c:formatCode>
                <c:ptCount val="8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  <c:pt idx="4">
                  <c:v>120</c:v>
                </c:pt>
                <c:pt idx="5">
                  <c:v>150</c:v>
                </c:pt>
                <c:pt idx="6">
                  <c:v>180</c:v>
                </c:pt>
                <c:pt idx="7">
                  <c:v>210</c:v>
                </c:pt>
              </c:numCache>
            </c:numRef>
          </c:xVal>
          <c:yVal>
            <c:numRef>
              <c:f>'imp stability'!$N$5:$U$5</c:f>
              <c:numCache>
                <c:formatCode>0.000</c:formatCode>
                <c:ptCount val="8"/>
                <c:pt idx="0">
                  <c:v>0.7892293407613743</c:v>
                </c:pt>
                <c:pt idx="1">
                  <c:v>0.75208913649025078</c:v>
                </c:pt>
                <c:pt idx="2">
                  <c:v>0.59424326833797592</c:v>
                </c:pt>
                <c:pt idx="3">
                  <c:v>0.9656453110492107</c:v>
                </c:pt>
                <c:pt idx="4">
                  <c:v>0.81708449396471672</c:v>
                </c:pt>
                <c:pt idx="5">
                  <c:v>0.55710306406685239</c:v>
                </c:pt>
                <c:pt idx="6">
                  <c:v>0.54781801299907151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F7F-403A-84FC-35860685BDAC}"/>
            </c:ext>
          </c:extLst>
        </c:ser>
        <c:ser>
          <c:idx val="1"/>
          <c:order val="1"/>
          <c:tx>
            <c:v>20%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'imp stability'!$D$4:$K$4</c:f>
              <c:numCache>
                <c:formatCode>General</c:formatCode>
                <c:ptCount val="8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  <c:pt idx="4">
                  <c:v>120</c:v>
                </c:pt>
                <c:pt idx="5">
                  <c:v>150</c:v>
                </c:pt>
                <c:pt idx="6">
                  <c:v>180</c:v>
                </c:pt>
                <c:pt idx="7">
                  <c:v>210</c:v>
                </c:pt>
              </c:numCache>
            </c:numRef>
          </c:xVal>
          <c:yVal>
            <c:numRef>
              <c:f>'imp stability'!$N$6:$U$6</c:f>
              <c:numCache>
                <c:formatCode>0.000</c:formatCode>
                <c:ptCount val="8"/>
                <c:pt idx="0">
                  <c:v>0.4642525533890437</c:v>
                </c:pt>
                <c:pt idx="1">
                  <c:v>0.59424326833797592</c:v>
                </c:pt>
                <c:pt idx="2">
                  <c:v>0.47353760445682452</c:v>
                </c:pt>
                <c:pt idx="3">
                  <c:v>0.56638811513463316</c:v>
                </c:pt>
                <c:pt idx="4">
                  <c:v>0.55710306406685239</c:v>
                </c:pt>
                <c:pt idx="5">
                  <c:v>0.57567316620241415</c:v>
                </c:pt>
                <c:pt idx="6">
                  <c:v>0.49210770659238628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F7F-403A-84FC-35860685BDAC}"/>
            </c:ext>
          </c:extLst>
        </c:ser>
        <c:ser>
          <c:idx val="2"/>
          <c:order val="2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x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'imp stability'!$D$4:$K$4</c:f>
              <c:numCache>
                <c:formatCode>General</c:formatCode>
                <c:ptCount val="8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  <c:pt idx="4">
                  <c:v>120</c:v>
                </c:pt>
                <c:pt idx="5">
                  <c:v>150</c:v>
                </c:pt>
                <c:pt idx="6">
                  <c:v>180</c:v>
                </c:pt>
                <c:pt idx="7">
                  <c:v>210</c:v>
                </c:pt>
              </c:numCache>
            </c:numRef>
          </c:xVal>
          <c:yVal>
            <c:numRef>
              <c:f>'imp stability'!$N$7:$T$7</c:f>
              <c:numCache>
                <c:formatCode>0.000</c:formatCode>
                <c:ptCount val="7"/>
                <c:pt idx="0">
                  <c:v>0.51996285979572887</c:v>
                </c:pt>
                <c:pt idx="1">
                  <c:v>0.77065923862581254</c:v>
                </c:pt>
                <c:pt idx="2">
                  <c:v>0.65923862581244186</c:v>
                </c:pt>
                <c:pt idx="3">
                  <c:v>0.63138347260909944</c:v>
                </c:pt>
                <c:pt idx="4">
                  <c:v>0.73351903435468901</c:v>
                </c:pt>
                <c:pt idx="5">
                  <c:v>0.85422469823584024</c:v>
                </c:pt>
                <c:pt idx="6">
                  <c:v>0.50139275766016711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F7F-403A-84FC-35860685BDAC}"/>
            </c:ext>
          </c:extLst>
        </c:ser>
        <c:ser>
          <c:idx val="3"/>
          <c:order val="3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star"/>
            <c:size val="5"/>
            <c:spPr>
              <a:noFill/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'imp stability'!$D$4:$K$4</c:f>
              <c:numCache>
                <c:formatCode>General</c:formatCode>
                <c:ptCount val="8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  <c:pt idx="4">
                  <c:v>120</c:v>
                </c:pt>
                <c:pt idx="5">
                  <c:v>150</c:v>
                </c:pt>
                <c:pt idx="6">
                  <c:v>180</c:v>
                </c:pt>
                <c:pt idx="7">
                  <c:v>210</c:v>
                </c:pt>
              </c:numCache>
            </c:numRef>
          </c:xVal>
          <c:yVal>
            <c:numRef>
              <c:f>'imp stability'!$N$8:$T$8</c:f>
              <c:numCache>
                <c:formatCode>0.000</c:formatCode>
                <c:ptCount val="7"/>
                <c:pt idx="0">
                  <c:v>0.56638811513463316</c:v>
                </c:pt>
                <c:pt idx="1">
                  <c:v>0.80779944289693595</c:v>
                </c:pt>
                <c:pt idx="2">
                  <c:v>0.57567316620241415</c:v>
                </c:pt>
                <c:pt idx="3">
                  <c:v>0.63138347260909944</c:v>
                </c:pt>
                <c:pt idx="4">
                  <c:v>0.76137418755803155</c:v>
                </c:pt>
                <c:pt idx="5">
                  <c:v>0.84493964716805936</c:v>
                </c:pt>
                <c:pt idx="6">
                  <c:v>0.53853296193129063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9F7F-403A-84FC-35860685BDAC}"/>
            </c:ext>
          </c:extLst>
        </c:ser>
        <c:ser>
          <c:idx val="4"/>
          <c:order val="4"/>
          <c:tx>
            <c:v>4.0(10%)</c:v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'imp stability'!$D$4:$K$4</c:f>
              <c:numCache>
                <c:formatCode>General</c:formatCode>
                <c:ptCount val="8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  <c:pt idx="4">
                  <c:v>120</c:v>
                </c:pt>
                <c:pt idx="5">
                  <c:v>150</c:v>
                </c:pt>
                <c:pt idx="6">
                  <c:v>180</c:v>
                </c:pt>
                <c:pt idx="7">
                  <c:v>210</c:v>
                </c:pt>
              </c:numCache>
            </c:numRef>
          </c:xVal>
          <c:yVal>
            <c:numRef>
              <c:f>'imp stability'!$N$22:$T$22</c:f>
              <c:numCache>
                <c:formatCode>0.000</c:formatCode>
                <c:ptCount val="7"/>
                <c:pt idx="0">
                  <c:v>8.5979572887650892</c:v>
                </c:pt>
                <c:pt idx="1">
                  <c:v>12.274837511606314</c:v>
                </c:pt>
                <c:pt idx="2">
                  <c:v>20.371402042711235</c:v>
                </c:pt>
                <c:pt idx="3">
                  <c:v>22.581244196843084</c:v>
                </c:pt>
                <c:pt idx="4">
                  <c:v>20.631383472609098</c:v>
                </c:pt>
                <c:pt idx="5">
                  <c:v>23.017641597028785</c:v>
                </c:pt>
                <c:pt idx="6">
                  <c:v>23.741875580315693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9F7F-403A-84FC-35860685BDAC}"/>
            </c:ext>
          </c:extLst>
        </c:ser>
        <c:ser>
          <c:idx val="5"/>
          <c:order val="5"/>
          <c:tx>
            <c:v>4.0(20%)</c:v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'imp stability'!$D$4:$K$4</c:f>
              <c:numCache>
                <c:formatCode>General</c:formatCode>
                <c:ptCount val="8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  <c:pt idx="4">
                  <c:v>120</c:v>
                </c:pt>
                <c:pt idx="5">
                  <c:v>150</c:v>
                </c:pt>
                <c:pt idx="6">
                  <c:v>180</c:v>
                </c:pt>
                <c:pt idx="7">
                  <c:v>210</c:v>
                </c:pt>
              </c:numCache>
            </c:numRef>
          </c:xVal>
          <c:yVal>
            <c:numRef>
              <c:f>'imp stability'!$N$23:$T$23</c:f>
              <c:numCache>
                <c:formatCode>0.000</c:formatCode>
                <c:ptCount val="7"/>
                <c:pt idx="0">
                  <c:v>8.0872794800371413</c:v>
                </c:pt>
                <c:pt idx="1">
                  <c:v>11.142061281337048</c:v>
                </c:pt>
                <c:pt idx="2">
                  <c:v>11.782729805013927</c:v>
                </c:pt>
                <c:pt idx="3">
                  <c:v>15.032497678737233</c:v>
                </c:pt>
                <c:pt idx="4">
                  <c:v>16.462395543175486</c:v>
                </c:pt>
                <c:pt idx="5">
                  <c:v>18.644382544103994</c:v>
                </c:pt>
                <c:pt idx="6">
                  <c:v>18.7372330547818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9F7F-403A-84FC-35860685BDAC}"/>
            </c:ext>
          </c:extLst>
        </c:ser>
        <c:ser>
          <c:idx val="6"/>
          <c:order val="6"/>
          <c:tx>
            <c:v>4.0(30%)</c:v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x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'imp stability'!$D$4:$K$4</c:f>
              <c:numCache>
                <c:formatCode>General</c:formatCode>
                <c:ptCount val="8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  <c:pt idx="4">
                  <c:v>120</c:v>
                </c:pt>
                <c:pt idx="5">
                  <c:v>150</c:v>
                </c:pt>
                <c:pt idx="6">
                  <c:v>180</c:v>
                </c:pt>
                <c:pt idx="7">
                  <c:v>210</c:v>
                </c:pt>
              </c:numCache>
            </c:numRef>
          </c:xVal>
          <c:yVal>
            <c:numRef>
              <c:f>'imp stability'!$N$24:$T$24</c:f>
              <c:numCache>
                <c:formatCode>0.000</c:formatCode>
                <c:ptCount val="7"/>
                <c:pt idx="0">
                  <c:v>5.0417827298050142</c:v>
                </c:pt>
                <c:pt idx="1">
                  <c:v>6.4531104921077072</c:v>
                </c:pt>
                <c:pt idx="2">
                  <c:v>7.205199628597958</c:v>
                </c:pt>
                <c:pt idx="3">
                  <c:v>9.3964716805942441</c:v>
                </c:pt>
                <c:pt idx="4">
                  <c:v>9.5357474466109569</c:v>
                </c:pt>
                <c:pt idx="5">
                  <c:v>9.8700092850510686</c:v>
                </c:pt>
                <c:pt idx="6">
                  <c:v>10.501392757660168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9F7F-403A-84FC-35860685BDAC}"/>
            </c:ext>
          </c:extLst>
        </c:ser>
        <c:ser>
          <c:idx val="7"/>
          <c:order val="7"/>
          <c:tx>
            <c:v>4.0(40%)</c:v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star"/>
            <c:size val="5"/>
            <c:spPr>
              <a:noFill/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'imp stability'!$D$4:$K$4</c:f>
              <c:numCache>
                <c:formatCode>General</c:formatCode>
                <c:ptCount val="8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  <c:pt idx="4">
                  <c:v>120</c:v>
                </c:pt>
                <c:pt idx="5">
                  <c:v>150</c:v>
                </c:pt>
                <c:pt idx="6">
                  <c:v>180</c:v>
                </c:pt>
                <c:pt idx="7">
                  <c:v>210</c:v>
                </c:pt>
              </c:numCache>
            </c:numRef>
          </c:xVal>
          <c:yVal>
            <c:numRef>
              <c:f>'imp stability'!$N$25:$T$25</c:f>
              <c:numCache>
                <c:formatCode>0.000</c:formatCode>
                <c:ptCount val="7"/>
                <c:pt idx="0">
                  <c:v>3.1104921077065928</c:v>
                </c:pt>
                <c:pt idx="1">
                  <c:v>3.6768802228412256</c:v>
                </c:pt>
                <c:pt idx="2">
                  <c:v>3.7047353760445683</c:v>
                </c:pt>
                <c:pt idx="3">
                  <c:v>4.0947075208913652</c:v>
                </c:pt>
                <c:pt idx="4">
                  <c:v>4.4475394614670378</c:v>
                </c:pt>
                <c:pt idx="5">
                  <c:v>6.7502321262766953</c:v>
                </c:pt>
                <c:pt idx="6">
                  <c:v>7.3630454967502326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9F7F-403A-84FC-35860685BDAC}"/>
            </c:ext>
          </c:extLst>
        </c:ser>
        <c:ser>
          <c:idx val="8"/>
          <c:order val="8"/>
          <c:tx>
            <c:v>8.0(10%)</c:v>
          </c:tx>
          <c:spPr>
            <a:ln w="19050" cap="rnd">
              <a:solidFill>
                <a:srgbClr val="7030A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xVal>
            <c:numRef>
              <c:f>'imp stability'!$D$4:$K$4</c:f>
              <c:numCache>
                <c:formatCode>General</c:formatCode>
                <c:ptCount val="8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  <c:pt idx="4">
                  <c:v>120</c:v>
                </c:pt>
                <c:pt idx="5">
                  <c:v>150</c:v>
                </c:pt>
                <c:pt idx="6">
                  <c:v>180</c:v>
                </c:pt>
                <c:pt idx="7">
                  <c:v>210</c:v>
                </c:pt>
              </c:numCache>
            </c:numRef>
          </c:xVal>
          <c:yVal>
            <c:numRef>
              <c:f>'imp stability'!$N$39:$T$39</c:f>
              <c:numCache>
                <c:formatCode>0.000</c:formatCode>
                <c:ptCount val="7"/>
                <c:pt idx="0">
                  <c:v>2.0891364902506964</c:v>
                </c:pt>
                <c:pt idx="1">
                  <c:v>20.241411327762304</c:v>
                </c:pt>
                <c:pt idx="2">
                  <c:v>20.482822655524604</c:v>
                </c:pt>
                <c:pt idx="3">
                  <c:v>20.324976787372332</c:v>
                </c:pt>
                <c:pt idx="4">
                  <c:v>20.139275766016716</c:v>
                </c:pt>
                <c:pt idx="5">
                  <c:v>19.962859795728878</c:v>
                </c:pt>
                <c:pt idx="6">
                  <c:v>20.185701021355619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9F7F-403A-84FC-35860685BDAC}"/>
            </c:ext>
          </c:extLst>
        </c:ser>
        <c:ser>
          <c:idx val="9"/>
          <c:order val="9"/>
          <c:tx>
            <c:v>8.0(20%)</c:v>
          </c:tx>
          <c:spPr>
            <a:ln w="19050" cap="rnd">
              <a:solidFill>
                <a:srgbClr val="7030A0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xVal>
            <c:numRef>
              <c:f>'imp stability'!$D$4:$K$4</c:f>
              <c:numCache>
                <c:formatCode>General</c:formatCode>
                <c:ptCount val="8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  <c:pt idx="4">
                  <c:v>120</c:v>
                </c:pt>
                <c:pt idx="5">
                  <c:v>150</c:v>
                </c:pt>
                <c:pt idx="6">
                  <c:v>180</c:v>
                </c:pt>
                <c:pt idx="7">
                  <c:v>210</c:v>
                </c:pt>
              </c:numCache>
            </c:numRef>
          </c:xVal>
          <c:yVal>
            <c:numRef>
              <c:f>'imp stability'!$N$40:$T$40</c:f>
              <c:numCache>
                <c:formatCode>0.000</c:formatCode>
                <c:ptCount val="7"/>
                <c:pt idx="0">
                  <c:v>1.6898792943361187</c:v>
                </c:pt>
                <c:pt idx="1">
                  <c:v>17.780872794800374</c:v>
                </c:pt>
                <c:pt idx="2">
                  <c:v>18.978644382544104</c:v>
                </c:pt>
                <c:pt idx="3">
                  <c:v>18.579387186629525</c:v>
                </c:pt>
                <c:pt idx="4">
                  <c:v>18.087279480037139</c:v>
                </c:pt>
                <c:pt idx="5">
                  <c:v>18.356545961002787</c:v>
                </c:pt>
                <c:pt idx="6">
                  <c:v>17.883008356545961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9F7F-403A-84FC-35860685BDAC}"/>
            </c:ext>
          </c:extLst>
        </c:ser>
        <c:ser>
          <c:idx val="10"/>
          <c:order val="10"/>
          <c:tx>
            <c:v>8.0(30%)</c:v>
          </c:tx>
          <c:spPr>
            <a:ln w="19050" cap="rnd">
              <a:solidFill>
                <a:srgbClr val="7030A0"/>
              </a:solidFill>
              <a:round/>
            </a:ln>
            <a:effectLst/>
          </c:spPr>
          <c:marker>
            <c:symbol val="x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xVal>
            <c:numRef>
              <c:f>'imp stability'!$D$4:$K$4</c:f>
              <c:numCache>
                <c:formatCode>General</c:formatCode>
                <c:ptCount val="8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  <c:pt idx="4">
                  <c:v>120</c:v>
                </c:pt>
                <c:pt idx="5">
                  <c:v>150</c:v>
                </c:pt>
                <c:pt idx="6">
                  <c:v>180</c:v>
                </c:pt>
                <c:pt idx="7">
                  <c:v>210</c:v>
                </c:pt>
              </c:numCache>
            </c:numRef>
          </c:xVal>
          <c:yVal>
            <c:numRef>
              <c:f>'imp stability'!$N$41:$T$41</c:f>
              <c:numCache>
                <c:formatCode>0.000</c:formatCode>
                <c:ptCount val="7"/>
                <c:pt idx="0">
                  <c:v>1.5227483751160631</c:v>
                </c:pt>
                <c:pt idx="1">
                  <c:v>9.8328690807799433</c:v>
                </c:pt>
                <c:pt idx="2">
                  <c:v>10.250696378830085</c:v>
                </c:pt>
                <c:pt idx="3">
                  <c:v>9.9071494893221903</c:v>
                </c:pt>
                <c:pt idx="4">
                  <c:v>10.250696378830085</c:v>
                </c:pt>
                <c:pt idx="5">
                  <c:v>10.399257195914577</c:v>
                </c:pt>
                <c:pt idx="6">
                  <c:v>9.9907149489322205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9F7F-403A-84FC-35860685BDAC}"/>
            </c:ext>
          </c:extLst>
        </c:ser>
        <c:ser>
          <c:idx val="11"/>
          <c:order val="11"/>
          <c:tx>
            <c:v>8.0(40%)</c:v>
          </c:tx>
          <c:spPr>
            <a:ln w="19050" cap="rnd">
              <a:solidFill>
                <a:srgbClr val="7030A0"/>
              </a:solidFill>
              <a:round/>
            </a:ln>
            <a:effectLst/>
          </c:spPr>
          <c:marker>
            <c:symbol val="star"/>
            <c:size val="5"/>
            <c:spPr>
              <a:noFill/>
              <a:ln w="9525">
                <a:solidFill>
                  <a:srgbClr val="7030A0"/>
                </a:solidFill>
              </a:ln>
              <a:effectLst/>
            </c:spPr>
          </c:marker>
          <c:xVal>
            <c:numRef>
              <c:f>'imp stability'!$D$4:$K$4</c:f>
              <c:numCache>
                <c:formatCode>General</c:formatCode>
                <c:ptCount val="8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  <c:pt idx="4">
                  <c:v>120</c:v>
                </c:pt>
                <c:pt idx="5">
                  <c:v>150</c:v>
                </c:pt>
                <c:pt idx="6">
                  <c:v>180</c:v>
                </c:pt>
                <c:pt idx="7">
                  <c:v>210</c:v>
                </c:pt>
              </c:numCache>
            </c:numRef>
          </c:xVal>
          <c:yVal>
            <c:numRef>
              <c:f>'imp stability'!$N$42:$T$42</c:f>
              <c:numCache>
                <c:formatCode>0.000</c:formatCode>
                <c:ptCount val="7"/>
                <c:pt idx="0">
                  <c:v>0.95636025998142982</c:v>
                </c:pt>
                <c:pt idx="1">
                  <c:v>6.7595171773444749</c:v>
                </c:pt>
                <c:pt idx="2">
                  <c:v>6.9637883008356551</c:v>
                </c:pt>
                <c:pt idx="3">
                  <c:v>6.0631383472609102</c:v>
                </c:pt>
                <c:pt idx="4">
                  <c:v>6.787372330547818</c:v>
                </c:pt>
                <c:pt idx="5">
                  <c:v>7.0194986072423404</c:v>
                </c:pt>
                <c:pt idx="6">
                  <c:v>7.0659238625812444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9F7F-403A-84FC-35860685BD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7891072"/>
        <c:axId val="207897728"/>
      </c:scatterChart>
      <c:valAx>
        <c:axId val="2078910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Time(min)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7897728"/>
        <c:crosses val="autoZero"/>
        <c:crossBetween val="midCat"/>
      </c:valAx>
      <c:valAx>
        <c:axId val="207897728"/>
        <c:scaling>
          <c:orientation val="minMax"/>
          <c:max val="25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Leaching percentage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789107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4413588968386866"/>
          <c:y val="0.10134747904326387"/>
          <c:w val="0.14219282716932494"/>
          <c:h val="0.7935944900053969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MY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10%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'imp stability'!$D$4:$J$4</c:f>
              <c:numCache>
                <c:formatCode>General</c:formatCode>
                <c:ptCount val="7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  <c:pt idx="4">
                  <c:v>120</c:v>
                </c:pt>
                <c:pt idx="5">
                  <c:v>150</c:v>
                </c:pt>
                <c:pt idx="6">
                  <c:v>180</c:v>
                </c:pt>
              </c:numCache>
            </c:numRef>
          </c:xVal>
          <c:yVal>
            <c:numRef>
              <c:f>'imp stability'!$N$9:$U$9</c:f>
              <c:numCache>
                <c:formatCode>0.000</c:formatCode>
                <c:ptCount val="8"/>
                <c:pt idx="0">
                  <c:v>0.4178272980501393</c:v>
                </c:pt>
                <c:pt idx="1">
                  <c:v>0.4178272980501393</c:v>
                </c:pt>
                <c:pt idx="2">
                  <c:v>0.38068709377901577</c:v>
                </c:pt>
                <c:pt idx="3">
                  <c:v>0.44568245125348194</c:v>
                </c:pt>
                <c:pt idx="4">
                  <c:v>0.53853296193129063</c:v>
                </c:pt>
                <c:pt idx="5">
                  <c:v>0.50139275766016711</c:v>
                </c:pt>
                <c:pt idx="6">
                  <c:v>0.39925719591457753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631-4D24-96A9-584A8078CF8E}"/>
            </c:ext>
          </c:extLst>
        </c:ser>
        <c:ser>
          <c:idx val="1"/>
          <c:order val="1"/>
          <c:tx>
            <c:v>4.0 (10%)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'imp stability'!$D$4:$J$4</c:f>
              <c:numCache>
                <c:formatCode>General</c:formatCode>
                <c:ptCount val="7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  <c:pt idx="4">
                  <c:v>120</c:v>
                </c:pt>
                <c:pt idx="5">
                  <c:v>150</c:v>
                </c:pt>
                <c:pt idx="6">
                  <c:v>180</c:v>
                </c:pt>
              </c:numCache>
            </c:numRef>
          </c:xVal>
          <c:yVal>
            <c:numRef>
              <c:f>'imp stability'!$N$26:$T$26</c:f>
              <c:numCache>
                <c:formatCode>0.000</c:formatCode>
                <c:ptCount val="7"/>
                <c:pt idx="0">
                  <c:v>5.088207985143919</c:v>
                </c:pt>
                <c:pt idx="1">
                  <c:v>6.2024141132776238</c:v>
                </c:pt>
                <c:pt idx="2">
                  <c:v>6.4252553389043632</c:v>
                </c:pt>
                <c:pt idx="3">
                  <c:v>8.152274837511607</c:v>
                </c:pt>
                <c:pt idx="4">
                  <c:v>8.3101207056638806</c:v>
                </c:pt>
                <c:pt idx="5">
                  <c:v>8.4493964716805952</c:v>
                </c:pt>
                <c:pt idx="6">
                  <c:v>9.0157845868152275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631-4D24-96A9-584A8078CF8E}"/>
            </c:ext>
          </c:extLst>
        </c:ser>
        <c:ser>
          <c:idx val="2"/>
          <c:order val="2"/>
          <c:tx>
            <c:v>8.0(10%)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'imp stability'!$D$4:$J$4</c:f>
              <c:numCache>
                <c:formatCode>General</c:formatCode>
                <c:ptCount val="7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  <c:pt idx="4">
                  <c:v>120</c:v>
                </c:pt>
                <c:pt idx="5">
                  <c:v>150</c:v>
                </c:pt>
                <c:pt idx="6">
                  <c:v>180</c:v>
                </c:pt>
              </c:numCache>
            </c:numRef>
          </c:xVal>
          <c:yVal>
            <c:numRef>
              <c:f>'imp stability'!$N$43:$T$43</c:f>
              <c:numCache>
                <c:formatCode>0.000</c:formatCode>
                <c:ptCount val="7"/>
                <c:pt idx="0">
                  <c:v>1.1977715877437327</c:v>
                </c:pt>
                <c:pt idx="1">
                  <c:v>10.139275766016715</c:v>
                </c:pt>
                <c:pt idx="2">
                  <c:v>10.380687093779017</c:v>
                </c:pt>
                <c:pt idx="3">
                  <c:v>10.129990714948931</c:v>
                </c:pt>
                <c:pt idx="4">
                  <c:v>10.6313834726091</c:v>
                </c:pt>
                <c:pt idx="5">
                  <c:v>10.167130919220057</c:v>
                </c:pt>
                <c:pt idx="6">
                  <c:v>10.436397400185703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E631-4D24-96A9-584A8078CF8E}"/>
            </c:ext>
          </c:extLst>
        </c:ser>
        <c:ser>
          <c:idx val="3"/>
          <c:order val="3"/>
          <c:tx>
            <c:v>20%</c:v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'imp stability'!$D$4:$J$4</c:f>
              <c:numCache>
                <c:formatCode>General</c:formatCode>
                <c:ptCount val="7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  <c:pt idx="4">
                  <c:v>120</c:v>
                </c:pt>
                <c:pt idx="5">
                  <c:v>150</c:v>
                </c:pt>
                <c:pt idx="6">
                  <c:v>180</c:v>
                </c:pt>
              </c:numCache>
            </c:numRef>
          </c:xVal>
          <c:yVal>
            <c:numRef>
              <c:f>'imp stability'!$N$10:$U$10</c:f>
              <c:numCache>
                <c:formatCode>0.000</c:formatCode>
                <c:ptCount val="8"/>
                <c:pt idx="0">
                  <c:v>0.67780872794800362</c:v>
                </c:pt>
                <c:pt idx="1">
                  <c:v>0.55710306406685239</c:v>
                </c:pt>
                <c:pt idx="2">
                  <c:v>0.43639740018570106</c:v>
                </c:pt>
                <c:pt idx="3">
                  <c:v>0.42711234911792012</c:v>
                </c:pt>
                <c:pt idx="4">
                  <c:v>0.47353760445682452</c:v>
                </c:pt>
                <c:pt idx="5">
                  <c:v>0.51067780872794799</c:v>
                </c:pt>
                <c:pt idx="6">
                  <c:v>0.42711234911792012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E631-4D24-96A9-584A8078CF8E}"/>
            </c:ext>
          </c:extLst>
        </c:ser>
        <c:ser>
          <c:idx val="4"/>
          <c:order val="4"/>
          <c:tx>
            <c:v>4.0(20%)</c:v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'imp stability'!$D$4:$J$4</c:f>
              <c:numCache>
                <c:formatCode>General</c:formatCode>
                <c:ptCount val="7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  <c:pt idx="4">
                  <c:v>120</c:v>
                </c:pt>
                <c:pt idx="5">
                  <c:v>150</c:v>
                </c:pt>
                <c:pt idx="6">
                  <c:v>180</c:v>
                </c:pt>
              </c:numCache>
            </c:numRef>
          </c:xVal>
          <c:yVal>
            <c:numRef>
              <c:f>'imp stability'!$N$27:$T$27</c:f>
              <c:numCache>
                <c:formatCode>0.000</c:formatCode>
                <c:ptCount val="7"/>
                <c:pt idx="0">
                  <c:v>4.2711234911792015</c:v>
                </c:pt>
                <c:pt idx="1">
                  <c:v>4.9860724233983289</c:v>
                </c:pt>
                <c:pt idx="2">
                  <c:v>5.0974930362116995</c:v>
                </c:pt>
                <c:pt idx="3">
                  <c:v>5.255338904363974</c:v>
                </c:pt>
                <c:pt idx="4">
                  <c:v>5.3574744661095641</c:v>
                </c:pt>
                <c:pt idx="5">
                  <c:v>5.6638811513463327</c:v>
                </c:pt>
                <c:pt idx="6">
                  <c:v>5.7103064066852367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E631-4D24-96A9-584A8078CF8E}"/>
            </c:ext>
          </c:extLst>
        </c:ser>
        <c:ser>
          <c:idx val="5"/>
          <c:order val="5"/>
          <c:tx>
            <c:v>8.0(20%)</c:v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'imp stability'!$D$4:$J$4</c:f>
              <c:numCache>
                <c:formatCode>General</c:formatCode>
                <c:ptCount val="7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  <c:pt idx="4">
                  <c:v>120</c:v>
                </c:pt>
                <c:pt idx="5">
                  <c:v>150</c:v>
                </c:pt>
                <c:pt idx="6">
                  <c:v>180</c:v>
                </c:pt>
              </c:numCache>
            </c:numRef>
          </c:xVal>
          <c:yVal>
            <c:numRef>
              <c:f>'imp stability'!$N$44:$U$44</c:f>
              <c:numCache>
                <c:formatCode>0.000</c:formatCode>
                <c:ptCount val="8"/>
                <c:pt idx="0">
                  <c:v>0.9656453110492107</c:v>
                </c:pt>
                <c:pt idx="1">
                  <c:v>5.7938718662952651</c:v>
                </c:pt>
                <c:pt idx="2">
                  <c:v>6.3416898792943366</c:v>
                </c:pt>
                <c:pt idx="3">
                  <c:v>6.109563602599815</c:v>
                </c:pt>
                <c:pt idx="4">
                  <c:v>6.1931290622098425</c:v>
                </c:pt>
                <c:pt idx="5">
                  <c:v>6.2395543175487473</c:v>
                </c:pt>
                <c:pt idx="6">
                  <c:v>6.4438254410399258</c:v>
                </c:pt>
                <c:pt idx="7">
                  <c:v>6.109563602599815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E631-4D24-96A9-584A8078CF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7958016"/>
        <c:axId val="207959936"/>
      </c:scatterChart>
      <c:valAx>
        <c:axId val="2079580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7959936"/>
        <c:crosses val="autoZero"/>
        <c:crossBetween val="midCat"/>
      </c:valAx>
      <c:valAx>
        <c:axId val="20795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795801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MY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2000(10%)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('imp stability'!$A$5,'imp stability'!$A$22,'imp stability'!$A$39)</c:f>
              <c:strCache>
                <c:ptCount val="3"/>
                <c:pt idx="0">
                  <c:v>Amberlite XAD4</c:v>
                </c:pt>
                <c:pt idx="1">
                  <c:v>VitraPor 4.0</c:v>
                </c:pt>
                <c:pt idx="2">
                  <c:v>VitraPor 8.0</c:v>
                </c:pt>
              </c:strCache>
            </c:strRef>
          </c:cat>
          <c:val>
            <c:numRef>
              <c:f>('imp stability'!$T$5,'imp stability'!$T$22,'imp stability'!$T$39)</c:f>
              <c:numCache>
                <c:formatCode>0.000</c:formatCode>
                <c:ptCount val="3"/>
                <c:pt idx="0">
                  <c:v>0.54781801299907151</c:v>
                </c:pt>
                <c:pt idx="1">
                  <c:v>23.741875580315693</c:v>
                </c:pt>
                <c:pt idx="2">
                  <c:v>20.185701021355619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5EF-4D93-8662-09B6FC5C5D8D}"/>
            </c:ext>
          </c:extLst>
        </c:ser>
        <c:ser>
          <c:idx val="1"/>
          <c:order val="1"/>
          <c:tx>
            <c:v>2000(20%)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('imp stability'!$A$5,'imp stability'!$A$22,'imp stability'!$A$39)</c:f>
              <c:strCache>
                <c:ptCount val="3"/>
                <c:pt idx="0">
                  <c:v>Amberlite XAD4</c:v>
                </c:pt>
                <c:pt idx="1">
                  <c:v>VitraPor 4.0</c:v>
                </c:pt>
                <c:pt idx="2">
                  <c:v>VitraPor 8.0</c:v>
                </c:pt>
              </c:strCache>
            </c:strRef>
          </c:cat>
          <c:val>
            <c:numRef>
              <c:f>('imp stability'!$T$6,'imp stability'!$T$23,'imp stability'!$T$40)</c:f>
              <c:numCache>
                <c:formatCode>0.000</c:formatCode>
                <c:ptCount val="3"/>
                <c:pt idx="0">
                  <c:v>0.49210770659238628</c:v>
                </c:pt>
                <c:pt idx="1">
                  <c:v>18.7372330547818</c:v>
                </c:pt>
                <c:pt idx="2">
                  <c:v>17.883008356545961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5EF-4D93-8662-09B6FC5C5D8D}"/>
            </c:ext>
          </c:extLst>
        </c:ser>
        <c:ser>
          <c:idx val="2"/>
          <c:order val="2"/>
          <c:tx>
            <c:v>2000(30%)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('imp stability'!$A$5,'imp stability'!$A$22,'imp stability'!$A$39)</c:f>
              <c:strCache>
                <c:ptCount val="3"/>
                <c:pt idx="0">
                  <c:v>Amberlite XAD4</c:v>
                </c:pt>
                <c:pt idx="1">
                  <c:v>VitraPor 4.0</c:v>
                </c:pt>
                <c:pt idx="2">
                  <c:v>VitraPor 8.0</c:v>
                </c:pt>
              </c:strCache>
            </c:strRef>
          </c:cat>
          <c:val>
            <c:numRef>
              <c:f>('imp stability'!$T$7,'imp stability'!$T$24,'imp stability'!$T$41)</c:f>
              <c:numCache>
                <c:formatCode>0.000</c:formatCode>
                <c:ptCount val="3"/>
                <c:pt idx="0">
                  <c:v>0.50139275766016711</c:v>
                </c:pt>
                <c:pt idx="1">
                  <c:v>10.501392757660168</c:v>
                </c:pt>
                <c:pt idx="2">
                  <c:v>9.9907149489322205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5EF-4D93-8662-09B6FC5C5D8D}"/>
            </c:ext>
          </c:extLst>
        </c:ser>
        <c:ser>
          <c:idx val="3"/>
          <c:order val="3"/>
          <c:tx>
            <c:v>2000(40%)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('imp stability'!$A$5,'imp stability'!$A$22,'imp stability'!$A$39)</c:f>
              <c:strCache>
                <c:ptCount val="3"/>
                <c:pt idx="0">
                  <c:v>Amberlite XAD4</c:v>
                </c:pt>
                <c:pt idx="1">
                  <c:v>VitraPor 4.0</c:v>
                </c:pt>
                <c:pt idx="2">
                  <c:v>VitraPor 8.0</c:v>
                </c:pt>
              </c:strCache>
            </c:strRef>
          </c:cat>
          <c:val>
            <c:numRef>
              <c:f>('imp stability'!$T$8,'imp stability'!$T$25,'imp stability'!$T$42)</c:f>
              <c:numCache>
                <c:formatCode>0.000</c:formatCode>
                <c:ptCount val="3"/>
                <c:pt idx="0">
                  <c:v>0.53853296193129063</c:v>
                </c:pt>
                <c:pt idx="1">
                  <c:v>7.3630454967502326</c:v>
                </c:pt>
                <c:pt idx="2">
                  <c:v>7.0659238625812444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65EF-4D93-8662-09B6FC5C5D8D}"/>
            </c:ext>
          </c:extLst>
        </c:ser>
        <c:ser>
          <c:idx val="4"/>
          <c:order val="4"/>
          <c:tx>
            <c:v>4000(10%)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('imp stability'!$A$5,'imp stability'!$A$22,'imp stability'!$A$39)</c:f>
              <c:strCache>
                <c:ptCount val="3"/>
                <c:pt idx="0">
                  <c:v>Amberlite XAD4</c:v>
                </c:pt>
                <c:pt idx="1">
                  <c:v>VitraPor 4.0</c:v>
                </c:pt>
                <c:pt idx="2">
                  <c:v>VitraPor 8.0</c:v>
                </c:pt>
              </c:strCache>
            </c:strRef>
          </c:cat>
          <c:val>
            <c:numRef>
              <c:f>('imp stability'!$T$9,'imp stability'!$T$26,'imp stability'!$T$43)</c:f>
              <c:numCache>
                <c:formatCode>0.000</c:formatCode>
                <c:ptCount val="3"/>
                <c:pt idx="0">
                  <c:v>0.39925719591457753</c:v>
                </c:pt>
                <c:pt idx="1">
                  <c:v>9.0157845868152275</c:v>
                </c:pt>
                <c:pt idx="2">
                  <c:v>10.436397400185703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65EF-4D93-8662-09B6FC5C5D8D}"/>
            </c:ext>
          </c:extLst>
        </c:ser>
        <c:ser>
          <c:idx val="5"/>
          <c:order val="5"/>
          <c:tx>
            <c:v>4000(20%)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('imp stability'!$A$5,'imp stability'!$A$22,'imp stability'!$A$39)</c:f>
              <c:strCache>
                <c:ptCount val="3"/>
                <c:pt idx="0">
                  <c:v>Amberlite XAD4</c:v>
                </c:pt>
                <c:pt idx="1">
                  <c:v>VitraPor 4.0</c:v>
                </c:pt>
                <c:pt idx="2">
                  <c:v>VitraPor 8.0</c:v>
                </c:pt>
              </c:strCache>
            </c:strRef>
          </c:cat>
          <c:val>
            <c:numRef>
              <c:f>('imp stability'!$T$10,'imp stability'!$T$27,'imp stability'!$T$44)</c:f>
              <c:numCache>
                <c:formatCode>0.000</c:formatCode>
                <c:ptCount val="3"/>
                <c:pt idx="0">
                  <c:v>0.42711234911792012</c:v>
                </c:pt>
                <c:pt idx="1">
                  <c:v>5.7103064066852367</c:v>
                </c:pt>
                <c:pt idx="2">
                  <c:v>6.4438254410399258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65EF-4D93-8662-09B6FC5C5D8D}"/>
            </c:ext>
          </c:extLst>
        </c:ser>
        <c:ser>
          <c:idx val="6"/>
          <c:order val="6"/>
          <c:tx>
            <c:v>4000(30%)</c:v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('imp stability'!$A$5,'imp stability'!$A$22,'imp stability'!$A$39)</c:f>
              <c:strCache>
                <c:ptCount val="3"/>
                <c:pt idx="0">
                  <c:v>Amberlite XAD4</c:v>
                </c:pt>
                <c:pt idx="1">
                  <c:v>VitraPor 4.0</c:v>
                </c:pt>
                <c:pt idx="2">
                  <c:v>VitraPor 8.0</c:v>
                </c:pt>
              </c:strCache>
            </c:strRef>
          </c:cat>
          <c:val>
            <c:numRef>
              <c:f>('imp stability'!$T$11,'imp stability'!$T$28,'imp stability'!$T$45)</c:f>
              <c:numCache>
                <c:formatCode>0.000</c:formatCode>
                <c:ptCount val="3"/>
                <c:pt idx="0">
                  <c:v>0.50139275766016711</c:v>
                </c:pt>
                <c:pt idx="1">
                  <c:v>4.3918291550603525</c:v>
                </c:pt>
                <c:pt idx="2">
                  <c:v>5.0510677808727955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65EF-4D93-8662-09B6FC5C5D8D}"/>
            </c:ext>
          </c:extLst>
        </c:ser>
        <c:ser>
          <c:idx val="7"/>
          <c:order val="7"/>
          <c:tx>
            <c:v>4000(40%)</c:v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('imp stability'!$A$5,'imp stability'!$A$22,'imp stability'!$A$39)</c:f>
              <c:strCache>
                <c:ptCount val="3"/>
                <c:pt idx="0">
                  <c:v>Amberlite XAD4</c:v>
                </c:pt>
                <c:pt idx="1">
                  <c:v>VitraPor 4.0</c:v>
                </c:pt>
                <c:pt idx="2">
                  <c:v>VitraPor 8.0</c:v>
                </c:pt>
              </c:strCache>
            </c:strRef>
          </c:cat>
          <c:val>
            <c:numRef>
              <c:f>('imp stability'!$T$12,'imp stability'!$T$29,'imp stability'!$T$46)</c:f>
              <c:numCache>
                <c:formatCode>0.000</c:formatCode>
                <c:ptCount val="3"/>
                <c:pt idx="0">
                  <c:v>0.52924791086350975</c:v>
                </c:pt>
                <c:pt idx="1">
                  <c:v>3.2219127205199629</c:v>
                </c:pt>
                <c:pt idx="2">
                  <c:v>3.7325905292479109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65EF-4D93-8662-09B6FC5C5D8D}"/>
            </c:ext>
          </c:extLst>
        </c:ser>
        <c:ser>
          <c:idx val="8"/>
          <c:order val="8"/>
          <c:tx>
            <c:v>6000(10%)</c:v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('imp stability'!$A$5,'imp stability'!$A$22,'imp stability'!$A$39)</c:f>
              <c:strCache>
                <c:ptCount val="3"/>
                <c:pt idx="0">
                  <c:v>Amberlite XAD4</c:v>
                </c:pt>
                <c:pt idx="1">
                  <c:v>VitraPor 4.0</c:v>
                </c:pt>
                <c:pt idx="2">
                  <c:v>VitraPor 8.0</c:v>
                </c:pt>
              </c:strCache>
            </c:strRef>
          </c:cat>
          <c:val>
            <c:numRef>
              <c:f>('imp stability'!$T$13,'imp stability'!$T$30,'imp stability'!$T$47)</c:f>
              <c:numCache>
                <c:formatCode>0.000</c:formatCode>
                <c:ptCount val="3"/>
                <c:pt idx="0">
                  <c:v>0.42711234911792012</c:v>
                </c:pt>
                <c:pt idx="1">
                  <c:v>8.3101207056638806</c:v>
                </c:pt>
                <c:pt idx="2">
                  <c:v>8.9879294336118853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CF5-45E2-9195-B0033EED9636}"/>
            </c:ext>
          </c:extLst>
        </c:ser>
        <c:ser>
          <c:idx val="9"/>
          <c:order val="9"/>
          <c:tx>
            <c:v>6000(20%)</c:v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('imp stability'!$A$5,'imp stability'!$A$22,'imp stability'!$A$39)</c:f>
              <c:strCache>
                <c:ptCount val="3"/>
                <c:pt idx="0">
                  <c:v>Amberlite XAD4</c:v>
                </c:pt>
                <c:pt idx="1">
                  <c:v>VitraPor 4.0</c:v>
                </c:pt>
                <c:pt idx="2">
                  <c:v>VitraPor 8.0</c:v>
                </c:pt>
              </c:strCache>
            </c:strRef>
          </c:cat>
          <c:val>
            <c:numRef>
              <c:f>('imp stability'!$T$14,'imp stability'!$T$31,'imp stability'!$T$48)</c:f>
              <c:numCache>
                <c:formatCode>0.000</c:formatCode>
                <c:ptCount val="3"/>
                <c:pt idx="0">
                  <c:v>0.44568245125348194</c:v>
                </c:pt>
                <c:pt idx="1">
                  <c:v>6.8523676880222846</c:v>
                </c:pt>
                <c:pt idx="2">
                  <c:v>7.4930362116991649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CF5-45E2-9195-B0033EED9636}"/>
            </c:ext>
          </c:extLst>
        </c:ser>
        <c:ser>
          <c:idx val="10"/>
          <c:order val="10"/>
          <c:tx>
            <c:v>6000(30%)</c:v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('imp stability'!$A$5,'imp stability'!$A$22,'imp stability'!$A$39)</c:f>
              <c:strCache>
                <c:ptCount val="3"/>
                <c:pt idx="0">
                  <c:v>Amberlite XAD4</c:v>
                </c:pt>
                <c:pt idx="1">
                  <c:v>VitraPor 4.0</c:v>
                </c:pt>
                <c:pt idx="2">
                  <c:v>VitraPor 8.0</c:v>
                </c:pt>
              </c:strCache>
            </c:strRef>
          </c:cat>
          <c:val>
            <c:numRef>
              <c:f>('imp stability'!$T$15,'imp stability'!$T$32,'imp stability'!$T$49)</c:f>
              <c:numCache>
                <c:formatCode>0.000</c:formatCode>
                <c:ptCount val="3"/>
                <c:pt idx="0">
                  <c:v>0.57567316620241415</c:v>
                </c:pt>
                <c:pt idx="1">
                  <c:v>5.088207985143919</c:v>
                </c:pt>
                <c:pt idx="2">
                  <c:v>5.5153203342618387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CF5-45E2-9195-B0033EED9636}"/>
            </c:ext>
          </c:extLst>
        </c:ser>
        <c:ser>
          <c:idx val="11"/>
          <c:order val="11"/>
          <c:tx>
            <c:v>6000(40%)</c:v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('imp stability'!$A$5,'imp stability'!$A$22,'imp stability'!$A$39)</c:f>
              <c:strCache>
                <c:ptCount val="3"/>
                <c:pt idx="0">
                  <c:v>Amberlite XAD4</c:v>
                </c:pt>
                <c:pt idx="1">
                  <c:v>VitraPor 4.0</c:v>
                </c:pt>
                <c:pt idx="2">
                  <c:v>VitraPor 8.0</c:v>
                </c:pt>
              </c:strCache>
            </c:strRef>
          </c:cat>
          <c:val>
            <c:numRef>
              <c:f>('imp stability'!$S$16,'imp stability'!$T$33,'imp stability'!$T$50)</c:f>
              <c:numCache>
                <c:formatCode>0.000</c:formatCode>
                <c:ptCount val="3"/>
                <c:pt idx="0">
                  <c:v>0.87279480037140211</c:v>
                </c:pt>
                <c:pt idx="1">
                  <c:v>4.0575673166202408</c:v>
                </c:pt>
                <c:pt idx="2">
                  <c:v>4.2711234911792015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CCF5-45E2-9195-B0033EED9636}"/>
            </c:ext>
          </c:extLst>
        </c:ser>
        <c:ser>
          <c:idx val="12"/>
          <c:order val="12"/>
          <c:tx>
            <c:v>8000(10%)</c:v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('imp stability'!$A$5,'imp stability'!$A$22,'imp stability'!$A$39)</c:f>
              <c:strCache>
                <c:ptCount val="3"/>
                <c:pt idx="0">
                  <c:v>Amberlite XAD4</c:v>
                </c:pt>
                <c:pt idx="1">
                  <c:v>VitraPor 4.0</c:v>
                </c:pt>
                <c:pt idx="2">
                  <c:v>VitraPor 8.0</c:v>
                </c:pt>
              </c:strCache>
            </c:strRef>
          </c:cat>
          <c:val>
            <c:numRef>
              <c:f>('imp stability'!$T$17,'imp stability'!$T$34,'imp stability'!$T$51)</c:f>
              <c:numCache>
                <c:formatCode>0.000</c:formatCode>
                <c:ptCount val="3"/>
                <c:pt idx="0">
                  <c:v>0.49210770659238628</c:v>
                </c:pt>
                <c:pt idx="1">
                  <c:v>6.666666666666667</c:v>
                </c:pt>
                <c:pt idx="2">
                  <c:v>7.8830083565459601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CCF5-45E2-9195-B0033EED9636}"/>
            </c:ext>
          </c:extLst>
        </c:ser>
        <c:ser>
          <c:idx val="13"/>
          <c:order val="13"/>
          <c:tx>
            <c:v>8000(20%)</c:v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('imp stability'!$A$5,'imp stability'!$A$22,'imp stability'!$A$39)</c:f>
              <c:strCache>
                <c:ptCount val="3"/>
                <c:pt idx="0">
                  <c:v>Amberlite XAD4</c:v>
                </c:pt>
                <c:pt idx="1">
                  <c:v>VitraPor 4.0</c:v>
                </c:pt>
                <c:pt idx="2">
                  <c:v>VitraPor 8.0</c:v>
                </c:pt>
              </c:strCache>
            </c:strRef>
          </c:cat>
          <c:val>
            <c:numRef>
              <c:f>('imp stability'!$T$18,'imp stability'!$T$35,'imp stability'!$T$52)</c:f>
              <c:numCache>
                <c:formatCode>0.000</c:formatCode>
                <c:ptCount val="3"/>
                <c:pt idx="0">
                  <c:v>0.58495821727019504</c:v>
                </c:pt>
                <c:pt idx="1">
                  <c:v>4.7168059424326838</c:v>
                </c:pt>
                <c:pt idx="2">
                  <c:v>5.0510677808727955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CCF5-45E2-9195-B0033EED9636}"/>
            </c:ext>
          </c:extLst>
        </c:ser>
        <c:ser>
          <c:idx val="14"/>
          <c:order val="14"/>
          <c:tx>
            <c:v>8000(30%)</c:v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('imp stability'!$A$5,'imp stability'!$A$22,'imp stability'!$A$39)</c:f>
              <c:strCache>
                <c:ptCount val="3"/>
                <c:pt idx="0">
                  <c:v>Amberlite XAD4</c:v>
                </c:pt>
                <c:pt idx="1">
                  <c:v>VitraPor 4.0</c:v>
                </c:pt>
                <c:pt idx="2">
                  <c:v>VitraPor 8.0</c:v>
                </c:pt>
              </c:strCache>
            </c:strRef>
          </c:cat>
          <c:val>
            <c:numRef>
              <c:f>('imp stability'!$T$19,'imp stability'!$T$36,'imp stability'!$T$53)</c:f>
              <c:numCache>
                <c:formatCode>0.000</c:formatCode>
                <c:ptCount val="3"/>
                <c:pt idx="0">
                  <c:v>0.40854224698235836</c:v>
                </c:pt>
                <c:pt idx="1">
                  <c:v>3.6954503249767878</c:v>
                </c:pt>
                <c:pt idx="2">
                  <c:v>3.9832869080779947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CCF5-45E2-9195-B0033EED9636}"/>
            </c:ext>
          </c:extLst>
        </c:ser>
        <c:ser>
          <c:idx val="15"/>
          <c:order val="15"/>
          <c:tx>
            <c:v>8000(40%)</c:v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('imp stability'!$A$5,'imp stability'!$A$22,'imp stability'!$A$39)</c:f>
              <c:strCache>
                <c:ptCount val="3"/>
                <c:pt idx="0">
                  <c:v>Amberlite XAD4</c:v>
                </c:pt>
                <c:pt idx="1">
                  <c:v>VitraPor 4.0</c:v>
                </c:pt>
                <c:pt idx="2">
                  <c:v>VitraPor 8.0</c:v>
                </c:pt>
              </c:strCache>
            </c:strRef>
          </c:cat>
          <c:val>
            <c:numRef>
              <c:f>('imp stability'!$T$20,'imp stability'!$T$37,'imp stability'!$T$54)</c:f>
              <c:numCache>
                <c:formatCode>0.000</c:formatCode>
                <c:ptCount val="3"/>
                <c:pt idx="0">
                  <c:v>0.64066852367688032</c:v>
                </c:pt>
                <c:pt idx="1">
                  <c:v>2.6462395543175488</c:v>
                </c:pt>
                <c:pt idx="2">
                  <c:v>3.1012070566388119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CCF5-45E2-9195-B0033EED96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8452224"/>
        <c:axId val="208466688"/>
      </c:barChart>
      <c:catAx>
        <c:axId val="2084522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PEG</a:t>
                </a:r>
                <a:r>
                  <a:rPr lang="en-US" baseline="0"/>
                  <a:t> </a:t>
                </a:r>
                <a:r>
                  <a:rPr lang="en-US" sz="1200" baseline="0"/>
                  <a:t>concentration</a:t>
                </a:r>
                <a:r>
                  <a:rPr lang="en-US" baseline="0"/>
                  <a:t> and PEG molecular weight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466688"/>
        <c:crosses val="autoZero"/>
        <c:auto val="1"/>
        <c:lblAlgn val="ctr"/>
        <c:lblOffset val="100"/>
        <c:noMultiLvlLbl val="0"/>
      </c:catAx>
      <c:valAx>
        <c:axId val="20846668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/>
                  <a:t>Leaching percentage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4522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MY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1"/>
          <c:order val="0"/>
          <c:tx>
            <c:strRef>
              <c:f>'maximum adsorption'!$F$3:$J$3</c:f>
              <c:strCache>
                <c:ptCount val="1"/>
                <c:pt idx="0">
                  <c:v>0.5 mg/mL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'maximum adsorption'!$A$19:$A$25</c:f>
              <c:numCache>
                <c:formatCode>General</c:formatCode>
                <c:ptCount val="7"/>
                <c:pt idx="0">
                  <c:v>0</c:v>
                </c:pt>
                <c:pt idx="1">
                  <c:v>1</c:v>
                </c:pt>
                <c:pt idx="2">
                  <c:v>30</c:v>
                </c:pt>
                <c:pt idx="3">
                  <c:v>60</c:v>
                </c:pt>
                <c:pt idx="4">
                  <c:v>90</c:v>
                </c:pt>
                <c:pt idx="5">
                  <c:v>120</c:v>
                </c:pt>
                <c:pt idx="6">
                  <c:v>150</c:v>
                </c:pt>
              </c:numCache>
            </c:numRef>
          </c:xVal>
          <c:yVal>
            <c:numRef>
              <c:f>'maximum adsorption'!$B$19:$B$25</c:f>
              <c:numCache>
                <c:formatCode>0.000</c:formatCode>
                <c:ptCount val="7"/>
                <c:pt idx="0" formatCode="General">
                  <c:v>0</c:v>
                </c:pt>
                <c:pt idx="1">
                  <c:v>0.20554908808692274</c:v>
                </c:pt>
                <c:pt idx="2">
                  <c:v>0.21136980985642218</c:v>
                </c:pt>
                <c:pt idx="3">
                  <c:v>0.21893674815677139</c:v>
                </c:pt>
                <c:pt idx="4">
                  <c:v>0.22262320527745438</c:v>
                </c:pt>
                <c:pt idx="5">
                  <c:v>0.22475746992627088</c:v>
                </c:pt>
                <c:pt idx="6">
                  <c:v>0.22902599922390382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1039-4532-BF77-83A41A7A484A}"/>
            </c:ext>
          </c:extLst>
        </c:ser>
        <c:ser>
          <c:idx val="0"/>
          <c:order val="1"/>
          <c:tx>
            <c:strRef>
              <c:f>'maximum adsorption'!$B$3:$D$3</c:f>
              <c:strCache>
                <c:ptCount val="1"/>
                <c:pt idx="0">
                  <c:v>1.0 mg/mL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('maximum adsorption'!$W$23,'maximum adsorption'!$W$25,'maximum adsorption'!$W$27,'maximum adsorption'!$W$29,'maximum adsorption'!$W$31,'maximum adsorption'!$W$33,'maximum adsorption'!$W$35,'maximum adsorption'!$W$37,'maximum adsorption'!$W$39,'maximum adsorption'!$W$41,'maximum adsorption'!$W$43,'maximum adsorption'!$W$45)</c:f>
                <c:numCache>
                  <c:formatCode>General</c:formatCode>
                  <c:ptCount val="12"/>
                  <c:pt idx="0">
                    <c:v>4.0000000000000036E-3</c:v>
                  </c:pt>
                  <c:pt idx="1">
                    <c:v>1.3000000000000012E-2</c:v>
                  </c:pt>
                  <c:pt idx="2">
                    <c:v>1.1500000000000066E-2</c:v>
                  </c:pt>
                  <c:pt idx="3">
                    <c:v>1.4000000000000012E-2</c:v>
                  </c:pt>
                  <c:pt idx="4">
                    <c:v>1.2500000000000067E-2</c:v>
                  </c:pt>
                  <c:pt idx="5">
                    <c:v>1.4000000000000012E-2</c:v>
                  </c:pt>
                  <c:pt idx="6">
                    <c:v>6.0000000000000053E-3</c:v>
                  </c:pt>
                  <c:pt idx="7">
                    <c:v>6.5000000000000613E-3</c:v>
                  </c:pt>
                  <c:pt idx="8">
                    <c:v>5.5000000000000604E-3</c:v>
                  </c:pt>
                  <c:pt idx="9">
                    <c:v>7.5000000000000622E-3</c:v>
                  </c:pt>
                  <c:pt idx="10">
                    <c:v>5.5000000000000604E-3</c:v>
                  </c:pt>
                  <c:pt idx="11">
                    <c:v>7.0000000000000062E-3</c:v>
                  </c:pt>
                </c:numCache>
              </c:numRef>
            </c:plus>
            <c:minus>
              <c:numRef>
                <c:f>('maximum adsorption'!$W$23,'maximum adsorption'!$W$25,'maximum adsorption'!$W$27,'maximum adsorption'!$W$29,'maximum adsorption'!$W$31,'maximum adsorption'!$W$33,'maximum adsorption'!$W$35,'maximum adsorption'!$W$37,'maximum adsorption'!$W$39,'maximum adsorption'!$W$41,'maximum adsorption'!$W$43,'maximum adsorption'!$W$45)</c:f>
                <c:numCache>
                  <c:formatCode>General</c:formatCode>
                  <c:ptCount val="12"/>
                  <c:pt idx="0">
                    <c:v>4.0000000000000036E-3</c:v>
                  </c:pt>
                  <c:pt idx="1">
                    <c:v>1.3000000000000012E-2</c:v>
                  </c:pt>
                  <c:pt idx="2">
                    <c:v>1.1500000000000066E-2</c:v>
                  </c:pt>
                  <c:pt idx="3">
                    <c:v>1.4000000000000012E-2</c:v>
                  </c:pt>
                  <c:pt idx="4">
                    <c:v>1.2500000000000067E-2</c:v>
                  </c:pt>
                  <c:pt idx="5">
                    <c:v>1.4000000000000012E-2</c:v>
                  </c:pt>
                  <c:pt idx="6">
                    <c:v>6.0000000000000053E-3</c:v>
                  </c:pt>
                  <c:pt idx="7">
                    <c:v>6.5000000000000613E-3</c:v>
                  </c:pt>
                  <c:pt idx="8">
                    <c:v>5.5000000000000604E-3</c:v>
                  </c:pt>
                  <c:pt idx="9">
                    <c:v>7.5000000000000622E-3</c:v>
                  </c:pt>
                  <c:pt idx="10">
                    <c:v>5.5000000000000604E-3</c:v>
                  </c:pt>
                  <c:pt idx="11">
                    <c:v>7.0000000000000062E-3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'maximum adsorption'!$A$19:$A$25</c:f>
              <c:numCache>
                <c:formatCode>General</c:formatCode>
                <c:ptCount val="7"/>
                <c:pt idx="0">
                  <c:v>0</c:v>
                </c:pt>
                <c:pt idx="1">
                  <c:v>1</c:v>
                </c:pt>
                <c:pt idx="2">
                  <c:v>30</c:v>
                </c:pt>
                <c:pt idx="3">
                  <c:v>60</c:v>
                </c:pt>
                <c:pt idx="4">
                  <c:v>90</c:v>
                </c:pt>
                <c:pt idx="5">
                  <c:v>120</c:v>
                </c:pt>
                <c:pt idx="6">
                  <c:v>150</c:v>
                </c:pt>
              </c:numCache>
            </c:numRef>
          </c:xVal>
          <c:yVal>
            <c:numRef>
              <c:f>'maximum adsorption'!$C$19:$C$25</c:f>
              <c:numCache>
                <c:formatCode>0.000</c:formatCode>
                <c:ptCount val="7"/>
                <c:pt idx="0" formatCode="General">
                  <c:v>0</c:v>
                </c:pt>
                <c:pt idx="1">
                  <c:v>0.419848661233993</c:v>
                </c:pt>
                <c:pt idx="2">
                  <c:v>0.45186263096623969</c:v>
                </c:pt>
                <c:pt idx="3">
                  <c:v>0.46612339930151336</c:v>
                </c:pt>
                <c:pt idx="4">
                  <c:v>0.47281722933643777</c:v>
                </c:pt>
                <c:pt idx="5">
                  <c:v>0.48416763678696162</c:v>
                </c:pt>
                <c:pt idx="6">
                  <c:v>0.49144353899883586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93D-4E0F-BC73-6E6D988885A6}"/>
            </c:ext>
          </c:extLst>
        </c:ser>
        <c:ser>
          <c:idx val="2"/>
          <c:order val="2"/>
          <c:tx>
            <c:strRef>
              <c:f>'maximum adsorption'!$K$3:$N$3</c:f>
              <c:strCache>
                <c:ptCount val="1"/>
                <c:pt idx="0">
                  <c:v>1.5mg/mL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'maximum adsorption'!$A$19:$A$25</c:f>
              <c:numCache>
                <c:formatCode>General</c:formatCode>
                <c:ptCount val="7"/>
                <c:pt idx="0">
                  <c:v>0</c:v>
                </c:pt>
                <c:pt idx="1">
                  <c:v>1</c:v>
                </c:pt>
                <c:pt idx="2">
                  <c:v>30</c:v>
                </c:pt>
                <c:pt idx="3">
                  <c:v>60</c:v>
                </c:pt>
                <c:pt idx="4">
                  <c:v>90</c:v>
                </c:pt>
                <c:pt idx="5">
                  <c:v>120</c:v>
                </c:pt>
                <c:pt idx="6">
                  <c:v>150</c:v>
                </c:pt>
              </c:numCache>
            </c:numRef>
          </c:xVal>
          <c:yVal>
            <c:numRef>
              <c:f>'maximum adsorption'!$D$19:$D$25</c:f>
              <c:numCache>
                <c:formatCode>0.000</c:formatCode>
                <c:ptCount val="7"/>
                <c:pt idx="0" formatCode="General">
                  <c:v>0</c:v>
                </c:pt>
                <c:pt idx="1">
                  <c:v>0.39729336437718255</c:v>
                </c:pt>
                <c:pt idx="2">
                  <c:v>0.41572564998059769</c:v>
                </c:pt>
                <c:pt idx="3">
                  <c:v>0.42639697322467995</c:v>
                </c:pt>
                <c:pt idx="4">
                  <c:v>0.45016492045013545</c:v>
                </c:pt>
                <c:pt idx="5">
                  <c:v>0.46423166472642596</c:v>
                </c:pt>
                <c:pt idx="6">
                  <c:v>0.46956732634846721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1039-4532-BF77-83A41A7A484A}"/>
            </c:ext>
          </c:extLst>
        </c:ser>
        <c:ser>
          <c:idx val="3"/>
          <c:order val="3"/>
          <c:tx>
            <c:strRef>
              <c:f>'maximum adsorption'!$P$3</c:f>
              <c:strCache>
                <c:ptCount val="1"/>
                <c:pt idx="0">
                  <c:v>2.0 mg/mL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'maximum adsorption'!$A$19:$A$25</c:f>
              <c:numCache>
                <c:formatCode>General</c:formatCode>
                <c:ptCount val="7"/>
                <c:pt idx="0">
                  <c:v>0</c:v>
                </c:pt>
                <c:pt idx="1">
                  <c:v>1</c:v>
                </c:pt>
                <c:pt idx="2">
                  <c:v>30</c:v>
                </c:pt>
                <c:pt idx="3">
                  <c:v>60</c:v>
                </c:pt>
                <c:pt idx="4">
                  <c:v>90</c:v>
                </c:pt>
                <c:pt idx="5">
                  <c:v>120</c:v>
                </c:pt>
                <c:pt idx="6">
                  <c:v>150</c:v>
                </c:pt>
              </c:numCache>
            </c:numRef>
          </c:xVal>
          <c:yVal>
            <c:numRef>
              <c:f>'maximum adsorption'!$E$19:$E$25</c:f>
              <c:numCache>
                <c:formatCode>0.000</c:formatCode>
                <c:ptCount val="7"/>
                <c:pt idx="0" formatCode="General">
                  <c:v>0</c:v>
                </c:pt>
                <c:pt idx="1">
                  <c:v>0.10977881257275901</c:v>
                </c:pt>
                <c:pt idx="2">
                  <c:v>0.3149301513387659</c:v>
                </c:pt>
                <c:pt idx="3">
                  <c:v>0.36246604578967778</c:v>
                </c:pt>
                <c:pt idx="4">
                  <c:v>0.39574117190531632</c:v>
                </c:pt>
                <c:pt idx="5">
                  <c:v>0.4215463717500969</c:v>
                </c:pt>
                <c:pt idx="6">
                  <c:v>0.47858944509119095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1039-4532-BF77-83A41A7A484A}"/>
            </c:ext>
          </c:extLst>
        </c:ser>
        <c:ser>
          <c:idx val="4"/>
          <c:order val="4"/>
          <c:tx>
            <c:v>Control</c:v>
          </c:tx>
          <c:xVal>
            <c:numRef>
              <c:f>'maximum adsorption'!$A$19:$A$25</c:f>
              <c:numCache>
                <c:formatCode>General</c:formatCode>
                <c:ptCount val="7"/>
                <c:pt idx="0">
                  <c:v>0</c:v>
                </c:pt>
                <c:pt idx="1">
                  <c:v>1</c:v>
                </c:pt>
                <c:pt idx="2">
                  <c:v>30</c:v>
                </c:pt>
                <c:pt idx="3">
                  <c:v>60</c:v>
                </c:pt>
                <c:pt idx="4">
                  <c:v>90</c:v>
                </c:pt>
                <c:pt idx="5">
                  <c:v>120</c:v>
                </c:pt>
                <c:pt idx="6">
                  <c:v>150</c:v>
                </c:pt>
              </c:numCache>
            </c:numRef>
          </c:xVal>
          <c:yVal>
            <c:numRef>
              <c:f>'maximum adsorption'!$F$19:$F$25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8524032"/>
        <c:axId val="208526336"/>
      </c:scatterChart>
      <c:valAx>
        <c:axId val="208524032"/>
        <c:scaling>
          <c:orientation val="minMax"/>
          <c:min val="0"/>
        </c:scaling>
        <c:delete val="0"/>
        <c:axPos val="b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Time(min)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208526336"/>
        <c:crosses val="autoZero"/>
        <c:crossBetween val="midCat"/>
        <c:majorUnit val="30"/>
      </c:valAx>
      <c:valAx>
        <c:axId val="208526336"/>
        <c:scaling>
          <c:orientation val="minMax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BSA adsorbed (mg/mL)</a:t>
                </a:r>
              </a:p>
            </c:rich>
          </c:tx>
          <c:layout>
            <c:manualLayout>
              <c:xMode val="edge"/>
              <c:yMode val="edge"/>
              <c:x val="2.1543985637342909E-2"/>
              <c:y val="0.18930070812086705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208524032"/>
        <c:crosses val="autoZero"/>
        <c:crossBetween val="midCat"/>
        <c:majorUnit val="0.1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MY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6056474190726158"/>
                  <c:y val="-4.6296296296296294E-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en-US"/>
                </a:p>
              </c:txPr>
            </c:trendlineLbl>
          </c:trendline>
          <c:xVal>
            <c:numRef>
              <c:f>'maximum adsorption'!$B$36:$E$36</c:f>
              <c:numCache>
                <c:formatCode>General</c:formatCode>
                <c:ptCount val="4"/>
                <c:pt idx="0">
                  <c:v>-0.56707237650988829</c:v>
                </c:pt>
                <c:pt idx="1">
                  <c:v>-0.29366082378346237</c:v>
                </c:pt>
                <c:pt idx="2">
                  <c:v>1.3019621135291549E-2</c:v>
                </c:pt>
                <c:pt idx="3">
                  <c:v>0.18224642488255505</c:v>
                </c:pt>
              </c:numCache>
            </c:numRef>
          </c:xVal>
          <c:yVal>
            <c:numRef>
              <c:f>'maximum adsorption'!$B$37:$E$37</c:f>
              <c:numCache>
                <c:formatCode>General</c:formatCode>
                <c:ptCount val="4"/>
                <c:pt idx="0">
                  <c:v>-0.11723646810662634</c:v>
                </c:pt>
                <c:pt idx="1">
                  <c:v>0.21435237505833446</c:v>
                </c:pt>
                <c:pt idx="2">
                  <c:v>0.1945766152911052</c:v>
                </c:pt>
                <c:pt idx="3">
                  <c:v>0.20284186164467641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DFF-4D54-95F8-CA1B9FABFB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8970112"/>
        <c:axId val="208972032"/>
      </c:scatterChart>
      <c:valAx>
        <c:axId val="2089701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MY"/>
                  <a:t>log Ceq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08972032"/>
        <c:crosses val="autoZero"/>
        <c:crossBetween val="midCat"/>
      </c:valAx>
      <c:valAx>
        <c:axId val="20897203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MY"/>
                  <a:t>log Qeq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08970112"/>
        <c:crosses val="autoZero"/>
        <c:crossBetween val="midCat"/>
      </c:valAx>
      <c:spPr>
        <a:noFill/>
        <a:ln>
          <a:solidFill>
            <a:schemeClr val="accent1"/>
          </a:solidFill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MY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6056474190726158"/>
                  <c:y val="-4.6296296296296294E-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en-US"/>
                </a:p>
              </c:txPr>
            </c:trendlineLbl>
          </c:trendline>
          <c:xVal>
            <c:numRef>
              <c:f>'maximum adsorption'!$B$33:$E$33</c:f>
              <c:numCache>
                <c:formatCode>0.000</c:formatCode>
                <c:ptCount val="4"/>
                <c:pt idx="0">
                  <c:v>0.27097400077609618</c:v>
                </c:pt>
                <c:pt idx="1">
                  <c:v>0.50855646100116414</c:v>
                </c:pt>
                <c:pt idx="2">
                  <c:v>1.0304326736515328</c:v>
                </c:pt>
                <c:pt idx="3">
                  <c:v>1.5214105549088091</c:v>
                </c:pt>
              </c:numCache>
            </c:numRef>
          </c:xVal>
          <c:yVal>
            <c:numRef>
              <c:f>'maximum adsorption'!$B$35:$E$35</c:f>
              <c:numCache>
                <c:formatCode>0.000</c:formatCode>
                <c:ptCount val="4"/>
                <c:pt idx="0">
                  <c:v>0.35494747543205674</c:v>
                </c:pt>
                <c:pt idx="1">
                  <c:v>0.31044652374748311</c:v>
                </c:pt>
                <c:pt idx="2">
                  <c:v>0.65832902919240543</c:v>
                </c:pt>
                <c:pt idx="3">
                  <c:v>0.95368414651450439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2B6-4644-B8AE-CDCD191D5B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272832"/>
        <c:axId val="209274752"/>
      </c:scatterChart>
      <c:valAx>
        <c:axId val="2092728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MY"/>
                  <a:t>Ceq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09274752"/>
        <c:crosses val="autoZero"/>
        <c:crossBetween val="midCat"/>
      </c:valAx>
      <c:valAx>
        <c:axId val="20927475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MY"/>
                  <a:t>Ceq/ Qeq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09272832"/>
        <c:crosses val="autoZero"/>
        <c:crossBetween val="midCat"/>
      </c:valAx>
      <c:spPr>
        <a:noFill/>
        <a:ln>
          <a:solidFill>
            <a:schemeClr val="accent1"/>
          </a:solidFill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352425</xdr:colOff>
      <xdr:row>7</xdr:row>
      <xdr:rowOff>61912</xdr:rowOff>
    </xdr:from>
    <xdr:to>
      <xdr:col>16</xdr:col>
      <xdr:colOff>47625</xdr:colOff>
      <xdr:row>21</xdr:row>
      <xdr:rowOff>138112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C59816BE-4861-4329-B127-21D504AED7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352425</xdr:colOff>
      <xdr:row>7</xdr:row>
      <xdr:rowOff>61912</xdr:rowOff>
    </xdr:from>
    <xdr:to>
      <xdr:col>16</xdr:col>
      <xdr:colOff>47625</xdr:colOff>
      <xdr:row>21</xdr:row>
      <xdr:rowOff>138112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EE22F00D-E96F-471B-85DE-38BA6B9741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344363</xdr:colOff>
      <xdr:row>0</xdr:row>
      <xdr:rowOff>0</xdr:rowOff>
    </xdr:from>
    <xdr:to>
      <xdr:col>36</xdr:col>
      <xdr:colOff>23231</xdr:colOff>
      <xdr:row>23</xdr:row>
      <xdr:rowOff>88523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7B5F35C7-7DD3-41CA-8D62-A1FCD3CA37B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30</xdr:col>
      <xdr:colOff>95108</xdr:colOff>
      <xdr:row>4</xdr:row>
      <xdr:rowOff>166325</xdr:rowOff>
    </xdr:from>
    <xdr:to>
      <xdr:col>37</xdr:col>
      <xdr:colOff>417493</xdr:colOff>
      <xdr:row>19</xdr:row>
      <xdr:rowOff>83426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xmlns="" id="{A6035240-BFB2-4E5C-AE3B-B8E3B526E23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22</xdr:col>
      <xdr:colOff>236752</xdr:colOff>
      <xdr:row>10</xdr:row>
      <xdr:rowOff>140574</xdr:rowOff>
    </xdr:from>
    <xdr:to>
      <xdr:col>36</xdr:col>
      <xdr:colOff>464634</xdr:colOff>
      <xdr:row>33</xdr:row>
      <xdr:rowOff>139390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xmlns="" id="{8AAC540B-48DA-40B8-BE05-EBFA28DDC4E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497205</xdr:colOff>
      <xdr:row>15</xdr:row>
      <xdr:rowOff>177164</xdr:rowOff>
    </xdr:from>
    <xdr:to>
      <xdr:col>16</xdr:col>
      <xdr:colOff>335280</xdr:colOff>
      <xdr:row>33</xdr:row>
      <xdr:rowOff>66675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1630D4EC-2406-4036-BB1F-9155AC5E75C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327660</xdr:colOff>
      <xdr:row>32</xdr:row>
      <xdr:rowOff>106680</xdr:rowOff>
    </xdr:from>
    <xdr:to>
      <xdr:col>14</xdr:col>
      <xdr:colOff>22860</xdr:colOff>
      <xdr:row>47</xdr:row>
      <xdr:rowOff>106680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F168440B-79CC-405D-A9D3-A7645F286E3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14</xdr:col>
      <xdr:colOff>236220</xdr:colOff>
      <xdr:row>34</xdr:row>
      <xdr:rowOff>129540</xdr:rowOff>
    </xdr:from>
    <xdr:to>
      <xdr:col>20</xdr:col>
      <xdr:colOff>112395</xdr:colOff>
      <xdr:row>44</xdr:row>
      <xdr:rowOff>47625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EBED6695-ABAC-4C94-93EA-D1A83171B7E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20081" t="43756" r="50931" b="37394"/>
        <a:stretch/>
      </xdr:blipFill>
      <xdr:spPr>
        <a:xfrm>
          <a:off x="8793480" y="6408420"/>
          <a:ext cx="3533775" cy="1762125"/>
        </a:xfrm>
        <a:prstGeom prst="rect">
          <a:avLst/>
        </a:prstGeom>
      </xdr:spPr>
    </xdr:pic>
    <xdr:clientData/>
  </xdr:twoCellAnchor>
  <xdr:twoCellAnchor>
    <xdr:from>
      <xdr:col>6</xdr:col>
      <xdr:colOff>175260</xdr:colOff>
      <xdr:row>48</xdr:row>
      <xdr:rowOff>53340</xdr:rowOff>
    </xdr:from>
    <xdr:to>
      <xdr:col>13</xdr:col>
      <xdr:colOff>480060</xdr:colOff>
      <xdr:row>63</xdr:row>
      <xdr:rowOff>68580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868D3777-5BA2-404A-8D63-EF038C59662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8"/>
  <sheetViews>
    <sheetView workbookViewId="0">
      <selection activeCell="F3" sqref="E3:F3"/>
    </sheetView>
  </sheetViews>
  <sheetFormatPr defaultRowHeight="14.4" x14ac:dyDescent="0.3"/>
  <sheetData>
    <row r="2" spans="1:6" x14ac:dyDescent="0.25">
      <c r="D2" t="s">
        <v>4</v>
      </c>
      <c r="E2" t="s">
        <v>5</v>
      </c>
    </row>
    <row r="3" spans="1:6" x14ac:dyDescent="0.25">
      <c r="A3">
        <v>1.02</v>
      </c>
      <c r="B3">
        <v>1.0900000000000001</v>
      </c>
      <c r="C3">
        <v>1.121</v>
      </c>
      <c r="D3">
        <f>AVERAGE(A3,B3,C3)</f>
        <v>1.0770000000000002</v>
      </c>
      <c r="E3">
        <f>D3*10</f>
        <v>10.770000000000001</v>
      </c>
      <c r="F3">
        <v>1</v>
      </c>
    </row>
    <row r="4" spans="1:6" x14ac:dyDescent="0.25">
      <c r="A4">
        <v>0.51200000000000001</v>
      </c>
      <c r="B4">
        <v>0.53700000000000003</v>
      </c>
      <c r="C4">
        <v>0.51800000000000002</v>
      </c>
      <c r="D4">
        <f t="shared" ref="D4:D8" si="0">AVERAGE(A4,B4,C4)</f>
        <v>0.52233333333333332</v>
      </c>
      <c r="E4">
        <f t="shared" ref="E4:E8" si="1">D4*10</f>
        <v>5.2233333333333327</v>
      </c>
      <c r="F4">
        <v>0.5</v>
      </c>
    </row>
    <row r="5" spans="1:6" x14ac:dyDescent="0.25">
      <c r="A5">
        <v>0.26300000000000001</v>
      </c>
      <c r="B5">
        <v>0.28299999999999997</v>
      </c>
      <c r="C5">
        <v>0.29199999999999998</v>
      </c>
      <c r="D5">
        <f t="shared" si="0"/>
        <v>0.27933333333333338</v>
      </c>
      <c r="E5">
        <f t="shared" si="1"/>
        <v>2.7933333333333339</v>
      </c>
      <c r="F5">
        <v>0.25</v>
      </c>
    </row>
    <row r="6" spans="1:6" x14ac:dyDescent="0.25">
      <c r="A6">
        <v>0.14699999999999999</v>
      </c>
      <c r="B6">
        <v>0.157</v>
      </c>
      <c r="C6">
        <v>0.158</v>
      </c>
      <c r="D6">
        <f t="shared" si="0"/>
        <v>0.154</v>
      </c>
      <c r="E6">
        <f t="shared" si="1"/>
        <v>1.54</v>
      </c>
      <c r="F6">
        <v>0.125</v>
      </c>
    </row>
    <row r="7" spans="1:6" x14ac:dyDescent="0.25">
      <c r="A7">
        <v>0.10299999999999999</v>
      </c>
      <c r="B7">
        <v>0.11799999999999999</v>
      </c>
      <c r="C7">
        <v>0.124</v>
      </c>
      <c r="D7">
        <f t="shared" si="0"/>
        <v>0.11499999999999999</v>
      </c>
      <c r="E7">
        <f t="shared" si="1"/>
        <v>1.1499999999999999</v>
      </c>
      <c r="F7">
        <f>0.125/2</f>
        <v>6.25E-2</v>
      </c>
    </row>
    <row r="8" spans="1:6" x14ac:dyDescent="0.25">
      <c r="A8">
        <v>6.8000000000000005E-2</v>
      </c>
      <c r="B8">
        <v>8.6999999999999994E-2</v>
      </c>
      <c r="C8">
        <v>9.5000000000000001E-2</v>
      </c>
      <c r="D8">
        <f t="shared" si="0"/>
        <v>8.3333333333333329E-2</v>
      </c>
      <c r="E8">
        <f t="shared" si="1"/>
        <v>0.83333333333333326</v>
      </c>
      <c r="F8">
        <f>0.0625/2</f>
        <v>3.125E-2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54"/>
  <sheetViews>
    <sheetView topLeftCell="N10" zoomScale="82" zoomScaleNormal="82" workbookViewId="0">
      <selection activeCell="A5" sqref="A5:A20"/>
    </sheetView>
  </sheetViews>
  <sheetFormatPr defaultRowHeight="14.4" x14ac:dyDescent="0.3"/>
  <cols>
    <col min="1" max="1" width="12" customWidth="1"/>
  </cols>
  <sheetData>
    <row r="2" spans="1:21" ht="15" x14ac:dyDescent="0.25">
      <c r="D2" s="16" t="s">
        <v>8</v>
      </c>
      <c r="E2" s="16"/>
      <c r="F2" s="16"/>
      <c r="G2" s="16"/>
      <c r="H2" s="16"/>
      <c r="I2" s="16"/>
      <c r="J2" s="16"/>
      <c r="K2" s="16"/>
      <c r="L2" s="16"/>
      <c r="N2" t="s">
        <v>9</v>
      </c>
    </row>
    <row r="3" spans="1:21" ht="15" x14ac:dyDescent="0.25">
      <c r="A3" s="3"/>
      <c r="D3" s="16" t="s">
        <v>0</v>
      </c>
      <c r="E3" s="16"/>
      <c r="F3" s="16"/>
      <c r="G3" s="16"/>
      <c r="H3" s="16"/>
      <c r="I3" s="16"/>
      <c r="J3" s="16"/>
      <c r="K3" s="16"/>
      <c r="L3" s="16"/>
      <c r="M3" s="16"/>
    </row>
    <row r="4" spans="1:21" ht="15" x14ac:dyDescent="0.25">
      <c r="A4" s="3"/>
      <c r="B4" t="s">
        <v>1</v>
      </c>
      <c r="C4" t="s">
        <v>2</v>
      </c>
      <c r="D4">
        <v>0</v>
      </c>
      <c r="E4">
        <v>30</v>
      </c>
      <c r="F4">
        <v>60</v>
      </c>
      <c r="G4">
        <v>90</v>
      </c>
      <c r="H4">
        <v>120</v>
      </c>
      <c r="I4">
        <v>150</v>
      </c>
      <c r="J4">
        <v>180</v>
      </c>
      <c r="K4">
        <v>210</v>
      </c>
      <c r="L4">
        <v>240</v>
      </c>
      <c r="M4" t="s">
        <v>3</v>
      </c>
    </row>
    <row r="5" spans="1:21" x14ac:dyDescent="0.3">
      <c r="A5" s="17" t="s">
        <v>13</v>
      </c>
      <c r="B5">
        <v>2000</v>
      </c>
      <c r="C5">
        <v>10</v>
      </c>
      <c r="D5">
        <v>8.5000000000000006E-2</v>
      </c>
      <c r="E5">
        <v>8.1000000000000003E-2</v>
      </c>
      <c r="F5">
        <v>6.4000000000000001E-2</v>
      </c>
      <c r="G5">
        <v>0.104</v>
      </c>
      <c r="H5">
        <v>8.7999999999999995E-2</v>
      </c>
      <c r="I5">
        <v>0.06</v>
      </c>
      <c r="J5">
        <v>5.8999999999999997E-2</v>
      </c>
      <c r="K5">
        <v>5.8000000000000003E-2</v>
      </c>
      <c r="N5" s="2">
        <f>(D5/10.77)*100</f>
        <v>0.7892293407613743</v>
      </c>
      <c r="O5" s="2">
        <f t="shared" ref="O5:T5" si="0">(E5/10.77)*100</f>
        <v>0.75208913649025078</v>
      </c>
      <c r="P5" s="2">
        <f t="shared" si="0"/>
        <v>0.59424326833797592</v>
      </c>
      <c r="Q5" s="2">
        <f t="shared" si="0"/>
        <v>0.9656453110492107</v>
      </c>
      <c r="R5" s="2">
        <f t="shared" si="0"/>
        <v>0.81708449396471672</v>
      </c>
      <c r="S5" s="2">
        <f t="shared" si="0"/>
        <v>0.55710306406685239</v>
      </c>
      <c r="T5" s="2">
        <f t="shared" si="0"/>
        <v>0.54781801299907151</v>
      </c>
      <c r="U5" s="2"/>
    </row>
    <row r="6" spans="1:21" x14ac:dyDescent="0.3">
      <c r="A6" s="17"/>
      <c r="C6">
        <v>20</v>
      </c>
      <c r="D6">
        <v>0.05</v>
      </c>
      <c r="E6">
        <v>6.4000000000000001E-2</v>
      </c>
      <c r="F6">
        <v>5.0999999999999997E-2</v>
      </c>
      <c r="G6">
        <v>6.0999999999999999E-2</v>
      </c>
      <c r="H6">
        <v>0.06</v>
      </c>
      <c r="I6">
        <v>6.2E-2</v>
      </c>
      <c r="J6">
        <v>5.2999999999999999E-2</v>
      </c>
      <c r="K6">
        <v>4.8000000000000001E-2</v>
      </c>
      <c r="N6" s="2">
        <f t="shared" ref="N6:N20" si="1">(D6/10.77)*100</f>
        <v>0.4642525533890437</v>
      </c>
      <c r="O6" s="2">
        <f t="shared" ref="O6:O20" si="2">(E6/10.77)*100</f>
        <v>0.59424326833797592</v>
      </c>
      <c r="P6" s="2">
        <f t="shared" ref="P6:P20" si="3">(F6/10.77)*100</f>
        <v>0.47353760445682452</v>
      </c>
      <c r="Q6" s="2">
        <f t="shared" ref="Q6:Q20" si="4">(G6/10.77)*100</f>
        <v>0.56638811513463316</v>
      </c>
      <c r="R6" s="2">
        <f t="shared" ref="R6:R20" si="5">(H6/10.77)*100</f>
        <v>0.55710306406685239</v>
      </c>
      <c r="S6" s="2">
        <f t="shared" ref="S6:S20" si="6">(I6/10.77)*100</f>
        <v>0.57567316620241415</v>
      </c>
      <c r="T6" s="2">
        <f t="shared" ref="T6:T20" si="7">(J6/10.77)*100</f>
        <v>0.49210770659238628</v>
      </c>
      <c r="U6" s="2"/>
    </row>
    <row r="7" spans="1:21" x14ac:dyDescent="0.3">
      <c r="A7" s="17"/>
      <c r="C7">
        <v>30</v>
      </c>
      <c r="D7">
        <v>5.6000000000000001E-2</v>
      </c>
      <c r="E7">
        <v>8.3000000000000004E-2</v>
      </c>
      <c r="F7">
        <v>7.0999999999999994E-2</v>
      </c>
      <c r="G7">
        <v>6.8000000000000005E-2</v>
      </c>
      <c r="H7">
        <v>7.9000000000000001E-2</v>
      </c>
      <c r="I7">
        <v>9.1999999999999998E-2</v>
      </c>
      <c r="J7">
        <v>5.3999999999999999E-2</v>
      </c>
      <c r="K7">
        <v>6.6000000000000003E-2</v>
      </c>
      <c r="N7" s="2">
        <f t="shared" si="1"/>
        <v>0.51996285979572887</v>
      </c>
      <c r="O7" s="2">
        <f t="shared" si="2"/>
        <v>0.77065923862581254</v>
      </c>
      <c r="P7" s="2">
        <f t="shared" si="3"/>
        <v>0.65923862581244186</v>
      </c>
      <c r="Q7" s="2">
        <f t="shared" si="4"/>
        <v>0.63138347260909944</v>
      </c>
      <c r="R7" s="2">
        <f t="shared" si="5"/>
        <v>0.73351903435468901</v>
      </c>
      <c r="S7" s="2">
        <f t="shared" si="6"/>
        <v>0.85422469823584024</v>
      </c>
      <c r="T7" s="2">
        <f t="shared" si="7"/>
        <v>0.50139275766016711</v>
      </c>
      <c r="U7" s="2"/>
    </row>
    <row r="8" spans="1:21" x14ac:dyDescent="0.3">
      <c r="A8" s="17"/>
      <c r="C8">
        <v>40</v>
      </c>
      <c r="D8">
        <v>6.0999999999999999E-2</v>
      </c>
      <c r="E8">
        <v>8.6999999999999994E-2</v>
      </c>
      <c r="F8">
        <v>6.2E-2</v>
      </c>
      <c r="G8">
        <v>6.8000000000000005E-2</v>
      </c>
      <c r="H8">
        <v>8.2000000000000003E-2</v>
      </c>
      <c r="I8">
        <v>9.0999999999999998E-2</v>
      </c>
      <c r="J8">
        <v>5.8000000000000003E-2</v>
      </c>
      <c r="K8">
        <v>6.4000000000000001E-2</v>
      </c>
      <c r="N8" s="2">
        <f t="shared" si="1"/>
        <v>0.56638811513463316</v>
      </c>
      <c r="O8" s="2">
        <f t="shared" si="2"/>
        <v>0.80779944289693595</v>
      </c>
      <c r="P8" s="2">
        <f t="shared" si="3"/>
        <v>0.57567316620241415</v>
      </c>
      <c r="Q8" s="2">
        <f t="shared" si="4"/>
        <v>0.63138347260909944</v>
      </c>
      <c r="R8" s="2">
        <f t="shared" si="5"/>
        <v>0.76137418755803155</v>
      </c>
      <c r="S8" s="2">
        <f t="shared" si="6"/>
        <v>0.84493964716805936</v>
      </c>
      <c r="T8" s="2">
        <f t="shared" si="7"/>
        <v>0.53853296193129063</v>
      </c>
      <c r="U8" s="2"/>
    </row>
    <row r="9" spans="1:21" x14ac:dyDescent="0.3">
      <c r="A9" s="17"/>
      <c r="B9">
        <v>4000</v>
      </c>
      <c r="C9">
        <v>10</v>
      </c>
      <c r="D9">
        <v>4.4999999999999998E-2</v>
      </c>
      <c r="E9">
        <v>4.4999999999999998E-2</v>
      </c>
      <c r="F9">
        <v>4.1000000000000002E-2</v>
      </c>
      <c r="G9">
        <v>4.8000000000000001E-2</v>
      </c>
      <c r="H9">
        <v>5.8000000000000003E-2</v>
      </c>
      <c r="I9">
        <v>5.3999999999999999E-2</v>
      </c>
      <c r="J9">
        <v>4.2999999999999997E-2</v>
      </c>
      <c r="K9">
        <v>4.2999999999999997E-2</v>
      </c>
      <c r="N9" s="2">
        <f t="shared" si="1"/>
        <v>0.4178272980501393</v>
      </c>
      <c r="O9" s="2">
        <f t="shared" si="2"/>
        <v>0.4178272980501393</v>
      </c>
      <c r="P9" s="2">
        <f t="shared" si="3"/>
        <v>0.38068709377901577</v>
      </c>
      <c r="Q9" s="2">
        <f t="shared" si="4"/>
        <v>0.44568245125348194</v>
      </c>
      <c r="R9" s="2">
        <f t="shared" si="5"/>
        <v>0.53853296193129063</v>
      </c>
      <c r="S9" s="2">
        <f t="shared" si="6"/>
        <v>0.50139275766016711</v>
      </c>
      <c r="T9" s="2">
        <f t="shared" si="7"/>
        <v>0.39925719591457753</v>
      </c>
      <c r="U9" s="2"/>
    </row>
    <row r="10" spans="1:21" x14ac:dyDescent="0.3">
      <c r="A10" s="17"/>
      <c r="C10">
        <v>20</v>
      </c>
      <c r="D10">
        <v>7.2999999999999995E-2</v>
      </c>
      <c r="E10">
        <v>0.06</v>
      </c>
      <c r="F10">
        <v>4.7E-2</v>
      </c>
      <c r="G10">
        <v>4.5999999999999999E-2</v>
      </c>
      <c r="H10">
        <v>5.0999999999999997E-2</v>
      </c>
      <c r="I10">
        <v>5.5E-2</v>
      </c>
      <c r="J10">
        <v>4.5999999999999999E-2</v>
      </c>
      <c r="K10">
        <v>4.4999999999999998E-2</v>
      </c>
      <c r="N10" s="2">
        <f t="shared" si="1"/>
        <v>0.67780872794800362</v>
      </c>
      <c r="O10" s="2">
        <f t="shared" si="2"/>
        <v>0.55710306406685239</v>
      </c>
      <c r="P10" s="2">
        <f t="shared" si="3"/>
        <v>0.43639740018570106</v>
      </c>
      <c r="Q10" s="2">
        <f t="shared" si="4"/>
        <v>0.42711234911792012</v>
      </c>
      <c r="R10" s="2">
        <f t="shared" si="5"/>
        <v>0.47353760445682452</v>
      </c>
      <c r="S10" s="2">
        <f t="shared" si="6"/>
        <v>0.51067780872794799</v>
      </c>
      <c r="T10" s="2">
        <f t="shared" si="7"/>
        <v>0.42711234911792012</v>
      </c>
      <c r="U10" s="2"/>
    </row>
    <row r="11" spans="1:21" x14ac:dyDescent="0.3">
      <c r="A11" s="17"/>
      <c r="C11">
        <v>30</v>
      </c>
      <c r="D11">
        <v>8.5999999999999993E-2</v>
      </c>
      <c r="E11">
        <v>0.08</v>
      </c>
      <c r="F11">
        <v>5.5E-2</v>
      </c>
      <c r="G11">
        <v>5.5E-2</v>
      </c>
      <c r="H11">
        <v>7.0000000000000007E-2</v>
      </c>
      <c r="I11">
        <v>7.3999999999999996E-2</v>
      </c>
      <c r="J11">
        <v>5.3999999999999999E-2</v>
      </c>
      <c r="K11">
        <v>5.5E-2</v>
      </c>
      <c r="N11" s="2">
        <f t="shared" si="1"/>
        <v>0.79851439182915507</v>
      </c>
      <c r="O11" s="2">
        <f t="shared" si="2"/>
        <v>0.74280408542246978</v>
      </c>
      <c r="P11" s="2">
        <f t="shared" si="3"/>
        <v>0.51067780872794799</v>
      </c>
      <c r="Q11" s="2">
        <f t="shared" si="4"/>
        <v>0.51067780872794799</v>
      </c>
      <c r="R11" s="2">
        <f t="shared" si="5"/>
        <v>0.64995357474466109</v>
      </c>
      <c r="S11" s="2">
        <f t="shared" si="6"/>
        <v>0.68709377901578461</v>
      </c>
      <c r="T11" s="2">
        <f t="shared" si="7"/>
        <v>0.50139275766016711</v>
      </c>
      <c r="U11" s="2"/>
    </row>
    <row r="12" spans="1:21" x14ac:dyDescent="0.3">
      <c r="A12" s="17"/>
      <c r="C12">
        <v>40</v>
      </c>
      <c r="D12">
        <v>7.9000000000000001E-2</v>
      </c>
      <c r="E12">
        <v>7.6999999999999999E-2</v>
      </c>
      <c r="F12">
        <v>4.1000000000000002E-2</v>
      </c>
      <c r="G12">
        <v>6.8000000000000005E-2</v>
      </c>
      <c r="H12">
        <v>7.0000000000000007E-2</v>
      </c>
      <c r="I12">
        <v>7.8E-2</v>
      </c>
      <c r="J12">
        <v>5.7000000000000002E-2</v>
      </c>
      <c r="K12">
        <v>5.3999999999999999E-2</v>
      </c>
      <c r="N12" s="2">
        <f t="shared" si="1"/>
        <v>0.73351903435468901</v>
      </c>
      <c r="O12" s="2">
        <f t="shared" si="2"/>
        <v>0.71494893221912725</v>
      </c>
      <c r="P12" s="2">
        <f t="shared" si="3"/>
        <v>0.38068709377901577</v>
      </c>
      <c r="Q12" s="2">
        <f t="shared" si="4"/>
        <v>0.63138347260909944</v>
      </c>
      <c r="R12" s="2">
        <f t="shared" si="5"/>
        <v>0.64995357474466109</v>
      </c>
      <c r="S12" s="2">
        <f t="shared" si="6"/>
        <v>0.72423398328690813</v>
      </c>
      <c r="T12" s="2">
        <f t="shared" si="7"/>
        <v>0.52924791086350975</v>
      </c>
      <c r="U12" s="2"/>
    </row>
    <row r="13" spans="1:21" x14ac:dyDescent="0.3">
      <c r="A13" s="17"/>
      <c r="B13">
        <v>6000</v>
      </c>
      <c r="C13">
        <v>10</v>
      </c>
      <c r="D13">
        <v>0.05</v>
      </c>
      <c r="E13">
        <v>4.9000000000000002E-2</v>
      </c>
      <c r="F13">
        <v>4.3999999999999997E-2</v>
      </c>
      <c r="G13">
        <v>5.8000000000000003E-2</v>
      </c>
      <c r="H13">
        <v>5.7000000000000002E-2</v>
      </c>
      <c r="I13">
        <v>5.1999999999999998E-2</v>
      </c>
      <c r="J13">
        <v>4.5999999999999999E-2</v>
      </c>
      <c r="K13">
        <v>4.2000000000000003E-2</v>
      </c>
      <c r="N13" s="2">
        <f t="shared" si="1"/>
        <v>0.4642525533890437</v>
      </c>
      <c r="O13" s="2">
        <f t="shared" si="2"/>
        <v>0.45496750232126282</v>
      </c>
      <c r="P13" s="2">
        <f t="shared" si="3"/>
        <v>0.40854224698235836</v>
      </c>
      <c r="Q13" s="2">
        <f t="shared" si="4"/>
        <v>0.53853296193129063</v>
      </c>
      <c r="R13" s="2">
        <f t="shared" si="5"/>
        <v>0.52924791086350975</v>
      </c>
      <c r="S13" s="2">
        <f t="shared" si="6"/>
        <v>0.48282265552460535</v>
      </c>
      <c r="T13" s="2">
        <f t="shared" si="7"/>
        <v>0.42711234911792012</v>
      </c>
      <c r="U13" s="2"/>
    </row>
    <row r="14" spans="1:21" x14ac:dyDescent="0.3">
      <c r="A14" s="17"/>
      <c r="C14">
        <v>20</v>
      </c>
      <c r="D14">
        <v>5.8999999999999997E-2</v>
      </c>
      <c r="E14">
        <v>6.6000000000000003E-2</v>
      </c>
      <c r="F14">
        <v>5.0999999999999997E-2</v>
      </c>
      <c r="G14">
        <v>6.4000000000000001E-2</v>
      </c>
      <c r="H14">
        <v>6.8000000000000005E-2</v>
      </c>
      <c r="I14">
        <v>6.2E-2</v>
      </c>
      <c r="J14">
        <v>4.8000000000000001E-2</v>
      </c>
      <c r="K14">
        <v>4.9000000000000002E-2</v>
      </c>
      <c r="N14" s="2">
        <f t="shared" si="1"/>
        <v>0.54781801299907151</v>
      </c>
      <c r="O14" s="2">
        <f t="shared" si="2"/>
        <v>0.61281337047353768</v>
      </c>
      <c r="P14" s="2">
        <f t="shared" si="3"/>
        <v>0.47353760445682452</v>
      </c>
      <c r="Q14" s="2">
        <f t="shared" si="4"/>
        <v>0.59424326833797592</v>
      </c>
      <c r="R14" s="2">
        <f t="shared" si="5"/>
        <v>0.63138347260909944</v>
      </c>
      <c r="S14" s="2">
        <f t="shared" si="6"/>
        <v>0.57567316620241415</v>
      </c>
      <c r="T14" s="2">
        <f t="shared" si="7"/>
        <v>0.44568245125348194</v>
      </c>
      <c r="U14" s="2"/>
    </row>
    <row r="15" spans="1:21" x14ac:dyDescent="0.3">
      <c r="A15" s="17"/>
      <c r="C15">
        <v>30</v>
      </c>
      <c r="D15">
        <v>8.8999999999999996E-2</v>
      </c>
      <c r="E15">
        <v>0.08</v>
      </c>
      <c r="F15">
        <v>0.06</v>
      </c>
      <c r="G15">
        <v>8.3000000000000004E-2</v>
      </c>
      <c r="H15">
        <v>7.4999999999999997E-2</v>
      </c>
      <c r="I15">
        <v>8.2000000000000003E-2</v>
      </c>
      <c r="J15">
        <v>6.2E-2</v>
      </c>
      <c r="K15">
        <v>5.2999999999999999E-2</v>
      </c>
      <c r="N15" s="2">
        <f t="shared" si="1"/>
        <v>0.82636954503249771</v>
      </c>
      <c r="O15" s="2">
        <f t="shared" si="2"/>
        <v>0.74280408542246978</v>
      </c>
      <c r="P15" s="2">
        <f t="shared" si="3"/>
        <v>0.55710306406685239</v>
      </c>
      <c r="Q15" s="2">
        <f t="shared" si="4"/>
        <v>0.77065923862581254</v>
      </c>
      <c r="R15" s="2">
        <f t="shared" si="5"/>
        <v>0.69637883008356549</v>
      </c>
      <c r="S15" s="2">
        <f t="shared" si="6"/>
        <v>0.76137418755803155</v>
      </c>
      <c r="T15" s="2">
        <f t="shared" si="7"/>
        <v>0.57567316620241415</v>
      </c>
      <c r="U15" s="2"/>
    </row>
    <row r="16" spans="1:21" x14ac:dyDescent="0.3">
      <c r="A16" s="17"/>
      <c r="C16">
        <v>40</v>
      </c>
      <c r="D16">
        <v>0.08</v>
      </c>
      <c r="E16">
        <v>8.4000000000000005E-2</v>
      </c>
      <c r="F16">
        <v>6.4000000000000001E-2</v>
      </c>
      <c r="G16">
        <v>8.8999999999999996E-2</v>
      </c>
      <c r="H16">
        <v>8.1000000000000003E-2</v>
      </c>
      <c r="I16">
        <v>9.4E-2</v>
      </c>
      <c r="J16">
        <v>6.0999999999999999E-2</v>
      </c>
      <c r="K16">
        <v>5.3999999999999999E-2</v>
      </c>
      <c r="N16" s="2">
        <f t="shared" si="1"/>
        <v>0.74280408542246978</v>
      </c>
      <c r="O16" s="2">
        <f t="shared" si="2"/>
        <v>0.77994428969359342</v>
      </c>
      <c r="P16" s="2">
        <f t="shared" si="3"/>
        <v>0.59424326833797592</v>
      </c>
      <c r="Q16" s="2">
        <f t="shared" si="4"/>
        <v>0.82636954503249771</v>
      </c>
      <c r="R16" s="2">
        <f t="shared" si="5"/>
        <v>0.75208913649025078</v>
      </c>
      <c r="S16" s="2">
        <f t="shared" si="6"/>
        <v>0.87279480037140211</v>
      </c>
      <c r="T16" s="2">
        <f t="shared" si="7"/>
        <v>0.56638811513463316</v>
      </c>
      <c r="U16" s="2"/>
    </row>
    <row r="17" spans="1:21" x14ac:dyDescent="0.3">
      <c r="A17" s="17"/>
      <c r="B17">
        <v>8000</v>
      </c>
      <c r="C17">
        <v>10</v>
      </c>
      <c r="D17">
        <v>5.2999999999999999E-2</v>
      </c>
      <c r="E17">
        <v>5.5E-2</v>
      </c>
      <c r="F17">
        <v>5.2999999999999999E-2</v>
      </c>
      <c r="G17">
        <v>6.6000000000000003E-2</v>
      </c>
      <c r="H17">
        <v>6.7000000000000004E-2</v>
      </c>
      <c r="I17">
        <v>0.06</v>
      </c>
      <c r="J17">
        <v>5.2999999999999999E-2</v>
      </c>
      <c r="K17">
        <v>5.0999999999999997E-2</v>
      </c>
      <c r="N17" s="2">
        <f t="shared" si="1"/>
        <v>0.49210770659238628</v>
      </c>
      <c r="O17" s="2">
        <f t="shared" si="2"/>
        <v>0.51067780872794799</v>
      </c>
      <c r="P17" s="2">
        <f t="shared" si="3"/>
        <v>0.49210770659238628</v>
      </c>
      <c r="Q17" s="2">
        <f t="shared" si="4"/>
        <v>0.61281337047353768</v>
      </c>
      <c r="R17" s="2">
        <f t="shared" si="5"/>
        <v>0.62209842154131856</v>
      </c>
      <c r="S17" s="2">
        <f t="shared" si="6"/>
        <v>0.55710306406685239</v>
      </c>
      <c r="T17" s="2">
        <f t="shared" si="7"/>
        <v>0.49210770659238628</v>
      </c>
      <c r="U17" s="2"/>
    </row>
    <row r="18" spans="1:21" x14ac:dyDescent="0.3">
      <c r="A18" s="17"/>
      <c r="C18">
        <v>20</v>
      </c>
      <c r="D18">
        <v>5.6000000000000001E-2</v>
      </c>
      <c r="E18">
        <v>7.6999999999999999E-2</v>
      </c>
      <c r="F18">
        <v>8.5999999999999993E-2</v>
      </c>
      <c r="G18">
        <v>0.108</v>
      </c>
      <c r="H18">
        <v>9.7000000000000003E-2</v>
      </c>
      <c r="I18">
        <v>8.3000000000000004E-2</v>
      </c>
      <c r="J18">
        <v>6.3E-2</v>
      </c>
      <c r="K18">
        <v>5.5E-2</v>
      </c>
      <c r="N18" s="2">
        <f t="shared" si="1"/>
        <v>0.51996285979572887</v>
      </c>
      <c r="O18" s="2">
        <f t="shared" si="2"/>
        <v>0.71494893221912725</v>
      </c>
      <c r="P18" s="2">
        <f t="shared" si="3"/>
        <v>0.79851439182915507</v>
      </c>
      <c r="Q18" s="2">
        <f t="shared" si="4"/>
        <v>1.0027855153203342</v>
      </c>
      <c r="R18" s="2">
        <f t="shared" si="5"/>
        <v>0.90064995357474475</v>
      </c>
      <c r="S18" s="2">
        <f t="shared" si="6"/>
        <v>0.77065923862581254</v>
      </c>
      <c r="T18" s="2">
        <f t="shared" si="7"/>
        <v>0.58495821727019504</v>
      </c>
      <c r="U18" s="2"/>
    </row>
    <row r="19" spans="1:21" x14ac:dyDescent="0.3">
      <c r="A19" s="17"/>
      <c r="C19">
        <v>30</v>
      </c>
      <c r="D19">
        <v>4.4999999999999998E-2</v>
      </c>
      <c r="E19">
        <v>4.5999999999999999E-2</v>
      </c>
      <c r="F19">
        <v>4.3999999999999997E-2</v>
      </c>
      <c r="G19">
        <v>5.1999999999999998E-2</v>
      </c>
      <c r="H19">
        <v>5.5E-2</v>
      </c>
      <c r="I19">
        <v>5.0999999999999997E-2</v>
      </c>
      <c r="J19">
        <v>4.3999999999999997E-2</v>
      </c>
      <c r="K19">
        <v>4.5999999999999999E-2</v>
      </c>
      <c r="N19" s="2">
        <f t="shared" si="1"/>
        <v>0.4178272980501393</v>
      </c>
      <c r="O19" s="2">
        <f t="shared" si="2"/>
        <v>0.42711234911792012</v>
      </c>
      <c r="P19" s="2">
        <f t="shared" si="3"/>
        <v>0.40854224698235836</v>
      </c>
      <c r="Q19" s="2">
        <f t="shared" si="4"/>
        <v>0.48282265552460535</v>
      </c>
      <c r="R19" s="2">
        <f t="shared" si="5"/>
        <v>0.51067780872794799</v>
      </c>
      <c r="S19" s="2">
        <f t="shared" si="6"/>
        <v>0.47353760445682452</v>
      </c>
      <c r="T19" s="2">
        <f t="shared" si="7"/>
        <v>0.40854224698235836</v>
      </c>
      <c r="U19" s="2"/>
    </row>
    <row r="20" spans="1:21" x14ac:dyDescent="0.3">
      <c r="A20" s="17"/>
      <c r="C20">
        <v>40</v>
      </c>
      <c r="D20">
        <v>9.0999999999999998E-2</v>
      </c>
      <c r="E20">
        <v>0.09</v>
      </c>
      <c r="F20">
        <v>7.9000000000000001E-2</v>
      </c>
      <c r="G20">
        <v>9.7000000000000003E-2</v>
      </c>
      <c r="H20">
        <v>8.2000000000000003E-2</v>
      </c>
      <c r="I20">
        <v>7.0999999999999994E-2</v>
      </c>
      <c r="J20">
        <v>6.9000000000000006E-2</v>
      </c>
      <c r="K20">
        <v>6.7000000000000004E-2</v>
      </c>
      <c r="N20" s="2">
        <f t="shared" si="1"/>
        <v>0.84493964716805936</v>
      </c>
      <c r="O20" s="2">
        <f t="shared" si="2"/>
        <v>0.83565459610027859</v>
      </c>
      <c r="P20" s="2">
        <f t="shared" si="3"/>
        <v>0.73351903435468901</v>
      </c>
      <c r="Q20" s="2">
        <f t="shared" si="4"/>
        <v>0.90064995357474475</v>
      </c>
      <c r="R20" s="2">
        <f t="shared" si="5"/>
        <v>0.76137418755803155</v>
      </c>
      <c r="S20" s="2">
        <f t="shared" si="6"/>
        <v>0.65923862581244186</v>
      </c>
      <c r="T20" s="2">
        <f t="shared" si="7"/>
        <v>0.64066852367688032</v>
      </c>
      <c r="U20" s="2"/>
    </row>
    <row r="21" spans="1:21" ht="15" x14ac:dyDescent="0.25">
      <c r="A21" s="1"/>
      <c r="N21" s="2"/>
      <c r="O21" s="2"/>
      <c r="P21" s="2"/>
      <c r="Q21" s="2"/>
      <c r="R21" s="2"/>
      <c r="S21" s="2"/>
      <c r="T21" s="2"/>
      <c r="U21" s="2"/>
    </row>
    <row r="22" spans="1:21" x14ac:dyDescent="0.3">
      <c r="A22" s="17" t="s">
        <v>6</v>
      </c>
      <c r="B22">
        <v>2000</v>
      </c>
      <c r="C22">
        <v>10</v>
      </c>
      <c r="D22">
        <v>0.92600000000000005</v>
      </c>
      <c r="E22">
        <v>1.3220000000000001</v>
      </c>
      <c r="F22">
        <v>2.194</v>
      </c>
      <c r="G22">
        <v>2.4319999999999999</v>
      </c>
      <c r="H22">
        <v>2.222</v>
      </c>
      <c r="I22">
        <v>2.4790000000000001</v>
      </c>
      <c r="J22">
        <v>2.5569999999999999</v>
      </c>
      <c r="N22" s="2">
        <f t="shared" ref="N22:N54" si="8">(D22/10.77)*100</f>
        <v>8.5979572887650892</v>
      </c>
      <c r="O22" s="2">
        <f t="shared" ref="O22:O54" si="9">(E22/10.77)*100</f>
        <v>12.274837511606314</v>
      </c>
      <c r="P22" s="2">
        <f t="shared" ref="P22:P54" si="10">(F22/10.77)*100</f>
        <v>20.371402042711235</v>
      </c>
      <c r="Q22" s="2">
        <f t="shared" ref="Q22:Q54" si="11">(G22/10.77)*100</f>
        <v>22.581244196843084</v>
      </c>
      <c r="R22" s="2">
        <f t="shared" ref="R22:R54" si="12">(H22/10.77)*100</f>
        <v>20.631383472609098</v>
      </c>
      <c r="S22" s="2">
        <f t="shared" ref="S22:S54" si="13">(I22/10.77)*100</f>
        <v>23.017641597028785</v>
      </c>
      <c r="T22" s="2">
        <f t="shared" ref="T22:T54" si="14">(J22/10.77)*100</f>
        <v>23.741875580315693</v>
      </c>
      <c r="U22" s="2">
        <f t="shared" ref="U22:U54" si="15">(K22/10.77)*100</f>
        <v>0</v>
      </c>
    </row>
    <row r="23" spans="1:21" x14ac:dyDescent="0.3">
      <c r="A23" s="17"/>
      <c r="C23">
        <v>20</v>
      </c>
      <c r="D23">
        <v>0.871</v>
      </c>
      <c r="E23">
        <v>1.2</v>
      </c>
      <c r="F23">
        <v>1.2689999999999999</v>
      </c>
      <c r="G23">
        <v>1.619</v>
      </c>
      <c r="H23">
        <v>1.7729999999999999</v>
      </c>
      <c r="I23">
        <v>2.008</v>
      </c>
      <c r="J23">
        <v>2.0179999999999998</v>
      </c>
      <c r="N23" s="2">
        <f t="shared" si="8"/>
        <v>8.0872794800371413</v>
      </c>
      <c r="O23" s="2">
        <f t="shared" si="9"/>
        <v>11.142061281337048</v>
      </c>
      <c r="P23" s="2">
        <f t="shared" si="10"/>
        <v>11.782729805013927</v>
      </c>
      <c r="Q23" s="2">
        <f t="shared" si="11"/>
        <v>15.032497678737233</v>
      </c>
      <c r="R23" s="2">
        <f t="shared" si="12"/>
        <v>16.462395543175486</v>
      </c>
      <c r="S23" s="2">
        <f t="shared" si="13"/>
        <v>18.644382544103994</v>
      </c>
      <c r="T23" s="2">
        <f t="shared" si="14"/>
        <v>18.7372330547818</v>
      </c>
      <c r="U23" s="2">
        <f t="shared" si="15"/>
        <v>0</v>
      </c>
    </row>
    <row r="24" spans="1:21" x14ac:dyDescent="0.3">
      <c r="A24" s="17"/>
      <c r="C24">
        <v>30</v>
      </c>
      <c r="D24">
        <v>0.54300000000000004</v>
      </c>
      <c r="E24">
        <v>0.69499999999999995</v>
      </c>
      <c r="F24">
        <v>0.77600000000000002</v>
      </c>
      <c r="G24">
        <v>1.012</v>
      </c>
      <c r="H24">
        <v>1.0269999999999999</v>
      </c>
      <c r="I24">
        <v>1.0629999999999999</v>
      </c>
      <c r="J24">
        <v>1.131</v>
      </c>
      <c r="N24" s="2">
        <f t="shared" si="8"/>
        <v>5.0417827298050142</v>
      </c>
      <c r="O24" s="2">
        <f t="shared" si="9"/>
        <v>6.4531104921077072</v>
      </c>
      <c r="P24" s="2">
        <f t="shared" si="10"/>
        <v>7.205199628597958</v>
      </c>
      <c r="Q24" s="2">
        <f t="shared" si="11"/>
        <v>9.3964716805942441</v>
      </c>
      <c r="R24" s="2">
        <f t="shared" si="12"/>
        <v>9.5357474466109569</v>
      </c>
      <c r="S24" s="2">
        <f t="shared" si="13"/>
        <v>9.8700092850510686</v>
      </c>
      <c r="T24" s="2">
        <f t="shared" si="14"/>
        <v>10.501392757660168</v>
      </c>
      <c r="U24" s="2">
        <f t="shared" si="15"/>
        <v>0</v>
      </c>
    </row>
    <row r="25" spans="1:21" x14ac:dyDescent="0.3">
      <c r="A25" s="17"/>
      <c r="C25">
        <v>40</v>
      </c>
      <c r="D25">
        <v>0.33500000000000002</v>
      </c>
      <c r="E25">
        <v>0.39600000000000002</v>
      </c>
      <c r="F25">
        <v>0.39900000000000002</v>
      </c>
      <c r="G25">
        <v>0.441</v>
      </c>
      <c r="H25">
        <v>0.47899999999999998</v>
      </c>
      <c r="I25">
        <v>0.72699999999999998</v>
      </c>
      <c r="J25">
        <v>0.79300000000000004</v>
      </c>
      <c r="N25" s="2">
        <f t="shared" si="8"/>
        <v>3.1104921077065928</v>
      </c>
      <c r="O25" s="2">
        <f t="shared" si="9"/>
        <v>3.6768802228412256</v>
      </c>
      <c r="P25" s="2">
        <f t="shared" si="10"/>
        <v>3.7047353760445683</v>
      </c>
      <c r="Q25" s="2">
        <f t="shared" si="11"/>
        <v>4.0947075208913652</v>
      </c>
      <c r="R25" s="2">
        <f t="shared" si="12"/>
        <v>4.4475394614670378</v>
      </c>
      <c r="S25" s="2">
        <f t="shared" si="13"/>
        <v>6.7502321262766953</v>
      </c>
      <c r="T25" s="2">
        <f t="shared" si="14"/>
        <v>7.3630454967502326</v>
      </c>
      <c r="U25" s="2">
        <f t="shared" si="15"/>
        <v>0</v>
      </c>
    </row>
    <row r="26" spans="1:21" x14ac:dyDescent="0.3">
      <c r="A26" s="17"/>
      <c r="B26">
        <v>4000</v>
      </c>
      <c r="C26">
        <v>10</v>
      </c>
      <c r="D26">
        <v>0.54800000000000004</v>
      </c>
      <c r="E26">
        <v>0.66800000000000004</v>
      </c>
      <c r="F26">
        <v>0.69199999999999995</v>
      </c>
      <c r="G26">
        <v>0.878</v>
      </c>
      <c r="H26">
        <v>0.89500000000000002</v>
      </c>
      <c r="I26">
        <v>0.91</v>
      </c>
      <c r="J26">
        <v>0.97099999999999997</v>
      </c>
      <c r="N26" s="2">
        <f t="shared" si="8"/>
        <v>5.088207985143919</v>
      </c>
      <c r="O26" s="2">
        <f t="shared" si="9"/>
        <v>6.2024141132776238</v>
      </c>
      <c r="P26" s="2">
        <f t="shared" si="10"/>
        <v>6.4252553389043632</v>
      </c>
      <c r="Q26" s="2">
        <f t="shared" si="11"/>
        <v>8.152274837511607</v>
      </c>
      <c r="R26" s="2">
        <f t="shared" si="12"/>
        <v>8.3101207056638806</v>
      </c>
      <c r="S26" s="2">
        <f t="shared" si="13"/>
        <v>8.4493964716805952</v>
      </c>
      <c r="T26" s="2">
        <f t="shared" si="14"/>
        <v>9.0157845868152275</v>
      </c>
      <c r="U26" s="2">
        <f t="shared" si="15"/>
        <v>0</v>
      </c>
    </row>
    <row r="27" spans="1:21" x14ac:dyDescent="0.3">
      <c r="A27" s="17"/>
      <c r="C27">
        <v>20</v>
      </c>
      <c r="D27">
        <v>0.46</v>
      </c>
      <c r="E27">
        <v>0.53700000000000003</v>
      </c>
      <c r="F27">
        <v>0.54900000000000004</v>
      </c>
      <c r="G27">
        <v>0.56599999999999995</v>
      </c>
      <c r="H27">
        <v>0.57699999999999996</v>
      </c>
      <c r="I27">
        <v>0.61</v>
      </c>
      <c r="J27">
        <v>0.61499999999999999</v>
      </c>
      <c r="N27" s="2">
        <f t="shared" si="8"/>
        <v>4.2711234911792015</v>
      </c>
      <c r="O27" s="2">
        <f t="shared" si="9"/>
        <v>4.9860724233983289</v>
      </c>
      <c r="P27" s="2">
        <f t="shared" si="10"/>
        <v>5.0974930362116995</v>
      </c>
      <c r="Q27" s="2">
        <f t="shared" si="11"/>
        <v>5.255338904363974</v>
      </c>
      <c r="R27" s="2">
        <f t="shared" si="12"/>
        <v>5.3574744661095641</v>
      </c>
      <c r="S27" s="2">
        <f t="shared" si="13"/>
        <v>5.6638811513463327</v>
      </c>
      <c r="T27" s="2">
        <f t="shared" si="14"/>
        <v>5.7103064066852367</v>
      </c>
      <c r="U27" s="2">
        <f t="shared" si="15"/>
        <v>0</v>
      </c>
    </row>
    <row r="28" spans="1:21" x14ac:dyDescent="0.3">
      <c r="A28" s="17"/>
      <c r="C28">
        <v>30</v>
      </c>
      <c r="D28">
        <v>0.30599999999999999</v>
      </c>
      <c r="E28">
        <v>0.39100000000000001</v>
      </c>
      <c r="F28">
        <v>0.39300000000000002</v>
      </c>
      <c r="G28">
        <v>0.39500000000000002</v>
      </c>
      <c r="H28">
        <v>0.39500000000000002</v>
      </c>
      <c r="I28">
        <v>0.46400000000000002</v>
      </c>
      <c r="J28">
        <v>0.47299999999999998</v>
      </c>
      <c r="N28" s="2">
        <f t="shared" si="8"/>
        <v>2.8412256267409468</v>
      </c>
      <c r="O28" s="2">
        <f t="shared" si="9"/>
        <v>3.6304549675023217</v>
      </c>
      <c r="P28" s="2">
        <f t="shared" si="10"/>
        <v>3.649025069637883</v>
      </c>
      <c r="Q28" s="2">
        <f t="shared" si="11"/>
        <v>3.6675951717734452</v>
      </c>
      <c r="R28" s="2">
        <f t="shared" si="12"/>
        <v>3.6675951717734452</v>
      </c>
      <c r="S28" s="2">
        <f t="shared" si="13"/>
        <v>4.3082636954503251</v>
      </c>
      <c r="T28" s="2">
        <f t="shared" si="14"/>
        <v>4.3918291550603525</v>
      </c>
      <c r="U28" s="2">
        <f t="shared" si="15"/>
        <v>0</v>
      </c>
    </row>
    <row r="29" spans="1:21" x14ac:dyDescent="0.3">
      <c r="A29" s="17"/>
      <c r="C29">
        <v>40</v>
      </c>
      <c r="D29">
        <v>0.26</v>
      </c>
      <c r="E29">
        <v>0.27300000000000002</v>
      </c>
      <c r="F29">
        <v>0.28499999999999998</v>
      </c>
      <c r="G29">
        <v>0.3</v>
      </c>
      <c r="H29">
        <v>0.32100000000000001</v>
      </c>
      <c r="I29">
        <v>0.32700000000000001</v>
      </c>
      <c r="J29">
        <v>0.34699999999999998</v>
      </c>
      <c r="N29" s="2">
        <f t="shared" si="8"/>
        <v>2.4141132776230272</v>
      </c>
      <c r="O29" s="2">
        <f t="shared" si="9"/>
        <v>2.5348189415041786</v>
      </c>
      <c r="P29" s="2">
        <f t="shared" si="10"/>
        <v>2.6462395543175488</v>
      </c>
      <c r="Q29" s="2">
        <f t="shared" si="11"/>
        <v>2.785515320334262</v>
      </c>
      <c r="R29" s="2">
        <f t="shared" si="12"/>
        <v>2.9805013927576605</v>
      </c>
      <c r="S29" s="2">
        <f t="shared" si="13"/>
        <v>3.0362116991643457</v>
      </c>
      <c r="T29" s="2">
        <f t="shared" si="14"/>
        <v>3.2219127205199629</v>
      </c>
      <c r="U29" s="2">
        <f t="shared" si="15"/>
        <v>0</v>
      </c>
    </row>
    <row r="30" spans="1:21" x14ac:dyDescent="0.3">
      <c r="A30" s="17"/>
      <c r="B30">
        <v>6000</v>
      </c>
      <c r="C30">
        <v>10</v>
      </c>
      <c r="D30">
        <v>0.56200000000000006</v>
      </c>
      <c r="E30">
        <v>0.67</v>
      </c>
      <c r="F30">
        <v>0.68100000000000005</v>
      </c>
      <c r="G30">
        <v>0.81399999999999995</v>
      </c>
      <c r="H30">
        <v>0.83099999999999996</v>
      </c>
      <c r="I30">
        <v>0.86399999999999999</v>
      </c>
      <c r="J30">
        <v>0.89500000000000002</v>
      </c>
      <c r="N30" s="2">
        <f t="shared" si="8"/>
        <v>5.2181987000928514</v>
      </c>
      <c r="O30" s="2">
        <f t="shared" si="9"/>
        <v>6.2209842154131856</v>
      </c>
      <c r="P30" s="2">
        <f t="shared" si="10"/>
        <v>6.3231197771587757</v>
      </c>
      <c r="Q30" s="2">
        <f t="shared" si="11"/>
        <v>7.5580315691736306</v>
      </c>
      <c r="R30" s="2">
        <f t="shared" si="12"/>
        <v>7.7158774373259051</v>
      </c>
      <c r="S30" s="2">
        <f t="shared" si="13"/>
        <v>8.0222841225626738</v>
      </c>
      <c r="T30" s="2">
        <f t="shared" si="14"/>
        <v>8.3101207056638806</v>
      </c>
      <c r="U30" s="2">
        <f t="shared" si="15"/>
        <v>0</v>
      </c>
    </row>
    <row r="31" spans="1:21" x14ac:dyDescent="0.3">
      <c r="A31" s="17"/>
      <c r="C31">
        <v>20</v>
      </c>
      <c r="D31">
        <v>0.56999999999999995</v>
      </c>
      <c r="E31">
        <v>0.64</v>
      </c>
      <c r="F31">
        <v>0.64600000000000002</v>
      </c>
      <c r="G31">
        <v>0.68700000000000006</v>
      </c>
      <c r="H31">
        <v>0.72599999999999998</v>
      </c>
      <c r="I31">
        <v>0.73299999999999998</v>
      </c>
      <c r="J31">
        <v>0.73799999999999999</v>
      </c>
      <c r="N31" s="2">
        <f t="shared" si="8"/>
        <v>5.2924791086350975</v>
      </c>
      <c r="O31" s="2">
        <f t="shared" si="9"/>
        <v>5.9424326833797583</v>
      </c>
      <c r="P31" s="2">
        <f t="shared" si="10"/>
        <v>5.9981429897864444</v>
      </c>
      <c r="Q31" s="2">
        <f t="shared" si="11"/>
        <v>6.378830083565461</v>
      </c>
      <c r="R31" s="2">
        <f t="shared" si="12"/>
        <v>6.740947075208914</v>
      </c>
      <c r="S31" s="2">
        <f t="shared" si="13"/>
        <v>6.8059424326833806</v>
      </c>
      <c r="T31" s="2">
        <f t="shared" si="14"/>
        <v>6.8523676880222846</v>
      </c>
      <c r="U31" s="2">
        <f t="shared" si="15"/>
        <v>0</v>
      </c>
    </row>
    <row r="32" spans="1:21" x14ac:dyDescent="0.3">
      <c r="A32" s="17"/>
      <c r="C32">
        <v>30</v>
      </c>
      <c r="D32">
        <v>0.42499999999999999</v>
      </c>
      <c r="E32">
        <v>0.48899999999999999</v>
      </c>
      <c r="F32">
        <v>0.5</v>
      </c>
      <c r="G32">
        <v>0.50800000000000001</v>
      </c>
      <c r="H32">
        <v>0.51700000000000002</v>
      </c>
      <c r="I32">
        <v>0.52100000000000002</v>
      </c>
      <c r="J32">
        <v>0.54800000000000004</v>
      </c>
      <c r="N32" s="2">
        <f t="shared" si="8"/>
        <v>3.9461467038068707</v>
      </c>
      <c r="O32" s="2">
        <f t="shared" si="9"/>
        <v>4.5403899721448466</v>
      </c>
      <c r="P32" s="2">
        <f t="shared" si="10"/>
        <v>4.6425255338904368</v>
      </c>
      <c r="Q32" s="2">
        <f t="shared" si="11"/>
        <v>4.7168059424326838</v>
      </c>
      <c r="R32" s="2">
        <f t="shared" si="12"/>
        <v>4.8003714020427113</v>
      </c>
      <c r="S32" s="2">
        <f t="shared" si="13"/>
        <v>4.8375116063138348</v>
      </c>
      <c r="T32" s="2">
        <f t="shared" si="14"/>
        <v>5.088207985143919</v>
      </c>
      <c r="U32" s="2">
        <f t="shared" si="15"/>
        <v>0</v>
      </c>
    </row>
    <row r="33" spans="1:21" x14ac:dyDescent="0.3">
      <c r="A33" s="17"/>
      <c r="C33">
        <v>40</v>
      </c>
      <c r="D33">
        <v>0.316</v>
      </c>
      <c r="E33">
        <v>0.33</v>
      </c>
      <c r="F33">
        <v>0.35199999999999998</v>
      </c>
      <c r="G33">
        <v>0.36199999999999999</v>
      </c>
      <c r="H33">
        <v>0.38400000000000001</v>
      </c>
      <c r="I33">
        <v>0.39600000000000002</v>
      </c>
      <c r="J33">
        <v>0.437</v>
      </c>
      <c r="N33" s="2">
        <f t="shared" si="8"/>
        <v>2.9340761374187561</v>
      </c>
      <c r="O33" s="2">
        <f t="shared" si="9"/>
        <v>3.0640668523676884</v>
      </c>
      <c r="P33" s="2">
        <f t="shared" si="10"/>
        <v>3.2683379758588669</v>
      </c>
      <c r="Q33" s="2">
        <f t="shared" si="11"/>
        <v>3.3611884865366761</v>
      </c>
      <c r="R33" s="2">
        <f t="shared" si="12"/>
        <v>3.5654596100278555</v>
      </c>
      <c r="S33" s="2">
        <f t="shared" si="13"/>
        <v>3.6768802228412256</v>
      </c>
      <c r="T33" s="2">
        <f t="shared" si="14"/>
        <v>4.0575673166202408</v>
      </c>
      <c r="U33" s="2">
        <f t="shared" si="15"/>
        <v>0</v>
      </c>
    </row>
    <row r="34" spans="1:21" x14ac:dyDescent="0.3">
      <c r="A34" s="17"/>
      <c r="B34">
        <v>8000</v>
      </c>
      <c r="C34">
        <v>10</v>
      </c>
      <c r="D34">
        <v>0.54900000000000004</v>
      </c>
      <c r="E34">
        <v>0.56200000000000006</v>
      </c>
      <c r="F34">
        <v>0.61799999999999999</v>
      </c>
      <c r="G34">
        <v>0.69199999999999995</v>
      </c>
      <c r="H34">
        <v>0.69499999999999995</v>
      </c>
      <c r="I34">
        <v>0.71</v>
      </c>
      <c r="J34">
        <v>0.71799999999999997</v>
      </c>
      <c r="N34" s="2">
        <f t="shared" si="8"/>
        <v>5.0974930362116995</v>
      </c>
      <c r="O34" s="2">
        <f t="shared" si="9"/>
        <v>5.2181987000928514</v>
      </c>
      <c r="P34" s="2">
        <f t="shared" si="10"/>
        <v>5.7381615598885798</v>
      </c>
      <c r="Q34" s="2">
        <f t="shared" si="11"/>
        <v>6.4252553389043632</v>
      </c>
      <c r="R34" s="2">
        <f t="shared" si="12"/>
        <v>6.4531104921077072</v>
      </c>
      <c r="S34" s="2">
        <f t="shared" si="13"/>
        <v>6.592386258124419</v>
      </c>
      <c r="T34" s="2">
        <f t="shared" si="14"/>
        <v>6.666666666666667</v>
      </c>
      <c r="U34" s="2">
        <f t="shared" si="15"/>
        <v>0</v>
      </c>
    </row>
    <row r="35" spans="1:21" x14ac:dyDescent="0.3">
      <c r="A35" s="17"/>
      <c r="C35">
        <v>20</v>
      </c>
      <c r="D35">
        <v>0.36599999999999999</v>
      </c>
      <c r="E35">
        <v>0.432</v>
      </c>
      <c r="F35">
        <v>0.45</v>
      </c>
      <c r="G35">
        <v>0.45900000000000002</v>
      </c>
      <c r="H35">
        <v>0.47299999999999998</v>
      </c>
      <c r="I35">
        <v>0.502</v>
      </c>
      <c r="J35">
        <v>0.50800000000000001</v>
      </c>
      <c r="N35" s="2">
        <f t="shared" si="8"/>
        <v>3.3983286908077996</v>
      </c>
      <c r="O35" s="2">
        <f t="shared" si="9"/>
        <v>4.0111420612813369</v>
      </c>
      <c r="P35" s="2">
        <f t="shared" si="10"/>
        <v>4.1782729805013927</v>
      </c>
      <c r="Q35" s="2">
        <f t="shared" si="11"/>
        <v>4.2618384401114202</v>
      </c>
      <c r="R35" s="2">
        <f t="shared" si="12"/>
        <v>4.3918291550603525</v>
      </c>
      <c r="S35" s="2">
        <f t="shared" si="13"/>
        <v>4.6610956360259985</v>
      </c>
      <c r="T35" s="2">
        <f t="shared" si="14"/>
        <v>4.7168059424326838</v>
      </c>
      <c r="U35" s="2">
        <f t="shared" si="15"/>
        <v>0</v>
      </c>
    </row>
    <row r="36" spans="1:21" x14ac:dyDescent="0.3">
      <c r="A36" s="17"/>
      <c r="C36">
        <v>30</v>
      </c>
      <c r="D36">
        <v>0.28100000000000003</v>
      </c>
      <c r="E36">
        <v>0.33400000000000002</v>
      </c>
      <c r="F36">
        <v>0.36</v>
      </c>
      <c r="G36">
        <v>0.36399999999999999</v>
      </c>
      <c r="H36">
        <v>0.378</v>
      </c>
      <c r="I36">
        <v>0.38</v>
      </c>
      <c r="J36">
        <v>0.39800000000000002</v>
      </c>
      <c r="N36" s="2">
        <f t="shared" si="8"/>
        <v>2.6090993500464257</v>
      </c>
      <c r="O36" s="2">
        <f t="shared" si="9"/>
        <v>3.1012070566388119</v>
      </c>
      <c r="P36" s="2">
        <f t="shared" si="10"/>
        <v>3.3426183844011144</v>
      </c>
      <c r="Q36" s="2">
        <f t="shared" si="11"/>
        <v>3.3797585886722374</v>
      </c>
      <c r="R36" s="2">
        <f t="shared" si="12"/>
        <v>3.5097493036211702</v>
      </c>
      <c r="S36" s="2">
        <f t="shared" si="13"/>
        <v>3.5283194057567315</v>
      </c>
      <c r="T36" s="2">
        <f t="shared" si="14"/>
        <v>3.6954503249767878</v>
      </c>
      <c r="U36" s="2">
        <f t="shared" si="15"/>
        <v>0</v>
      </c>
    </row>
    <row r="37" spans="1:21" x14ac:dyDescent="0.3">
      <c r="A37" s="17"/>
      <c r="C37">
        <v>40</v>
      </c>
      <c r="D37">
        <v>0.19500000000000001</v>
      </c>
      <c r="E37">
        <v>0.25600000000000001</v>
      </c>
      <c r="F37">
        <v>0.25800000000000001</v>
      </c>
      <c r="G37">
        <v>0.26600000000000001</v>
      </c>
      <c r="H37">
        <v>0.26700000000000002</v>
      </c>
      <c r="I37">
        <v>0.26700000000000002</v>
      </c>
      <c r="J37">
        <v>0.28499999999999998</v>
      </c>
      <c r="N37" s="2">
        <f t="shared" si="8"/>
        <v>1.8105849582172702</v>
      </c>
      <c r="O37" s="2">
        <f t="shared" si="9"/>
        <v>2.3769730733519037</v>
      </c>
      <c r="P37" s="2">
        <f t="shared" si="10"/>
        <v>2.3955431754874654</v>
      </c>
      <c r="Q37" s="2">
        <f t="shared" si="11"/>
        <v>2.4698235840297125</v>
      </c>
      <c r="R37" s="2">
        <f t="shared" si="12"/>
        <v>2.4791086350974934</v>
      </c>
      <c r="S37" s="2">
        <f t="shared" si="13"/>
        <v>2.4791086350974934</v>
      </c>
      <c r="T37" s="2">
        <f t="shared" si="14"/>
        <v>2.6462395543175488</v>
      </c>
      <c r="U37" s="2">
        <f t="shared" si="15"/>
        <v>0</v>
      </c>
    </row>
    <row r="38" spans="1:21" x14ac:dyDescent="0.3">
      <c r="N38" s="2"/>
      <c r="O38" s="2"/>
      <c r="P38" s="2"/>
      <c r="Q38" s="2"/>
      <c r="R38" s="2"/>
      <c r="S38" s="2"/>
      <c r="T38" s="2"/>
      <c r="U38" s="2"/>
    </row>
    <row r="39" spans="1:21" x14ac:dyDescent="0.3">
      <c r="A39" s="17" t="s">
        <v>7</v>
      </c>
      <c r="B39">
        <v>2000</v>
      </c>
      <c r="C39">
        <v>10</v>
      </c>
      <c r="D39">
        <v>0.22500000000000001</v>
      </c>
      <c r="E39">
        <v>2.1800000000000002</v>
      </c>
      <c r="F39">
        <v>2.206</v>
      </c>
      <c r="G39">
        <v>2.1890000000000001</v>
      </c>
      <c r="H39">
        <v>2.169</v>
      </c>
      <c r="I39">
        <v>2.15</v>
      </c>
      <c r="J39">
        <v>2.1739999999999999</v>
      </c>
      <c r="K39">
        <v>2.1259999999999999</v>
      </c>
      <c r="N39" s="2">
        <f t="shared" si="8"/>
        <v>2.0891364902506964</v>
      </c>
      <c r="O39" s="2">
        <f t="shared" si="9"/>
        <v>20.241411327762304</v>
      </c>
      <c r="P39" s="2">
        <f t="shared" si="10"/>
        <v>20.482822655524604</v>
      </c>
      <c r="Q39" s="2">
        <f t="shared" si="11"/>
        <v>20.324976787372332</v>
      </c>
      <c r="R39" s="2">
        <f t="shared" si="12"/>
        <v>20.139275766016716</v>
      </c>
      <c r="S39" s="2">
        <f t="shared" si="13"/>
        <v>19.962859795728878</v>
      </c>
      <c r="T39" s="2">
        <f t="shared" si="14"/>
        <v>20.185701021355619</v>
      </c>
      <c r="U39" s="2">
        <f t="shared" si="15"/>
        <v>19.740018570102137</v>
      </c>
    </row>
    <row r="40" spans="1:21" x14ac:dyDescent="0.3">
      <c r="A40" s="17"/>
      <c r="C40">
        <v>20</v>
      </c>
      <c r="D40">
        <v>0.182</v>
      </c>
      <c r="E40">
        <v>1.915</v>
      </c>
      <c r="F40">
        <v>2.044</v>
      </c>
      <c r="G40">
        <v>2.0009999999999999</v>
      </c>
      <c r="H40">
        <v>1.948</v>
      </c>
      <c r="I40">
        <v>1.9770000000000001</v>
      </c>
      <c r="J40">
        <v>1.9259999999999999</v>
      </c>
      <c r="K40">
        <v>1.9990000000000001</v>
      </c>
      <c r="N40" s="2">
        <f t="shared" si="8"/>
        <v>1.6898792943361187</v>
      </c>
      <c r="O40" s="2">
        <f t="shared" si="9"/>
        <v>17.780872794800374</v>
      </c>
      <c r="P40" s="2">
        <f t="shared" si="10"/>
        <v>18.978644382544104</v>
      </c>
      <c r="Q40" s="2">
        <f t="shared" si="11"/>
        <v>18.579387186629525</v>
      </c>
      <c r="R40" s="2">
        <f t="shared" si="12"/>
        <v>18.087279480037139</v>
      </c>
      <c r="S40" s="2">
        <f t="shared" si="13"/>
        <v>18.356545961002787</v>
      </c>
      <c r="T40" s="2">
        <f t="shared" si="14"/>
        <v>17.883008356545961</v>
      </c>
      <c r="U40" s="2">
        <f t="shared" si="15"/>
        <v>18.560817084493966</v>
      </c>
    </row>
    <row r="41" spans="1:21" x14ac:dyDescent="0.3">
      <c r="A41" s="17"/>
      <c r="C41">
        <v>30</v>
      </c>
      <c r="D41">
        <v>0.16400000000000001</v>
      </c>
      <c r="E41">
        <v>1.0589999999999999</v>
      </c>
      <c r="F41">
        <v>1.1040000000000001</v>
      </c>
      <c r="G41">
        <v>1.0669999999999999</v>
      </c>
      <c r="H41">
        <v>1.1040000000000001</v>
      </c>
      <c r="I41">
        <v>1.1200000000000001</v>
      </c>
      <c r="J41">
        <v>1.0760000000000001</v>
      </c>
      <c r="K41">
        <v>1.08</v>
      </c>
      <c r="N41" s="2">
        <f t="shared" si="8"/>
        <v>1.5227483751160631</v>
      </c>
      <c r="O41" s="2">
        <f t="shared" si="9"/>
        <v>9.8328690807799433</v>
      </c>
      <c r="P41" s="2">
        <f t="shared" si="10"/>
        <v>10.250696378830085</v>
      </c>
      <c r="Q41" s="2">
        <f t="shared" si="11"/>
        <v>9.9071494893221903</v>
      </c>
      <c r="R41" s="2">
        <f t="shared" si="12"/>
        <v>10.250696378830085</v>
      </c>
      <c r="S41" s="2">
        <f t="shared" si="13"/>
        <v>10.399257195914577</v>
      </c>
      <c r="T41" s="2">
        <f t="shared" si="14"/>
        <v>9.9907149489322205</v>
      </c>
      <c r="U41" s="2">
        <f t="shared" si="15"/>
        <v>10.027855153203344</v>
      </c>
    </row>
    <row r="42" spans="1:21" x14ac:dyDescent="0.3">
      <c r="A42" s="17"/>
      <c r="C42">
        <v>40</v>
      </c>
      <c r="D42">
        <v>0.10299999999999999</v>
      </c>
      <c r="E42">
        <v>0.72799999999999998</v>
      </c>
      <c r="F42">
        <v>0.75</v>
      </c>
      <c r="G42">
        <v>0.65300000000000002</v>
      </c>
      <c r="H42">
        <v>0.73099999999999998</v>
      </c>
      <c r="I42">
        <v>0.75600000000000001</v>
      </c>
      <c r="J42">
        <v>0.76100000000000001</v>
      </c>
      <c r="K42">
        <v>0.76300000000000001</v>
      </c>
      <c r="N42" s="2">
        <f t="shared" si="8"/>
        <v>0.95636025998142982</v>
      </c>
      <c r="O42" s="2">
        <f t="shared" si="9"/>
        <v>6.7595171773444749</v>
      </c>
      <c r="P42" s="2">
        <f t="shared" si="10"/>
        <v>6.9637883008356551</v>
      </c>
      <c r="Q42" s="2">
        <f t="shared" si="11"/>
        <v>6.0631383472609102</v>
      </c>
      <c r="R42" s="2">
        <f t="shared" si="12"/>
        <v>6.787372330547818</v>
      </c>
      <c r="S42" s="2">
        <f t="shared" si="13"/>
        <v>7.0194986072423404</v>
      </c>
      <c r="T42" s="2">
        <f t="shared" si="14"/>
        <v>7.0659238625812444</v>
      </c>
      <c r="U42" s="2">
        <f t="shared" si="15"/>
        <v>7.0844939647168061</v>
      </c>
    </row>
    <row r="43" spans="1:21" x14ac:dyDescent="0.3">
      <c r="A43" s="17"/>
      <c r="B43">
        <v>4000</v>
      </c>
      <c r="C43">
        <v>10</v>
      </c>
      <c r="D43">
        <v>0.129</v>
      </c>
      <c r="E43">
        <v>1.0920000000000001</v>
      </c>
      <c r="F43">
        <v>1.1180000000000001</v>
      </c>
      <c r="G43">
        <v>1.091</v>
      </c>
      <c r="H43">
        <v>1.145</v>
      </c>
      <c r="I43">
        <v>1.095</v>
      </c>
      <c r="J43">
        <v>1.1240000000000001</v>
      </c>
      <c r="K43">
        <v>1.0980000000000001</v>
      </c>
      <c r="N43" s="2">
        <f t="shared" si="8"/>
        <v>1.1977715877437327</v>
      </c>
      <c r="O43" s="2">
        <f t="shared" si="9"/>
        <v>10.139275766016715</v>
      </c>
      <c r="P43" s="2">
        <f t="shared" si="10"/>
        <v>10.380687093779017</v>
      </c>
      <c r="Q43" s="2">
        <f t="shared" si="11"/>
        <v>10.129990714948931</v>
      </c>
      <c r="R43" s="2">
        <f t="shared" si="12"/>
        <v>10.6313834726091</v>
      </c>
      <c r="S43" s="2">
        <f t="shared" si="13"/>
        <v>10.167130919220057</v>
      </c>
      <c r="T43" s="2">
        <f t="shared" si="14"/>
        <v>10.436397400185703</v>
      </c>
      <c r="U43" s="2">
        <f t="shared" si="15"/>
        <v>10.194986072423399</v>
      </c>
    </row>
    <row r="44" spans="1:21" x14ac:dyDescent="0.3">
      <c r="A44" s="17"/>
      <c r="C44">
        <v>20</v>
      </c>
      <c r="D44">
        <v>0.104</v>
      </c>
      <c r="E44">
        <v>0.624</v>
      </c>
      <c r="F44">
        <v>0.68300000000000005</v>
      </c>
      <c r="G44">
        <v>0.65800000000000003</v>
      </c>
      <c r="H44">
        <v>0.66700000000000004</v>
      </c>
      <c r="I44">
        <v>0.67200000000000004</v>
      </c>
      <c r="J44">
        <v>0.69399999999999995</v>
      </c>
      <c r="K44">
        <v>0.65800000000000003</v>
      </c>
      <c r="N44" s="2">
        <f t="shared" si="8"/>
        <v>0.9656453110492107</v>
      </c>
      <c r="O44" s="2">
        <f t="shared" si="9"/>
        <v>5.7938718662952651</v>
      </c>
      <c r="P44" s="2">
        <f t="shared" si="10"/>
        <v>6.3416898792943366</v>
      </c>
      <c r="Q44" s="2">
        <f t="shared" si="11"/>
        <v>6.109563602599815</v>
      </c>
      <c r="R44" s="2">
        <f t="shared" si="12"/>
        <v>6.1931290622098425</v>
      </c>
      <c r="S44" s="2">
        <f t="shared" si="13"/>
        <v>6.2395543175487473</v>
      </c>
      <c r="T44" s="2">
        <f t="shared" si="14"/>
        <v>6.4438254410399258</v>
      </c>
      <c r="U44" s="2">
        <f t="shared" si="15"/>
        <v>6.109563602599815</v>
      </c>
    </row>
    <row r="45" spans="1:21" x14ac:dyDescent="0.3">
      <c r="A45" s="17"/>
      <c r="C45">
        <v>30</v>
      </c>
      <c r="D45">
        <v>0.114</v>
      </c>
      <c r="E45">
        <v>0.441</v>
      </c>
      <c r="F45">
        <v>0.503</v>
      </c>
      <c r="G45">
        <v>0.48299999999999998</v>
      </c>
      <c r="H45">
        <v>0.51600000000000001</v>
      </c>
      <c r="I45">
        <v>0.51</v>
      </c>
      <c r="J45">
        <v>0.54400000000000004</v>
      </c>
      <c r="K45">
        <v>0.48699999999999999</v>
      </c>
      <c r="N45" s="2">
        <f t="shared" si="8"/>
        <v>1.0584958217270195</v>
      </c>
      <c r="O45" s="2">
        <f t="shared" si="9"/>
        <v>4.0947075208913652</v>
      </c>
      <c r="P45" s="2">
        <f t="shared" si="10"/>
        <v>4.6703806870937798</v>
      </c>
      <c r="Q45" s="2">
        <f t="shared" si="11"/>
        <v>4.4846796657381613</v>
      </c>
      <c r="R45" s="2">
        <f t="shared" si="12"/>
        <v>4.7910863509749309</v>
      </c>
      <c r="S45" s="2">
        <f t="shared" si="13"/>
        <v>4.7353760445682447</v>
      </c>
      <c r="T45" s="2">
        <f t="shared" si="14"/>
        <v>5.0510677808727955</v>
      </c>
      <c r="U45" s="2">
        <f t="shared" si="15"/>
        <v>4.5218198700092849</v>
      </c>
    </row>
    <row r="46" spans="1:21" x14ac:dyDescent="0.3">
      <c r="A46" s="17"/>
      <c r="C46">
        <v>40</v>
      </c>
      <c r="D46">
        <v>8.4000000000000005E-2</v>
      </c>
      <c r="E46">
        <v>0.34799999999999998</v>
      </c>
      <c r="F46">
        <v>0.38338299999999997</v>
      </c>
      <c r="G46">
        <v>0.36099999999999999</v>
      </c>
      <c r="H46">
        <v>0.40799999999999997</v>
      </c>
      <c r="I46">
        <v>0.38300000000000001</v>
      </c>
      <c r="J46">
        <v>0.40200000000000002</v>
      </c>
      <c r="K46">
        <v>0.37</v>
      </c>
      <c r="N46" s="2">
        <f t="shared" si="8"/>
        <v>0.77994428969359342</v>
      </c>
      <c r="O46" s="2">
        <f t="shared" si="9"/>
        <v>3.2311977715877438</v>
      </c>
      <c r="P46" s="2">
        <f t="shared" si="10"/>
        <v>3.559730733519034</v>
      </c>
      <c r="Q46" s="2">
        <f t="shared" si="11"/>
        <v>3.3519034354688948</v>
      </c>
      <c r="R46" s="2">
        <f t="shared" si="12"/>
        <v>3.7883008356545962</v>
      </c>
      <c r="S46" s="2">
        <f t="shared" si="13"/>
        <v>3.5561745589600742</v>
      </c>
      <c r="T46" s="2">
        <f t="shared" si="14"/>
        <v>3.7325905292479109</v>
      </c>
      <c r="U46" s="2">
        <f t="shared" si="15"/>
        <v>3.4354688950789232</v>
      </c>
    </row>
    <row r="47" spans="1:21" x14ac:dyDescent="0.3">
      <c r="A47" s="17"/>
      <c r="B47">
        <v>6000</v>
      </c>
      <c r="C47">
        <v>10</v>
      </c>
      <c r="D47">
        <v>0.09</v>
      </c>
      <c r="E47">
        <v>0.90800000000000003</v>
      </c>
      <c r="F47">
        <v>0.94599999999999995</v>
      </c>
      <c r="G47">
        <v>0.93799999999999994</v>
      </c>
      <c r="H47">
        <v>0.94799999999999995</v>
      </c>
      <c r="I47">
        <v>0.93600000000000005</v>
      </c>
      <c r="J47">
        <v>0.96799999999999997</v>
      </c>
      <c r="K47">
        <v>0.93</v>
      </c>
      <c r="N47" s="2">
        <f t="shared" si="8"/>
        <v>0.83565459610027859</v>
      </c>
      <c r="O47" s="2">
        <f t="shared" si="9"/>
        <v>8.4308263695450325</v>
      </c>
      <c r="P47" s="2">
        <f t="shared" si="10"/>
        <v>8.7836583101207051</v>
      </c>
      <c r="Q47" s="2">
        <f t="shared" si="11"/>
        <v>8.7093779015784598</v>
      </c>
      <c r="R47" s="2">
        <f t="shared" si="12"/>
        <v>8.8022284122562677</v>
      </c>
      <c r="S47" s="2">
        <f t="shared" si="13"/>
        <v>8.6908077994428989</v>
      </c>
      <c r="T47" s="2">
        <f t="shared" si="14"/>
        <v>8.9879294336118853</v>
      </c>
      <c r="U47" s="2">
        <f t="shared" si="15"/>
        <v>8.6350974930362128</v>
      </c>
    </row>
    <row r="48" spans="1:21" x14ac:dyDescent="0.3">
      <c r="A48" s="17"/>
      <c r="C48">
        <v>20</v>
      </c>
      <c r="D48">
        <v>0.121</v>
      </c>
      <c r="E48">
        <v>0.75800000000000001</v>
      </c>
      <c r="F48">
        <v>0.81799999999999995</v>
      </c>
      <c r="G48">
        <v>0.77400000000000002</v>
      </c>
      <c r="H48">
        <v>0.82599999999999996</v>
      </c>
      <c r="I48">
        <v>0.76400000000000001</v>
      </c>
      <c r="J48">
        <v>0.80700000000000005</v>
      </c>
      <c r="K48">
        <v>0.80200000000000005</v>
      </c>
      <c r="N48" s="2">
        <f t="shared" si="8"/>
        <v>1.1234911792014857</v>
      </c>
      <c r="O48" s="2">
        <f t="shared" si="9"/>
        <v>7.0380687093779022</v>
      </c>
      <c r="P48" s="2">
        <f t="shared" si="10"/>
        <v>7.5951717734447532</v>
      </c>
      <c r="Q48" s="2">
        <f t="shared" si="11"/>
        <v>7.1866295264623954</v>
      </c>
      <c r="R48" s="2">
        <f t="shared" si="12"/>
        <v>7.6694521819870003</v>
      </c>
      <c r="S48" s="2">
        <f t="shared" si="13"/>
        <v>7.0937790157845875</v>
      </c>
      <c r="T48" s="2">
        <f t="shared" si="14"/>
        <v>7.4930362116991649</v>
      </c>
      <c r="U48" s="2">
        <f t="shared" si="15"/>
        <v>7.4466109563602609</v>
      </c>
    </row>
    <row r="49" spans="1:21" x14ac:dyDescent="0.3">
      <c r="A49" s="17"/>
      <c r="C49">
        <v>30</v>
      </c>
      <c r="D49">
        <v>9.1999999999999998E-2</v>
      </c>
      <c r="E49">
        <v>0.51800000000000002</v>
      </c>
      <c r="F49">
        <v>0.58099999999999996</v>
      </c>
      <c r="G49">
        <v>0.56599999999999995</v>
      </c>
      <c r="H49">
        <v>0.59799999999999998</v>
      </c>
      <c r="I49">
        <v>0.59499999999999997</v>
      </c>
      <c r="J49">
        <v>0.59399999999999997</v>
      </c>
      <c r="K49">
        <v>0.56999999999999995</v>
      </c>
      <c r="N49" s="2">
        <f t="shared" si="8"/>
        <v>0.85422469823584024</v>
      </c>
      <c r="O49" s="2">
        <f t="shared" si="9"/>
        <v>4.8096564531104926</v>
      </c>
      <c r="P49" s="2">
        <f t="shared" si="10"/>
        <v>5.3946146703806868</v>
      </c>
      <c r="Q49" s="2">
        <f t="shared" si="11"/>
        <v>5.255338904363974</v>
      </c>
      <c r="R49" s="2">
        <f t="shared" si="12"/>
        <v>5.5524605385329622</v>
      </c>
      <c r="S49" s="2">
        <f t="shared" si="13"/>
        <v>5.5246053853296191</v>
      </c>
      <c r="T49" s="2">
        <f t="shared" si="14"/>
        <v>5.5153203342618387</v>
      </c>
      <c r="U49" s="2">
        <f t="shared" si="15"/>
        <v>5.2924791086350975</v>
      </c>
    </row>
    <row r="50" spans="1:21" x14ac:dyDescent="0.3">
      <c r="A50" s="17"/>
      <c r="C50">
        <v>40</v>
      </c>
      <c r="D50">
        <v>0.10299999999999999</v>
      </c>
      <c r="E50">
        <v>0.39800000000000002</v>
      </c>
      <c r="F50">
        <v>0.432</v>
      </c>
      <c r="G50">
        <v>0.40100000000000002</v>
      </c>
      <c r="H50">
        <v>0.45900000000000002</v>
      </c>
      <c r="I50">
        <v>0.41299999999999998</v>
      </c>
      <c r="J50">
        <v>0.46</v>
      </c>
      <c r="K50">
        <v>0.433</v>
      </c>
      <c r="N50" s="2">
        <f t="shared" si="8"/>
        <v>0.95636025998142982</v>
      </c>
      <c r="O50" s="2">
        <f t="shared" si="9"/>
        <v>3.6954503249767878</v>
      </c>
      <c r="P50" s="2">
        <f t="shared" si="10"/>
        <v>4.0111420612813369</v>
      </c>
      <c r="Q50" s="2">
        <f t="shared" si="11"/>
        <v>3.7233054781801305</v>
      </c>
      <c r="R50" s="2">
        <f t="shared" si="12"/>
        <v>4.2618384401114202</v>
      </c>
      <c r="S50" s="2">
        <f t="shared" si="13"/>
        <v>3.8347260909935001</v>
      </c>
      <c r="T50" s="2">
        <f t="shared" si="14"/>
        <v>4.2711234911792015</v>
      </c>
      <c r="U50" s="2">
        <f t="shared" si="15"/>
        <v>4.0204271123491182</v>
      </c>
    </row>
    <row r="51" spans="1:21" x14ac:dyDescent="0.3">
      <c r="A51" s="17"/>
      <c r="B51">
        <v>8000</v>
      </c>
      <c r="C51">
        <v>10</v>
      </c>
      <c r="D51">
        <v>0.13700000000000001</v>
      </c>
      <c r="E51">
        <v>0.78800000000000003</v>
      </c>
      <c r="F51">
        <v>0.82499999999999996</v>
      </c>
      <c r="G51">
        <v>0.76200000000000001</v>
      </c>
      <c r="H51">
        <v>0.83399999999999996</v>
      </c>
      <c r="I51">
        <v>0.80900000000000005</v>
      </c>
      <c r="J51">
        <v>0.84899999999999998</v>
      </c>
      <c r="K51">
        <v>0.81100000000000005</v>
      </c>
      <c r="N51" s="2">
        <f t="shared" si="8"/>
        <v>1.2720519962859798</v>
      </c>
      <c r="O51" s="2">
        <f t="shared" si="9"/>
        <v>7.3166202414113286</v>
      </c>
      <c r="P51" s="2">
        <f t="shared" si="10"/>
        <v>7.6601671309192199</v>
      </c>
      <c r="Q51" s="2">
        <f t="shared" si="11"/>
        <v>7.0752089136490257</v>
      </c>
      <c r="R51" s="2">
        <f t="shared" si="12"/>
        <v>7.7437325905292482</v>
      </c>
      <c r="S51" s="2">
        <f t="shared" si="13"/>
        <v>7.5116063138347275</v>
      </c>
      <c r="T51" s="2">
        <f t="shared" si="14"/>
        <v>7.8830083565459601</v>
      </c>
      <c r="U51" s="2">
        <f t="shared" si="15"/>
        <v>7.5301764159702884</v>
      </c>
    </row>
    <row r="52" spans="1:21" x14ac:dyDescent="0.3">
      <c r="A52" s="17"/>
      <c r="C52">
        <v>20</v>
      </c>
      <c r="D52">
        <v>0.11600000000000001</v>
      </c>
      <c r="E52">
        <v>0.47899999999999998</v>
      </c>
      <c r="F52">
        <v>0.56200000000000006</v>
      </c>
      <c r="G52">
        <v>0.52800000000000002</v>
      </c>
      <c r="H52">
        <v>0.54400000000000004</v>
      </c>
      <c r="I52">
        <v>0.51100000000000001</v>
      </c>
      <c r="J52">
        <v>0.54400000000000004</v>
      </c>
      <c r="K52">
        <v>0.68300000000000005</v>
      </c>
      <c r="N52" s="2">
        <f t="shared" si="8"/>
        <v>1.0770659238625813</v>
      </c>
      <c r="O52" s="2">
        <f t="shared" si="9"/>
        <v>4.4475394614670378</v>
      </c>
      <c r="P52" s="2">
        <f t="shared" si="10"/>
        <v>5.2181987000928514</v>
      </c>
      <c r="Q52" s="2">
        <f t="shared" si="11"/>
        <v>4.9025069637883014</v>
      </c>
      <c r="R52" s="2">
        <f t="shared" si="12"/>
        <v>5.0510677808727955</v>
      </c>
      <c r="S52" s="2">
        <f t="shared" si="13"/>
        <v>4.744661095636026</v>
      </c>
      <c r="T52" s="2">
        <f t="shared" si="14"/>
        <v>5.0510677808727955</v>
      </c>
      <c r="U52" s="2">
        <f t="shared" si="15"/>
        <v>6.3416898792943366</v>
      </c>
    </row>
    <row r="53" spans="1:21" x14ac:dyDescent="0.3">
      <c r="A53" s="17"/>
      <c r="C53">
        <v>30</v>
      </c>
      <c r="D53">
        <v>9.8000000000000004E-2</v>
      </c>
      <c r="E53">
        <v>0.34200000000000003</v>
      </c>
      <c r="F53">
        <v>0.41499999999999998</v>
      </c>
      <c r="G53">
        <v>0.373</v>
      </c>
      <c r="H53">
        <v>0.40100000000000002</v>
      </c>
      <c r="I53">
        <v>0.39400000000000002</v>
      </c>
      <c r="J53">
        <v>0.42899999999999999</v>
      </c>
      <c r="K53">
        <v>0.39200000000000002</v>
      </c>
      <c r="N53" s="2">
        <f t="shared" si="8"/>
        <v>0.90993500464252564</v>
      </c>
      <c r="O53" s="2">
        <f t="shared" si="9"/>
        <v>3.1754874651810585</v>
      </c>
      <c r="P53" s="2">
        <f t="shared" si="10"/>
        <v>3.8532961931290619</v>
      </c>
      <c r="Q53" s="2">
        <f t="shared" si="11"/>
        <v>3.4633240482822658</v>
      </c>
      <c r="R53" s="2">
        <f t="shared" si="12"/>
        <v>3.7233054781801305</v>
      </c>
      <c r="S53" s="2">
        <f t="shared" si="13"/>
        <v>3.6583101207056643</v>
      </c>
      <c r="T53" s="2">
        <f t="shared" si="14"/>
        <v>3.9832869080779947</v>
      </c>
      <c r="U53" s="2">
        <f t="shared" si="15"/>
        <v>3.6397400185701025</v>
      </c>
    </row>
    <row r="54" spans="1:21" x14ac:dyDescent="0.3">
      <c r="A54" s="17"/>
      <c r="C54">
        <v>40</v>
      </c>
      <c r="D54">
        <v>0.1</v>
      </c>
      <c r="E54">
        <v>0.27400000000000002</v>
      </c>
      <c r="F54">
        <v>0.33500000000000002</v>
      </c>
      <c r="G54">
        <v>0.30099999999999999</v>
      </c>
      <c r="H54">
        <v>0.33700000000000002</v>
      </c>
      <c r="I54">
        <v>0.28499999999999998</v>
      </c>
      <c r="J54">
        <v>0.33400000000000002</v>
      </c>
      <c r="K54">
        <v>0.29899999999999999</v>
      </c>
      <c r="N54" s="2">
        <f t="shared" si="8"/>
        <v>0.9285051067780874</v>
      </c>
      <c r="O54" s="2">
        <f t="shared" si="9"/>
        <v>2.5441039925719595</v>
      </c>
      <c r="P54" s="2">
        <f t="shared" si="10"/>
        <v>3.1104921077065928</v>
      </c>
      <c r="Q54" s="2">
        <f t="shared" si="11"/>
        <v>2.7948003714020428</v>
      </c>
      <c r="R54" s="2">
        <f t="shared" si="12"/>
        <v>3.1290622098421546</v>
      </c>
      <c r="S54" s="2">
        <f t="shared" si="13"/>
        <v>2.6462395543175488</v>
      </c>
      <c r="T54" s="2">
        <f t="shared" si="14"/>
        <v>3.1012070566388119</v>
      </c>
      <c r="U54" s="2">
        <f t="shared" si="15"/>
        <v>2.7762302692664811</v>
      </c>
    </row>
  </sheetData>
  <sortState columnSort="1" ref="D37:J37">
    <sortCondition ref="D37:J37"/>
  </sortState>
  <mergeCells count="5">
    <mergeCell ref="D3:M3"/>
    <mergeCell ref="A22:A37"/>
    <mergeCell ref="A39:A54"/>
    <mergeCell ref="D2:L2"/>
    <mergeCell ref="A5:A20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50"/>
  <sheetViews>
    <sheetView tabSelected="1" topLeftCell="A13" zoomScaleNormal="100" workbookViewId="0">
      <selection activeCell="S29" sqref="S29"/>
    </sheetView>
  </sheetViews>
  <sheetFormatPr defaultRowHeight="14.4" x14ac:dyDescent="0.3"/>
  <cols>
    <col min="3" max="3" width="9.21875" bestFit="1" customWidth="1"/>
  </cols>
  <sheetData>
    <row r="2" spans="1:20" ht="15" thickBot="1" x14ac:dyDescent="0.35">
      <c r="A2" t="s">
        <v>10</v>
      </c>
      <c r="E2" t="s">
        <v>12</v>
      </c>
    </row>
    <row r="3" spans="1:20" x14ac:dyDescent="0.3">
      <c r="A3" s="6"/>
      <c r="B3" s="18" t="s">
        <v>14</v>
      </c>
      <c r="C3" s="18"/>
      <c r="D3" s="18"/>
      <c r="E3" s="7"/>
      <c r="F3" s="19" t="s">
        <v>15</v>
      </c>
      <c r="G3" s="18"/>
      <c r="H3" s="18"/>
      <c r="I3" s="18"/>
      <c r="J3" s="20"/>
      <c r="K3" s="19" t="s">
        <v>16</v>
      </c>
      <c r="L3" s="18"/>
      <c r="M3" s="18"/>
      <c r="N3" s="18"/>
      <c r="O3" s="14"/>
      <c r="P3" s="19" t="s">
        <v>30</v>
      </c>
      <c r="Q3" s="18"/>
      <c r="R3" s="18"/>
      <c r="S3" s="18"/>
      <c r="T3" s="14"/>
    </row>
    <row r="4" spans="1:20" x14ac:dyDescent="0.3">
      <c r="A4" s="8">
        <v>0</v>
      </c>
      <c r="B4" s="9">
        <v>1.4079999999999999</v>
      </c>
      <c r="C4" s="9">
        <v>1.4</v>
      </c>
      <c r="D4" s="9">
        <f>AVERAGE(B4,C4)-0.3955</f>
        <v>1.0085</v>
      </c>
      <c r="E4" s="10">
        <f>(D4-0.0118)/1.718</f>
        <v>0.580151338766007</v>
      </c>
      <c r="F4" s="8">
        <v>0.86499999999999999</v>
      </c>
      <c r="G4" s="9">
        <v>0.85199999999999998</v>
      </c>
      <c r="H4" s="9">
        <v>0.85</v>
      </c>
      <c r="I4" s="9">
        <f>AVERAGE(F4,G4,H4)-0.338</f>
        <v>0.51766666666666672</v>
      </c>
      <c r="J4" s="10">
        <f>(I4-0.0118)/1.718</f>
        <v>0.29445091191307726</v>
      </c>
      <c r="K4" s="8">
        <v>1.1659999999999999</v>
      </c>
      <c r="L4" s="9">
        <v>1.1479999999999999</v>
      </c>
      <c r="M4" s="9">
        <v>1.1599999999999999</v>
      </c>
      <c r="N4" s="9">
        <f>(AVERAGE(K4,L4,M4)-0.3955)*2.5</f>
        <v>1.9062500000000004</v>
      </c>
      <c r="O4" s="10">
        <f>(N4-0.0118)/1.718</f>
        <v>1.1027066356228175</v>
      </c>
      <c r="P4" s="8">
        <v>1.597</v>
      </c>
      <c r="Q4" s="9">
        <v>1.4239999999999999</v>
      </c>
      <c r="R4" s="9">
        <v>1.2210000000000001</v>
      </c>
      <c r="S4" s="9">
        <f>(AVERAGE(P4,Q4,R4)-0.3955)*3.2</f>
        <v>3.2591999999999999</v>
      </c>
      <c r="T4" s="10">
        <f>(S4-0.0118)/1.718</f>
        <v>1.890221187427241</v>
      </c>
    </row>
    <row r="5" spans="1:20" x14ac:dyDescent="0.3">
      <c r="A5" s="8">
        <v>30</v>
      </c>
      <c r="B5" s="9">
        <v>1.3360000000000001</v>
      </c>
      <c r="C5" s="9">
        <v>1.3620000000000001</v>
      </c>
      <c r="D5" s="9">
        <f t="shared" ref="D5:D13" si="0">AVERAGE(B5,C5)-0.3955</f>
        <v>0.95350000000000024</v>
      </c>
      <c r="E5" s="10">
        <f t="shared" ref="E5:E14" si="1">(D5-0.0118)/1.718</f>
        <v>0.54813736903376031</v>
      </c>
      <c r="F5" s="8">
        <v>0.84699999999999998</v>
      </c>
      <c r="G5" s="9">
        <v>0.83599999999999997</v>
      </c>
      <c r="H5" s="9">
        <v>0.85399999999999998</v>
      </c>
      <c r="I5" s="9">
        <f t="shared" ref="I5:I13" si="2">AVERAGE(F5,G5,H5)-0.338</f>
        <v>0.50766666666666671</v>
      </c>
      <c r="J5" s="10">
        <f t="shared" ref="J5:J14" si="3">(I5-0.0118)/1.718</f>
        <v>0.28863019014357782</v>
      </c>
      <c r="K5" s="8">
        <v>1.153</v>
      </c>
      <c r="L5" s="9">
        <v>1.139</v>
      </c>
      <c r="M5" s="9">
        <v>1.1439999999999999</v>
      </c>
      <c r="N5" s="9">
        <f t="shared" ref="N5:N14" si="4">(AVERAGE(K5,L5,M5)-0.3955)*2.5</f>
        <v>1.8745833333333333</v>
      </c>
      <c r="O5" s="10">
        <f>(N5-0.0118)/1.718</f>
        <v>1.0842743500194023</v>
      </c>
      <c r="P5" s="8">
        <v>1.2290000000000001</v>
      </c>
      <c r="Q5" s="9">
        <v>1.234</v>
      </c>
      <c r="R5" s="9">
        <v>1.2150000000000001</v>
      </c>
      <c r="S5" s="9">
        <f t="shared" ref="S5:S14" si="5">(AVERAGE(P5,Q5,R5)-0.3955)*3.5</f>
        <v>2.9067500000000002</v>
      </c>
      <c r="T5" s="10">
        <f t="shared" ref="T5:T14" si="6">(S5-0.0118)/1.718</f>
        <v>1.6850698486612341</v>
      </c>
    </row>
    <row r="6" spans="1:20" x14ac:dyDescent="0.3">
      <c r="A6" s="8">
        <v>60</v>
      </c>
      <c r="B6" s="9">
        <v>1.3129999999999999</v>
      </c>
      <c r="C6" s="9">
        <v>1.3360000000000001</v>
      </c>
      <c r="D6" s="9">
        <f t="shared" si="0"/>
        <v>0.92900000000000005</v>
      </c>
      <c r="E6" s="10">
        <f t="shared" si="1"/>
        <v>0.53387660069848664</v>
      </c>
      <c r="F6" s="8">
        <v>0.83299999999999996</v>
      </c>
      <c r="G6" s="9">
        <v>0.82399999999999995</v>
      </c>
      <c r="H6" s="9">
        <v>0.84099999999999997</v>
      </c>
      <c r="I6" s="9">
        <f t="shared" si="2"/>
        <v>0.49466666666666675</v>
      </c>
      <c r="J6" s="10">
        <f t="shared" si="3"/>
        <v>0.28106325184322861</v>
      </c>
      <c r="K6" s="8">
        <v>1.1499999999999999</v>
      </c>
      <c r="L6" s="9">
        <v>1.1359999999999999</v>
      </c>
      <c r="M6" s="9">
        <v>1.1279999999999999</v>
      </c>
      <c r="N6" s="9">
        <f t="shared" si="4"/>
        <v>1.8562499999999997</v>
      </c>
      <c r="O6" s="10">
        <f t="shared" ref="O6:O14" si="7">(N6-0.0118)/1.718</f>
        <v>1.07360302677532</v>
      </c>
      <c r="P6" s="8">
        <v>1.2090000000000001</v>
      </c>
      <c r="Q6" s="9">
        <v>1.198</v>
      </c>
      <c r="R6" s="9">
        <v>1.2010000000000001</v>
      </c>
      <c r="S6" s="9">
        <f t="shared" si="5"/>
        <v>2.8250833333333336</v>
      </c>
      <c r="T6" s="10">
        <f t="shared" si="6"/>
        <v>1.6375339542103222</v>
      </c>
    </row>
    <row r="7" spans="1:20" x14ac:dyDescent="0.3">
      <c r="A7" s="8">
        <v>90</v>
      </c>
      <c r="B7" s="9">
        <v>1.2989999999999999</v>
      </c>
      <c r="C7" s="9">
        <v>1.327</v>
      </c>
      <c r="D7" s="9">
        <f t="shared" si="0"/>
        <v>0.91749999999999998</v>
      </c>
      <c r="E7" s="10">
        <f t="shared" si="1"/>
        <v>0.52718277066356223</v>
      </c>
      <c r="F7" s="8">
        <v>0.82699999999999996</v>
      </c>
      <c r="G7" s="9">
        <v>0.81899999999999995</v>
      </c>
      <c r="H7" s="9">
        <v>0.83299999999999996</v>
      </c>
      <c r="I7" s="9">
        <f t="shared" si="2"/>
        <v>0.48833333333333334</v>
      </c>
      <c r="J7" s="10">
        <f t="shared" si="3"/>
        <v>0.27737679472254562</v>
      </c>
      <c r="K7" s="8">
        <v>1.133</v>
      </c>
      <c r="L7" s="9">
        <v>1.1080000000000001</v>
      </c>
      <c r="M7" s="9">
        <v>1.1240000000000001</v>
      </c>
      <c r="N7" s="9">
        <f t="shared" si="4"/>
        <v>1.8154166666666671</v>
      </c>
      <c r="O7" s="10">
        <f t="shared" si="7"/>
        <v>1.0498350795498645</v>
      </c>
      <c r="P7" s="8">
        <v>1.208</v>
      </c>
      <c r="Q7" s="9">
        <v>1.19</v>
      </c>
      <c r="R7" s="9">
        <v>1.161</v>
      </c>
      <c r="S7" s="9">
        <f t="shared" si="5"/>
        <v>2.7679166666666664</v>
      </c>
      <c r="T7" s="10">
        <f t="shared" si="6"/>
        <v>1.6042588280946837</v>
      </c>
    </row>
    <row r="8" spans="1:20" x14ac:dyDescent="0.3">
      <c r="A8" s="8">
        <v>120</v>
      </c>
      <c r="B8" s="9">
        <v>1.2809999999999999</v>
      </c>
      <c r="C8" s="9">
        <v>1.306</v>
      </c>
      <c r="D8" s="9">
        <f t="shared" si="0"/>
        <v>0.89799999999999991</v>
      </c>
      <c r="E8" s="10">
        <f t="shared" si="1"/>
        <v>0.51583236321303838</v>
      </c>
      <c r="F8" s="8">
        <v>0.82399999999999995</v>
      </c>
      <c r="G8" s="9">
        <v>0.81799999999999995</v>
      </c>
      <c r="H8" s="9">
        <v>0.82599999999999996</v>
      </c>
      <c r="I8" s="9">
        <f t="shared" si="2"/>
        <v>0.48466666666666663</v>
      </c>
      <c r="J8" s="10">
        <f t="shared" si="3"/>
        <v>0.27524253007372912</v>
      </c>
      <c r="K8" s="8">
        <v>1.1180000000000001</v>
      </c>
      <c r="L8" s="9">
        <v>1.0980000000000001</v>
      </c>
      <c r="M8" s="9">
        <v>1.1200000000000001</v>
      </c>
      <c r="N8" s="9">
        <f t="shared" si="4"/>
        <v>1.7912500000000002</v>
      </c>
      <c r="O8" s="10">
        <f t="shared" si="7"/>
        <v>1.035768335273574</v>
      </c>
      <c r="P8" s="8">
        <v>1.198</v>
      </c>
      <c r="Q8" s="9">
        <v>1.1639999999999999</v>
      </c>
      <c r="R8" s="9">
        <v>1.159</v>
      </c>
      <c r="S8" s="9">
        <f t="shared" si="5"/>
        <v>2.7235833333333335</v>
      </c>
      <c r="T8" s="10">
        <f t="shared" si="6"/>
        <v>1.5784536282499031</v>
      </c>
    </row>
    <row r="9" spans="1:20" x14ac:dyDescent="0.3">
      <c r="A9" s="8">
        <v>150</v>
      </c>
      <c r="B9" s="9">
        <v>1.2669999999999999</v>
      </c>
      <c r="C9" s="9">
        <v>1.2949999999999999</v>
      </c>
      <c r="D9" s="9">
        <f t="shared" si="0"/>
        <v>0.88549999999999995</v>
      </c>
      <c r="E9" s="10">
        <f t="shared" si="1"/>
        <v>0.50855646100116414</v>
      </c>
      <c r="F9" s="8">
        <v>0.80700000000000005</v>
      </c>
      <c r="G9" s="9">
        <v>0.81399999999999995</v>
      </c>
      <c r="H9" s="9">
        <v>0.82499999999999996</v>
      </c>
      <c r="I9" s="9">
        <f t="shared" si="2"/>
        <v>0.47733333333333322</v>
      </c>
      <c r="J9" s="10">
        <f t="shared" si="3"/>
        <v>0.27097400077609618</v>
      </c>
      <c r="K9" s="8">
        <v>1.1120000000000001</v>
      </c>
      <c r="L9" s="9">
        <v>1.0980000000000001</v>
      </c>
      <c r="M9" s="9">
        <v>1.115</v>
      </c>
      <c r="N9" s="9">
        <f t="shared" si="4"/>
        <v>1.7820833333333335</v>
      </c>
      <c r="O9" s="10">
        <f t="shared" si="7"/>
        <v>1.0304326736515328</v>
      </c>
      <c r="P9" s="8">
        <v>1.155</v>
      </c>
      <c r="Q9" s="9">
        <v>1.147</v>
      </c>
      <c r="R9" s="9">
        <v>1.135</v>
      </c>
      <c r="S9" s="9">
        <f t="shared" si="5"/>
        <v>2.625583333333334</v>
      </c>
      <c r="T9" s="10">
        <f t="shared" si="6"/>
        <v>1.5214105549088091</v>
      </c>
    </row>
    <row r="10" spans="1:20" x14ac:dyDescent="0.3">
      <c r="A10" s="8">
        <v>180</v>
      </c>
      <c r="B10" s="9">
        <v>1.266</v>
      </c>
      <c r="C10" s="9">
        <v>1.278</v>
      </c>
      <c r="D10" s="9">
        <f t="shared" si="0"/>
        <v>0.87650000000000006</v>
      </c>
      <c r="E10" s="10">
        <f t="shared" si="1"/>
        <v>0.50331781140861465</v>
      </c>
      <c r="F10" s="8">
        <v>0.80200000000000005</v>
      </c>
      <c r="G10" s="9">
        <v>0.80600000000000005</v>
      </c>
      <c r="H10" s="9">
        <v>0.81799999999999995</v>
      </c>
      <c r="I10" s="9">
        <f t="shared" si="2"/>
        <v>0.47066666666666673</v>
      </c>
      <c r="J10" s="10">
        <f t="shared" si="3"/>
        <v>0.26709351959643002</v>
      </c>
      <c r="K10" s="8">
        <v>1.087</v>
      </c>
      <c r="L10" s="9">
        <v>1.0680000000000001</v>
      </c>
      <c r="M10" s="9">
        <v>1.0129999999999999</v>
      </c>
      <c r="N10" s="9">
        <f t="shared" si="4"/>
        <v>1.6512500000000001</v>
      </c>
      <c r="O10" s="10">
        <f t="shared" si="7"/>
        <v>0.95427823050058214</v>
      </c>
      <c r="P10" s="8">
        <v>1.1519999999999999</v>
      </c>
      <c r="Q10" s="9">
        <v>1.1419999999999999</v>
      </c>
      <c r="R10" s="9">
        <v>1.1000000000000001</v>
      </c>
      <c r="S10" s="9">
        <f t="shared" si="5"/>
        <v>2.5754166666666665</v>
      </c>
      <c r="T10" s="10">
        <f t="shared" si="6"/>
        <v>1.4922099340318198</v>
      </c>
    </row>
    <row r="11" spans="1:20" x14ac:dyDescent="0.3">
      <c r="A11" s="8">
        <v>210</v>
      </c>
      <c r="B11" s="9">
        <v>1.2529999999999999</v>
      </c>
      <c r="C11" s="9">
        <v>1.266</v>
      </c>
      <c r="D11" s="9">
        <f t="shared" si="0"/>
        <v>0.8640000000000001</v>
      </c>
      <c r="E11" s="10">
        <f t="shared" si="1"/>
        <v>0.49604190919674046</v>
      </c>
      <c r="F11" s="8">
        <v>0.79600000000000004</v>
      </c>
      <c r="G11" s="9">
        <v>0.79800000000000004</v>
      </c>
      <c r="H11" s="9">
        <v>0.81399999999999995</v>
      </c>
      <c r="I11" s="9">
        <f t="shared" si="2"/>
        <v>0.46466666666666662</v>
      </c>
      <c r="J11" s="10">
        <f t="shared" si="3"/>
        <v>0.2636010865347303</v>
      </c>
      <c r="K11" s="8">
        <v>1.0640000000000001</v>
      </c>
      <c r="L11" s="9">
        <v>1.056</v>
      </c>
      <c r="M11" s="9">
        <v>1.008</v>
      </c>
      <c r="N11" s="9">
        <f t="shared" si="4"/>
        <v>1.6179166666666667</v>
      </c>
      <c r="O11" s="10">
        <f t="shared" si="7"/>
        <v>0.93487582460225072</v>
      </c>
      <c r="P11" s="8">
        <v>1.139</v>
      </c>
      <c r="Q11" s="9">
        <v>1.1080000000000001</v>
      </c>
      <c r="R11" s="9">
        <v>1.0409999999999999</v>
      </c>
      <c r="S11" s="9">
        <f t="shared" si="5"/>
        <v>2.4517499999999997</v>
      </c>
      <c r="T11" s="10">
        <f t="shared" si="6"/>
        <v>1.4202270081490103</v>
      </c>
    </row>
    <row r="12" spans="1:20" x14ac:dyDescent="0.3">
      <c r="A12" s="8">
        <v>240</v>
      </c>
      <c r="B12" s="9">
        <v>1.2490000000000001</v>
      </c>
      <c r="C12" s="9">
        <v>1.238</v>
      </c>
      <c r="D12" s="9">
        <f t="shared" si="0"/>
        <v>0.84800000000000009</v>
      </c>
      <c r="E12" s="10">
        <f t="shared" si="1"/>
        <v>0.48672875436554136</v>
      </c>
      <c r="F12" s="8">
        <v>0.79500000000000004</v>
      </c>
      <c r="G12" s="9">
        <v>0.78800000000000003</v>
      </c>
      <c r="H12" s="9">
        <v>0.80400000000000005</v>
      </c>
      <c r="I12" s="9">
        <f t="shared" si="2"/>
        <v>0.45766666666666683</v>
      </c>
      <c r="J12" s="10">
        <f t="shared" si="3"/>
        <v>0.2595265812960808</v>
      </c>
      <c r="K12" s="8">
        <v>0.97299999999999998</v>
      </c>
      <c r="L12" s="9">
        <v>0.998</v>
      </c>
      <c r="M12" s="9">
        <v>1.004</v>
      </c>
      <c r="N12" s="9">
        <f t="shared" si="4"/>
        <v>1.4904166666666669</v>
      </c>
      <c r="O12" s="10">
        <f t="shared" si="7"/>
        <v>0.86066162204113328</v>
      </c>
      <c r="P12" s="8">
        <v>1.117</v>
      </c>
      <c r="Q12" s="9">
        <v>1.1040000000000001</v>
      </c>
      <c r="R12" s="9">
        <v>1.026</v>
      </c>
      <c r="S12" s="9">
        <f t="shared" si="5"/>
        <v>2.4039166666666669</v>
      </c>
      <c r="T12" s="10">
        <f t="shared" si="6"/>
        <v>1.392384555684905</v>
      </c>
    </row>
    <row r="13" spans="1:20" x14ac:dyDescent="0.3">
      <c r="A13" s="8">
        <v>270</v>
      </c>
      <c r="B13" s="9">
        <v>1.2470000000000001</v>
      </c>
      <c r="C13" s="9">
        <v>1.232</v>
      </c>
      <c r="D13" s="9">
        <f t="shared" si="0"/>
        <v>0.84400000000000008</v>
      </c>
      <c r="E13" s="10">
        <f t="shared" si="1"/>
        <v>0.48440046565774159</v>
      </c>
      <c r="F13" s="8">
        <v>0.76900000000000002</v>
      </c>
      <c r="G13" s="9">
        <v>0.76800000000000002</v>
      </c>
      <c r="H13" s="9">
        <v>0.77600000000000002</v>
      </c>
      <c r="I13" s="9">
        <f t="shared" si="2"/>
        <v>0.43299999999999988</v>
      </c>
      <c r="J13" s="10">
        <f t="shared" si="3"/>
        <v>0.24516880093131543</v>
      </c>
      <c r="K13" s="8">
        <v>0.89300000000000002</v>
      </c>
      <c r="L13" s="9">
        <v>0.99399999999999999</v>
      </c>
      <c r="M13" s="9">
        <v>0.98499999999999999</v>
      </c>
      <c r="N13" s="9">
        <f t="shared" si="4"/>
        <v>1.4045833333333331</v>
      </c>
      <c r="O13" s="10">
        <f t="shared" si="7"/>
        <v>0.81070042685292965</v>
      </c>
      <c r="P13" s="8">
        <v>1.0880000000000001</v>
      </c>
      <c r="Q13" s="9">
        <v>1.095</v>
      </c>
      <c r="R13" s="9">
        <v>1.0229999999999999</v>
      </c>
      <c r="S13" s="9">
        <f t="shared" si="5"/>
        <v>2.3560833333333324</v>
      </c>
      <c r="T13" s="10">
        <f t="shared" si="6"/>
        <v>1.3645421032207989</v>
      </c>
    </row>
    <row r="14" spans="1:20" x14ac:dyDescent="0.3">
      <c r="A14" s="8">
        <v>300</v>
      </c>
      <c r="B14" s="9">
        <v>1.2430000000000001</v>
      </c>
      <c r="C14" s="9">
        <v>1.232</v>
      </c>
      <c r="D14" s="9">
        <f>AVERAGE(B14,C14)-0.3955</f>
        <v>0.84200000000000008</v>
      </c>
      <c r="E14" s="10">
        <f t="shared" si="1"/>
        <v>0.4832363213038417</v>
      </c>
      <c r="F14" s="8">
        <v>0.77100000000000002</v>
      </c>
      <c r="G14" s="9">
        <v>0.76900000000000002</v>
      </c>
      <c r="H14" s="9">
        <v>0.76600000000000001</v>
      </c>
      <c r="I14" s="9">
        <f>AVERAGE(F14,G14,H14)-0.338</f>
        <v>0.4306666666666667</v>
      </c>
      <c r="J14" s="10">
        <f t="shared" si="3"/>
        <v>0.24381063251843232</v>
      </c>
      <c r="K14" s="8">
        <v>0.877</v>
      </c>
      <c r="L14" s="9">
        <v>0.90400000000000003</v>
      </c>
      <c r="M14" s="9">
        <v>0.91600000000000004</v>
      </c>
      <c r="N14" s="9">
        <f t="shared" si="4"/>
        <v>1.25875</v>
      </c>
      <c r="O14" s="10">
        <f t="shared" si="7"/>
        <v>0.72581490104772994</v>
      </c>
      <c r="P14" s="8">
        <v>1.0269999999999999</v>
      </c>
      <c r="Q14" s="9">
        <v>1.034</v>
      </c>
      <c r="R14" s="9">
        <v>1.0129999999999999</v>
      </c>
      <c r="S14" s="9">
        <f t="shared" si="5"/>
        <v>2.2020833333333334</v>
      </c>
      <c r="T14" s="10">
        <f t="shared" si="6"/>
        <v>1.2749029879705083</v>
      </c>
    </row>
    <row r="15" spans="1:20" ht="15" thickBot="1" x14ac:dyDescent="0.35">
      <c r="A15" s="11">
        <v>330</v>
      </c>
      <c r="B15" s="12">
        <v>1.2450000000000001</v>
      </c>
      <c r="C15" s="12">
        <v>1.2310000000000001</v>
      </c>
      <c r="D15" s="12">
        <f>AVERAGE(B15,C15)-0.3955</f>
        <v>0.84250000000000003</v>
      </c>
      <c r="E15" s="13">
        <f>(D15-0.0118)/1.718</f>
        <v>0.48352735739231667</v>
      </c>
      <c r="F15" s="11"/>
      <c r="G15" s="12"/>
      <c r="H15" s="12"/>
      <c r="I15" s="12"/>
      <c r="J15" s="13"/>
      <c r="K15" s="11"/>
      <c r="L15" s="12"/>
      <c r="M15" s="12"/>
      <c r="N15" s="12"/>
      <c r="O15" s="15"/>
      <c r="P15" s="11"/>
      <c r="Q15" s="12"/>
      <c r="R15" s="12"/>
      <c r="S15" s="12"/>
      <c r="T15" s="15"/>
    </row>
    <row r="17" spans="1:23" x14ac:dyDescent="0.3">
      <c r="A17" t="s">
        <v>11</v>
      </c>
      <c r="B17">
        <v>0.39550000000000002</v>
      </c>
    </row>
    <row r="18" spans="1:23" x14ac:dyDescent="0.3">
      <c r="B18">
        <v>0.5</v>
      </c>
      <c r="C18">
        <v>1</v>
      </c>
      <c r="D18">
        <v>1.5</v>
      </c>
      <c r="E18">
        <v>2</v>
      </c>
      <c r="F18" t="s">
        <v>18</v>
      </c>
    </row>
    <row r="19" spans="1:23" x14ac:dyDescent="0.3">
      <c r="A19">
        <v>0</v>
      </c>
      <c r="B19">
        <v>0</v>
      </c>
      <c r="C19">
        <v>0</v>
      </c>
      <c r="D19">
        <v>0</v>
      </c>
      <c r="E19">
        <v>0</v>
      </c>
      <c r="F19">
        <v>0</v>
      </c>
    </row>
    <row r="20" spans="1:23" x14ac:dyDescent="0.3">
      <c r="A20">
        <v>1</v>
      </c>
      <c r="B20" s="2">
        <f>0.5-J4</f>
        <v>0.20554908808692274</v>
      </c>
      <c r="C20" s="2">
        <f>1-E4</f>
        <v>0.419848661233993</v>
      </c>
      <c r="D20" s="2">
        <f>1.5-O4</f>
        <v>0.39729336437718255</v>
      </c>
      <c r="E20" s="2">
        <f>2-T4</f>
        <v>0.10977881257275901</v>
      </c>
      <c r="F20">
        <v>0</v>
      </c>
    </row>
    <row r="21" spans="1:23" ht="15" x14ac:dyDescent="0.25">
      <c r="A21">
        <v>30</v>
      </c>
      <c r="B21" s="2">
        <f t="shared" ref="B21:B29" si="8">0.5-J5</f>
        <v>0.21136980985642218</v>
      </c>
      <c r="C21" s="2">
        <f t="shared" ref="C21:C30" si="9">1-E5</f>
        <v>0.45186263096623969</v>
      </c>
      <c r="D21" s="2">
        <f t="shared" ref="D21:D30" si="10">1.5-O5</f>
        <v>0.41572564998059769</v>
      </c>
      <c r="E21" s="2">
        <f t="shared" ref="E21:E30" si="11">2-T5</f>
        <v>0.3149301513387659</v>
      </c>
      <c r="F21">
        <v>0</v>
      </c>
    </row>
    <row r="22" spans="1:23" ht="15" x14ac:dyDescent="0.25">
      <c r="A22">
        <v>60</v>
      </c>
      <c r="B22" s="2">
        <f t="shared" si="8"/>
        <v>0.21893674815677139</v>
      </c>
      <c r="C22" s="2">
        <f t="shared" si="9"/>
        <v>0.46612339930151336</v>
      </c>
      <c r="D22" s="2">
        <f t="shared" si="10"/>
        <v>0.42639697322467995</v>
      </c>
      <c r="E22" s="2">
        <f t="shared" si="11"/>
        <v>0.36246604578967778</v>
      </c>
      <c r="F22">
        <v>0</v>
      </c>
    </row>
    <row r="23" spans="1:23" ht="15" x14ac:dyDescent="0.25">
      <c r="A23">
        <v>90</v>
      </c>
      <c r="B23" s="2">
        <f t="shared" si="8"/>
        <v>0.22262320527745438</v>
      </c>
      <c r="C23" s="2">
        <f t="shared" si="9"/>
        <v>0.47281722933643777</v>
      </c>
      <c r="D23" s="2">
        <f t="shared" si="10"/>
        <v>0.45016492045013545</v>
      </c>
      <c r="E23" s="2">
        <f t="shared" si="11"/>
        <v>0.39574117190531632</v>
      </c>
      <c r="F23">
        <v>0</v>
      </c>
      <c r="T23">
        <v>0</v>
      </c>
      <c r="U23">
        <v>1.4079999999999999</v>
      </c>
      <c r="V23">
        <f>AVERAGE(U23,U24)</f>
        <v>1.4039999999999999</v>
      </c>
      <c r="W23">
        <f>_xlfn.STDEV.P(U23,U24)</f>
        <v>4.0000000000000036E-3</v>
      </c>
    </row>
    <row r="24" spans="1:23" ht="15" x14ac:dyDescent="0.25">
      <c r="A24">
        <v>120</v>
      </c>
      <c r="B24" s="2">
        <f t="shared" si="8"/>
        <v>0.22475746992627088</v>
      </c>
      <c r="C24" s="2">
        <f t="shared" si="9"/>
        <v>0.48416763678696162</v>
      </c>
      <c r="D24" s="2">
        <f t="shared" si="10"/>
        <v>0.46423166472642596</v>
      </c>
      <c r="E24" s="2">
        <f t="shared" si="11"/>
        <v>0.4215463717500969</v>
      </c>
      <c r="F24">
        <v>0</v>
      </c>
      <c r="U24">
        <v>1.4</v>
      </c>
    </row>
    <row r="25" spans="1:23" ht="15" x14ac:dyDescent="0.25">
      <c r="A25">
        <v>150</v>
      </c>
      <c r="B25" s="2">
        <f t="shared" si="8"/>
        <v>0.22902599922390382</v>
      </c>
      <c r="C25" s="2">
        <f t="shared" si="9"/>
        <v>0.49144353899883586</v>
      </c>
      <c r="D25" s="2">
        <f t="shared" si="10"/>
        <v>0.46956732634846721</v>
      </c>
      <c r="E25" s="2">
        <f t="shared" si="11"/>
        <v>0.47858944509119095</v>
      </c>
      <c r="F25">
        <v>0</v>
      </c>
      <c r="T25">
        <v>30</v>
      </c>
      <c r="U25">
        <v>1.3360000000000001</v>
      </c>
      <c r="V25">
        <f>AVERAGE(U25,U26)</f>
        <v>1.3490000000000002</v>
      </c>
      <c r="W25">
        <f>_xlfn.STDEV.P(U25,U26)</f>
        <v>1.3000000000000012E-2</v>
      </c>
    </row>
    <row r="26" spans="1:23" ht="15" x14ac:dyDescent="0.25">
      <c r="A26">
        <v>180</v>
      </c>
      <c r="B26" s="2">
        <f t="shared" si="8"/>
        <v>0.23290648040356998</v>
      </c>
      <c r="C26" s="2">
        <f t="shared" si="9"/>
        <v>0.49668218859138535</v>
      </c>
      <c r="D26" s="2">
        <f t="shared" si="10"/>
        <v>0.54572176949941786</v>
      </c>
      <c r="E26" s="2">
        <f t="shared" si="11"/>
        <v>0.50779006596818022</v>
      </c>
      <c r="F26">
        <v>0</v>
      </c>
      <c r="U26">
        <v>1.3620000000000001</v>
      </c>
    </row>
    <row r="27" spans="1:23" x14ac:dyDescent="0.3">
      <c r="A27">
        <v>210</v>
      </c>
      <c r="B27" s="2">
        <f t="shared" si="8"/>
        <v>0.2363989134652697</v>
      </c>
      <c r="C27" s="2">
        <f t="shared" si="9"/>
        <v>0.50395809080325948</v>
      </c>
      <c r="D27" s="2">
        <f t="shared" si="10"/>
        <v>0.56512417539774928</v>
      </c>
      <c r="E27" s="2">
        <f t="shared" si="11"/>
        <v>0.57977299185098974</v>
      </c>
      <c r="F27">
        <v>0</v>
      </c>
      <c r="T27">
        <v>60</v>
      </c>
      <c r="U27">
        <v>1.3129999999999999</v>
      </c>
      <c r="V27">
        <f>AVERAGE(U27,U28)</f>
        <v>1.3245</v>
      </c>
      <c r="W27">
        <f>_xlfn.STDEV.P(U27,U28)</f>
        <v>1.1500000000000066E-2</v>
      </c>
    </row>
    <row r="28" spans="1:23" x14ac:dyDescent="0.3">
      <c r="A28">
        <v>240</v>
      </c>
      <c r="B28" s="2">
        <f t="shared" si="8"/>
        <v>0.2404734187039192</v>
      </c>
      <c r="C28" s="2">
        <f t="shared" si="9"/>
        <v>0.51327124563445858</v>
      </c>
      <c r="D28" s="2">
        <f t="shared" si="10"/>
        <v>0.63933837795886672</v>
      </c>
      <c r="E28" s="2">
        <f t="shared" si="11"/>
        <v>0.60761544431509495</v>
      </c>
      <c r="F28">
        <v>0</v>
      </c>
      <c r="U28">
        <v>1.3360000000000001</v>
      </c>
    </row>
    <row r="29" spans="1:23" x14ac:dyDescent="0.3">
      <c r="A29">
        <v>270</v>
      </c>
      <c r="B29" s="2">
        <f t="shared" si="8"/>
        <v>0.25483119906868457</v>
      </c>
      <c r="C29" s="2">
        <f t="shared" si="9"/>
        <v>0.51559953434225836</v>
      </c>
      <c r="D29" s="2">
        <f t="shared" si="10"/>
        <v>0.68929957314707035</v>
      </c>
      <c r="E29" s="2">
        <f t="shared" si="11"/>
        <v>0.63545789677920106</v>
      </c>
      <c r="F29">
        <v>0</v>
      </c>
      <c r="T29">
        <v>90</v>
      </c>
      <c r="U29">
        <v>1.2989999999999999</v>
      </c>
      <c r="V29">
        <f>AVERAGE(U29,U30)</f>
        <v>1.3129999999999999</v>
      </c>
      <c r="W29">
        <f>_xlfn.STDEV.P(U29,U30)</f>
        <v>1.4000000000000012E-2</v>
      </c>
    </row>
    <row r="30" spans="1:23" x14ac:dyDescent="0.3">
      <c r="A30">
        <v>300</v>
      </c>
      <c r="B30" s="2">
        <f>0.5-J14</f>
        <v>0.25618936748156768</v>
      </c>
      <c r="C30" s="2">
        <f t="shared" si="9"/>
        <v>0.51676367869615825</v>
      </c>
      <c r="D30" s="2">
        <f t="shared" si="10"/>
        <v>0.77418509895227006</v>
      </c>
      <c r="E30" s="2">
        <f t="shared" si="11"/>
        <v>0.72509701202949173</v>
      </c>
      <c r="F30">
        <v>0</v>
      </c>
      <c r="U30">
        <v>1.327</v>
      </c>
    </row>
    <row r="31" spans="1:23" x14ac:dyDescent="0.3">
      <c r="B31" s="2"/>
      <c r="C31" s="2"/>
      <c r="D31" s="2"/>
      <c r="E31" s="2"/>
      <c r="T31">
        <v>120</v>
      </c>
      <c r="U31">
        <v>1.2809999999999999</v>
      </c>
      <c r="V31">
        <f>AVERAGE(U31,U32)</f>
        <v>1.2934999999999999</v>
      </c>
      <c r="W31">
        <f>_xlfn.STDEV.P(U31,U32)</f>
        <v>1.2500000000000067E-2</v>
      </c>
    </row>
    <row r="32" spans="1:23" x14ac:dyDescent="0.3">
      <c r="B32" s="2"/>
      <c r="C32" s="2"/>
      <c r="D32" s="2"/>
      <c r="E32" s="2"/>
      <c r="U32">
        <v>1.306</v>
      </c>
    </row>
    <row r="33" spans="1:23" x14ac:dyDescent="0.3">
      <c r="B33" s="2">
        <f>0.5-B25</f>
        <v>0.27097400077609618</v>
      </c>
      <c r="C33" s="2">
        <f>1-C25</f>
        <v>0.50855646100116414</v>
      </c>
      <c r="D33" s="2">
        <f>1.5-D25</f>
        <v>1.0304326736515328</v>
      </c>
      <c r="E33" s="2">
        <f>2-E25</f>
        <v>1.5214105549088091</v>
      </c>
      <c r="F33" t="s">
        <v>17</v>
      </c>
      <c r="T33">
        <v>150</v>
      </c>
      <c r="U33">
        <v>1.2669999999999999</v>
      </c>
      <c r="V33">
        <f>AVERAGE(U33,U34)</f>
        <v>1.2809999999999999</v>
      </c>
      <c r="W33">
        <f>_xlfn.STDEV.P(U33,U34)</f>
        <v>1.4000000000000012E-2</v>
      </c>
    </row>
    <row r="34" spans="1:23" x14ac:dyDescent="0.3">
      <c r="B34" s="2">
        <f>B25/0.3</f>
        <v>0.76341999741301281</v>
      </c>
      <c r="C34" s="2">
        <f>C25/0.3</f>
        <v>1.6381451299961196</v>
      </c>
      <c r="D34" s="2">
        <f>D25/0.3</f>
        <v>1.5652244211615574</v>
      </c>
      <c r="E34" s="2">
        <f>E25/0.3</f>
        <v>1.5952981503039698</v>
      </c>
      <c r="F34" t="s">
        <v>19</v>
      </c>
      <c r="U34">
        <v>1.2949999999999999</v>
      </c>
    </row>
    <row r="35" spans="1:23" x14ac:dyDescent="0.3">
      <c r="B35" s="2">
        <f>B33/B34</f>
        <v>0.35494747543205674</v>
      </c>
      <c r="C35" s="2">
        <f>C33/C34</f>
        <v>0.31044652374748311</v>
      </c>
      <c r="D35" s="2">
        <f>D33/D34</f>
        <v>0.65832902919240543</v>
      </c>
      <c r="E35" s="2">
        <f>E33/E34</f>
        <v>0.95368414651450439</v>
      </c>
      <c r="F35" s="4" t="s">
        <v>20</v>
      </c>
      <c r="T35">
        <v>180</v>
      </c>
      <c r="U35">
        <v>1.266</v>
      </c>
      <c r="V35">
        <f>AVERAGE(U35,U36)</f>
        <v>1.272</v>
      </c>
      <c r="W35">
        <f>_xlfn.STDEV.P(U35,U36)</f>
        <v>6.0000000000000053E-3</v>
      </c>
    </row>
    <row r="36" spans="1:23" x14ac:dyDescent="0.3">
      <c r="B36">
        <f>LOG(B33)</f>
        <v>-0.56707237650988829</v>
      </c>
      <c r="C36">
        <f t="shared" ref="C36:E37" si="12">LOG(C33)</f>
        <v>-0.29366082378346237</v>
      </c>
      <c r="D36">
        <f t="shared" si="12"/>
        <v>1.3019621135291549E-2</v>
      </c>
      <c r="E36">
        <f t="shared" si="12"/>
        <v>0.18224642488255505</v>
      </c>
      <c r="F36" t="s">
        <v>21</v>
      </c>
      <c r="U36">
        <v>1.278</v>
      </c>
    </row>
    <row r="37" spans="1:23" x14ac:dyDescent="0.3">
      <c r="B37">
        <f>LOG(B34)</f>
        <v>-0.11723646810662634</v>
      </c>
      <c r="C37">
        <f t="shared" si="12"/>
        <v>0.21435237505833446</v>
      </c>
      <c r="D37">
        <f t="shared" si="12"/>
        <v>0.1945766152911052</v>
      </c>
      <c r="E37">
        <f t="shared" si="12"/>
        <v>0.20284186164467641</v>
      </c>
      <c r="F37" t="s">
        <v>22</v>
      </c>
      <c r="T37">
        <v>210</v>
      </c>
      <c r="U37">
        <v>1.2529999999999999</v>
      </c>
      <c r="V37">
        <f>AVERAGE(U37,U38)</f>
        <v>1.2595000000000001</v>
      </c>
      <c r="W37">
        <f>_xlfn.STDEV.P(U37,U38)</f>
        <v>6.5000000000000613E-3</v>
      </c>
    </row>
    <row r="38" spans="1:23" x14ac:dyDescent="0.3">
      <c r="U38">
        <v>1.266</v>
      </c>
    </row>
    <row r="39" spans="1:23" x14ac:dyDescent="0.3">
      <c r="B39" t="s">
        <v>23</v>
      </c>
      <c r="T39">
        <v>240</v>
      </c>
      <c r="U39">
        <v>1.2490000000000001</v>
      </c>
      <c r="V39">
        <f>AVERAGE(U39,U40)</f>
        <v>1.2435</v>
      </c>
      <c r="W39">
        <f>_xlfn.STDEV.P(U39,U40)</f>
        <v>5.5000000000000604E-3</v>
      </c>
    </row>
    <row r="40" spans="1:23" x14ac:dyDescent="0.3">
      <c r="U40">
        <v>1.238</v>
      </c>
    </row>
    <row r="41" spans="1:23" ht="15.6" x14ac:dyDescent="0.3">
      <c r="A41" t="s">
        <v>24</v>
      </c>
      <c r="B41" s="4">
        <v>1.4619</v>
      </c>
      <c r="C41" s="5">
        <v>1.19</v>
      </c>
      <c r="T41">
        <v>270</v>
      </c>
      <c r="U41">
        <v>1.2470000000000001</v>
      </c>
      <c r="V41">
        <f>AVERAGE(U41,U42)</f>
        <v>1.2395</v>
      </c>
      <c r="W41">
        <f>_xlfn.STDEV.P(U41,U42)</f>
        <v>7.5000000000000622E-3</v>
      </c>
    </row>
    <row r="42" spans="1:23" x14ac:dyDescent="0.3">
      <c r="A42" t="s">
        <v>25</v>
      </c>
      <c r="B42">
        <v>6.28</v>
      </c>
      <c r="C42">
        <v>3.61</v>
      </c>
      <c r="U42">
        <v>1.232</v>
      </c>
    </row>
    <row r="43" spans="1:23" x14ac:dyDescent="0.3">
      <c r="T43">
        <v>300</v>
      </c>
      <c r="U43">
        <v>1.2430000000000001</v>
      </c>
      <c r="V43">
        <f>AVERAGE(U43,U44)</f>
        <v>1.2375</v>
      </c>
      <c r="W43">
        <f>_xlfn.STDEV.P(U43,U44)</f>
        <v>5.5000000000000604E-3</v>
      </c>
    </row>
    <row r="44" spans="1:23" x14ac:dyDescent="0.3">
      <c r="A44" t="s">
        <v>26</v>
      </c>
      <c r="U44">
        <v>1.232</v>
      </c>
    </row>
    <row r="45" spans="1:23" x14ac:dyDescent="0.3">
      <c r="A45" t="s">
        <v>27</v>
      </c>
      <c r="T45">
        <v>330</v>
      </c>
      <c r="U45">
        <v>1.2450000000000001</v>
      </c>
      <c r="V45">
        <f>AVERAGE(U45,U46)</f>
        <v>1.238</v>
      </c>
      <c r="W45">
        <f>_xlfn.STDEV.P(U45,U46)</f>
        <v>7.0000000000000062E-3</v>
      </c>
    </row>
    <row r="46" spans="1:23" x14ac:dyDescent="0.3">
      <c r="U46">
        <v>1.2310000000000001</v>
      </c>
    </row>
    <row r="49" spans="1:3" x14ac:dyDescent="0.3">
      <c r="A49" t="s">
        <v>28</v>
      </c>
      <c r="B49">
        <f>1/-0.2584</f>
        <v>-3.8699690402476778</v>
      </c>
      <c r="C49">
        <f>1/-0.1036</f>
        <v>-9.6525096525096519</v>
      </c>
    </row>
    <row r="50" spans="1:3" x14ac:dyDescent="0.3">
      <c r="A50" t="s">
        <v>29</v>
      </c>
      <c r="B50">
        <f>B49*0.3626</f>
        <v>-1.4032507739938078</v>
      </c>
      <c r="C50">
        <f>C49*0.3788</f>
        <v>-3.6563706563706564</v>
      </c>
    </row>
  </sheetData>
  <sortState ref="R4:R14">
    <sortCondition descending="1" ref="R4"/>
  </sortState>
  <mergeCells count="4">
    <mergeCell ref="B3:D3"/>
    <mergeCell ref="F3:J3"/>
    <mergeCell ref="K3:N3"/>
    <mergeCell ref="P3:S3"/>
  </mergeCell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Patent Blue V stdd curve</vt:lpstr>
      <vt:lpstr>imp stability</vt:lpstr>
      <vt:lpstr>maximum adsorption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Asus</cp:lastModifiedBy>
  <dcterms:created xsi:type="dcterms:W3CDTF">2019-03-04T05:49:15Z</dcterms:created>
  <dcterms:modified xsi:type="dcterms:W3CDTF">2020-03-01T15:26:47Z</dcterms:modified>
</cp:coreProperties>
</file>