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4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5.xml" ContentType="application/vnd.openxmlformats-officedocument.drawing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drawings/drawing6.xml" ContentType="application/vnd.openxmlformats-officedocument.drawingml.chartshapes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drawings/drawing7.xml" ContentType="application/vnd.openxmlformats-officedocument.drawingml.chartshapes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drawings/drawing8.xml" ContentType="application/vnd.openxmlformats-officedocument.drawingml.chartshapes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9.xml" ContentType="application/vnd.openxmlformats-officedocument.drawing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LA-WFSAFSB01.iaf.inrs.ca\Richard Villemur\Document\Article\Co-culture\Soumis\PeerJ\Soumis\Corrections\"/>
    </mc:Choice>
  </mc:AlternateContent>
  <bookViews>
    <workbookView xWindow="0" yWindow="0" windowWidth="28800" windowHeight="13700" tabRatio="711" activeTab="6"/>
  </bookViews>
  <sheets>
    <sheet name="Figure 1" sheetId="1" r:id="rId1"/>
    <sheet name="Fig.1 NL23 panel B" sheetId="8" r:id="rId2"/>
    <sheet name="Fig 1 NL23 panels C-D" sheetId="5" r:id="rId3"/>
    <sheet name="Fig 1 JAM1 panel B" sheetId="6" r:id="rId4"/>
    <sheet name="Fig.1 JAM1 panel B" sheetId="7" r:id="rId5"/>
    <sheet name="Fig 1 JAM1 panel C-D" sheetId="9" r:id="rId6"/>
    <sheet name="Figure 2" sheetId="2" r:id="rId7"/>
    <sheet name="Figure 4" sheetId="3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1" l="1"/>
  <c r="I114" i="1"/>
  <c r="B115" i="1"/>
  <c r="B114" i="1"/>
  <c r="K9" i="9"/>
  <c r="K4" i="9"/>
  <c r="K6" i="9"/>
  <c r="K5" i="9"/>
  <c r="E122" i="9"/>
  <c r="D122" i="9"/>
  <c r="C122" i="9"/>
  <c r="E121" i="9"/>
  <c r="D121" i="9"/>
  <c r="C121" i="9"/>
  <c r="E120" i="9"/>
  <c r="D120" i="9"/>
  <c r="C120" i="9"/>
  <c r="E119" i="9"/>
  <c r="D119" i="9"/>
  <c r="C119" i="9"/>
  <c r="E118" i="9"/>
  <c r="D118" i="9"/>
  <c r="C118" i="9"/>
  <c r="E117" i="9"/>
  <c r="D117" i="9"/>
  <c r="C117" i="9"/>
  <c r="E116" i="9"/>
  <c r="D116" i="9"/>
  <c r="C116" i="9"/>
  <c r="E115" i="9"/>
  <c r="D115" i="9"/>
  <c r="C115" i="9"/>
  <c r="K41" i="9"/>
  <c r="K40" i="9"/>
  <c r="K39" i="9"/>
  <c r="K36" i="9"/>
  <c r="K35" i="9"/>
  <c r="K34" i="9"/>
  <c r="K31" i="9"/>
  <c r="K30" i="9"/>
  <c r="K29" i="9"/>
  <c r="K26" i="9"/>
  <c r="K25" i="9"/>
  <c r="K24" i="9"/>
  <c r="K21" i="9"/>
  <c r="K20" i="9"/>
  <c r="K19" i="9"/>
  <c r="K16" i="9"/>
  <c r="K15" i="9"/>
  <c r="K11" i="9"/>
  <c r="K10" i="9"/>
  <c r="K14" i="9"/>
  <c r="O58" i="9"/>
  <c r="O57" i="9"/>
  <c r="O56" i="9"/>
  <c r="J43" i="9"/>
  <c r="I43" i="9"/>
  <c r="H43" i="9"/>
  <c r="G43" i="9"/>
  <c r="F43" i="9"/>
  <c r="E43" i="9"/>
  <c r="D43" i="9"/>
  <c r="J42" i="9"/>
  <c r="I42" i="9"/>
  <c r="H42" i="9"/>
  <c r="G42" i="9"/>
  <c r="F42" i="9"/>
  <c r="E42" i="9"/>
  <c r="D42" i="9"/>
  <c r="J38" i="9"/>
  <c r="I38" i="9"/>
  <c r="H38" i="9"/>
  <c r="G38" i="9"/>
  <c r="F38" i="9"/>
  <c r="E38" i="9"/>
  <c r="D38" i="9"/>
  <c r="J37" i="9"/>
  <c r="I37" i="9"/>
  <c r="H37" i="9"/>
  <c r="G37" i="9"/>
  <c r="F37" i="9"/>
  <c r="E37" i="9"/>
  <c r="D37" i="9"/>
  <c r="J33" i="9"/>
  <c r="I33" i="9"/>
  <c r="H33" i="9"/>
  <c r="G33" i="9"/>
  <c r="F33" i="9"/>
  <c r="E33" i="9"/>
  <c r="D33" i="9"/>
  <c r="J32" i="9"/>
  <c r="I32" i="9"/>
  <c r="H32" i="9"/>
  <c r="G32" i="9"/>
  <c r="F32" i="9"/>
  <c r="E32" i="9"/>
  <c r="D32" i="9"/>
  <c r="J28" i="9"/>
  <c r="I28" i="9"/>
  <c r="H28" i="9"/>
  <c r="G28" i="9"/>
  <c r="F28" i="9"/>
  <c r="E28" i="9"/>
  <c r="D28" i="9"/>
  <c r="J27" i="9"/>
  <c r="I27" i="9"/>
  <c r="H27" i="9"/>
  <c r="G27" i="9"/>
  <c r="F27" i="9"/>
  <c r="E27" i="9"/>
  <c r="D27" i="9"/>
  <c r="J23" i="9"/>
  <c r="I23" i="9"/>
  <c r="G23" i="9"/>
  <c r="F23" i="9"/>
  <c r="E23" i="9"/>
  <c r="D23" i="9"/>
  <c r="J22" i="9"/>
  <c r="I22" i="9"/>
  <c r="G22" i="9"/>
  <c r="F22" i="9"/>
  <c r="E22" i="9"/>
  <c r="D22" i="9"/>
  <c r="J18" i="9"/>
  <c r="I18" i="9"/>
  <c r="G18" i="9"/>
  <c r="F18" i="9"/>
  <c r="E18" i="9"/>
  <c r="D18" i="9"/>
  <c r="J17" i="9"/>
  <c r="I17" i="9"/>
  <c r="G17" i="9"/>
  <c r="F17" i="9"/>
  <c r="E17" i="9"/>
  <c r="D17" i="9"/>
  <c r="J13" i="9"/>
  <c r="I13" i="9"/>
  <c r="G13" i="9"/>
  <c r="F13" i="9"/>
  <c r="E13" i="9"/>
  <c r="D13" i="9"/>
  <c r="J12" i="9"/>
  <c r="I12" i="9"/>
  <c r="G12" i="9"/>
  <c r="F12" i="9"/>
  <c r="E12" i="9"/>
  <c r="D12" i="9"/>
  <c r="J8" i="9"/>
  <c r="I8" i="9"/>
  <c r="G8" i="9"/>
  <c r="F8" i="9"/>
  <c r="E8" i="9"/>
  <c r="D8" i="9"/>
  <c r="J7" i="9"/>
  <c r="I7" i="9"/>
  <c r="G7" i="9"/>
  <c r="F7" i="9"/>
  <c r="E7" i="9"/>
  <c r="D7" i="9"/>
  <c r="C17" i="7" l="1"/>
  <c r="D17" i="7"/>
  <c r="E17" i="7"/>
  <c r="F17" i="7"/>
  <c r="G17" i="7"/>
  <c r="H17" i="7"/>
  <c r="I17" i="7"/>
  <c r="C18" i="7"/>
  <c r="D18" i="7"/>
  <c r="E18" i="7"/>
  <c r="F18" i="7"/>
  <c r="G18" i="7"/>
  <c r="H18" i="7"/>
  <c r="I18" i="7"/>
  <c r="AC56" i="8"/>
  <c r="AC55" i="8"/>
  <c r="AC54" i="8"/>
  <c r="AC47" i="8"/>
  <c r="AC53" i="8"/>
  <c r="AC52" i="8"/>
  <c r="AC51" i="8"/>
  <c r="AC50" i="8"/>
  <c r="AC49" i="8"/>
  <c r="AC48" i="8"/>
  <c r="AC46" i="8"/>
  <c r="AC45" i="8"/>
  <c r="C7" i="8" l="1"/>
  <c r="D7" i="8"/>
  <c r="E7" i="8"/>
  <c r="F7" i="8"/>
  <c r="G7" i="8"/>
  <c r="H7" i="8"/>
  <c r="I7" i="8"/>
  <c r="J7" i="8"/>
  <c r="K7" i="8"/>
  <c r="L7" i="8"/>
  <c r="C8" i="8"/>
  <c r="D8" i="8"/>
  <c r="E8" i="8"/>
  <c r="F8" i="8"/>
  <c r="G8" i="8"/>
  <c r="H8" i="8"/>
  <c r="I8" i="8"/>
  <c r="J8" i="8"/>
  <c r="K8" i="8"/>
  <c r="L8" i="8"/>
  <c r="C12" i="8"/>
  <c r="D12" i="8"/>
  <c r="E12" i="8"/>
  <c r="F12" i="8"/>
  <c r="G12" i="8"/>
  <c r="H12" i="8"/>
  <c r="I12" i="8"/>
  <c r="J12" i="8"/>
  <c r="K12" i="8"/>
  <c r="L12" i="8"/>
  <c r="C13" i="8"/>
  <c r="D13" i="8"/>
  <c r="E13" i="8"/>
  <c r="F13" i="8"/>
  <c r="G13" i="8"/>
  <c r="H13" i="8"/>
  <c r="I13" i="8"/>
  <c r="J13" i="8"/>
  <c r="K13" i="8"/>
  <c r="L13" i="8"/>
  <c r="C17" i="8"/>
  <c r="D17" i="8"/>
  <c r="E17" i="8"/>
  <c r="F17" i="8"/>
  <c r="G17" i="8"/>
  <c r="H17" i="8"/>
  <c r="I17" i="8"/>
  <c r="J17" i="8"/>
  <c r="K17" i="8"/>
  <c r="L17" i="8"/>
  <c r="C18" i="8"/>
  <c r="D18" i="8"/>
  <c r="E18" i="8"/>
  <c r="F18" i="8"/>
  <c r="G18" i="8"/>
  <c r="H18" i="8"/>
  <c r="I18" i="8"/>
  <c r="J18" i="8"/>
  <c r="K18" i="8"/>
  <c r="L18" i="8"/>
  <c r="AY18" i="8"/>
  <c r="AY21" i="8"/>
  <c r="C22" i="8"/>
  <c r="D22" i="8"/>
  <c r="E22" i="8"/>
  <c r="F22" i="8"/>
  <c r="G22" i="8"/>
  <c r="H22" i="8"/>
  <c r="I22" i="8"/>
  <c r="J22" i="8"/>
  <c r="K22" i="8"/>
  <c r="L22" i="8"/>
  <c r="C23" i="8"/>
  <c r="D23" i="8"/>
  <c r="E23" i="8"/>
  <c r="F23" i="8"/>
  <c r="G23" i="8"/>
  <c r="H23" i="8"/>
  <c r="I23" i="8"/>
  <c r="J23" i="8"/>
  <c r="K23" i="8"/>
  <c r="L23" i="8"/>
  <c r="C27" i="8"/>
  <c r="D27" i="8"/>
  <c r="E27" i="8"/>
  <c r="F27" i="8"/>
  <c r="G27" i="8"/>
  <c r="H27" i="8"/>
  <c r="I27" i="8"/>
  <c r="J27" i="8"/>
  <c r="K27" i="8"/>
  <c r="L27" i="8"/>
  <c r="C28" i="8"/>
  <c r="D28" i="8"/>
  <c r="E28" i="8"/>
  <c r="F28" i="8"/>
  <c r="G28" i="8"/>
  <c r="H28" i="8"/>
  <c r="I28" i="8"/>
  <c r="J28" i="8"/>
  <c r="K28" i="8"/>
  <c r="L28" i="8"/>
  <c r="C32" i="8"/>
  <c r="D32" i="8"/>
  <c r="E32" i="8"/>
  <c r="F32" i="8"/>
  <c r="G32" i="8"/>
  <c r="H32" i="8"/>
  <c r="I32" i="8"/>
  <c r="J32" i="8"/>
  <c r="K32" i="8"/>
  <c r="L32" i="8"/>
  <c r="C33" i="8"/>
  <c r="D33" i="8"/>
  <c r="E33" i="8"/>
  <c r="F33" i="8"/>
  <c r="G33" i="8"/>
  <c r="H33" i="8"/>
  <c r="I33" i="8"/>
  <c r="J33" i="8"/>
  <c r="K33" i="8"/>
  <c r="L33" i="8"/>
  <c r="C45" i="8"/>
  <c r="D45" i="8"/>
  <c r="E45" i="8"/>
  <c r="F45" i="8"/>
  <c r="G45" i="8"/>
  <c r="H45" i="8"/>
  <c r="I45" i="8"/>
  <c r="J45" i="8"/>
  <c r="K45" i="8"/>
  <c r="C46" i="8"/>
  <c r="D46" i="8"/>
  <c r="E46" i="8"/>
  <c r="F46" i="8"/>
  <c r="G46" i="8"/>
  <c r="H46" i="8"/>
  <c r="I46" i="8"/>
  <c r="J46" i="8"/>
  <c r="K46" i="8"/>
  <c r="C50" i="8"/>
  <c r="D50" i="8"/>
  <c r="E50" i="8"/>
  <c r="F50" i="8"/>
  <c r="G50" i="8"/>
  <c r="H50" i="8"/>
  <c r="I50" i="8"/>
  <c r="J50" i="8"/>
  <c r="K50" i="8"/>
  <c r="C51" i="8"/>
  <c r="D51" i="8"/>
  <c r="E51" i="8"/>
  <c r="F51" i="8"/>
  <c r="G51" i="8"/>
  <c r="H51" i="8"/>
  <c r="I51" i="8"/>
  <c r="J51" i="8"/>
  <c r="K51" i="8"/>
  <c r="K80" i="7" l="1"/>
  <c r="I80" i="7"/>
  <c r="G80" i="7"/>
  <c r="E80" i="7"/>
  <c r="C80" i="7"/>
  <c r="K79" i="7"/>
  <c r="I79" i="7"/>
  <c r="G79" i="7"/>
  <c r="E79" i="7"/>
  <c r="C79" i="7"/>
  <c r="K75" i="7"/>
  <c r="J75" i="7"/>
  <c r="I75" i="7"/>
  <c r="H75" i="7"/>
  <c r="G75" i="7"/>
  <c r="F75" i="7"/>
  <c r="E75" i="7"/>
  <c r="D75" i="7"/>
  <c r="C75" i="7"/>
  <c r="K74" i="7"/>
  <c r="J74" i="7"/>
  <c r="I74" i="7"/>
  <c r="H74" i="7"/>
  <c r="G74" i="7"/>
  <c r="F74" i="7"/>
  <c r="E74" i="7"/>
  <c r="D74" i="7"/>
  <c r="C74" i="7"/>
  <c r="K70" i="7"/>
  <c r="J70" i="7"/>
  <c r="I70" i="7"/>
  <c r="H70" i="7"/>
  <c r="G70" i="7"/>
  <c r="F70" i="7"/>
  <c r="E70" i="7"/>
  <c r="D70" i="7"/>
  <c r="C70" i="7"/>
  <c r="K69" i="7"/>
  <c r="J69" i="7"/>
  <c r="I69" i="7"/>
  <c r="H69" i="7"/>
  <c r="G69" i="7"/>
  <c r="F69" i="7"/>
  <c r="E69" i="7"/>
  <c r="D69" i="7"/>
  <c r="C69" i="7"/>
  <c r="K59" i="7"/>
  <c r="J59" i="7"/>
  <c r="I59" i="7"/>
  <c r="H59" i="7"/>
  <c r="G59" i="7"/>
  <c r="F59" i="7"/>
  <c r="E59" i="7"/>
  <c r="D59" i="7"/>
  <c r="C59" i="7"/>
  <c r="K58" i="7"/>
  <c r="J58" i="7"/>
  <c r="I58" i="7"/>
  <c r="H58" i="7"/>
  <c r="G58" i="7"/>
  <c r="F58" i="7"/>
  <c r="E58" i="7"/>
  <c r="D58" i="7"/>
  <c r="C58" i="7"/>
  <c r="K54" i="7"/>
  <c r="J54" i="7"/>
  <c r="I54" i="7"/>
  <c r="H54" i="7"/>
  <c r="G54" i="7"/>
  <c r="F54" i="7"/>
  <c r="E54" i="7"/>
  <c r="D54" i="7"/>
  <c r="C54" i="7"/>
  <c r="K53" i="7"/>
  <c r="J53" i="7"/>
  <c r="I53" i="7"/>
  <c r="H53" i="7"/>
  <c r="G53" i="7"/>
  <c r="F53" i="7"/>
  <c r="E53" i="7"/>
  <c r="D53" i="7"/>
  <c r="C53" i="7"/>
  <c r="K49" i="7"/>
  <c r="J49" i="7"/>
  <c r="I49" i="7"/>
  <c r="H49" i="7"/>
  <c r="G49" i="7"/>
  <c r="F49" i="7"/>
  <c r="E49" i="7"/>
  <c r="D49" i="7"/>
  <c r="C49" i="7"/>
  <c r="K48" i="7"/>
  <c r="J48" i="7"/>
  <c r="I48" i="7"/>
  <c r="H48" i="7"/>
  <c r="G48" i="7"/>
  <c r="F48" i="7"/>
  <c r="E48" i="7"/>
  <c r="D48" i="7"/>
  <c r="C48" i="7"/>
  <c r="K44" i="7"/>
  <c r="J44" i="7"/>
  <c r="I44" i="7"/>
  <c r="H44" i="7"/>
  <c r="G44" i="7"/>
  <c r="F44" i="7"/>
  <c r="E44" i="7"/>
  <c r="D44" i="7"/>
  <c r="C44" i="7"/>
  <c r="K43" i="7"/>
  <c r="J43" i="7"/>
  <c r="I43" i="7"/>
  <c r="H43" i="7"/>
  <c r="G43" i="7"/>
  <c r="F43" i="7"/>
  <c r="E43" i="7"/>
  <c r="D43" i="7"/>
  <c r="C43" i="7"/>
  <c r="K39" i="7"/>
  <c r="J39" i="7"/>
  <c r="I39" i="7"/>
  <c r="H39" i="7"/>
  <c r="G39" i="7"/>
  <c r="F39" i="7"/>
  <c r="E39" i="7"/>
  <c r="D39" i="7"/>
  <c r="C39" i="7"/>
  <c r="K38" i="7"/>
  <c r="J38" i="7"/>
  <c r="I38" i="7"/>
  <c r="H38" i="7"/>
  <c r="G38" i="7"/>
  <c r="F38" i="7"/>
  <c r="E38" i="7"/>
  <c r="D38" i="7"/>
  <c r="C38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13" i="7"/>
  <c r="H13" i="7"/>
  <c r="G13" i="7"/>
  <c r="F13" i="7"/>
  <c r="E13" i="7"/>
  <c r="D13" i="7"/>
  <c r="C13" i="7"/>
  <c r="BN29" i="7"/>
  <c r="I12" i="7"/>
  <c r="H12" i="7"/>
  <c r="G12" i="7"/>
  <c r="F12" i="7"/>
  <c r="E12" i="7"/>
  <c r="D12" i="7"/>
  <c r="C12" i="7"/>
  <c r="BN27" i="7"/>
  <c r="V92" i="6"/>
  <c r="V89" i="6"/>
  <c r="V93" i="6"/>
  <c r="V91" i="6"/>
  <c r="V88" i="6"/>
  <c r="V87" i="6"/>
  <c r="V85" i="6"/>
  <c r="V82" i="6"/>
  <c r="V95" i="6"/>
  <c r="V94" i="6"/>
  <c r="V90" i="6"/>
  <c r="V86" i="6"/>
  <c r="V84" i="6"/>
  <c r="V83" i="6"/>
  <c r="M114" i="5"/>
  <c r="M113" i="5"/>
  <c r="M112" i="5"/>
  <c r="M111" i="5"/>
  <c r="M110" i="5"/>
  <c r="M109" i="5"/>
  <c r="M108" i="5"/>
  <c r="M107" i="5"/>
  <c r="Q70" i="5" l="1"/>
  <c r="P96" i="5"/>
  <c r="P95" i="5"/>
  <c r="P94" i="5"/>
  <c r="P91" i="5"/>
  <c r="P90" i="5"/>
  <c r="P89" i="5"/>
  <c r="P86" i="5"/>
  <c r="P85" i="5"/>
  <c r="P84" i="5"/>
  <c r="P81" i="5"/>
  <c r="P80" i="5"/>
  <c r="P79" i="5"/>
  <c r="P76" i="5"/>
  <c r="P75" i="5"/>
  <c r="P74" i="5"/>
  <c r="P71" i="5"/>
  <c r="P70" i="5"/>
  <c r="P69" i="5"/>
  <c r="P66" i="5"/>
  <c r="P65" i="5"/>
  <c r="P64" i="5"/>
  <c r="P61" i="5"/>
  <c r="P60" i="5"/>
  <c r="P59" i="5"/>
  <c r="O64" i="5"/>
  <c r="Q64" i="5" s="1"/>
  <c r="N63" i="5"/>
  <c r="P63" i="5" s="1"/>
  <c r="N62" i="5"/>
  <c r="P62" i="5" s="1"/>
  <c r="O61" i="5"/>
  <c r="Q61" i="5" s="1"/>
  <c r="O60" i="5"/>
  <c r="N68" i="5"/>
  <c r="P68" i="5" s="1"/>
  <c r="C59" i="5"/>
  <c r="D59" i="5"/>
  <c r="E59" i="5"/>
  <c r="F59" i="5"/>
  <c r="G59" i="5"/>
  <c r="H59" i="5"/>
  <c r="I59" i="5"/>
  <c r="J59" i="5"/>
  <c r="K59" i="5"/>
  <c r="L59" i="5"/>
  <c r="O59" i="5"/>
  <c r="Q59" i="5" s="1"/>
  <c r="C60" i="5"/>
  <c r="D60" i="5"/>
  <c r="E60" i="5"/>
  <c r="F60" i="5"/>
  <c r="G60" i="5"/>
  <c r="H60" i="5"/>
  <c r="I60" i="5"/>
  <c r="J60" i="5"/>
  <c r="K60" i="5"/>
  <c r="L60" i="5"/>
  <c r="C61" i="5"/>
  <c r="D61" i="5"/>
  <c r="E61" i="5"/>
  <c r="F61" i="5"/>
  <c r="G61" i="5"/>
  <c r="H61" i="5"/>
  <c r="I61" i="5"/>
  <c r="J61" i="5"/>
  <c r="K61" i="5"/>
  <c r="L61" i="5"/>
  <c r="C62" i="5"/>
  <c r="D62" i="5"/>
  <c r="E62" i="5"/>
  <c r="F62" i="5"/>
  <c r="G62" i="5"/>
  <c r="H62" i="5"/>
  <c r="I62" i="5"/>
  <c r="J62" i="5"/>
  <c r="K62" i="5"/>
  <c r="L62" i="5"/>
  <c r="C63" i="5"/>
  <c r="D63" i="5"/>
  <c r="E63" i="5"/>
  <c r="F63" i="5"/>
  <c r="G63" i="5"/>
  <c r="H63" i="5"/>
  <c r="I63" i="5"/>
  <c r="J63" i="5"/>
  <c r="K63" i="5"/>
  <c r="L63" i="5"/>
  <c r="C64" i="5"/>
  <c r="D64" i="5"/>
  <c r="E64" i="5"/>
  <c r="F64" i="5"/>
  <c r="G64" i="5"/>
  <c r="H64" i="5"/>
  <c r="I64" i="5"/>
  <c r="J64" i="5"/>
  <c r="K64" i="5"/>
  <c r="L64" i="5"/>
  <c r="C65" i="5"/>
  <c r="D65" i="5"/>
  <c r="E65" i="5"/>
  <c r="F65" i="5"/>
  <c r="G65" i="5"/>
  <c r="H65" i="5"/>
  <c r="I65" i="5"/>
  <c r="J65" i="5"/>
  <c r="K65" i="5"/>
  <c r="L65" i="5"/>
  <c r="O65" i="5"/>
  <c r="O68" i="5" s="1"/>
  <c r="Q68" i="5" s="1"/>
  <c r="C66" i="5"/>
  <c r="D66" i="5"/>
  <c r="E66" i="5"/>
  <c r="F66" i="5"/>
  <c r="G66" i="5"/>
  <c r="H66" i="5"/>
  <c r="I66" i="5"/>
  <c r="J66" i="5"/>
  <c r="K66" i="5"/>
  <c r="L66" i="5"/>
  <c r="O66" i="5"/>
  <c r="Q66" i="5" s="1"/>
  <c r="C67" i="5"/>
  <c r="D67" i="5"/>
  <c r="E67" i="5"/>
  <c r="F67" i="5"/>
  <c r="G67" i="5"/>
  <c r="H67" i="5"/>
  <c r="I67" i="5"/>
  <c r="J67" i="5"/>
  <c r="K67" i="5"/>
  <c r="L67" i="5"/>
  <c r="C68" i="5"/>
  <c r="D68" i="5"/>
  <c r="E68" i="5"/>
  <c r="F68" i="5"/>
  <c r="G68" i="5"/>
  <c r="H68" i="5"/>
  <c r="I68" i="5"/>
  <c r="J68" i="5"/>
  <c r="K68" i="5"/>
  <c r="L68" i="5"/>
  <c r="C69" i="5"/>
  <c r="D69" i="5"/>
  <c r="E69" i="5"/>
  <c r="F69" i="5"/>
  <c r="G69" i="5"/>
  <c r="H69" i="5"/>
  <c r="I69" i="5"/>
  <c r="J69" i="5"/>
  <c r="K69" i="5"/>
  <c r="L69" i="5"/>
  <c r="O69" i="5"/>
  <c r="Q69" i="5" s="1"/>
  <c r="C70" i="5"/>
  <c r="D70" i="5"/>
  <c r="E70" i="5"/>
  <c r="F70" i="5"/>
  <c r="G70" i="5"/>
  <c r="H70" i="5"/>
  <c r="I70" i="5"/>
  <c r="J70" i="5"/>
  <c r="K70" i="5"/>
  <c r="L70" i="5"/>
  <c r="O70" i="5"/>
  <c r="C71" i="5"/>
  <c r="D71" i="5"/>
  <c r="E71" i="5"/>
  <c r="F71" i="5"/>
  <c r="G71" i="5"/>
  <c r="H71" i="5"/>
  <c r="I71" i="5"/>
  <c r="J71" i="5"/>
  <c r="K71" i="5"/>
  <c r="L71" i="5"/>
  <c r="O71" i="5"/>
  <c r="Q71" i="5" s="1"/>
  <c r="C72" i="5"/>
  <c r="D72" i="5"/>
  <c r="E72" i="5"/>
  <c r="F72" i="5"/>
  <c r="G72" i="5"/>
  <c r="H72" i="5"/>
  <c r="I72" i="5"/>
  <c r="J72" i="5"/>
  <c r="K72" i="5"/>
  <c r="L72" i="5"/>
  <c r="N72" i="5"/>
  <c r="P72" i="5" s="1"/>
  <c r="C73" i="5"/>
  <c r="D73" i="5"/>
  <c r="E73" i="5"/>
  <c r="F73" i="5"/>
  <c r="G73" i="5"/>
  <c r="H73" i="5"/>
  <c r="I73" i="5"/>
  <c r="J73" i="5"/>
  <c r="K73" i="5"/>
  <c r="L73" i="5"/>
  <c r="N73" i="5"/>
  <c r="P73" i="5" s="1"/>
  <c r="C74" i="5"/>
  <c r="D74" i="5"/>
  <c r="E74" i="5"/>
  <c r="F74" i="5"/>
  <c r="G74" i="5"/>
  <c r="H74" i="5"/>
  <c r="I74" i="5"/>
  <c r="J74" i="5"/>
  <c r="K74" i="5"/>
  <c r="L74" i="5"/>
  <c r="O74" i="5"/>
  <c r="Q74" i="5" s="1"/>
  <c r="C75" i="5"/>
  <c r="D75" i="5"/>
  <c r="E75" i="5"/>
  <c r="F75" i="5"/>
  <c r="G75" i="5"/>
  <c r="H75" i="5"/>
  <c r="I75" i="5"/>
  <c r="J75" i="5"/>
  <c r="K75" i="5"/>
  <c r="L75" i="5"/>
  <c r="O75" i="5"/>
  <c r="Q75" i="5" s="1"/>
  <c r="C76" i="5"/>
  <c r="D76" i="5"/>
  <c r="E76" i="5"/>
  <c r="F76" i="5"/>
  <c r="G76" i="5"/>
  <c r="H76" i="5"/>
  <c r="I76" i="5"/>
  <c r="J76" i="5"/>
  <c r="K76" i="5"/>
  <c r="L76" i="5"/>
  <c r="O76" i="5"/>
  <c r="Q76" i="5" s="1"/>
  <c r="C77" i="5"/>
  <c r="D77" i="5"/>
  <c r="E77" i="5"/>
  <c r="F77" i="5"/>
  <c r="G77" i="5"/>
  <c r="H77" i="5"/>
  <c r="I77" i="5"/>
  <c r="J77" i="5"/>
  <c r="K77" i="5"/>
  <c r="L77" i="5"/>
  <c r="N77" i="5"/>
  <c r="P77" i="5" s="1"/>
  <c r="C78" i="5"/>
  <c r="D78" i="5"/>
  <c r="E78" i="5"/>
  <c r="F78" i="5"/>
  <c r="G78" i="5"/>
  <c r="H78" i="5"/>
  <c r="I78" i="5"/>
  <c r="J78" i="5"/>
  <c r="K78" i="5"/>
  <c r="L78" i="5"/>
  <c r="N78" i="5"/>
  <c r="P78" i="5" s="1"/>
  <c r="C79" i="5"/>
  <c r="D79" i="5"/>
  <c r="E79" i="5"/>
  <c r="F79" i="5"/>
  <c r="G79" i="5"/>
  <c r="H79" i="5"/>
  <c r="I79" i="5"/>
  <c r="J79" i="5"/>
  <c r="K79" i="5"/>
  <c r="L79" i="5"/>
  <c r="O79" i="5"/>
  <c r="C80" i="5"/>
  <c r="D80" i="5"/>
  <c r="E80" i="5"/>
  <c r="F80" i="5"/>
  <c r="G80" i="5"/>
  <c r="H80" i="5"/>
  <c r="I80" i="5"/>
  <c r="J80" i="5"/>
  <c r="K80" i="5"/>
  <c r="L80" i="5"/>
  <c r="O80" i="5"/>
  <c r="Q80" i="5" s="1"/>
  <c r="C81" i="5"/>
  <c r="D81" i="5"/>
  <c r="E81" i="5"/>
  <c r="F81" i="5"/>
  <c r="G81" i="5"/>
  <c r="H81" i="5"/>
  <c r="I81" i="5"/>
  <c r="J81" i="5"/>
  <c r="K81" i="5"/>
  <c r="L81" i="5"/>
  <c r="O81" i="5"/>
  <c r="Q81" i="5" s="1"/>
  <c r="C82" i="5"/>
  <c r="D82" i="5"/>
  <c r="E82" i="5"/>
  <c r="F82" i="5"/>
  <c r="G82" i="5"/>
  <c r="H82" i="5"/>
  <c r="I82" i="5"/>
  <c r="J82" i="5"/>
  <c r="K82" i="5"/>
  <c r="L82" i="5"/>
  <c r="N82" i="5"/>
  <c r="P82" i="5" s="1"/>
  <c r="C83" i="5"/>
  <c r="D83" i="5"/>
  <c r="E83" i="5"/>
  <c r="F83" i="5"/>
  <c r="G83" i="5"/>
  <c r="H83" i="5"/>
  <c r="I83" i="5"/>
  <c r="J83" i="5"/>
  <c r="K83" i="5"/>
  <c r="L83" i="5"/>
  <c r="N83" i="5"/>
  <c r="P83" i="5" s="1"/>
  <c r="C84" i="5"/>
  <c r="D84" i="5"/>
  <c r="E84" i="5"/>
  <c r="F84" i="5"/>
  <c r="G84" i="5"/>
  <c r="H84" i="5"/>
  <c r="I84" i="5"/>
  <c r="J84" i="5"/>
  <c r="K84" i="5"/>
  <c r="L84" i="5"/>
  <c r="O84" i="5"/>
  <c r="Q84" i="5" s="1"/>
  <c r="C85" i="5"/>
  <c r="D85" i="5"/>
  <c r="E85" i="5"/>
  <c r="F85" i="5"/>
  <c r="G85" i="5"/>
  <c r="H85" i="5"/>
  <c r="I85" i="5"/>
  <c r="J85" i="5"/>
  <c r="K85" i="5"/>
  <c r="L85" i="5"/>
  <c r="O85" i="5"/>
  <c r="Q85" i="5" s="1"/>
  <c r="C86" i="5"/>
  <c r="D86" i="5"/>
  <c r="E86" i="5"/>
  <c r="F86" i="5"/>
  <c r="G86" i="5"/>
  <c r="H86" i="5"/>
  <c r="I86" i="5"/>
  <c r="J86" i="5"/>
  <c r="K86" i="5"/>
  <c r="L86" i="5"/>
  <c r="O86" i="5"/>
  <c r="Q86" i="5" s="1"/>
  <c r="C87" i="5"/>
  <c r="D87" i="5"/>
  <c r="E87" i="5"/>
  <c r="F87" i="5"/>
  <c r="G87" i="5"/>
  <c r="H87" i="5"/>
  <c r="I87" i="5"/>
  <c r="J87" i="5"/>
  <c r="K87" i="5"/>
  <c r="L87" i="5"/>
  <c r="N87" i="5"/>
  <c r="P87" i="5" s="1"/>
  <c r="C88" i="5"/>
  <c r="D88" i="5"/>
  <c r="E88" i="5"/>
  <c r="F88" i="5"/>
  <c r="G88" i="5"/>
  <c r="H88" i="5"/>
  <c r="I88" i="5"/>
  <c r="J88" i="5"/>
  <c r="K88" i="5"/>
  <c r="L88" i="5"/>
  <c r="N88" i="5"/>
  <c r="P88" i="5" s="1"/>
  <c r="C89" i="5"/>
  <c r="D89" i="5"/>
  <c r="E89" i="5"/>
  <c r="F89" i="5"/>
  <c r="G89" i="5"/>
  <c r="H89" i="5"/>
  <c r="I89" i="5"/>
  <c r="J89" i="5"/>
  <c r="K89" i="5"/>
  <c r="L89" i="5"/>
  <c r="O89" i="5"/>
  <c r="Q89" i="5" s="1"/>
  <c r="C90" i="5"/>
  <c r="D90" i="5"/>
  <c r="E90" i="5"/>
  <c r="F90" i="5"/>
  <c r="G90" i="5"/>
  <c r="H90" i="5"/>
  <c r="I90" i="5"/>
  <c r="J90" i="5"/>
  <c r="K90" i="5"/>
  <c r="L90" i="5"/>
  <c r="O90" i="5"/>
  <c r="Q90" i="5" s="1"/>
  <c r="C91" i="5"/>
  <c r="D91" i="5"/>
  <c r="E91" i="5"/>
  <c r="F91" i="5"/>
  <c r="G91" i="5"/>
  <c r="H91" i="5"/>
  <c r="I91" i="5"/>
  <c r="J91" i="5"/>
  <c r="K91" i="5"/>
  <c r="L91" i="5"/>
  <c r="O91" i="5"/>
  <c r="Q91" i="5" s="1"/>
  <c r="C92" i="5"/>
  <c r="D92" i="5"/>
  <c r="E92" i="5"/>
  <c r="F92" i="5"/>
  <c r="G92" i="5"/>
  <c r="H92" i="5"/>
  <c r="I92" i="5"/>
  <c r="J92" i="5"/>
  <c r="K92" i="5"/>
  <c r="L92" i="5"/>
  <c r="N92" i="5"/>
  <c r="P92" i="5" s="1"/>
  <c r="C93" i="5"/>
  <c r="D93" i="5"/>
  <c r="E93" i="5"/>
  <c r="F93" i="5"/>
  <c r="G93" i="5"/>
  <c r="H93" i="5"/>
  <c r="I93" i="5"/>
  <c r="J93" i="5"/>
  <c r="K93" i="5"/>
  <c r="L93" i="5"/>
  <c r="N93" i="5"/>
  <c r="P93" i="5" s="1"/>
  <c r="C94" i="5"/>
  <c r="D94" i="5"/>
  <c r="E94" i="5"/>
  <c r="F94" i="5"/>
  <c r="G94" i="5"/>
  <c r="H94" i="5"/>
  <c r="I94" i="5"/>
  <c r="J94" i="5"/>
  <c r="K94" i="5"/>
  <c r="L94" i="5"/>
  <c r="O94" i="5"/>
  <c r="Q94" i="5" s="1"/>
  <c r="C95" i="5"/>
  <c r="D95" i="5"/>
  <c r="E95" i="5"/>
  <c r="F95" i="5"/>
  <c r="G95" i="5"/>
  <c r="H95" i="5"/>
  <c r="I95" i="5"/>
  <c r="J95" i="5"/>
  <c r="K95" i="5"/>
  <c r="L95" i="5"/>
  <c r="O95" i="5"/>
  <c r="O97" i="5" s="1"/>
  <c r="Q97" i="5" s="1"/>
  <c r="C96" i="5"/>
  <c r="D96" i="5"/>
  <c r="E96" i="5"/>
  <c r="F96" i="5"/>
  <c r="G96" i="5"/>
  <c r="H96" i="5"/>
  <c r="I96" i="5"/>
  <c r="J96" i="5"/>
  <c r="K96" i="5"/>
  <c r="L96" i="5"/>
  <c r="O96" i="5"/>
  <c r="Q96" i="5" s="1"/>
  <c r="C97" i="5"/>
  <c r="D97" i="5"/>
  <c r="E97" i="5"/>
  <c r="F97" i="5"/>
  <c r="G97" i="5"/>
  <c r="H97" i="5"/>
  <c r="I97" i="5"/>
  <c r="J97" i="5"/>
  <c r="K97" i="5"/>
  <c r="L97" i="5"/>
  <c r="N97" i="5"/>
  <c r="P97" i="5" s="1"/>
  <c r="C98" i="5"/>
  <c r="D98" i="5"/>
  <c r="E98" i="5"/>
  <c r="F98" i="5"/>
  <c r="G98" i="5"/>
  <c r="H98" i="5"/>
  <c r="I98" i="5"/>
  <c r="J98" i="5"/>
  <c r="K98" i="5"/>
  <c r="L98" i="5"/>
  <c r="N98" i="5"/>
  <c r="P98" i="5" s="1"/>
  <c r="O82" i="5" l="1"/>
  <c r="Q82" i="5" s="1"/>
  <c r="O63" i="5"/>
  <c r="Q63" i="5" s="1"/>
  <c r="O72" i="5"/>
  <c r="Q72" i="5" s="1"/>
  <c r="Q60" i="5"/>
  <c r="Q79" i="5"/>
  <c r="Q95" i="5"/>
  <c r="Q65" i="5"/>
  <c r="O93" i="5"/>
  <c r="Q93" i="5" s="1"/>
  <c r="O92" i="5"/>
  <c r="Q92" i="5" s="1"/>
  <c r="O87" i="5"/>
  <c r="Q87" i="5" s="1"/>
  <c r="O88" i="5"/>
  <c r="Q88" i="5" s="1"/>
  <c r="O98" i="5"/>
  <c r="Q98" i="5" s="1"/>
  <c r="O78" i="5"/>
  <c r="Q78" i="5" s="1"/>
  <c r="O73" i="5"/>
  <c r="Q73" i="5" s="1"/>
  <c r="O62" i="5"/>
  <c r="Q62" i="5" s="1"/>
  <c r="O67" i="5"/>
  <c r="Q67" i="5" s="1"/>
  <c r="N67" i="5"/>
  <c r="P67" i="5" s="1"/>
  <c r="O77" i="5"/>
  <c r="Q77" i="5" s="1"/>
  <c r="O83" i="5"/>
  <c r="Q83" i="5" s="1"/>
  <c r="Q32" i="2" l="1"/>
  <c r="Q31" i="2"/>
  <c r="R30" i="2"/>
  <c r="R29" i="2"/>
  <c r="R32" i="2" s="1"/>
  <c r="R28" i="2"/>
  <c r="Z10" i="2"/>
  <c r="Z9" i="2"/>
  <c r="AA8" i="2"/>
  <c r="AA7" i="2"/>
  <c r="AA10" i="2" s="1"/>
  <c r="AA6" i="2"/>
  <c r="Y83" i="2"/>
  <c r="Y82" i="2"/>
  <c r="Z81" i="2"/>
  <c r="Z80" i="2"/>
  <c r="Z79" i="2"/>
  <c r="Z82" i="2" s="1"/>
  <c r="AO57" i="2"/>
  <c r="AN57" i="2"/>
  <c r="AN56" i="2"/>
  <c r="AO55" i="2"/>
  <c r="AO54" i="2"/>
  <c r="AO53" i="2"/>
  <c r="AO56" i="2" s="1"/>
  <c r="AG57" i="2"/>
  <c r="AF57" i="2"/>
  <c r="AF56" i="2"/>
  <c r="AG55" i="2"/>
  <c r="AG54" i="2"/>
  <c r="AG53" i="2"/>
  <c r="AG56" i="2" s="1"/>
  <c r="J157" i="2"/>
  <c r="J156" i="2"/>
  <c r="J155" i="2"/>
  <c r="L156" i="2" s="1"/>
  <c r="L149" i="2"/>
  <c r="L141" i="2"/>
  <c r="E152" i="2"/>
  <c r="H152" i="2" s="1"/>
  <c r="I152" i="2" s="1"/>
  <c r="E151" i="2"/>
  <c r="H151" i="2" s="1"/>
  <c r="I151" i="2" s="1"/>
  <c r="J151" i="2" s="1"/>
  <c r="E150" i="2"/>
  <c r="H150" i="2" s="1"/>
  <c r="I150" i="2" s="1"/>
  <c r="E149" i="2"/>
  <c r="H149" i="2" s="1"/>
  <c r="I149" i="2" s="1"/>
  <c r="E148" i="2"/>
  <c r="H148" i="2" s="1"/>
  <c r="I148" i="2" s="1"/>
  <c r="E147" i="2"/>
  <c r="H147" i="2" s="1"/>
  <c r="I147" i="2" s="1"/>
  <c r="E144" i="2"/>
  <c r="H144" i="2" s="1"/>
  <c r="I144" i="2" s="1"/>
  <c r="E143" i="2"/>
  <c r="H143" i="2" s="1"/>
  <c r="I143" i="2" s="1"/>
  <c r="J143" i="2" s="1"/>
  <c r="E142" i="2"/>
  <c r="H142" i="2" s="1"/>
  <c r="I142" i="2" s="1"/>
  <c r="E141" i="2"/>
  <c r="H141" i="2" s="1"/>
  <c r="I141" i="2" s="1"/>
  <c r="E140" i="2"/>
  <c r="H140" i="2" s="1"/>
  <c r="I140" i="2" s="1"/>
  <c r="E139" i="2"/>
  <c r="H139" i="2" s="1"/>
  <c r="I139" i="2" s="1"/>
  <c r="J139" i="2" s="1"/>
  <c r="E125" i="2"/>
  <c r="H125" i="2" s="1"/>
  <c r="I125" i="2" s="1"/>
  <c r="E124" i="2"/>
  <c r="H124" i="2" s="1"/>
  <c r="I124" i="2" s="1"/>
  <c r="E123" i="2"/>
  <c r="H123" i="2" s="1"/>
  <c r="I123" i="2" s="1"/>
  <c r="E122" i="2"/>
  <c r="H122" i="2" s="1"/>
  <c r="I122" i="2" s="1"/>
  <c r="E121" i="2"/>
  <c r="H121" i="2" s="1"/>
  <c r="I121" i="2" s="1"/>
  <c r="E120" i="2"/>
  <c r="H120" i="2" s="1"/>
  <c r="I120" i="2" s="1"/>
  <c r="H117" i="2"/>
  <c r="I117" i="2" s="1"/>
  <c r="E117" i="2"/>
  <c r="E116" i="2"/>
  <c r="H116" i="2" s="1"/>
  <c r="I116" i="2" s="1"/>
  <c r="E115" i="2"/>
  <c r="H115" i="2" s="1"/>
  <c r="I115" i="2" s="1"/>
  <c r="E114" i="2"/>
  <c r="H114" i="2" s="1"/>
  <c r="I114" i="2" s="1"/>
  <c r="E113" i="2"/>
  <c r="H113" i="2" s="1"/>
  <c r="I113" i="2" s="1"/>
  <c r="E112" i="2"/>
  <c r="H112" i="2" s="1"/>
  <c r="I112" i="2" s="1"/>
  <c r="R31" i="2" l="1"/>
  <c r="AA9" i="2"/>
  <c r="Z83" i="2"/>
  <c r="K156" i="2"/>
  <c r="J116" i="2"/>
  <c r="J141" i="2"/>
  <c r="J124" i="2"/>
  <c r="J122" i="2"/>
  <c r="J149" i="2"/>
  <c r="J120" i="2"/>
  <c r="L122" i="2" s="1"/>
  <c r="K141" i="2"/>
  <c r="J147" i="2"/>
  <c r="J112" i="2"/>
  <c r="J114" i="2"/>
  <c r="J129" i="2" s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L114" i="2" l="1"/>
  <c r="J128" i="2"/>
  <c r="K122" i="2"/>
  <c r="J130" i="2"/>
  <c r="K149" i="2"/>
  <c r="K114" i="2"/>
  <c r="Z63" i="3"/>
  <c r="X63" i="3"/>
  <c r="W63" i="3"/>
  <c r="V60" i="3"/>
  <c r="U60" i="3"/>
  <c r="T60" i="3"/>
  <c r="S60" i="3"/>
  <c r="R60" i="3"/>
  <c r="V53" i="3"/>
  <c r="U53" i="3"/>
  <c r="T53" i="3"/>
  <c r="S53" i="3"/>
  <c r="R53" i="3"/>
  <c r="V46" i="3"/>
  <c r="U46" i="3"/>
  <c r="T46" i="3"/>
  <c r="S46" i="3"/>
  <c r="R46" i="3"/>
  <c r="V36" i="3"/>
  <c r="U36" i="3"/>
  <c r="T36" i="3"/>
  <c r="S36" i="3"/>
  <c r="R36" i="3"/>
  <c r="V28" i="3"/>
  <c r="U28" i="3"/>
  <c r="T28" i="3"/>
  <c r="S28" i="3"/>
  <c r="R28" i="3"/>
  <c r="V23" i="3"/>
  <c r="U23" i="3"/>
  <c r="T23" i="3"/>
  <c r="S23" i="3"/>
  <c r="R23" i="3"/>
  <c r="V18" i="3"/>
  <c r="U18" i="3"/>
  <c r="T18" i="3"/>
  <c r="S18" i="3"/>
  <c r="R18" i="3"/>
  <c r="L129" i="2" l="1"/>
  <c r="K129" i="2"/>
  <c r="Y53" i="3"/>
  <c r="Z53" i="3"/>
  <c r="X60" i="3"/>
  <c r="W60" i="3"/>
  <c r="Y60" i="3"/>
  <c r="X23" i="3"/>
  <c r="Y23" i="3"/>
  <c r="Z23" i="3"/>
  <c r="X36" i="3"/>
  <c r="X18" i="3"/>
  <c r="Y36" i="3"/>
  <c r="W53" i="3"/>
  <c r="Z60" i="3"/>
  <c r="Y18" i="3"/>
  <c r="X53" i="3"/>
  <c r="W23" i="3"/>
  <c r="Z28" i="3"/>
  <c r="W28" i="3"/>
  <c r="X28" i="3"/>
  <c r="L75" i="3"/>
  <c r="K75" i="3"/>
  <c r="J75" i="3"/>
  <c r="L66" i="3"/>
  <c r="K66" i="3"/>
  <c r="J66" i="3"/>
  <c r="N69" i="3"/>
  <c r="L61" i="3"/>
  <c r="K61" i="3"/>
  <c r="J61" i="3"/>
  <c r="L54" i="3"/>
  <c r="K54" i="3"/>
  <c r="J54" i="3"/>
  <c r="L44" i="3"/>
  <c r="K44" i="3"/>
  <c r="J44" i="3"/>
  <c r="L35" i="3"/>
  <c r="K35" i="3"/>
  <c r="J35" i="3"/>
  <c r="L26" i="3"/>
  <c r="K26" i="3"/>
  <c r="J26" i="3"/>
  <c r="L21" i="3"/>
  <c r="K21" i="3"/>
  <c r="J21" i="3"/>
  <c r="J16" i="3"/>
  <c r="L16" i="3"/>
  <c r="K16" i="3"/>
  <c r="L82" i="3"/>
  <c r="K82" i="3"/>
  <c r="J82" i="3"/>
  <c r="M75" i="3" l="1"/>
  <c r="N75" i="3"/>
  <c r="N66" i="3"/>
  <c r="M54" i="3"/>
  <c r="M35" i="3"/>
  <c r="N35" i="3"/>
  <c r="M82" i="3"/>
  <c r="M21" i="3"/>
  <c r="M16" i="3"/>
  <c r="N82" i="3"/>
</calcChain>
</file>

<file path=xl/sharedStrings.xml><?xml version="1.0" encoding="utf-8"?>
<sst xmlns="http://schemas.openxmlformats.org/spreadsheetml/2006/main" count="1310" uniqueCount="450">
  <si>
    <t>NO3 mM</t>
  </si>
  <si>
    <t>Methylophaga nitratireducenticrescens strain JAM1</t>
  </si>
  <si>
    <t>Rep1</t>
  </si>
  <si>
    <t>Rep2</t>
  </si>
  <si>
    <t>Rep3</t>
  </si>
  <si>
    <t>Rep4</t>
  </si>
  <si>
    <t>Rep5</t>
  </si>
  <si>
    <t>Rep6</t>
  </si>
  <si>
    <t>Rep7</t>
  </si>
  <si>
    <t>Rep8</t>
  </si>
  <si>
    <t>Hyphomicrobium nitrativorans strain NL23</t>
  </si>
  <si>
    <t>Panel B</t>
  </si>
  <si>
    <t>Time (h)</t>
  </si>
  <si>
    <t>JAM1</t>
  </si>
  <si>
    <t>NL23</t>
  </si>
  <si>
    <t>Panel A</t>
  </si>
  <si>
    <t>Panel C</t>
  </si>
  <si>
    <t>Panel D</t>
  </si>
  <si>
    <r>
      <t xml:space="preserve">Growth (OD </t>
    </r>
    <r>
      <rPr>
        <vertAlign val="subscript"/>
        <sz val="10"/>
        <rFont val="Arial"/>
        <family val="2"/>
      </rPr>
      <t>600 nm</t>
    </r>
    <r>
      <rPr>
        <sz val="10"/>
        <rFont val="Arial"/>
        <family val="2"/>
      </rPr>
      <t>)</t>
    </r>
  </si>
  <si>
    <r>
      <t>mM NO</t>
    </r>
    <r>
      <rPr>
        <vertAlign val="subscript"/>
        <sz val="10"/>
        <rFont val="Arial"/>
        <family val="2"/>
      </rPr>
      <t>3</t>
    </r>
  </si>
  <si>
    <r>
      <t>NO3 reduction rate mM hour</t>
    </r>
    <r>
      <rPr>
        <vertAlign val="superscript"/>
        <sz val="10"/>
        <rFont val="Arial"/>
        <family val="2"/>
      </rPr>
      <t>-1</t>
    </r>
  </si>
  <si>
    <r>
      <t>specific NO3 reduction rate mM hour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OD</t>
    </r>
    <r>
      <rPr>
        <vertAlign val="superscript"/>
        <sz val="10"/>
        <rFont val="Arial"/>
        <family val="2"/>
      </rPr>
      <t>-1</t>
    </r>
  </si>
  <si>
    <r>
      <t>growth rate µ OD</t>
    </r>
    <r>
      <rPr>
        <vertAlign val="subscript"/>
        <sz val="10"/>
        <color theme="1"/>
        <rFont val="Arial"/>
        <family val="2"/>
      </rPr>
      <t>600nm</t>
    </r>
    <r>
      <rPr>
        <sz val="10"/>
        <color theme="1"/>
        <rFont val="Arial"/>
        <family val="2"/>
      </rPr>
      <t xml:space="preserve"> hour</t>
    </r>
    <r>
      <rPr>
        <vertAlign val="superscript"/>
        <sz val="10"/>
        <color theme="1"/>
        <rFont val="Arial"/>
        <family val="2"/>
      </rPr>
      <t>-1</t>
    </r>
  </si>
  <si>
    <r>
      <t>JAM1 NO</t>
    </r>
    <r>
      <rPr>
        <vertAlign val="subscript"/>
        <sz val="8"/>
        <rFont val="Arial"/>
        <family val="2"/>
      </rPr>
      <t>3</t>
    </r>
    <r>
      <rPr>
        <vertAlign val="superscript"/>
        <sz val="8"/>
        <rFont val="Arial"/>
        <family val="2"/>
      </rPr>
      <t xml:space="preserve">- </t>
    </r>
    <r>
      <rPr>
        <sz val="8"/>
        <rFont val="Arial"/>
        <family val="2"/>
      </rPr>
      <t>mM</t>
    </r>
  </si>
  <si>
    <r>
      <t>NL23 NO</t>
    </r>
    <r>
      <rPr>
        <vertAlign val="subscript"/>
        <sz val="8"/>
        <rFont val="Arial"/>
        <family val="2"/>
      </rPr>
      <t>3</t>
    </r>
    <r>
      <rPr>
        <vertAlign val="superscript"/>
        <sz val="8"/>
        <rFont val="Arial"/>
        <family val="2"/>
      </rPr>
      <t xml:space="preserve">-  </t>
    </r>
    <r>
      <rPr>
        <sz val="8"/>
        <rFont val="Arial"/>
        <family val="2"/>
      </rPr>
      <t>mM</t>
    </r>
  </si>
  <si>
    <r>
      <t>JAM1 NO</t>
    </r>
    <r>
      <rPr>
        <vertAlign val="subscript"/>
        <sz val="8"/>
        <rFont val="Arial"/>
        <family val="2"/>
      </rPr>
      <t>2</t>
    </r>
    <r>
      <rPr>
        <vertAlign val="superscript"/>
        <sz val="8"/>
        <rFont val="Arial"/>
        <family val="2"/>
      </rPr>
      <t xml:space="preserve">- </t>
    </r>
    <r>
      <rPr>
        <sz val="8"/>
        <rFont val="Arial"/>
        <family val="2"/>
      </rPr>
      <t>mM</t>
    </r>
  </si>
  <si>
    <r>
      <t>NL23 NO</t>
    </r>
    <r>
      <rPr>
        <vertAlign val="subscript"/>
        <sz val="8"/>
        <rFont val="Arial"/>
        <family val="2"/>
      </rPr>
      <t>2</t>
    </r>
    <r>
      <rPr>
        <vertAlign val="superscript"/>
        <sz val="8"/>
        <rFont val="Arial"/>
        <family val="2"/>
      </rPr>
      <t xml:space="preserve">- </t>
    </r>
    <r>
      <rPr>
        <sz val="8"/>
        <rFont val="Arial"/>
        <family val="2"/>
      </rPr>
      <t>mM</t>
    </r>
  </si>
  <si>
    <t>Bioreactor 2, 2.75%</t>
  </si>
  <si>
    <t>Bioreactor 2, IO</t>
  </si>
  <si>
    <t>Bioreactor 3, 0.5%</t>
  </si>
  <si>
    <t>Bioreactor 3, 2.0%</t>
  </si>
  <si>
    <t>norCBDQ</t>
  </si>
  <si>
    <t>norRE</t>
  </si>
  <si>
    <t>narXL</t>
  </si>
  <si>
    <t>narK1K2GHJI</t>
  </si>
  <si>
    <t>nosRZDEYL</t>
  </si>
  <si>
    <t>narK12f</t>
  </si>
  <si>
    <t>nar2GHJI</t>
  </si>
  <si>
    <t>norCBQD</t>
  </si>
  <si>
    <t>NapEFDABC</t>
  </si>
  <si>
    <t>napGH</t>
  </si>
  <si>
    <t>nirKV</t>
  </si>
  <si>
    <t>norCBQDE</t>
  </si>
  <si>
    <t>nosRZDFYLX</t>
  </si>
  <si>
    <t>nasAnirBD</t>
  </si>
  <si>
    <t>nirBAnasA</t>
  </si>
  <si>
    <t>ntrABC trp</t>
  </si>
  <si>
    <t>aspK-ectABC</t>
  </si>
  <si>
    <t xml:space="preserve">Transcript levels (Transcripts per million; TPM) relative to those of Bioreactor 2, 0.5% NaCl set to 1.0 </t>
  </si>
  <si>
    <t>Genes</t>
  </si>
  <si>
    <t>JAM1, Denitrification</t>
  </si>
  <si>
    <t>NL23, Denitrification</t>
  </si>
  <si>
    <t>JAM1, N-assimilation</t>
  </si>
  <si>
    <t>NL23 N-assimilation</t>
  </si>
  <si>
    <t>JAM1, ectoine</t>
  </si>
  <si>
    <r>
      <t>Specific NO3 reduction rate mM hour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OD</t>
    </r>
    <r>
      <rPr>
        <vertAlign val="superscript"/>
        <sz val="10"/>
        <rFont val="Arial"/>
        <family val="2"/>
      </rPr>
      <t>-1</t>
    </r>
  </si>
  <si>
    <t>norQDBC</t>
  </si>
  <si>
    <t>narIJHG</t>
  </si>
  <si>
    <t>norDQBC</t>
  </si>
  <si>
    <t>ammonium transporter</t>
  </si>
  <si>
    <t>B2 0.5%</t>
  </si>
  <si>
    <t>B2 2.75%</t>
  </si>
  <si>
    <t>B2-IO</t>
  </si>
  <si>
    <t>diaminobutyrate acetyltransferase</t>
  </si>
  <si>
    <t>diaminobutyrate--2-oxoglutarate transaminase</t>
  </si>
  <si>
    <t>L-ectoine synthase</t>
  </si>
  <si>
    <t>aspartate kinase</t>
  </si>
  <si>
    <t>Ectoine</t>
  </si>
  <si>
    <t>2.75%/0.5%</t>
  </si>
  <si>
    <t>IO/0.5%</t>
  </si>
  <si>
    <t>TPM</t>
  </si>
  <si>
    <t>Total TPM</t>
  </si>
  <si>
    <t>0.53 (-1.89)</t>
  </si>
  <si>
    <t>0.69 (-1.45)</t>
  </si>
  <si>
    <t>0.91 (-1.10)</t>
  </si>
  <si>
    <t>0.83 (-1.21)</t>
  </si>
  <si>
    <t>0.93 (-1.08)</t>
  </si>
  <si>
    <t>0.81 (-1.23)</t>
  </si>
  <si>
    <t>0.33 (-3.03)</t>
  </si>
  <si>
    <t>0.50 (-1.99)</t>
  </si>
  <si>
    <t>0.85 (-1.18)</t>
  </si>
  <si>
    <t>0.89 (-1.13)</t>
  </si>
  <si>
    <t>0.75 (-1.34)</t>
  </si>
  <si>
    <t>0.63 (-1.59)</t>
  </si>
  <si>
    <t>0.90 (-1.11)</t>
  </si>
  <si>
    <t>Ratio</t>
  </si>
  <si>
    <t>Strain JAM1</t>
  </si>
  <si>
    <t>NO3/NO2 trp</t>
  </si>
  <si>
    <t>nitric oxide reductase NorQ</t>
  </si>
  <si>
    <t>nitric oxide reductase  NorD</t>
  </si>
  <si>
    <t>nitric-oxide reductase NorB</t>
  </si>
  <si>
    <t>nitric-oxide reductase NorC</t>
  </si>
  <si>
    <t>NorR</t>
  </si>
  <si>
    <t>NorE</t>
  </si>
  <si>
    <t>NarX sensor protein</t>
  </si>
  <si>
    <t>NarL response regulator protein</t>
  </si>
  <si>
    <t>NarK1 Nitrate/H+ symporter</t>
  </si>
  <si>
    <t>NarK2 Nitrate/nitrite antiporter</t>
  </si>
  <si>
    <t>respiratory nitrate reductase subunit alpha NarG</t>
  </si>
  <si>
    <t>respiratory nitrate reductase subunit beta NarH</t>
  </si>
  <si>
    <t>respiratory nitrate reductase subunit delta NarJ</t>
  </si>
  <si>
    <t>respiratory nitrate reductase subunit gamma NarI</t>
  </si>
  <si>
    <t>nitrous oxide reductase NosR</t>
  </si>
  <si>
    <t>Nitrous-oxide reductase NosZ</t>
  </si>
  <si>
    <t>nitrous oxide reductase NosD</t>
  </si>
  <si>
    <t>nitrous oxide reductase NosF</t>
  </si>
  <si>
    <t>nitrous oxide reductase NosY</t>
  </si>
  <si>
    <t>nitrous oxide reductase NosL</t>
  </si>
  <si>
    <t>NarK12f, Nitrate/nitrite transporter</t>
  </si>
  <si>
    <t>nitric oxide reductase activation protein NorD</t>
  </si>
  <si>
    <t>nitric-oxide reductase subunit Q</t>
  </si>
  <si>
    <t>nitric-oxide reductase subunit B</t>
  </si>
  <si>
    <t>nitric-oxide reductase subunit C</t>
  </si>
  <si>
    <t>NarK family nitrate/nitrite MFS transporter</t>
  </si>
  <si>
    <t>nitrate reductase</t>
  </si>
  <si>
    <t>nitrite reductase (NAD(P)H) small subunit</t>
  </si>
  <si>
    <t>nitrite reductase large subunit</t>
  </si>
  <si>
    <t>Annotation</t>
  </si>
  <si>
    <t>Gene number</t>
  </si>
  <si>
    <t>Q7A_431</t>
  </si>
  <si>
    <t>Q7A_432</t>
  </si>
  <si>
    <t>Q7A_433</t>
  </si>
  <si>
    <t>Q7A_434</t>
  </si>
  <si>
    <t>Q7A_435</t>
  </si>
  <si>
    <t>Q7A_436</t>
  </si>
  <si>
    <t>Q7A_441</t>
  </si>
  <si>
    <t>Q7A_442</t>
  </si>
  <si>
    <t>Q7A_444</t>
  </si>
  <si>
    <t>Q7A_445</t>
  </si>
  <si>
    <t>Q7A_446</t>
  </si>
  <si>
    <t>Q7A_447</t>
  </si>
  <si>
    <t>Q7A_448</t>
  </si>
  <si>
    <t>Q7A_449</t>
  </si>
  <si>
    <t>Q7A_458</t>
  </si>
  <si>
    <t>Q7A_459</t>
  </si>
  <si>
    <t>Q7A_461</t>
  </si>
  <si>
    <t>Q7A_462</t>
  </si>
  <si>
    <t>Q7A_463</t>
  </si>
  <si>
    <t>Q7A_464</t>
  </si>
  <si>
    <t>Q7A_479</t>
  </si>
  <si>
    <t>Q7A_481</t>
  </si>
  <si>
    <t>Q7A_482</t>
  </si>
  <si>
    <t>Q7A_483</t>
  </si>
  <si>
    <t>Q7A_484</t>
  </si>
  <si>
    <t>Q7A_485</t>
  </si>
  <si>
    <t>Q7A_486</t>
  </si>
  <si>
    <t>Q7A_487</t>
  </si>
  <si>
    <t>Q7A_488</t>
  </si>
  <si>
    <t>Q7A_237</t>
  </si>
  <si>
    <t>Q7A_1141</t>
  </si>
  <si>
    <t>Q7A_2616</t>
  </si>
  <si>
    <t>Q7A_2619</t>
  </si>
  <si>
    <t>Q7A_2620</t>
  </si>
  <si>
    <t>Q7A_2621</t>
  </si>
  <si>
    <t>Q7A_1475</t>
  </si>
  <si>
    <t>Q7A_1476</t>
  </si>
  <si>
    <t>Q7A_1477</t>
  </si>
  <si>
    <t>Q7A_1478</t>
  </si>
  <si>
    <t>at NCBI accession number CP003390.3</t>
  </si>
  <si>
    <t xml:space="preserve">Annotations and gene numbers are based on the genome annotation </t>
  </si>
  <si>
    <t>Value under paratheses are the reverse negative ratio (-1/ratio) if this ratio is &lt; 1.00</t>
  </si>
  <si>
    <t>NapGH</t>
  </si>
  <si>
    <t>NH4 trp</t>
  </si>
  <si>
    <t>B2 IO</t>
  </si>
  <si>
    <t>B3 0.5%</t>
  </si>
  <si>
    <t>B3 2%</t>
  </si>
  <si>
    <t>WP_023788093.1</t>
  </si>
  <si>
    <t>WP_023788094.1</t>
  </si>
  <si>
    <t>WP_023788095.1</t>
  </si>
  <si>
    <t>WP_023788096.1</t>
  </si>
  <si>
    <t>WP_041316582.1</t>
  </si>
  <si>
    <t>WP_023788098.1</t>
  </si>
  <si>
    <t>WP_023785930.1</t>
  </si>
  <si>
    <t>WP_023785931.1</t>
  </si>
  <si>
    <t>WP_023787941.1</t>
  </si>
  <si>
    <t>WP_041318679.1</t>
  </si>
  <si>
    <t>WP_023786872.1</t>
  </si>
  <si>
    <t>WP_023786873.1</t>
  </si>
  <si>
    <t>WP_023786874.1</t>
  </si>
  <si>
    <t>WP_023786875.1</t>
  </si>
  <si>
    <t>WP_081717830.1</t>
  </si>
  <si>
    <t>WP_023786986.1</t>
  </si>
  <si>
    <t>WP_023786987.1</t>
  </si>
  <si>
    <t>WP_023786988.1</t>
  </si>
  <si>
    <t>WP_023786989.1</t>
  </si>
  <si>
    <t>WP_023786990.1</t>
  </si>
  <si>
    <t>WP_023786991.1</t>
  </si>
  <si>
    <t>WP_023786992.1</t>
  </si>
  <si>
    <t>WP_023785708.1</t>
  </si>
  <si>
    <t>WP_023785709.1</t>
  </si>
  <si>
    <t>WP_041316934.1</t>
  </si>
  <si>
    <t>WP_023785711.1</t>
  </si>
  <si>
    <t>WP_023785712.1</t>
  </si>
  <si>
    <t>WP_081717796.1</t>
  </si>
  <si>
    <t>WP_023785714.1</t>
  </si>
  <si>
    <t>WP_023785715.1</t>
  </si>
  <si>
    <t>WP_023785845.1</t>
  </si>
  <si>
    <t>B2 2.75%/B2 0.5%</t>
  </si>
  <si>
    <t>B3 0.5%/B2 0.5%</t>
  </si>
  <si>
    <t>B2 IO/B2 0.5%</t>
  </si>
  <si>
    <t>B3 2%/B2 0.5%</t>
  </si>
  <si>
    <t>Strain NL23</t>
  </si>
  <si>
    <t>cytochrome c3 family protein</t>
  </si>
  <si>
    <t>nitrate reductase cytochrome c-type subunit</t>
  </si>
  <si>
    <t>periplasmic nitrate reductase subunit alpha</t>
  </si>
  <si>
    <t>chaperone NapD</t>
  </si>
  <si>
    <t>ferredoxin-type protein NapF</t>
  </si>
  <si>
    <t>quinol dehydrogenase ferredoxin subunit NapH</t>
  </si>
  <si>
    <t>ferredoxin-type protein NapG</t>
  </si>
  <si>
    <t>SUMF1/EgtB/PvdO family nonheme iron enzyme</t>
  </si>
  <si>
    <t>cytochrome c</t>
  </si>
  <si>
    <t>cbb3-type cytochrome c oxidase subunit I</t>
  </si>
  <si>
    <t>CbbQ/NirQ/NorQ/GpvN family protein</t>
  </si>
  <si>
    <t>VWA domain-containing protein</t>
  </si>
  <si>
    <t>cytochrome c oxidase subunit 3</t>
  </si>
  <si>
    <t>FAD:protein FMN transferase</t>
  </si>
  <si>
    <t>nitrous oxide reductase accessory protein NosL</t>
  </si>
  <si>
    <t>ABC transporter permease</t>
  </si>
  <si>
    <t>ABC transporter ATP-binding protein</t>
  </si>
  <si>
    <t>nitrous oxide reductase family maturation protein NosD</t>
  </si>
  <si>
    <t>TAT-dependent nitrous-oxide reductase</t>
  </si>
  <si>
    <t>regulatory protein NosR</t>
  </si>
  <si>
    <t>sulfite reductase subunit alpha</t>
  </si>
  <si>
    <t>NirA family protein</t>
  </si>
  <si>
    <t>NAD(P)/FAD-dependent oxidoreductase</t>
  </si>
  <si>
    <t>nitrate ABC transporter permease</t>
  </si>
  <si>
    <t>ABC transporter substrate-binding protein</t>
  </si>
  <si>
    <t>periplasmic nitrate reductase NapE protein</t>
  </si>
  <si>
    <t>nitrite reductase copper-containing</t>
  </si>
  <si>
    <t>0.95 (-1.05)</t>
  </si>
  <si>
    <t>0.66 (-1.52)</t>
  </si>
  <si>
    <t>0.40 (-2.53)</t>
  </si>
  <si>
    <t>0.45 (-2.20)</t>
  </si>
  <si>
    <t>0.53 (-1.88)</t>
  </si>
  <si>
    <t>0.97 (-1.03)</t>
  </si>
  <si>
    <t>0.87 (-1.15)</t>
  </si>
  <si>
    <t>0.37 (-2.73)</t>
  </si>
  <si>
    <t>0.49 (-2.05)</t>
  </si>
  <si>
    <t>at NCBI accession number CP006912.1</t>
  </si>
  <si>
    <r>
      <t>NH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trp</t>
    </r>
  </si>
  <si>
    <r>
      <t>NO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trp</t>
    </r>
  </si>
  <si>
    <t>Panel A: Pure cultures, strain NL23 denitrification pathway not stimulated</t>
  </si>
  <si>
    <r>
      <t>JAM1 Growth OD</t>
    </r>
    <r>
      <rPr>
        <vertAlign val="subscript"/>
        <sz val="8"/>
        <rFont val="Arial"/>
        <family val="2"/>
      </rPr>
      <t>600 nm</t>
    </r>
  </si>
  <si>
    <t>Panel B: Co-cultures, strain NL23 denitrification pathway not stimulated</t>
  </si>
  <si>
    <r>
      <t>NO</t>
    </r>
    <r>
      <rPr>
        <vertAlign val="subscript"/>
        <sz val="8"/>
        <rFont val="Arial"/>
        <family val="2"/>
      </rPr>
      <t>3</t>
    </r>
    <r>
      <rPr>
        <vertAlign val="superscript"/>
        <sz val="8"/>
        <rFont val="Arial"/>
        <family val="2"/>
      </rPr>
      <t xml:space="preserve">- </t>
    </r>
    <r>
      <rPr>
        <sz val="8"/>
        <rFont val="Arial"/>
        <family val="2"/>
      </rPr>
      <t>mM</t>
    </r>
  </si>
  <si>
    <r>
      <t>NL23 Growth OD</t>
    </r>
    <r>
      <rPr>
        <vertAlign val="subscript"/>
        <sz val="8"/>
        <rFont val="Arial"/>
        <family val="2"/>
      </rPr>
      <t>600 nm</t>
    </r>
  </si>
  <si>
    <r>
      <t>Growth OD</t>
    </r>
    <r>
      <rPr>
        <vertAlign val="subscript"/>
        <sz val="8"/>
        <rFont val="Arial"/>
        <family val="2"/>
      </rPr>
      <t>600 nm</t>
    </r>
  </si>
  <si>
    <r>
      <t>NO</t>
    </r>
    <r>
      <rPr>
        <vertAlign val="subscript"/>
        <sz val="8"/>
        <rFont val="Arial"/>
        <family val="2"/>
      </rPr>
      <t>2</t>
    </r>
    <r>
      <rPr>
        <vertAlign val="superscript"/>
        <sz val="8"/>
        <rFont val="Arial"/>
        <family val="2"/>
      </rPr>
      <t xml:space="preserve">- </t>
    </r>
    <r>
      <rPr>
        <sz val="8"/>
        <rFont val="Arial"/>
        <family val="2"/>
      </rPr>
      <t>mM</t>
    </r>
  </si>
  <si>
    <t>Michaelis-Menten</t>
  </si>
  <si>
    <t>Best-fit values</t>
  </si>
  <si>
    <t>VMAX</t>
  </si>
  <si>
    <t>Std. Error</t>
  </si>
  <si>
    <t>95% Confidence Intervals</t>
  </si>
  <si>
    <t>Goodness of Fit</t>
  </si>
  <si>
    <t>Degrees of Freedom</t>
  </si>
  <si>
    <t>R²</t>
  </si>
  <si>
    <t>Absolute Sum of Squares</t>
  </si>
  <si>
    <t>Sy.x</t>
  </si>
  <si>
    <t>Constraints</t>
  </si>
  <si>
    <t>Number of points</t>
  </si>
  <si>
    <t>Analyzed</t>
  </si>
  <si>
    <t>Non linear fit analysis by Prism v5.0</t>
  </si>
  <si>
    <t>Average</t>
  </si>
  <si>
    <t>SD</t>
  </si>
  <si>
    <t>JAM1, 25 mM nitrate</t>
  </si>
  <si>
    <t>NL23, 25 mM nitrate</t>
  </si>
  <si>
    <t>The values represent the ratio of TPM of one condition to</t>
  </si>
  <si>
    <t>the TPM found in the Bioreactor 2 operated with 0.5% NaCl</t>
  </si>
  <si>
    <t>Calculation of the ratios</t>
  </si>
  <si>
    <t>Panel D: Pure cultures, strain NL23 denitrification pathway stimulated</t>
  </si>
  <si>
    <t>Panel E: Co-cultures, strain NL23 denitrification pathway stimulated</t>
  </si>
  <si>
    <t xml:space="preserve">Panel C: qPCR on Co-cultures with strain NL23 denitrification pathway not stimulated </t>
  </si>
  <si>
    <t>Volume Culture mL</t>
  </si>
  <si>
    <t>Volume total ADN µL</t>
  </si>
  <si>
    <t>nanodrop [ng/ul]</t>
  </si>
  <si>
    <t>Total (ng)</t>
  </si>
  <si>
    <t>ADN/qPCR ng</t>
  </si>
  <si>
    <t>narG1 cp/reaction</t>
  </si>
  <si>
    <t>cp/10 mL</t>
  </si>
  <si>
    <t>cp/ml</t>
  </si>
  <si>
    <t>Coculture-1</t>
  </si>
  <si>
    <t>Coculture-2</t>
  </si>
  <si>
    <t>Coculture-3</t>
  </si>
  <si>
    <t>napA</t>
  </si>
  <si>
    <t>SE</t>
  </si>
  <si>
    <t>Average cp/mL</t>
  </si>
  <si>
    <t xml:space="preserve">Two qPCR assays were performed per replicate. </t>
  </si>
  <si>
    <t>Total JAM1 + NL23</t>
  </si>
  <si>
    <t>COCULT-1</t>
  </si>
  <si>
    <t>COCULT-2</t>
  </si>
  <si>
    <t>COCULT-3</t>
  </si>
  <si>
    <t xml:space="preserve">Panel F: qPCR on Co-cultures with strain NL23 denitrification pathway stimulated </t>
  </si>
  <si>
    <t xml:space="preserve"> ppm-N/h</t>
  </si>
  <si>
    <t>mM/h</t>
  </si>
  <si>
    <t xml:space="preserve">Pure culture NL23 NOx </t>
  </si>
  <si>
    <t>rep1</t>
  </si>
  <si>
    <t>rep2</t>
  </si>
  <si>
    <t>rep3</t>
  </si>
  <si>
    <t>rates</t>
  </si>
  <si>
    <t>values in ppm-N</t>
  </si>
  <si>
    <t xml:space="preserve">Pure culture JAM1 NO3 </t>
  </si>
  <si>
    <t xml:space="preserve">Cocultures NOx </t>
  </si>
  <si>
    <t>Cocultures NO3</t>
  </si>
  <si>
    <t>Values in ppm-N</t>
  </si>
  <si>
    <t xml:space="preserve">Pure culture JAM1  NO3 </t>
  </si>
  <si>
    <t>NL23 vs co-cultures</t>
  </si>
  <si>
    <t>Table Analyzed</t>
  </si>
  <si>
    <t>Data 1</t>
  </si>
  <si>
    <t>Column A</t>
  </si>
  <si>
    <t>A</t>
  </si>
  <si>
    <t>vs</t>
  </si>
  <si>
    <t>Column B</t>
  </si>
  <si>
    <t>B</t>
  </si>
  <si>
    <t>Paired t test</t>
  </si>
  <si>
    <t>P value</t>
  </si>
  <si>
    <t>P value summary</t>
  </si>
  <si>
    <t>**</t>
  </si>
  <si>
    <t>Are means signif. different? (P &lt; 0.05)</t>
  </si>
  <si>
    <t>Yes</t>
  </si>
  <si>
    <t>One- or two-tailed P value?</t>
  </si>
  <si>
    <t>Two-tailed</t>
  </si>
  <si>
    <t>t, df</t>
  </si>
  <si>
    <t>t=16.25 df=2</t>
  </si>
  <si>
    <t>Number of pairs</t>
  </si>
  <si>
    <t>How big is the difference?</t>
  </si>
  <si>
    <t>Mean of differences</t>
  </si>
  <si>
    <t>95% confidence interval</t>
  </si>
  <si>
    <t>-8.574 to -4.984</t>
  </si>
  <si>
    <t>R squared</t>
  </si>
  <si>
    <t>ppm-N h-1</t>
  </si>
  <si>
    <t>ppm-N</t>
  </si>
  <si>
    <t>mg-N/L</t>
  </si>
  <si>
    <t>t9</t>
  </si>
  <si>
    <t>t8</t>
  </si>
  <si>
    <t>t7</t>
  </si>
  <si>
    <t>t6</t>
  </si>
  <si>
    <t>t5</t>
  </si>
  <si>
    <t>t4</t>
  </si>
  <si>
    <t>t3</t>
  </si>
  <si>
    <t>t2</t>
  </si>
  <si>
    <t>t1</t>
  </si>
  <si>
    <t>t0</t>
  </si>
  <si>
    <t xml:space="preserve">ppm-N h-1 </t>
  </si>
  <si>
    <t>ppm-NO3*100/443</t>
  </si>
  <si>
    <t>Nitrate</t>
  </si>
  <si>
    <t>ppm-NO3</t>
  </si>
  <si>
    <t>Measurement by Ionic chromatography. Values are in ppm (mg/L) of the ion nitrate or nitrite</t>
  </si>
  <si>
    <t>Conversion in ppm of N equivalent</t>
  </si>
  <si>
    <t>Initial NO3</t>
  </si>
  <si>
    <t>Concentration</t>
  </si>
  <si>
    <t>The values in yellow were used to determine the slope, which corresponds to the rate</t>
  </si>
  <si>
    <t>Determination of the NO3 reduction rates</t>
  </si>
  <si>
    <t>NO3 reduction</t>
  </si>
  <si>
    <t>Sample</t>
  </si>
  <si>
    <t>mM h-1</t>
  </si>
  <si>
    <t>Specific NO3</t>
  </si>
  <si>
    <t>reduction</t>
  </si>
  <si>
    <t>OD-1</t>
  </si>
  <si>
    <t>NO3 reduction rates</t>
  </si>
  <si>
    <t xml:space="preserve">Specific NO3 reduction rates  </t>
  </si>
  <si>
    <t>mM h-1/OD</t>
  </si>
  <si>
    <t xml:space="preserve">mM h-1 </t>
  </si>
  <si>
    <t>mM h-1 OD-1</t>
  </si>
  <si>
    <t>rates (from graph)</t>
  </si>
  <si>
    <t>22.6 ppm-N</t>
  </si>
  <si>
    <t>56.6 ppm-N</t>
  </si>
  <si>
    <t>113.1 ppm-N</t>
  </si>
  <si>
    <t>169.7 ppm-N</t>
  </si>
  <si>
    <t>339.4 ppm-N</t>
  </si>
  <si>
    <t>565.6 ppm-N</t>
  </si>
  <si>
    <t>226.2 ppm-N</t>
  </si>
  <si>
    <t>452.5 ppm-N</t>
  </si>
  <si>
    <t>V</t>
  </si>
  <si>
    <t>Chanel Cinétique 7</t>
  </si>
  <si>
    <t>Rates</t>
  </si>
  <si>
    <t>mM</t>
  </si>
  <si>
    <t>Growth rates (from graph) OD h-1</t>
  </si>
  <si>
    <t>Growth rates OD h-1</t>
  </si>
  <si>
    <t>28 ppm-N</t>
  </si>
  <si>
    <t>70 ppm-n</t>
  </si>
  <si>
    <t>140 ppm-N</t>
  </si>
  <si>
    <t>280 ppm-N</t>
  </si>
  <si>
    <t>350 ppm-N</t>
  </si>
  <si>
    <t>560 ppm-N</t>
  </si>
  <si>
    <t>100 ppm-N</t>
  </si>
  <si>
    <t>200 ppm-N</t>
  </si>
  <si>
    <t>D.O</t>
  </si>
  <si>
    <t>Rep9</t>
  </si>
  <si>
    <t>Rep10</t>
  </si>
  <si>
    <t>Rep11</t>
  </si>
  <si>
    <t>Rep12</t>
  </si>
  <si>
    <t>17 mai 2017.</t>
  </si>
  <si>
    <t>20 mai 2017.</t>
  </si>
  <si>
    <t>Blanc</t>
  </si>
  <si>
    <t>OD</t>
  </si>
  <si>
    <t>1000 ppm-N</t>
  </si>
  <si>
    <t>1500 ppm-N</t>
  </si>
  <si>
    <t>600 ppm-N</t>
  </si>
  <si>
    <t>500 ppm-N</t>
  </si>
  <si>
    <t>70 ppm-N</t>
  </si>
  <si>
    <t>Grwowh Rate OD h-1</t>
  </si>
  <si>
    <t>Growh Rate OD h-1</t>
  </si>
  <si>
    <t>Culture OD*</t>
  </si>
  <si>
    <t>*Average OD at stationnary phase</t>
  </si>
  <si>
    <t>rep6</t>
  </si>
  <si>
    <t>Growth rate OD h-1</t>
  </si>
  <si>
    <t>KM</t>
  </si>
  <si>
    <t>0.009615 to 0.01243</t>
  </si>
  <si>
    <t>0.005566 to 0.007557</t>
  </si>
  <si>
    <t>8.384 to 16.74</t>
  </si>
  <si>
    <t>8.764 to 21.88</t>
  </si>
  <si>
    <t>KM &gt; 0.0</t>
  </si>
  <si>
    <t xml:space="preserve"> </t>
  </si>
  <si>
    <t>triplicat</t>
  </si>
  <si>
    <t>NO3</t>
  </si>
  <si>
    <t>9.6 mM</t>
  </si>
  <si>
    <t>NO3 reduction rate mM h-1</t>
  </si>
  <si>
    <t>Average OD at stationary phase</t>
  </si>
  <si>
    <t xml:space="preserve">specific reduction NO3 reduction </t>
  </si>
  <si>
    <t>rate mM h-1 OD-1</t>
  </si>
  <si>
    <t>Unpaired t test with Welch's correction</t>
  </si>
  <si>
    <t>P&lt;0.0001</t>
  </si>
  <si>
    <t>***</t>
  </si>
  <si>
    <t>Welch-corrected t, df</t>
  </si>
  <si>
    <t>t=9.104 df=43</t>
  </si>
  <si>
    <t>Mean ± SEM of column A</t>
  </si>
  <si>
    <t>0.7451 ± 0.03181 N=24</t>
  </si>
  <si>
    <t>Mean ± SEM of column B</t>
  </si>
  <si>
    <t>0.2765 ± 0.04046 N=24</t>
  </si>
  <si>
    <t>Difference between means</t>
  </si>
  <si>
    <t>0.4685 ± 0.05147</t>
  </si>
  <si>
    <t>0.3647 to 0.5724</t>
  </si>
  <si>
    <t>F test to compare variances</t>
  </si>
  <si>
    <t>F,DFn, Dfd</t>
  </si>
  <si>
    <t>1.617, 23, 23</t>
  </si>
  <si>
    <t>ns</t>
  </si>
  <si>
    <t>Are variances significantly different?</t>
  </si>
  <si>
    <t>No</t>
  </si>
  <si>
    <t>Column C</t>
  </si>
  <si>
    <t>JAM1 spec</t>
  </si>
  <si>
    <t>Column D</t>
  </si>
  <si>
    <t>NL23 spec</t>
  </si>
  <si>
    <t>t=17.87 df=27</t>
  </si>
  <si>
    <t>Mean ± SEM of column C</t>
  </si>
  <si>
    <t>4.478 ± 0.1969 N=24</t>
  </si>
  <si>
    <t>Mean ± SEM of column D</t>
  </si>
  <si>
    <t>0.7721 ± 0.06503 N=24</t>
  </si>
  <si>
    <t>3.706 ± 0.2074</t>
  </si>
  <si>
    <t>3.280 to 4.131</t>
  </si>
  <si>
    <t>9.167, 23, 23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</si>
</sst>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.00000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5" fillId="0" borderId="8" xfId="0" applyFont="1" applyBorder="1"/>
    <xf numFmtId="0" fontId="5" fillId="0" borderId="0" xfId="0" applyFont="1" applyBorder="1"/>
    <xf numFmtId="0" fontId="4" fillId="0" borderId="0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12" xfId="0" applyFont="1" applyBorder="1"/>
    <xf numFmtId="164" fontId="5" fillId="0" borderId="14" xfId="0" applyNumberFormat="1" applyFont="1" applyBorder="1"/>
    <xf numFmtId="164" fontId="5" fillId="0" borderId="15" xfId="0" applyNumberFormat="1" applyFont="1" applyBorder="1"/>
    <xf numFmtId="0" fontId="4" fillId="0" borderId="1" xfId="0" applyFont="1" applyBorder="1"/>
    <xf numFmtId="165" fontId="5" fillId="0" borderId="6" xfId="0" applyNumberFormat="1" applyFont="1" applyBorder="1"/>
    <xf numFmtId="165" fontId="5" fillId="0" borderId="5" xfId="0" applyNumberFormat="1" applyFont="1" applyBorder="1"/>
    <xf numFmtId="165" fontId="5" fillId="0" borderId="7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164" fontId="5" fillId="0" borderId="13" xfId="0" applyNumberFormat="1" applyFont="1" applyBorder="1"/>
    <xf numFmtId="2" fontId="1" fillId="0" borderId="8" xfId="0" applyNumberFormat="1" applyFont="1" applyBorder="1"/>
    <xf numFmtId="2" fontId="1" fillId="0" borderId="0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1" fontId="0" fillId="0" borderId="0" xfId="0" applyNumberFormat="1"/>
    <xf numFmtId="1" fontId="0" fillId="0" borderId="5" xfId="0" applyNumberFormat="1" applyBorder="1"/>
    <xf numFmtId="1" fontId="0" fillId="0" borderId="0" xfId="0" applyNumberFormat="1" applyBorder="1"/>
    <xf numFmtId="1" fontId="0" fillId="0" borderId="11" xfId="0" applyNumberFormat="1" applyBorder="1"/>
    <xf numFmtId="0" fontId="0" fillId="0" borderId="5" xfId="0" applyBorder="1"/>
    <xf numFmtId="1" fontId="0" fillId="0" borderId="9" xfId="0" applyNumberFormat="1" applyBorder="1"/>
    <xf numFmtId="1" fontId="0" fillId="0" borderId="12" xfId="0" applyNumberFormat="1" applyBorder="1"/>
    <xf numFmtId="1" fontId="0" fillId="0" borderId="7" xfId="0" applyNumberFormat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>
      <alignment horizontal="center" vertical="center" textRotation="90"/>
    </xf>
    <xf numFmtId="0" fontId="0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Alignment="1">
      <alignment horizontal="right"/>
    </xf>
    <xf numFmtId="0" fontId="0" fillId="2" borderId="5" xfId="0" applyFill="1" applyBorder="1"/>
    <xf numFmtId="0" fontId="0" fillId="0" borderId="0" xfId="0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2" fontId="0" fillId="0" borderId="11" xfId="0" applyNumberFormat="1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2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0" xfId="0" applyFont="1"/>
    <xf numFmtId="0" fontId="0" fillId="2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12" fillId="2" borderId="13" xfId="0" applyFont="1" applyFill="1" applyBorder="1"/>
    <xf numFmtId="0" fontId="12" fillId="0" borderId="6" xfId="0" applyFont="1" applyBorder="1"/>
    <xf numFmtId="0" fontId="12" fillId="0" borderId="7" xfId="0" applyFont="1" applyBorder="1"/>
    <xf numFmtId="0" fontId="12" fillId="2" borderId="14" xfId="0" applyFont="1" applyFill="1" applyBorder="1"/>
    <xf numFmtId="0" fontId="12" fillId="0" borderId="8" xfId="0" applyFont="1" applyBorder="1"/>
    <xf numFmtId="0" fontId="12" fillId="0" borderId="9" xfId="0" applyFont="1" applyBorder="1"/>
    <xf numFmtId="0" fontId="12" fillId="2" borderId="15" xfId="0" applyFont="1" applyFill="1" applyBorder="1"/>
    <xf numFmtId="0" fontId="12" fillId="0" borderId="10" xfId="0" applyFont="1" applyBorder="1"/>
    <xf numFmtId="0" fontId="12" fillId="0" borderId="12" xfId="0" applyFont="1" applyBorder="1"/>
    <xf numFmtId="0" fontId="12" fillId="3" borderId="13" xfId="0" applyFont="1" applyFill="1" applyBorder="1"/>
    <xf numFmtId="0" fontId="12" fillId="0" borderId="5" xfId="0" applyFont="1" applyBorder="1"/>
    <xf numFmtId="0" fontId="12" fillId="3" borderId="14" xfId="0" applyFont="1" applyFill="1" applyBorder="1"/>
    <xf numFmtId="0" fontId="12" fillId="0" borderId="0" xfId="0" applyFont="1" applyBorder="1"/>
    <xf numFmtId="0" fontId="12" fillId="3" borderId="15" xfId="0" applyFont="1" applyFill="1" applyBorder="1"/>
    <xf numFmtId="0" fontId="12" fillId="0" borderId="11" xfId="0" applyFont="1" applyBorder="1"/>
    <xf numFmtId="0" fontId="12" fillId="2" borderId="1" xfId="0" applyFont="1" applyFill="1" applyBorder="1"/>
    <xf numFmtId="0" fontId="12" fillId="0" borderId="2" xfId="0" applyFont="1" applyBorder="1"/>
    <xf numFmtId="0" fontId="12" fillId="0" borderId="4" xfId="0" applyFont="1" applyBorder="1"/>
    <xf numFmtId="0" fontId="14" fillId="0" borderId="1" xfId="0" applyFont="1" applyBorder="1" applyAlignment="1">
      <alignment horizontal="center"/>
    </xf>
    <xf numFmtId="0" fontId="0" fillId="2" borderId="6" xfId="0" applyFill="1" applyBorder="1"/>
    <xf numFmtId="0" fontId="0" fillId="3" borderId="6" xfId="0" applyFill="1" applyBorder="1"/>
    <xf numFmtId="1" fontId="1" fillId="0" borderId="0" xfId="0" applyNumberFormat="1" applyFont="1"/>
    <xf numFmtId="1" fontId="1" fillId="0" borderId="14" xfId="0" applyNumberFormat="1" applyFont="1" applyBorder="1"/>
    <xf numFmtId="1" fontId="1" fillId="0" borderId="15" xfId="0" applyNumberFormat="1" applyFont="1" applyBorder="1"/>
    <xf numFmtId="1" fontId="1" fillId="0" borderId="6" xfId="0" applyNumberFormat="1" applyFont="1" applyBorder="1" applyAlignment="1">
      <alignment horizontal="center"/>
    </xf>
    <xf numFmtId="1" fontId="1" fillId="0" borderId="8" xfId="0" applyNumberFormat="1" applyFont="1" applyBorder="1"/>
    <xf numFmtId="1" fontId="1" fillId="0" borderId="0" xfId="0" applyNumberFormat="1" applyFont="1" applyBorder="1"/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5" fillId="0" borderId="8" xfId="0" applyNumberFormat="1" applyFont="1" applyBorder="1"/>
    <xf numFmtId="165" fontId="5" fillId="0" borderId="9" xfId="0" applyNumberFormat="1" applyFont="1" applyBorder="1"/>
    <xf numFmtId="165" fontId="5" fillId="0" borderId="10" xfId="0" applyNumberFormat="1" applyFont="1" applyBorder="1"/>
    <xf numFmtId="165" fontId="5" fillId="0" borderId="12" xfId="0" applyNumberFormat="1" applyFont="1" applyBorder="1"/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11" fontId="15" fillId="0" borderId="4" xfId="0" applyNumberFormat="1" applyFont="1" applyBorder="1" applyAlignment="1">
      <alignment wrapText="1"/>
    </xf>
    <xf numFmtId="0" fontId="15" fillId="0" borderId="13" xfId="0" applyFont="1" applyBorder="1"/>
    <xf numFmtId="0" fontId="15" fillId="0" borderId="5" xfId="0" applyFont="1" applyBorder="1"/>
    <xf numFmtId="11" fontId="15" fillId="0" borderId="5" xfId="0" applyNumberFormat="1" applyFont="1" applyBorder="1"/>
    <xf numFmtId="0" fontId="15" fillId="0" borderId="6" xfId="0" applyFont="1" applyBorder="1"/>
    <xf numFmtId="11" fontId="15" fillId="0" borderId="7" xfId="0" applyNumberFormat="1" applyFont="1" applyBorder="1"/>
    <xf numFmtId="0" fontId="15" fillId="0" borderId="14" xfId="0" applyFont="1" applyBorder="1"/>
    <xf numFmtId="0" fontId="15" fillId="0" borderId="0" xfId="0" applyFont="1" applyBorder="1"/>
    <xf numFmtId="11" fontId="15" fillId="0" borderId="0" xfId="0" applyNumberFormat="1" applyFont="1" applyBorder="1"/>
    <xf numFmtId="0" fontId="15" fillId="0" borderId="8" xfId="0" applyFont="1" applyBorder="1"/>
    <xf numFmtId="11" fontId="15" fillId="0" borderId="9" xfId="0" applyNumberFormat="1" applyFont="1" applyBorder="1"/>
    <xf numFmtId="11" fontId="15" fillId="0" borderId="8" xfId="0" applyNumberFormat="1" applyFont="1" applyBorder="1"/>
    <xf numFmtId="0" fontId="15" fillId="0" borderId="15" xfId="0" applyFont="1" applyBorder="1"/>
    <xf numFmtId="0" fontId="15" fillId="0" borderId="11" xfId="0" applyFont="1" applyBorder="1"/>
    <xf numFmtId="11" fontId="15" fillId="0" borderId="11" xfId="0" applyNumberFormat="1" applyFont="1" applyBorder="1"/>
    <xf numFmtId="0" fontId="15" fillId="0" borderId="10" xfId="0" applyFont="1" applyBorder="1"/>
    <xf numFmtId="11" fontId="15" fillId="0" borderId="12" xfId="0" applyNumberFormat="1" applyFont="1" applyBorder="1"/>
    <xf numFmtId="0" fontId="15" fillId="0" borderId="0" xfId="0" applyFont="1"/>
    <xf numFmtId="11" fontId="15" fillId="0" borderId="0" xfId="0" applyNumberFormat="1" applyFont="1"/>
    <xf numFmtId="0" fontId="15" fillId="0" borderId="0" xfId="0" applyFont="1" applyAlignment="1">
      <alignment wrapText="1"/>
    </xf>
    <xf numFmtId="0" fontId="15" fillId="0" borderId="7" xfId="0" applyFont="1" applyBorder="1"/>
    <xf numFmtId="0" fontId="15" fillId="0" borderId="9" xfId="0" applyFont="1" applyBorder="1"/>
    <xf numFmtId="0" fontId="15" fillId="0" borderId="12" xfId="0" applyFont="1" applyBorder="1"/>
    <xf numFmtId="2" fontId="15" fillId="0" borderId="9" xfId="0" applyNumberFormat="1" applyFont="1" applyBorder="1"/>
    <xf numFmtId="2" fontId="15" fillId="0" borderId="12" xfId="0" applyNumberFormat="1" applyFont="1" applyBorder="1"/>
    <xf numFmtId="1" fontId="15" fillId="0" borderId="11" xfId="0" applyNumberFormat="1" applyFont="1" applyBorder="1"/>
    <xf numFmtId="1" fontId="15" fillId="0" borderId="5" xfId="0" applyNumberFormat="1" applyFont="1" applyBorder="1"/>
    <xf numFmtId="166" fontId="15" fillId="0" borderId="0" xfId="0" applyNumberFormat="1" applyFont="1"/>
    <xf numFmtId="1" fontId="15" fillId="0" borderId="0" xfId="0" applyNumberFormat="1" applyFont="1" applyBorder="1"/>
    <xf numFmtId="1" fontId="15" fillId="0" borderId="2" xfId="0" applyNumberFormat="1" applyFont="1" applyBorder="1"/>
    <xf numFmtId="1" fontId="15" fillId="0" borderId="3" xfId="0" applyNumberFormat="1" applyFont="1" applyBorder="1"/>
    <xf numFmtId="1" fontId="15" fillId="0" borderId="6" xfId="0" applyNumberFormat="1" applyFont="1" applyBorder="1"/>
    <xf numFmtId="1" fontId="15" fillId="0" borderId="7" xfId="0" applyNumberFormat="1" applyFont="1" applyBorder="1"/>
    <xf numFmtId="1" fontId="15" fillId="0" borderId="8" xfId="0" applyNumberFormat="1" applyFont="1" applyBorder="1"/>
    <xf numFmtId="1" fontId="15" fillId="0" borderId="9" xfId="0" applyNumberFormat="1" applyFont="1" applyBorder="1"/>
    <xf numFmtId="1" fontId="15" fillId="0" borderId="10" xfId="0" applyNumberFormat="1" applyFont="1" applyBorder="1"/>
    <xf numFmtId="1" fontId="15" fillId="0" borderId="12" xfId="0" applyNumberFormat="1" applyFont="1" applyBorder="1"/>
    <xf numFmtId="2" fontId="15" fillId="0" borderId="8" xfId="0" applyNumberFormat="1" applyFont="1" applyFill="1" applyBorder="1"/>
    <xf numFmtId="166" fontId="15" fillId="0" borderId="9" xfId="0" applyNumberFormat="1" applyFont="1" applyBorder="1"/>
    <xf numFmtId="166" fontId="15" fillId="0" borderId="10" xfId="0" applyNumberFormat="1" applyFont="1" applyBorder="1"/>
    <xf numFmtId="166" fontId="15" fillId="0" borderId="12" xfId="0" applyNumberFormat="1" applyFont="1" applyBorder="1"/>
    <xf numFmtId="0" fontId="15" fillId="0" borderId="2" xfId="0" applyFont="1" applyBorder="1"/>
    <xf numFmtId="0" fontId="15" fillId="0" borderId="4" xfId="0" applyFont="1" applyBorder="1"/>
    <xf numFmtId="2" fontId="15" fillId="0" borderId="6" xfId="0" applyNumberFormat="1" applyFont="1" applyFill="1" applyBorder="1"/>
    <xf numFmtId="166" fontId="15" fillId="0" borderId="7" xfId="0" applyNumberFormat="1" applyFont="1" applyBorder="1"/>
    <xf numFmtId="2" fontId="15" fillId="0" borderId="10" xfId="0" applyNumberFormat="1" applyFont="1" applyFill="1" applyBorder="1"/>
    <xf numFmtId="0" fontId="15" fillId="0" borderId="3" xfId="0" applyFont="1" applyBorder="1"/>
    <xf numFmtId="166" fontId="15" fillId="0" borderId="6" xfId="0" applyNumberFormat="1" applyFont="1" applyBorder="1"/>
    <xf numFmtId="1" fontId="15" fillId="0" borderId="0" xfId="0" applyNumberFormat="1" applyFont="1"/>
    <xf numFmtId="2" fontId="15" fillId="0" borderId="0" xfId="0" applyNumberFormat="1" applyFont="1"/>
    <xf numFmtId="166" fontId="15" fillId="0" borderId="8" xfId="0" applyNumberFormat="1" applyFont="1" applyBorder="1"/>
    <xf numFmtId="166" fontId="15" fillId="0" borderId="0" xfId="0" applyNumberFormat="1" applyFont="1" applyFill="1" applyBorder="1"/>
    <xf numFmtId="166" fontId="15" fillId="0" borderId="7" xfId="0" applyNumberFormat="1" applyFont="1" applyFill="1" applyBorder="1"/>
    <xf numFmtId="166" fontId="15" fillId="0" borderId="9" xfId="0" applyNumberFormat="1" applyFont="1" applyFill="1" applyBorder="1"/>
    <xf numFmtId="166" fontId="15" fillId="0" borderId="12" xfId="0" applyNumberFormat="1" applyFont="1" applyFill="1" applyBorder="1"/>
    <xf numFmtId="2" fontId="15" fillId="0" borderId="6" xfId="0" applyNumberFormat="1" applyFont="1" applyBorder="1"/>
    <xf numFmtId="2" fontId="15" fillId="0" borderId="10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0" borderId="10" xfId="0" applyFont="1" applyBorder="1"/>
    <xf numFmtId="0" fontId="1" fillId="0" borderId="12" xfId="0" applyFont="1" applyBorder="1"/>
    <xf numFmtId="2" fontId="0" fillId="0" borderId="9" xfId="0" applyNumberFormat="1" applyBorder="1"/>
    <xf numFmtId="0" fontId="0" fillId="0" borderId="7" xfId="0" applyBorder="1"/>
    <xf numFmtId="2" fontId="0" fillId="0" borderId="7" xfId="0" applyNumberFormat="1" applyBorder="1"/>
    <xf numFmtId="166" fontId="0" fillId="0" borderId="0" xfId="0" applyNumberFormat="1" applyFill="1" applyBorder="1"/>
    <xf numFmtId="1" fontId="0" fillId="0" borderId="10" xfId="0" applyNumberFormat="1" applyBorder="1"/>
    <xf numFmtId="1" fontId="0" fillId="0" borderId="8" xfId="0" applyNumberFormat="1" applyBorder="1"/>
    <xf numFmtId="1" fontId="0" fillId="0" borderId="6" xfId="0" applyNumberFormat="1" applyBorder="1"/>
    <xf numFmtId="1" fontId="0" fillId="0" borderId="0" xfId="0" applyNumberFormat="1" applyFill="1" applyBorder="1"/>
    <xf numFmtId="1" fontId="0" fillId="4" borderId="5" xfId="0" applyNumberFormat="1" applyFill="1" applyBorder="1"/>
    <xf numFmtId="1" fontId="0" fillId="4" borderId="0" xfId="0" applyNumberFormat="1" applyFill="1" applyBorder="1"/>
    <xf numFmtId="166" fontId="0" fillId="0" borderId="8" xfId="0" applyNumberFormat="1" applyFill="1" applyBorder="1"/>
    <xf numFmtId="166" fontId="0" fillId="0" borderId="10" xfId="0" applyNumberFormat="1" applyFill="1" applyBorder="1"/>
    <xf numFmtId="166" fontId="0" fillId="0" borderId="11" xfId="0" applyNumberFormat="1" applyFill="1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12" xfId="0" applyNumberFormat="1" applyBorder="1"/>
    <xf numFmtId="165" fontId="0" fillId="0" borderId="10" xfId="0" applyNumberFormat="1" applyBorder="1"/>
    <xf numFmtId="165" fontId="0" fillId="0" borderId="9" xfId="0" applyNumberFormat="1" applyBorder="1"/>
    <xf numFmtId="165" fontId="0" fillId="0" borderId="8" xfId="0" applyNumberFormat="1" applyBorder="1"/>
    <xf numFmtId="165" fontId="0" fillId="0" borderId="7" xfId="0" applyNumberFormat="1" applyBorder="1"/>
    <xf numFmtId="165" fontId="0" fillId="0" borderId="6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4" xfId="0" applyBorder="1"/>
    <xf numFmtId="2" fontId="0" fillId="0" borderId="9" xfId="0" applyNumberFormat="1" applyFill="1" applyBorder="1"/>
    <xf numFmtId="2" fontId="0" fillId="0" borderId="12" xfId="0" applyNumberFormat="1" applyFill="1" applyBorder="1"/>
    <xf numFmtId="2" fontId="0" fillId="0" borderId="1" xfId="0" applyNumberFormat="1" applyBorder="1"/>
    <xf numFmtId="0" fontId="0" fillId="0" borderId="4" xfId="0" applyBorder="1"/>
    <xf numFmtId="0" fontId="0" fillId="0" borderId="13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8" xfId="0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wrapText="1"/>
    </xf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164" fontId="0" fillId="0" borderId="11" xfId="0" applyNumberFormat="1" applyBorder="1"/>
    <xf numFmtId="0" fontId="0" fillId="0" borderId="11" xfId="0" applyFill="1" applyBorder="1"/>
    <xf numFmtId="0" fontId="0" fillId="0" borderId="12" xfId="0" applyFill="1" applyBorder="1"/>
    <xf numFmtId="164" fontId="0" fillId="0" borderId="9" xfId="0" applyNumberFormat="1" applyBorder="1"/>
    <xf numFmtId="164" fontId="0" fillId="0" borderId="12" xfId="0" applyNumberFormat="1" applyBorder="1"/>
    <xf numFmtId="167" fontId="0" fillId="0" borderId="0" xfId="0" applyNumberFormat="1"/>
    <xf numFmtId="0" fontId="16" fillId="0" borderId="16" xfId="0" applyFont="1" applyBorder="1"/>
    <xf numFmtId="0" fontId="17" fillId="6" borderId="16" xfId="0" applyFont="1" applyFill="1" applyBorder="1"/>
    <xf numFmtId="0" fontId="17" fillId="5" borderId="16" xfId="0" applyFont="1" applyFill="1" applyBorder="1"/>
    <xf numFmtId="0" fontId="17" fillId="5" borderId="16" xfId="0" applyFont="1" applyFill="1" applyBorder="1" applyAlignment="1">
      <alignment horizontal="center" vertical="center"/>
    </xf>
    <xf numFmtId="166" fontId="16" fillId="0" borderId="6" xfId="0" applyNumberFormat="1" applyFont="1" applyFill="1" applyBorder="1"/>
    <xf numFmtId="166" fontId="16" fillId="0" borderId="5" xfId="0" applyNumberFormat="1" applyFont="1" applyFill="1" applyBorder="1"/>
    <xf numFmtId="166" fontId="16" fillId="0" borderId="7" xfId="0" applyNumberFormat="1" applyFont="1" applyFill="1" applyBorder="1"/>
    <xf numFmtId="0" fontId="17" fillId="6" borderId="16" xfId="0" applyFont="1" applyFill="1" applyBorder="1" applyAlignment="1">
      <alignment horizontal="center"/>
    </xf>
    <xf numFmtId="0" fontId="18" fillId="0" borderId="0" xfId="0" applyFont="1"/>
    <xf numFmtId="166" fontId="16" fillId="0" borderId="0" xfId="0" applyNumberFormat="1" applyFont="1" applyFill="1" applyBorder="1"/>
    <xf numFmtId="166" fontId="16" fillId="0" borderId="9" xfId="0" applyNumberFormat="1" applyFont="1" applyFill="1" applyBorder="1"/>
    <xf numFmtId="166" fontId="16" fillId="0" borderId="8" xfId="0" applyNumberFormat="1" applyFont="1" applyFill="1" applyBorder="1"/>
    <xf numFmtId="0" fontId="17" fillId="0" borderId="16" xfId="0" applyFont="1" applyBorder="1"/>
    <xf numFmtId="166" fontId="16" fillId="0" borderId="16" xfId="0" applyNumberFormat="1" applyFont="1" applyBorder="1"/>
    <xf numFmtId="0" fontId="17" fillId="7" borderId="16" xfId="0" applyFont="1" applyFill="1" applyBorder="1"/>
    <xf numFmtId="166" fontId="17" fillId="7" borderId="16" xfId="0" applyNumberFormat="1" applyFont="1" applyFill="1" applyBorder="1"/>
    <xf numFmtId="166" fontId="16" fillId="0" borderId="16" xfId="0" applyNumberFormat="1" applyFont="1" applyFill="1" applyBorder="1"/>
    <xf numFmtId="166" fontId="19" fillId="0" borderId="0" xfId="0" applyNumberFormat="1" applyFont="1" applyBorder="1"/>
    <xf numFmtId="166" fontId="19" fillId="0" borderId="9" xfId="0" applyNumberFormat="1" applyFont="1" applyBorder="1"/>
    <xf numFmtId="166" fontId="19" fillId="0" borderId="0" xfId="0" applyNumberFormat="1" applyFont="1" applyFill="1" applyBorder="1"/>
    <xf numFmtId="166" fontId="19" fillId="0" borderId="9" xfId="0" applyNumberFormat="1" applyFont="1" applyFill="1" applyBorder="1"/>
    <xf numFmtId="166" fontId="19" fillId="0" borderId="11" xfId="0" applyNumberFormat="1" applyFont="1" applyBorder="1"/>
    <xf numFmtId="166" fontId="19" fillId="0" borderId="12" xfId="0" applyNumberFormat="1" applyFont="1" applyBorder="1"/>
    <xf numFmtId="166" fontId="19" fillId="0" borderId="11" xfId="0" applyNumberFormat="1" applyFont="1" applyFill="1" applyBorder="1"/>
    <xf numFmtId="166" fontId="19" fillId="0" borderId="12" xfId="0" applyNumberFormat="1" applyFont="1" applyFill="1" applyBorder="1"/>
    <xf numFmtId="166" fontId="19" fillId="0" borderId="16" xfId="0" applyNumberFormat="1" applyFont="1" applyBorder="1"/>
    <xf numFmtId="166" fontId="20" fillId="7" borderId="16" xfId="0" applyNumberFormat="1" applyFont="1" applyFill="1" applyBorder="1"/>
    <xf numFmtId="166" fontId="19" fillId="0" borderId="16" xfId="0" applyNumberFormat="1" applyFont="1" applyFill="1" applyBorder="1"/>
    <xf numFmtId="164" fontId="1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 applyAlignment="1"/>
    <xf numFmtId="166" fontId="0" fillId="0" borderId="0" xfId="0" applyNumberFormat="1" applyBorder="1" applyAlignment="1"/>
    <xf numFmtId="0" fontId="0" fillId="0" borderId="10" xfId="0" applyFill="1" applyBorder="1"/>
    <xf numFmtId="0" fontId="21" fillId="0" borderId="0" xfId="0" applyFont="1"/>
    <xf numFmtId="0" fontId="19" fillId="0" borderId="16" xfId="0" applyFont="1" applyBorder="1"/>
    <xf numFmtId="165" fontId="0" fillId="0" borderId="0" xfId="0" applyNumberFormat="1"/>
    <xf numFmtId="165" fontId="20" fillId="7" borderId="16" xfId="0" applyNumberFormat="1" applyFont="1" applyFill="1" applyBorder="1"/>
    <xf numFmtId="0" fontId="19" fillId="0" borderId="0" xfId="0" applyFont="1" applyBorder="1"/>
    <xf numFmtId="0" fontId="17" fillId="5" borderId="6" xfId="0" applyFont="1" applyFill="1" applyBorder="1" applyAlignment="1">
      <alignment horizontal="center" vertical="center"/>
    </xf>
    <xf numFmtId="0" fontId="19" fillId="0" borderId="9" xfId="0" applyFont="1" applyBorder="1"/>
    <xf numFmtId="0" fontId="19" fillId="0" borderId="11" xfId="0" applyFont="1" applyBorder="1"/>
    <xf numFmtId="0" fontId="19" fillId="0" borderId="12" xfId="0" applyFont="1" applyBorder="1"/>
    <xf numFmtId="165" fontId="0" fillId="0" borderId="0" xfId="0" applyNumberFormat="1" applyAlignment="1">
      <alignment wrapText="1"/>
    </xf>
    <xf numFmtId="165" fontId="19" fillId="0" borderId="2" xfId="0" applyNumberFormat="1" applyFont="1" applyFill="1" applyBorder="1"/>
    <xf numFmtId="165" fontId="19" fillId="0" borderId="3" xfId="0" applyNumberFormat="1" applyFont="1" applyFill="1" applyBorder="1"/>
    <xf numFmtId="165" fontId="19" fillId="0" borderId="4" xfId="0" applyNumberFormat="1" applyFont="1" applyFill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0" fontId="0" fillId="0" borderId="0" xfId="0" applyFill="1"/>
    <xf numFmtId="0" fontId="21" fillId="0" borderId="0" xfId="0" applyFont="1" applyFill="1"/>
    <xf numFmtId="0" fontId="22" fillId="0" borderId="0" xfId="0" applyFont="1" applyFill="1" applyBorder="1" applyAlignment="1">
      <alignment horizontal="center"/>
    </xf>
    <xf numFmtId="166" fontId="22" fillId="0" borderId="6" xfId="0" applyNumberFormat="1" applyFont="1" applyFill="1" applyBorder="1" applyAlignment="1">
      <alignment horizontal="center"/>
    </xf>
    <xf numFmtId="166" fontId="22" fillId="0" borderId="5" xfId="0" applyNumberFormat="1" applyFont="1" applyFill="1" applyBorder="1" applyAlignment="1">
      <alignment horizontal="center"/>
    </xf>
    <xf numFmtId="166" fontId="22" fillId="0" borderId="7" xfId="0" applyNumberFormat="1" applyFont="1" applyFill="1" applyBorder="1" applyAlignment="1">
      <alignment horizontal="center"/>
    </xf>
    <xf numFmtId="0" fontId="21" fillId="0" borderId="0" xfId="0" applyFont="1" applyFill="1" applyBorder="1"/>
    <xf numFmtId="166" fontId="22" fillId="0" borderId="8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166" fontId="22" fillId="0" borderId="9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166" fontId="22" fillId="0" borderId="10" xfId="0" applyNumberFormat="1" applyFont="1" applyFill="1" applyBorder="1" applyAlignment="1">
      <alignment horizontal="center"/>
    </xf>
    <xf numFmtId="166" fontId="22" fillId="0" borderId="11" xfId="0" applyNumberFormat="1" applyFont="1" applyFill="1" applyBorder="1" applyAlignment="1">
      <alignment horizontal="center"/>
    </xf>
    <xf numFmtId="166" fontId="22" fillId="0" borderId="12" xfId="0" applyNumberFormat="1" applyFont="1" applyFill="1" applyBorder="1" applyAlignment="1">
      <alignment horizontal="center"/>
    </xf>
    <xf numFmtId="165" fontId="12" fillId="0" borderId="0" xfId="0" applyNumberFormat="1" applyFont="1" applyFill="1" applyBorder="1"/>
    <xf numFmtId="165" fontId="0" fillId="0" borderId="0" xfId="0" applyNumberFormat="1" applyFont="1" applyBorder="1"/>
    <xf numFmtId="0" fontId="0" fillId="0" borderId="8" xfId="0" applyFont="1" applyBorder="1"/>
    <xf numFmtId="164" fontId="0" fillId="0" borderId="0" xfId="0" applyNumberFormat="1" applyFont="1" applyBorder="1"/>
    <xf numFmtId="0" fontId="23" fillId="0" borderId="8" xfId="0" applyFont="1" applyBorder="1"/>
    <xf numFmtId="0" fontId="23" fillId="0" borderId="0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11" xfId="0" applyNumberFormat="1" applyFont="1" applyBorder="1"/>
    <xf numFmtId="0" fontId="0" fillId="0" borderId="11" xfId="0" applyFont="1" applyBorder="1"/>
    <xf numFmtId="165" fontId="12" fillId="0" borderId="8" xfId="0" applyNumberFormat="1" applyFont="1" applyFill="1" applyBorder="1"/>
    <xf numFmtId="165" fontId="0" fillId="0" borderId="8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1" fillId="0" borderId="0" xfId="0" applyFont="1" applyBorder="1"/>
    <xf numFmtId="0" fontId="1" fillId="0" borderId="11" xfId="0" applyFont="1" applyBorder="1"/>
    <xf numFmtId="0" fontId="8" fillId="0" borderId="0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6" xfId="0" applyFont="1" applyBorder="1"/>
    <xf numFmtId="0" fontId="8" fillId="0" borderId="9" xfId="0" applyFont="1" applyBorder="1"/>
    <xf numFmtId="0" fontId="8" fillId="0" borderId="8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167" fontId="0" fillId="0" borderId="0" xfId="0" applyNumberFormat="1" applyBorder="1"/>
    <xf numFmtId="0" fontId="17" fillId="8" borderId="16" xfId="0" applyFont="1" applyFill="1" applyBorder="1"/>
    <xf numFmtId="166" fontId="16" fillId="8" borderId="16" xfId="0" applyNumberFormat="1" applyFont="1" applyFill="1" applyBorder="1"/>
    <xf numFmtId="166" fontId="19" fillId="8" borderId="16" xfId="0" applyNumberFormat="1" applyFont="1" applyFill="1" applyBorder="1"/>
    <xf numFmtId="166" fontId="16" fillId="0" borderId="20" xfId="0" applyNumberFormat="1" applyFont="1" applyFill="1" applyBorder="1"/>
    <xf numFmtId="166" fontId="16" fillId="0" borderId="21" xfId="0" applyNumberFormat="1" applyFont="1" applyFill="1" applyBorder="1"/>
    <xf numFmtId="166" fontId="16" fillId="0" borderId="22" xfId="0" applyNumberFormat="1" applyFont="1" applyFill="1" applyBorder="1"/>
    <xf numFmtId="0" fontId="16" fillId="0" borderId="6" xfId="0" applyFont="1" applyFill="1" applyBorder="1"/>
    <xf numFmtId="0" fontId="16" fillId="0" borderId="5" xfId="0" applyFont="1" applyFill="1" applyBorder="1"/>
    <xf numFmtId="0" fontId="16" fillId="0" borderId="7" xfId="0" applyFont="1" applyFill="1" applyBorder="1"/>
    <xf numFmtId="0" fontId="16" fillId="0" borderId="8" xfId="0" applyFont="1" applyFill="1" applyBorder="1"/>
    <xf numFmtId="0" fontId="16" fillId="0" borderId="0" xfId="0" applyFont="1" applyFill="1" applyBorder="1"/>
    <xf numFmtId="0" fontId="16" fillId="0" borderId="9" xfId="0" applyFont="1" applyFill="1" applyBorder="1"/>
    <xf numFmtId="166" fontId="19" fillId="0" borderId="8" xfId="0" applyNumberFormat="1" applyFont="1" applyFill="1" applyBorder="1"/>
    <xf numFmtId="166" fontId="19" fillId="0" borderId="10" xfId="0" applyNumberFormat="1" applyFont="1" applyFill="1" applyBorder="1"/>
    <xf numFmtId="166" fontId="16" fillId="0" borderId="31" xfId="0" applyNumberFormat="1" applyFont="1" applyFill="1" applyBorder="1"/>
    <xf numFmtId="165" fontId="0" fillId="0" borderId="3" xfId="0" applyNumberFormat="1" applyFill="1" applyBorder="1"/>
    <xf numFmtId="165" fontId="0" fillId="0" borderId="2" xfId="0" applyNumberFormat="1" applyFill="1" applyBorder="1"/>
    <xf numFmtId="165" fontId="0" fillId="0" borderId="4" xfId="0" applyNumberFormat="1" applyFill="1" applyBorder="1"/>
    <xf numFmtId="165" fontId="0" fillId="0" borderId="0" xfId="0" applyNumberFormat="1" applyFill="1" applyBorder="1"/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8" xfId="0" applyFont="1" applyBorder="1"/>
    <xf numFmtId="164" fontId="16" fillId="0" borderId="9" xfId="0" applyNumberFormat="1" applyFont="1" applyFill="1" applyBorder="1" applyAlignment="1">
      <alignment horizontal="center" vertical="center"/>
    </xf>
    <xf numFmtId="0" fontId="18" fillId="0" borderId="10" xfId="0" applyFont="1" applyBorder="1"/>
    <xf numFmtId="164" fontId="16" fillId="0" borderId="12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/>
    <xf numFmtId="164" fontId="0" fillId="0" borderId="0" xfId="0" applyNumberForma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8" fillId="0" borderId="7" xfId="0" applyFont="1" applyFill="1" applyBorder="1"/>
    <xf numFmtId="0" fontId="8" fillId="0" borderId="9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164" fontId="8" fillId="0" borderId="13" xfId="0" applyNumberFormat="1" applyFont="1" applyFill="1" applyBorder="1"/>
    <xf numFmtId="164" fontId="8" fillId="0" borderId="14" xfId="0" applyNumberFormat="1" applyFont="1" applyFill="1" applyBorder="1"/>
    <xf numFmtId="164" fontId="8" fillId="0" borderId="15" xfId="0" applyNumberFormat="1" applyFont="1" applyFill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4" borderId="0" xfId="0" applyFont="1" applyFill="1" applyBorder="1"/>
    <xf numFmtId="0" fontId="0" fillId="0" borderId="32" xfId="0" applyBorder="1"/>
    <xf numFmtId="164" fontId="0" fillId="0" borderId="33" xfId="0" applyNumberFormat="1" applyBorder="1"/>
    <xf numFmtId="0" fontId="0" fillId="0" borderId="34" xfId="0" applyBorder="1"/>
    <xf numFmtId="0" fontId="4" fillId="0" borderId="36" xfId="0" applyFont="1" applyBorder="1" applyAlignment="1">
      <alignment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164" fontId="0" fillId="0" borderId="27" xfId="0" applyNumberFormat="1" applyBorder="1" applyAlignment="1">
      <alignment horizontal="center"/>
    </xf>
    <xf numFmtId="0" fontId="0" fillId="0" borderId="41" xfId="0" applyBorder="1"/>
    <xf numFmtId="0" fontId="0" fillId="0" borderId="16" xfId="0" applyBorder="1"/>
    <xf numFmtId="0" fontId="0" fillId="0" borderId="42" xfId="0" applyBorder="1"/>
    <xf numFmtId="0" fontId="0" fillId="9" borderId="16" xfId="0" applyFill="1" applyBorder="1" applyAlignment="1">
      <alignment horizontal="center"/>
    </xf>
    <xf numFmtId="0" fontId="0" fillId="9" borderId="16" xfId="0" applyFill="1" applyBorder="1"/>
    <xf numFmtId="0" fontId="0" fillId="9" borderId="42" xfId="0" applyFill="1" applyBorder="1"/>
    <xf numFmtId="164" fontId="0" fillId="0" borderId="28" xfId="0" applyNumberFormat="1" applyBorder="1" applyAlignment="1">
      <alignment horizontal="center"/>
    </xf>
    <xf numFmtId="0" fontId="0" fillId="0" borderId="36" xfId="0" applyBorder="1"/>
    <xf numFmtId="0" fontId="0" fillId="9" borderId="38" xfId="0" applyFill="1" applyBorder="1"/>
    <xf numFmtId="0" fontId="0" fillId="9" borderId="39" xfId="0" applyFill="1" applyBorder="1"/>
    <xf numFmtId="164" fontId="0" fillId="0" borderId="0" xfId="0" applyNumberFormat="1" applyBorder="1" applyAlignment="1">
      <alignment horizontal="center"/>
    </xf>
    <xf numFmtId="0" fontId="0" fillId="0" borderId="37" xfId="0" applyBorder="1" applyAlignment="1"/>
    <xf numFmtId="0" fontId="0" fillId="0" borderId="38" xfId="0" applyBorder="1" applyAlignment="1"/>
    <xf numFmtId="0" fontId="4" fillId="0" borderId="0" xfId="0" applyFont="1" applyBorder="1" applyAlignment="1">
      <alignment wrapText="1"/>
    </xf>
    <xf numFmtId="164" fontId="0" fillId="0" borderId="5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5" xfId="0" applyBorder="1"/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43" xfId="0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3" xfId="0" applyFont="1" applyFill="1" applyBorder="1"/>
    <xf numFmtId="0" fontId="0" fillId="0" borderId="4" xfId="0" applyFont="1" applyBorder="1"/>
    <xf numFmtId="165" fontId="0" fillId="0" borderId="5" xfId="0" applyNumberFormat="1" applyBorder="1"/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5" fontId="5" fillId="0" borderId="0" xfId="0" applyNumberFormat="1" applyFont="1" applyBorder="1"/>
    <xf numFmtId="0" fontId="0" fillId="0" borderId="0" xfId="0" applyFill="1" applyBorder="1" applyAlignment="1">
      <alignment horizontal="center"/>
    </xf>
    <xf numFmtId="164" fontId="0" fillId="0" borderId="5" xfId="0" applyNumberFormat="1" applyFill="1" applyBorder="1"/>
    <xf numFmtId="164" fontId="0" fillId="0" borderId="11" xfId="0" applyNumberFormat="1" applyFill="1" applyBorder="1"/>
    <xf numFmtId="166" fontId="0" fillId="0" borderId="9" xfId="0" applyNumberFormat="1" applyFill="1" applyBorder="1"/>
    <xf numFmtId="166" fontId="0" fillId="0" borderId="12" xfId="0" applyNumberFormat="1" applyFill="1" applyBorder="1"/>
    <xf numFmtId="2" fontId="0" fillId="0" borderId="6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164" fontId="8" fillId="0" borderId="13" xfId="0" applyNumberFormat="1" applyFont="1" applyBorder="1" applyAlignment="1">
      <alignment horizontal="center"/>
    </xf>
    <xf numFmtId="2" fontId="8" fillId="0" borderId="6" xfId="0" applyNumberFormat="1" applyFont="1" applyBorder="1"/>
    <xf numFmtId="2" fontId="8" fillId="0" borderId="5" xfId="0" applyNumberFormat="1" applyFont="1" applyBorder="1"/>
    <xf numFmtId="2" fontId="8" fillId="0" borderId="7" xfId="0" applyNumberFormat="1" applyFont="1" applyBorder="1"/>
    <xf numFmtId="2" fontId="8" fillId="0" borderId="8" xfId="0" applyNumberFormat="1" applyFont="1" applyBorder="1"/>
    <xf numFmtId="2" fontId="8" fillId="0" borderId="0" xfId="0" applyNumberFormat="1" applyFont="1" applyBorder="1"/>
    <xf numFmtId="2" fontId="8" fillId="0" borderId="9" xfId="0" applyNumberFormat="1" applyFont="1" applyBorder="1"/>
    <xf numFmtId="2" fontId="8" fillId="0" borderId="10" xfId="0" applyNumberFormat="1" applyFont="1" applyBorder="1"/>
    <xf numFmtId="2" fontId="8" fillId="0" borderId="11" xfId="0" applyNumberFormat="1" applyFont="1" applyBorder="1"/>
    <xf numFmtId="2" fontId="8" fillId="0" borderId="12" xfId="0" applyNumberFormat="1" applyFont="1" applyBorder="1"/>
    <xf numFmtId="2" fontId="5" fillId="0" borderId="0" xfId="0" applyNumberFormat="1" applyFont="1"/>
    <xf numFmtId="0" fontId="0" fillId="0" borderId="0" xfId="0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5" borderId="29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 vertical="center" textRotation="90"/>
    </xf>
    <xf numFmtId="0" fontId="0" fillId="2" borderId="14" xfId="0" applyFont="1" applyFill="1" applyBorder="1" applyAlignment="1">
      <alignment horizontal="center" vertical="center" textRotation="90"/>
    </xf>
    <xf numFmtId="0" fontId="0" fillId="2" borderId="15" xfId="0" applyFont="1" applyFill="1" applyBorder="1" applyAlignment="1">
      <alignment horizontal="center" vertical="center" textRotation="90"/>
    </xf>
    <xf numFmtId="0" fontId="0" fillId="3" borderId="13" xfId="0" applyFont="1" applyFill="1" applyBorder="1" applyAlignment="1">
      <alignment horizontal="center" vertical="center" textRotation="90" wrapText="1"/>
    </xf>
    <xf numFmtId="0" fontId="0" fillId="3" borderId="14" xfId="0" applyFont="1" applyFill="1" applyBorder="1" applyAlignment="1">
      <alignment horizontal="center" vertical="center" textRotation="90" wrapText="1"/>
    </xf>
    <xf numFmtId="0" fontId="0" fillId="3" borderId="15" xfId="0" applyFont="1" applyFill="1" applyBorder="1" applyAlignment="1">
      <alignment horizontal="center" vertical="center" textRotation="90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4" fillId="0" borderId="6" xfId="0" applyFont="1" applyBorder="1"/>
    <xf numFmtId="0" fontId="24" fillId="0" borderId="5" xfId="0" applyFont="1" applyBorder="1"/>
    <xf numFmtId="0" fontId="24" fillId="0" borderId="8" xfId="0" applyFont="1" applyBorder="1"/>
    <xf numFmtId="0" fontId="24" fillId="0" borderId="0" xfId="0" applyFont="1" applyBorder="1"/>
    <xf numFmtId="0" fontId="24" fillId="0" borderId="10" xfId="0" applyFont="1" applyBorder="1"/>
    <xf numFmtId="0" fontId="24" fillId="0" borderId="11" xfId="0" applyFont="1" applyBorder="1"/>
    <xf numFmtId="0" fontId="24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1174617226746356E-2"/>
                  <c:y val="-2.317383759430506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B'!$O$17:$O$26</c:f>
              <c:numCache>
                <c:formatCode>General</c:formatCode>
                <c:ptCount val="10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</c:numCache>
            </c:numRef>
          </c:xVal>
          <c:yVal>
            <c:numRef>
              <c:f>'Fig.1 NL23 panel B'!$P$17:$P$26</c:f>
              <c:numCache>
                <c:formatCode>0.000</c:formatCode>
                <c:ptCount val="10"/>
                <c:pt idx="0">
                  <c:v>7.0999999999999994E-2</c:v>
                </c:pt>
                <c:pt idx="1">
                  <c:v>9.6000000000000002E-2</c:v>
                </c:pt>
                <c:pt idx="2">
                  <c:v>0.11700000000000001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1F-4308-A81D-2F909A19844D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6757243792244669E-3"/>
                  <c:y val="0.166204872525601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B'!$O$17:$O$26</c:f>
              <c:numCache>
                <c:formatCode>General</c:formatCode>
                <c:ptCount val="10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</c:numCache>
            </c:numRef>
          </c:xVal>
          <c:yVal>
            <c:numRef>
              <c:f>'Fig.1 NL23 panel B'!$Q$17:$Q$26</c:f>
              <c:numCache>
                <c:formatCode>0.000</c:formatCode>
                <c:ptCount val="10"/>
                <c:pt idx="0">
                  <c:v>6.6000000000000003E-2</c:v>
                </c:pt>
                <c:pt idx="1">
                  <c:v>8.5000000000000006E-2</c:v>
                </c:pt>
                <c:pt idx="2">
                  <c:v>0.111</c:v>
                </c:pt>
                <c:pt idx="3">
                  <c:v>0.11899999999999999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1F-4308-A81D-2F909A19844D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6757243792244669E-3"/>
                  <c:y val="0.255037485514272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B'!$O$17:$O$26</c:f>
              <c:numCache>
                <c:formatCode>General</c:formatCode>
                <c:ptCount val="10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</c:numCache>
            </c:numRef>
          </c:xVal>
          <c:yVal>
            <c:numRef>
              <c:f>'Fig.1 NL23 panel B'!$R$17:$R$26</c:f>
              <c:numCache>
                <c:formatCode>0.000</c:formatCode>
                <c:ptCount val="10"/>
                <c:pt idx="0">
                  <c:v>7.3999999999999996E-2</c:v>
                </c:pt>
                <c:pt idx="1">
                  <c:v>9.4E-2</c:v>
                </c:pt>
                <c:pt idx="2">
                  <c:v>0.10199999999999999</c:v>
                </c:pt>
                <c:pt idx="3">
                  <c:v>0.125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1F-4308-A81D-2F909A198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35808"/>
        <c:axId val="761436792"/>
      </c:scatterChart>
      <c:valAx>
        <c:axId val="76143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436792"/>
        <c:crosses val="autoZero"/>
        <c:crossBetween val="midCat"/>
      </c:valAx>
      <c:valAx>
        <c:axId val="76143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435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5285960443591288"/>
                  <c:y val="-4.900446927060041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B'!$G$65:$G$71</c:f>
              <c:numCache>
                <c:formatCode>General</c:formatCode>
                <c:ptCount val="7"/>
                <c:pt idx="0">
                  <c:v>0</c:v>
                </c:pt>
                <c:pt idx="1">
                  <c:v>48</c:v>
                </c:pt>
                <c:pt idx="2">
                  <c:v>70</c:v>
                </c:pt>
                <c:pt idx="3">
                  <c:v>92</c:v>
                </c:pt>
                <c:pt idx="4">
                  <c:v>143</c:v>
                </c:pt>
              </c:numCache>
            </c:numRef>
          </c:xVal>
          <c:yVal>
            <c:numRef>
              <c:f>'Fig.1 NL23 panel B'!$H$65:$H$71</c:f>
              <c:numCache>
                <c:formatCode>0.000</c:formatCode>
                <c:ptCount val="7"/>
                <c:pt idx="1">
                  <c:v>0.255</c:v>
                </c:pt>
                <c:pt idx="2" formatCode="General">
                  <c:v>0.38500000000000001</c:v>
                </c:pt>
                <c:pt idx="3" formatCode="General">
                  <c:v>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F7-4275-8D67-E21211133C67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1680930793716529"/>
                  <c:y val="-1.219318793762103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B'!$G$65:$G$71</c:f>
              <c:numCache>
                <c:formatCode>General</c:formatCode>
                <c:ptCount val="7"/>
                <c:pt idx="0">
                  <c:v>0</c:v>
                </c:pt>
                <c:pt idx="1">
                  <c:v>48</c:v>
                </c:pt>
                <c:pt idx="2">
                  <c:v>70</c:v>
                </c:pt>
                <c:pt idx="3">
                  <c:v>92</c:v>
                </c:pt>
                <c:pt idx="4">
                  <c:v>143</c:v>
                </c:pt>
              </c:numCache>
            </c:numRef>
          </c:xVal>
          <c:yVal>
            <c:numRef>
              <c:f>'Fig.1 NL23 panel B'!$I$65:$I$71</c:f>
              <c:numCache>
                <c:formatCode>0.000</c:formatCode>
                <c:ptCount val="7"/>
                <c:pt idx="1">
                  <c:v>0.27200000000000002</c:v>
                </c:pt>
                <c:pt idx="2" formatCode="General">
                  <c:v>0.40200000000000002</c:v>
                </c:pt>
                <c:pt idx="3" formatCode="General">
                  <c:v>0.45600000000000002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F7-4275-8D67-E21211133C67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012956567397076"/>
                  <c:y val="5.741445220658471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B'!$G$65:$G$71</c:f>
              <c:numCache>
                <c:formatCode>General</c:formatCode>
                <c:ptCount val="7"/>
                <c:pt idx="0">
                  <c:v>0</c:v>
                </c:pt>
                <c:pt idx="1">
                  <c:v>48</c:v>
                </c:pt>
                <c:pt idx="2">
                  <c:v>70</c:v>
                </c:pt>
                <c:pt idx="3">
                  <c:v>92</c:v>
                </c:pt>
                <c:pt idx="4">
                  <c:v>143</c:v>
                </c:pt>
              </c:numCache>
            </c:numRef>
          </c:xVal>
          <c:yVal>
            <c:numRef>
              <c:f>'Fig.1 NL23 panel B'!$J$65:$J$71</c:f>
              <c:numCache>
                <c:formatCode>0.000</c:formatCode>
                <c:ptCount val="7"/>
                <c:pt idx="1">
                  <c:v>0.24299999999999999</c:v>
                </c:pt>
                <c:pt idx="2" formatCode="General">
                  <c:v>0.372</c:v>
                </c:pt>
                <c:pt idx="3" formatCode="General">
                  <c:v>0.433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F7-4275-8D67-E21211133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461072"/>
        <c:axId val="702462712"/>
      </c:scatterChart>
      <c:valAx>
        <c:axId val="70246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462712"/>
        <c:crosses val="autoZero"/>
        <c:crossBetween val="midCat"/>
      </c:valAx>
      <c:valAx>
        <c:axId val="70246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461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2'!$U$79</c:f>
              <c:strCache>
                <c:ptCount val="1"/>
                <c:pt idx="0">
                  <c:v>rep1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1558836395450567E-2"/>
                  <c:y val="-0.486975065616797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2'!$V$78:$X$78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24</c:v>
                </c:pt>
              </c:numCache>
            </c:numRef>
          </c:xVal>
          <c:yVal>
            <c:numRef>
              <c:f>'Figure 2'!$V$79:$X$79</c:f>
              <c:numCache>
                <c:formatCode>0</c:formatCode>
                <c:ptCount val="3"/>
                <c:pt idx="0">
                  <c:v>424.76100000000002</c:v>
                </c:pt>
                <c:pt idx="1">
                  <c:v>106.04</c:v>
                </c:pt>
                <c:pt idx="2">
                  <c:v>24.806000000000001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F3-42F0-B21D-D19763DBE412}"/>
            </c:ext>
          </c:extLst>
        </c:ser>
        <c:ser>
          <c:idx val="1"/>
          <c:order val="1"/>
          <c:tx>
            <c:strRef>
              <c:f>'Figure 2'!$U$80</c:f>
              <c:strCache>
                <c:ptCount val="1"/>
                <c:pt idx="0">
                  <c:v>rep2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600328083989501E-2"/>
                  <c:y val="-0.417064012831729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2'!$V$78:$X$78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24</c:v>
                </c:pt>
              </c:numCache>
            </c:numRef>
          </c:xVal>
          <c:yVal>
            <c:numRef>
              <c:f>'Figure 2'!$V$80:$X$80</c:f>
              <c:numCache>
                <c:formatCode>0</c:formatCode>
                <c:ptCount val="3"/>
                <c:pt idx="0">
                  <c:v>429</c:v>
                </c:pt>
                <c:pt idx="1">
                  <c:v>99.540999999999997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F3-42F0-B21D-D19763DBE412}"/>
            </c:ext>
          </c:extLst>
        </c:ser>
        <c:ser>
          <c:idx val="2"/>
          <c:order val="2"/>
          <c:tx>
            <c:strRef>
              <c:f>'Figure 2'!$U$81</c:f>
              <c:strCache>
                <c:ptCount val="1"/>
                <c:pt idx="0">
                  <c:v>rep3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711439195100613E-2"/>
                  <c:y val="-0.60870188101487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2'!$V$78:$X$78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24</c:v>
                </c:pt>
              </c:numCache>
            </c:numRef>
          </c:xVal>
          <c:yVal>
            <c:numRef>
              <c:f>'Figure 2'!$V$81:$X$81</c:f>
              <c:numCache>
                <c:formatCode>0</c:formatCode>
                <c:ptCount val="3"/>
                <c:pt idx="0">
                  <c:v>393.851</c:v>
                </c:pt>
                <c:pt idx="1">
                  <c:v>93.98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F3-42F0-B21D-D19763DBE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645800"/>
        <c:axId val="615646128"/>
      </c:scatterChart>
      <c:valAx>
        <c:axId val="615645800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646128"/>
        <c:crosses val="autoZero"/>
        <c:crossBetween val="midCat"/>
      </c:valAx>
      <c:valAx>
        <c:axId val="615646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645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2'!$V$6</c:f>
              <c:strCache>
                <c:ptCount val="1"/>
                <c:pt idx="0">
                  <c:v>rep1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9200568678915133E-2"/>
                  <c:y val="-0.480632837561971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2'!$W$5:$Y$5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24</c:v>
                </c:pt>
              </c:numCache>
            </c:numRef>
          </c:xVal>
          <c:yVal>
            <c:numRef>
              <c:f>'Figure 2'!$W$6:$Y$6</c:f>
              <c:numCache>
                <c:formatCode>0</c:formatCode>
                <c:ptCount val="3"/>
                <c:pt idx="0">
                  <c:v>283.16027088036122</c:v>
                </c:pt>
                <c:pt idx="1">
                  <c:v>176.69841986455981</c:v>
                </c:pt>
                <c:pt idx="2">
                  <c:v>12.296162528216703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18-4BB9-8459-E61398A25716}"/>
            </c:ext>
          </c:extLst>
        </c:ser>
        <c:ser>
          <c:idx val="1"/>
          <c:order val="1"/>
          <c:tx>
            <c:strRef>
              <c:f>'Figure 2'!$V$7</c:f>
              <c:strCache>
                <c:ptCount val="1"/>
                <c:pt idx="0">
                  <c:v>rep2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3089457567804028E-2"/>
                  <c:y val="-0.260526027996500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2'!$W$5:$Y$5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24</c:v>
                </c:pt>
              </c:numCache>
            </c:numRef>
          </c:xVal>
          <c:yVal>
            <c:numRef>
              <c:f>'Figure 2'!$W$7:$Y$7</c:f>
              <c:numCache>
                <c:formatCode>0</c:formatCode>
                <c:ptCount val="3"/>
                <c:pt idx="0">
                  <c:v>293.21670428893907</c:v>
                </c:pt>
                <c:pt idx="1">
                  <c:v>193.87065462753949</c:v>
                </c:pt>
                <c:pt idx="2">
                  <c:v>20.14063205417607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18-4BB9-8459-E61398A25716}"/>
            </c:ext>
          </c:extLst>
        </c:ser>
        <c:ser>
          <c:idx val="2"/>
          <c:order val="2"/>
          <c:tx>
            <c:strRef>
              <c:f>'Figure 2'!$V$8</c:f>
              <c:strCache>
                <c:ptCount val="1"/>
                <c:pt idx="0">
                  <c:v>rep3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9200568678915133E-2"/>
                  <c:y val="-0.374151356080489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2'!$W$5:$Y$5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24</c:v>
                </c:pt>
              </c:numCache>
            </c:numRef>
          </c:xVal>
          <c:yVal>
            <c:numRef>
              <c:f>'Figure 2'!$W$8:$Y$8</c:f>
              <c:numCache>
                <c:formatCode>0</c:formatCode>
                <c:ptCount val="3"/>
                <c:pt idx="0">
                  <c:v>299.63431151241537</c:v>
                </c:pt>
                <c:pt idx="1">
                  <c:v>189.17584650112866</c:v>
                </c:pt>
                <c:pt idx="2">
                  <c:v>13.615575620767494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18-4BB9-8459-E61398A25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202640"/>
        <c:axId val="615203624"/>
      </c:scatterChart>
      <c:valAx>
        <c:axId val="615202640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03624"/>
        <c:crosses val="autoZero"/>
        <c:crossBetween val="midCat"/>
      </c:valAx>
      <c:valAx>
        <c:axId val="61520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0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2'!$M$28</c:f>
              <c:strCache>
                <c:ptCount val="1"/>
                <c:pt idx="0">
                  <c:v>rep1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4003333929189736E-2"/>
                  <c:y val="-0.416628339323792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2'!$N$27:$P$27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24</c:v>
                </c:pt>
              </c:numCache>
            </c:numRef>
          </c:xVal>
          <c:yVal>
            <c:numRef>
              <c:f>'Figure 2'!$N$28:$P$28</c:f>
              <c:numCache>
                <c:formatCode>0</c:formatCode>
                <c:ptCount val="3"/>
                <c:pt idx="0">
                  <c:v>310.03318284424375</c:v>
                </c:pt>
                <c:pt idx="1">
                  <c:v>265.61557562076752</c:v>
                </c:pt>
                <c:pt idx="2">
                  <c:v>89.674040632054172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61-42BE-82E9-30DC9CD89DBB}"/>
            </c:ext>
          </c:extLst>
        </c:ser>
        <c:ser>
          <c:idx val="1"/>
          <c:order val="1"/>
          <c:tx>
            <c:strRef>
              <c:f>'Figure 2'!$M$29</c:f>
              <c:strCache>
                <c:ptCount val="1"/>
                <c:pt idx="0">
                  <c:v>rep2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3412320139925916E-2"/>
                  <c:y val="-0.180375138977946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2'!$N$27:$P$27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24</c:v>
                </c:pt>
              </c:numCache>
            </c:numRef>
          </c:xVal>
          <c:yVal>
            <c:numRef>
              <c:f>'Figure 2'!$N$29:$P$29</c:f>
              <c:numCache>
                <c:formatCode>0</c:formatCode>
                <c:ptCount val="3"/>
                <c:pt idx="0">
                  <c:v>320.25079006772012</c:v>
                </c:pt>
                <c:pt idx="1">
                  <c:v>261.08871331828442</c:v>
                </c:pt>
                <c:pt idx="2">
                  <c:v>98.948758465011295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61-42BE-82E9-30DC9CD89DBB}"/>
            </c:ext>
          </c:extLst>
        </c:ser>
        <c:ser>
          <c:idx val="2"/>
          <c:order val="2"/>
          <c:tx>
            <c:strRef>
              <c:f>'Figure 2'!$M$30</c:f>
              <c:strCache>
                <c:ptCount val="1"/>
                <c:pt idx="0">
                  <c:v>rep3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7407590555327931E-2"/>
                  <c:y val="-0.307463012715318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2'!$N$27:$P$27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24</c:v>
                </c:pt>
              </c:numCache>
            </c:numRef>
          </c:xVal>
          <c:yVal>
            <c:numRef>
              <c:f>'Figure 2'!$N$30:$P$30</c:f>
              <c:numCache>
                <c:formatCode>0</c:formatCode>
                <c:ptCount val="3"/>
                <c:pt idx="0">
                  <c:v>310.62866817155754</c:v>
                </c:pt>
                <c:pt idx="1">
                  <c:v>260.21760722347631</c:v>
                </c:pt>
                <c:pt idx="2">
                  <c:v>86.236117381489834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61-42BE-82E9-30DC9CD89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697264"/>
        <c:axId val="630697920"/>
      </c:scatterChart>
      <c:valAx>
        <c:axId val="63069726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0697920"/>
        <c:crosses val="autoZero"/>
        <c:crossBetween val="midCat"/>
      </c:valAx>
      <c:valAx>
        <c:axId val="63069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069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B'!$L$65:$L$72</c:f>
              <c:numCache>
                <c:formatCode>General</c:formatCode>
                <c:ptCount val="8"/>
                <c:pt idx="0">
                  <c:v>0</c:v>
                </c:pt>
                <c:pt idx="1">
                  <c:v>48</c:v>
                </c:pt>
                <c:pt idx="2">
                  <c:v>70</c:v>
                </c:pt>
                <c:pt idx="3">
                  <c:v>92</c:v>
                </c:pt>
                <c:pt idx="4">
                  <c:v>143</c:v>
                </c:pt>
                <c:pt idx="5">
                  <c:v>166</c:v>
                </c:pt>
                <c:pt idx="6">
                  <c:v>190</c:v>
                </c:pt>
              </c:numCache>
            </c:numRef>
          </c:xVal>
          <c:yVal>
            <c:numRef>
              <c:f>'Fig.1 NL23 panel B'!$M$65:$M$72</c:f>
              <c:numCache>
                <c:formatCode>0.000</c:formatCode>
                <c:ptCount val="8"/>
                <c:pt idx="1">
                  <c:v>0.17899999999999999</c:v>
                </c:pt>
                <c:pt idx="2" formatCode="General">
                  <c:v>0.29499999999999998</c:v>
                </c:pt>
                <c:pt idx="3" formatCode="General">
                  <c:v>0.40500000000000003</c:v>
                </c:pt>
                <c:pt idx="4" formatCode="General">
                  <c:v>0.59599999999999997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45-4767-9EEA-3B2925B3AD05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B'!$L$65:$L$72</c:f>
              <c:numCache>
                <c:formatCode>General</c:formatCode>
                <c:ptCount val="8"/>
                <c:pt idx="0">
                  <c:v>0</c:v>
                </c:pt>
                <c:pt idx="1">
                  <c:v>48</c:v>
                </c:pt>
                <c:pt idx="2">
                  <c:v>70</c:v>
                </c:pt>
                <c:pt idx="3">
                  <c:v>92</c:v>
                </c:pt>
                <c:pt idx="4">
                  <c:v>143</c:v>
                </c:pt>
                <c:pt idx="5">
                  <c:v>166</c:v>
                </c:pt>
                <c:pt idx="6">
                  <c:v>190</c:v>
                </c:pt>
              </c:numCache>
            </c:numRef>
          </c:xVal>
          <c:yVal>
            <c:numRef>
              <c:f>'Fig.1 NL23 panel B'!$N$65:$N$72</c:f>
              <c:numCache>
                <c:formatCode>0.000</c:formatCode>
                <c:ptCount val="8"/>
                <c:pt idx="1">
                  <c:v>0.17799999999999999</c:v>
                </c:pt>
                <c:pt idx="2" formatCode="General">
                  <c:v>0.34</c:v>
                </c:pt>
                <c:pt idx="3" formatCode="General">
                  <c:v>0.45600000000000002</c:v>
                </c:pt>
                <c:pt idx="4" formatCode="General">
                  <c:v>0.64800000000000002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45-4767-9EEA-3B2925B3AD05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B'!$L$65:$L$72</c:f>
              <c:numCache>
                <c:formatCode>General</c:formatCode>
                <c:ptCount val="8"/>
                <c:pt idx="0">
                  <c:v>0</c:v>
                </c:pt>
                <c:pt idx="1">
                  <c:v>48</c:v>
                </c:pt>
                <c:pt idx="2">
                  <c:v>70</c:v>
                </c:pt>
                <c:pt idx="3">
                  <c:v>92</c:v>
                </c:pt>
                <c:pt idx="4">
                  <c:v>143</c:v>
                </c:pt>
                <c:pt idx="5">
                  <c:v>166</c:v>
                </c:pt>
                <c:pt idx="6">
                  <c:v>190</c:v>
                </c:pt>
              </c:numCache>
            </c:numRef>
          </c:xVal>
          <c:yVal>
            <c:numRef>
              <c:f>'Fig.1 NL23 panel B'!$O$65:$O$72</c:f>
              <c:numCache>
                <c:formatCode>0.000</c:formatCode>
                <c:ptCount val="8"/>
                <c:pt idx="1">
                  <c:v>0.189</c:v>
                </c:pt>
                <c:pt idx="2" formatCode="General">
                  <c:v>0.27400000000000002</c:v>
                </c:pt>
                <c:pt idx="3" formatCode="General">
                  <c:v>0.35499999999999998</c:v>
                </c:pt>
                <c:pt idx="4" formatCode="General">
                  <c:v>0.53800000000000003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45-4767-9EEA-3B2925B3A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473208"/>
        <c:axId val="702476160"/>
      </c:scatterChart>
      <c:valAx>
        <c:axId val="70247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476160"/>
        <c:crosses val="autoZero"/>
        <c:crossBetween val="midCat"/>
      </c:valAx>
      <c:valAx>
        <c:axId val="70247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473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9580457000733049"/>
                  <c:y val="-1.520261114501174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B'!$Q$65:$Q$72</c:f>
              <c:numCache>
                <c:formatCode>General</c:formatCode>
                <c:ptCount val="8"/>
                <c:pt idx="0">
                  <c:v>0</c:v>
                </c:pt>
                <c:pt idx="1">
                  <c:v>48</c:v>
                </c:pt>
                <c:pt idx="2">
                  <c:v>70</c:v>
                </c:pt>
                <c:pt idx="3">
                  <c:v>92</c:v>
                </c:pt>
                <c:pt idx="4">
                  <c:v>143</c:v>
                </c:pt>
                <c:pt idx="5">
                  <c:v>166</c:v>
                </c:pt>
                <c:pt idx="6">
                  <c:v>190</c:v>
                </c:pt>
              </c:numCache>
            </c:numRef>
          </c:xVal>
          <c:yVal>
            <c:numRef>
              <c:f>'Fig.1 NL23 panel B'!$R$65:$R$72</c:f>
              <c:numCache>
                <c:formatCode>0.000</c:formatCode>
                <c:ptCount val="8"/>
                <c:pt idx="1">
                  <c:v>0.183</c:v>
                </c:pt>
                <c:pt idx="2" formatCode="General">
                  <c:v>0.249</c:v>
                </c:pt>
                <c:pt idx="3" formatCode="General">
                  <c:v>0.31</c:v>
                </c:pt>
                <c:pt idx="4" formatCode="General">
                  <c:v>0.441</c:v>
                </c:pt>
                <c:pt idx="5" formatCode="General">
                  <c:v>0.48499999999999999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AA-48F4-93AB-27BBDCB9E696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B'!$Q$65:$Q$72</c:f>
              <c:numCache>
                <c:formatCode>General</c:formatCode>
                <c:ptCount val="8"/>
                <c:pt idx="0">
                  <c:v>0</c:v>
                </c:pt>
                <c:pt idx="1">
                  <c:v>48</c:v>
                </c:pt>
                <c:pt idx="2">
                  <c:v>70</c:v>
                </c:pt>
                <c:pt idx="3">
                  <c:v>92</c:v>
                </c:pt>
                <c:pt idx="4">
                  <c:v>143</c:v>
                </c:pt>
                <c:pt idx="5">
                  <c:v>166</c:v>
                </c:pt>
                <c:pt idx="6">
                  <c:v>190</c:v>
                </c:pt>
              </c:numCache>
            </c:numRef>
          </c:xVal>
          <c:yVal>
            <c:numRef>
              <c:f>'Fig.1 NL23 panel B'!$S$65:$S$72</c:f>
              <c:numCache>
                <c:formatCode>0.000</c:formatCode>
                <c:ptCount val="8"/>
                <c:pt idx="1">
                  <c:v>0.17699999999999999</c:v>
                </c:pt>
                <c:pt idx="2" formatCode="General">
                  <c:v>0.222</c:v>
                </c:pt>
                <c:pt idx="3" formatCode="General">
                  <c:v>0.30499999999999999</c:v>
                </c:pt>
                <c:pt idx="4" formatCode="General">
                  <c:v>0.442</c:v>
                </c:pt>
                <c:pt idx="5" formatCode="General">
                  <c:v>0.46800000000000003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AA-48F4-93AB-27BBDCB9E696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1466666848677036"/>
                  <c:y val="3.2489819611737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B'!$Q$65:$Q$72</c:f>
              <c:numCache>
                <c:formatCode>General</c:formatCode>
                <c:ptCount val="8"/>
                <c:pt idx="0">
                  <c:v>0</c:v>
                </c:pt>
                <c:pt idx="1">
                  <c:v>48</c:v>
                </c:pt>
                <c:pt idx="2">
                  <c:v>70</c:v>
                </c:pt>
                <c:pt idx="3">
                  <c:v>92</c:v>
                </c:pt>
                <c:pt idx="4">
                  <c:v>143</c:v>
                </c:pt>
                <c:pt idx="5">
                  <c:v>166</c:v>
                </c:pt>
                <c:pt idx="6">
                  <c:v>190</c:v>
                </c:pt>
              </c:numCache>
            </c:numRef>
          </c:xVal>
          <c:yVal>
            <c:numRef>
              <c:f>'Fig.1 NL23 panel B'!$T$65:$T$72</c:f>
              <c:numCache>
                <c:formatCode>0.000</c:formatCode>
                <c:ptCount val="8"/>
                <c:pt idx="1">
                  <c:v>0.20899999999999999</c:v>
                </c:pt>
                <c:pt idx="2" formatCode="General">
                  <c:v>0.214</c:v>
                </c:pt>
                <c:pt idx="3" formatCode="General">
                  <c:v>0.30199999999999999</c:v>
                </c:pt>
                <c:pt idx="4" formatCode="General">
                  <c:v>0.45300000000000001</c:v>
                </c:pt>
                <c:pt idx="5" formatCode="General">
                  <c:v>0.49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AA-48F4-93AB-27BBDCB9E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856920"/>
        <c:axId val="722842488"/>
      </c:scatterChart>
      <c:valAx>
        <c:axId val="722856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842488"/>
        <c:crosses val="autoZero"/>
        <c:crossBetween val="midCat"/>
      </c:valAx>
      <c:valAx>
        <c:axId val="72284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856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6828740157480314"/>
                  <c:y val="5.73104832484174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B'!$J$104:$J$112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46</c:v>
                </c:pt>
                <c:pt idx="3">
                  <c:v>70</c:v>
                </c:pt>
                <c:pt idx="4">
                  <c:v>78</c:v>
                </c:pt>
                <c:pt idx="5">
                  <c:v>96</c:v>
                </c:pt>
                <c:pt idx="6">
                  <c:v>120</c:v>
                </c:pt>
              </c:numCache>
            </c:numRef>
          </c:xVal>
          <c:yVal>
            <c:numRef>
              <c:f>'Fig.1 NL23 panel B'!$K$104:$K$112</c:f>
              <c:numCache>
                <c:formatCode>General</c:formatCode>
                <c:ptCount val="9"/>
                <c:pt idx="3">
                  <c:v>0.114</c:v>
                </c:pt>
                <c:pt idx="4">
                  <c:v>0.13100000000000001</c:v>
                </c:pt>
                <c:pt idx="5">
                  <c:v>0.16700000000000001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54-4A85-BE9E-08D1AB5A110C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1273184601924758"/>
                  <c:y val="-3.37778692696092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B'!$J$104:$J$112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46</c:v>
                </c:pt>
                <c:pt idx="3">
                  <c:v>70</c:v>
                </c:pt>
                <c:pt idx="4">
                  <c:v>78</c:v>
                </c:pt>
                <c:pt idx="5">
                  <c:v>96</c:v>
                </c:pt>
                <c:pt idx="6">
                  <c:v>120</c:v>
                </c:pt>
              </c:numCache>
            </c:numRef>
          </c:xVal>
          <c:yVal>
            <c:numRef>
              <c:f>'Fig.1 NL23 panel B'!$L$104:$L$112</c:f>
              <c:numCache>
                <c:formatCode>General</c:formatCode>
                <c:ptCount val="9"/>
                <c:pt idx="3">
                  <c:v>0.11600000000000001</c:v>
                </c:pt>
                <c:pt idx="4">
                  <c:v>0.14599999999999999</c:v>
                </c:pt>
                <c:pt idx="5">
                  <c:v>0.192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54-4A85-BE9E-08D1AB5A110C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4050962379702535"/>
                  <c:y val="9.037334385489394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B'!$J$104:$J$112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46</c:v>
                </c:pt>
                <c:pt idx="3">
                  <c:v>70</c:v>
                </c:pt>
                <c:pt idx="4">
                  <c:v>78</c:v>
                </c:pt>
                <c:pt idx="5">
                  <c:v>96</c:v>
                </c:pt>
                <c:pt idx="6">
                  <c:v>120</c:v>
                </c:pt>
              </c:numCache>
            </c:numRef>
          </c:xVal>
          <c:yVal>
            <c:numRef>
              <c:f>'Fig.1 NL23 panel B'!$M$104:$M$112</c:f>
              <c:numCache>
                <c:formatCode>General</c:formatCode>
                <c:ptCount val="9"/>
                <c:pt idx="3">
                  <c:v>0.13800000000000001</c:v>
                </c:pt>
                <c:pt idx="4">
                  <c:v>0.16900000000000001</c:v>
                </c:pt>
                <c:pt idx="5">
                  <c:v>0.19600000000000001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54-4A85-BE9E-08D1AB5A1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983432"/>
        <c:axId val="802982776"/>
      </c:scatterChart>
      <c:valAx>
        <c:axId val="802983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982776"/>
        <c:crosses val="autoZero"/>
        <c:crossBetween val="midCat"/>
      </c:valAx>
      <c:valAx>
        <c:axId val="80298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983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7195656397746163"/>
                  <c:y val="-8.9561424847496335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B'!$N$104:$N$116</c:f>
              <c:numCache>
                <c:formatCode>General</c:formatCode>
                <c:ptCount val="13"/>
                <c:pt idx="0">
                  <c:v>0</c:v>
                </c:pt>
                <c:pt idx="1">
                  <c:v>24</c:v>
                </c:pt>
                <c:pt idx="2">
                  <c:v>46</c:v>
                </c:pt>
                <c:pt idx="3">
                  <c:v>70</c:v>
                </c:pt>
                <c:pt idx="4">
                  <c:v>78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  <c:pt idx="8">
                  <c:v>168</c:v>
                </c:pt>
                <c:pt idx="9">
                  <c:v>192</c:v>
                </c:pt>
                <c:pt idx="10">
                  <c:v>220</c:v>
                </c:pt>
              </c:numCache>
            </c:numRef>
          </c:xVal>
          <c:yVal>
            <c:numRef>
              <c:f>'Fig.1 NL23 panel B'!$O$104:$O$116</c:f>
              <c:numCache>
                <c:formatCode>General</c:formatCode>
                <c:ptCount val="13"/>
                <c:pt idx="8">
                  <c:v>0.307</c:v>
                </c:pt>
                <c:pt idx="9">
                  <c:v>0.54700000000000004</c:v>
                </c:pt>
                <c:pt idx="10">
                  <c:v>0.60699999999999998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2D-4BC4-A193-541A15383730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4465176239101672"/>
                  <c:y val="0.11311425179820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B'!$N$104:$N$116</c:f>
              <c:numCache>
                <c:formatCode>General</c:formatCode>
                <c:ptCount val="13"/>
                <c:pt idx="0">
                  <c:v>0</c:v>
                </c:pt>
                <c:pt idx="1">
                  <c:v>24</c:v>
                </c:pt>
                <c:pt idx="2">
                  <c:v>46</c:v>
                </c:pt>
                <c:pt idx="3">
                  <c:v>70</c:v>
                </c:pt>
                <c:pt idx="4">
                  <c:v>78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  <c:pt idx="8">
                  <c:v>168</c:v>
                </c:pt>
                <c:pt idx="9">
                  <c:v>192</c:v>
                </c:pt>
                <c:pt idx="10">
                  <c:v>220</c:v>
                </c:pt>
              </c:numCache>
            </c:numRef>
          </c:xVal>
          <c:yVal>
            <c:numRef>
              <c:f>'Fig.1 NL23 panel B'!$P$104:$P$116</c:f>
              <c:numCache>
                <c:formatCode>General</c:formatCode>
                <c:ptCount val="13"/>
                <c:pt idx="7">
                  <c:v>0.27300000000000002</c:v>
                </c:pt>
                <c:pt idx="8">
                  <c:v>0.39100000000000001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2D-4BC4-A193-541A15383730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0550503062117238"/>
                  <c:y val="-5.07598740711547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B'!$N$104:$N$116</c:f>
              <c:numCache>
                <c:formatCode>General</c:formatCode>
                <c:ptCount val="13"/>
                <c:pt idx="0">
                  <c:v>0</c:v>
                </c:pt>
                <c:pt idx="1">
                  <c:v>24</c:v>
                </c:pt>
                <c:pt idx="2">
                  <c:v>46</c:v>
                </c:pt>
                <c:pt idx="3">
                  <c:v>70</c:v>
                </c:pt>
                <c:pt idx="4">
                  <c:v>78</c:v>
                </c:pt>
                <c:pt idx="5">
                  <c:v>96</c:v>
                </c:pt>
                <c:pt idx="6">
                  <c:v>120</c:v>
                </c:pt>
                <c:pt idx="7">
                  <c:v>144</c:v>
                </c:pt>
                <c:pt idx="8">
                  <c:v>168</c:v>
                </c:pt>
                <c:pt idx="9">
                  <c:v>192</c:v>
                </c:pt>
                <c:pt idx="10">
                  <c:v>220</c:v>
                </c:pt>
              </c:numCache>
            </c:numRef>
          </c:xVal>
          <c:yVal>
            <c:numRef>
              <c:f>'Fig.1 NL23 panel B'!$Q$104:$Q$116</c:f>
              <c:numCache>
                <c:formatCode>General</c:formatCode>
                <c:ptCount val="13"/>
                <c:pt idx="7">
                  <c:v>0.34300000000000003</c:v>
                </c:pt>
                <c:pt idx="8">
                  <c:v>0.48399999999999999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2D-4BC4-A193-541A15383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989992"/>
        <c:axId val="802997536"/>
      </c:scatterChart>
      <c:valAx>
        <c:axId val="80298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997536"/>
        <c:crosses val="autoZero"/>
        <c:crossBetween val="midCat"/>
      </c:valAx>
      <c:valAx>
        <c:axId val="80299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989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28 ppm-N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C-D'!$D$58:$F$58</c:f>
              <c:numCache>
                <c:formatCode>0</c:formatCode>
                <c:ptCount val="3"/>
                <c:pt idx="0">
                  <c:v>24</c:v>
                </c:pt>
                <c:pt idx="1">
                  <c:v>48</c:v>
                </c:pt>
                <c:pt idx="2">
                  <c:v>72</c:v>
                </c:pt>
              </c:numCache>
            </c:numRef>
          </c:xVal>
          <c:yVal>
            <c:numRef>
              <c:f>'Fig 1 NL23 panels C-D'!$D$59:$F$59</c:f>
              <c:numCache>
                <c:formatCode>0</c:formatCode>
                <c:ptCount val="3"/>
                <c:pt idx="0">
                  <c:v>32.458013544018051</c:v>
                </c:pt>
                <c:pt idx="1">
                  <c:v>15.847855530474041</c:v>
                </c:pt>
                <c:pt idx="2">
                  <c:v>2.3327313769751692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B2-443C-8182-2634F4EDFCB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7339698162729658"/>
                  <c:y val="-0.396719160104986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C-D'!$D$58:$F$58</c:f>
              <c:numCache>
                <c:formatCode>0</c:formatCode>
                <c:ptCount val="3"/>
                <c:pt idx="0">
                  <c:v>24</c:v>
                </c:pt>
                <c:pt idx="1">
                  <c:v>48</c:v>
                </c:pt>
                <c:pt idx="2">
                  <c:v>72</c:v>
                </c:pt>
              </c:numCache>
            </c:numRef>
          </c:xVal>
          <c:yVal>
            <c:numRef>
              <c:f>'Fig 1 NL23 panels C-D'!$D$60:$F$60</c:f>
              <c:numCache>
                <c:formatCode>0</c:formatCode>
                <c:ptCount val="3"/>
                <c:pt idx="0">
                  <c:v>56.506997742663657</c:v>
                </c:pt>
                <c:pt idx="1">
                  <c:v>39.009706546275396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B2-443C-8182-2634F4EDFCBB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817303149606299"/>
                  <c:y val="-0.105052493438320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C-D'!$D$58:$F$58</c:f>
              <c:numCache>
                <c:formatCode>0</c:formatCode>
                <c:ptCount val="3"/>
                <c:pt idx="0">
                  <c:v>24</c:v>
                </c:pt>
                <c:pt idx="1">
                  <c:v>48</c:v>
                </c:pt>
                <c:pt idx="2">
                  <c:v>72</c:v>
                </c:pt>
              </c:numCache>
            </c:numRef>
          </c:xVal>
          <c:yVal>
            <c:numRef>
              <c:f>'Fig 1 NL23 panels C-D'!$D$61:$F$61</c:f>
              <c:numCache>
                <c:formatCode>0</c:formatCode>
                <c:ptCount val="3"/>
                <c:pt idx="0">
                  <c:v>30.761625282167042</c:v>
                </c:pt>
                <c:pt idx="1">
                  <c:v>22.293905191873591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B2-443C-8182-2634F4ED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06688"/>
        <c:axId val="628004392"/>
      </c:scatterChart>
      <c:valAx>
        <c:axId val="62800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004392"/>
        <c:crosses val="autoZero"/>
        <c:crossBetween val="midCat"/>
      </c:valAx>
      <c:valAx>
        <c:axId val="62800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006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NO3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1 NL23 panels C-D'!$C$58:$I$58</c:f>
              <c:numCache>
                <c:formatCode>0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 1 NL23 panels C-D'!$C$62:$I$62</c:f>
              <c:numCache>
                <c:formatCode>0</c:formatCode>
                <c:ptCount val="7"/>
                <c:pt idx="0">
                  <c:v>44.148833709556058</c:v>
                </c:pt>
                <c:pt idx="1">
                  <c:v>39.908878856282925</c:v>
                </c:pt>
                <c:pt idx="2">
                  <c:v>25.717155756207678</c:v>
                </c:pt>
                <c:pt idx="3">
                  <c:v>0.77757712565838966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A8-4B56-9F7E-90A1F1D2F89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1 NL23 panels C-D'!$C$58:$I$58</c:f>
              <c:numCache>
                <c:formatCode>0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 1 NL23 panels C-D'!$C$67:$I$67</c:f>
              <c:numCache>
                <c:formatCode>0</c:formatCode>
                <c:ptCount val="7"/>
                <c:pt idx="0">
                  <c:v>95.463431151241522</c:v>
                </c:pt>
                <c:pt idx="1">
                  <c:v>102.01015801354401</c:v>
                </c:pt>
                <c:pt idx="2">
                  <c:v>93.791572610985696</c:v>
                </c:pt>
                <c:pt idx="3">
                  <c:v>53.778630549285168</c:v>
                </c:pt>
                <c:pt idx="4">
                  <c:v>3.7855530474040631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A8-4B56-9F7E-90A1F1D2F899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1 NL23 panels C-D'!$C$58:$I$58</c:f>
              <c:numCache>
                <c:formatCode>0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 1 NL23 panels C-D'!$C$72:$I$72</c:f>
              <c:numCache>
                <c:formatCode>0</c:formatCode>
                <c:ptCount val="7"/>
                <c:pt idx="0">
                  <c:v>136.20842738901428</c:v>
                </c:pt>
                <c:pt idx="1">
                  <c:v>132.03536493604213</c:v>
                </c:pt>
                <c:pt idx="2">
                  <c:v>128.71482317531976</c:v>
                </c:pt>
                <c:pt idx="3">
                  <c:v>96.44394281414597</c:v>
                </c:pt>
                <c:pt idx="4">
                  <c:v>54.503386004514674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A8-4B56-9F7E-90A1F1D2F899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1 NL23 panels C-D'!$C$58:$I$58</c:f>
              <c:numCache>
                <c:formatCode>0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 1 NL23 panels C-D'!$C$77:$I$77</c:f>
              <c:numCache>
                <c:formatCode>0</c:formatCode>
                <c:ptCount val="7"/>
                <c:pt idx="0">
                  <c:v>166.37095560571854</c:v>
                </c:pt>
                <c:pt idx="1">
                  <c:v>167.5206922498119</c:v>
                </c:pt>
                <c:pt idx="2">
                  <c:v>140.09781790820165</c:v>
                </c:pt>
                <c:pt idx="3">
                  <c:v>7.537848006019563</c:v>
                </c:pt>
                <c:pt idx="4">
                  <c:v>0</c:v>
                </c:pt>
                <c:pt idx="5">
                  <c:v>0</c:v>
                </c:pt>
                <c:pt idx="6">
                  <c:v>0.71068472535741167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A8-4B56-9F7E-90A1F1D2F899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1 NL23 panels C-D'!$C$58:$I$58</c:f>
              <c:numCache>
                <c:formatCode>0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 1 NL23 panels C-D'!$C$82:$I$82</c:f>
              <c:numCache>
                <c:formatCode>0</c:formatCode>
                <c:ptCount val="7"/>
                <c:pt idx="0">
                  <c:v>263.9051918735891</c:v>
                </c:pt>
                <c:pt idx="1">
                  <c:v>258.61550037622271</c:v>
                </c:pt>
                <c:pt idx="2">
                  <c:v>248.44243792325059</c:v>
                </c:pt>
                <c:pt idx="3">
                  <c:v>236.96012039127163</c:v>
                </c:pt>
                <c:pt idx="4">
                  <c:v>167.24529721595187</c:v>
                </c:pt>
                <c:pt idx="5">
                  <c:v>22.33258088788563</c:v>
                </c:pt>
                <c:pt idx="6">
                  <c:v>0.50835214446952603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A8-4B56-9F7E-90A1F1D2F899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 1 NL23 panels C-D'!$C$58:$I$58</c:f>
              <c:numCache>
                <c:formatCode>0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 1 NL23 panels C-D'!$C$87:$I$87</c:f>
              <c:numCache>
                <c:formatCode>0</c:formatCode>
                <c:ptCount val="7"/>
                <c:pt idx="0">
                  <c:v>345.85402558314519</c:v>
                </c:pt>
                <c:pt idx="1">
                  <c:v>327.03536493604213</c:v>
                </c:pt>
                <c:pt idx="2">
                  <c:v>339.02182091798346</c:v>
                </c:pt>
                <c:pt idx="3">
                  <c:v>318.43491346877357</c:v>
                </c:pt>
                <c:pt idx="4">
                  <c:v>258.83370955605722</c:v>
                </c:pt>
                <c:pt idx="5">
                  <c:v>55.024529721595179</c:v>
                </c:pt>
                <c:pt idx="6">
                  <c:v>0.49751693002257336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A8-4B56-9F7E-90A1F1D2F899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 1 NL23 panels C-D'!$C$58:$I$58</c:f>
              <c:numCache>
                <c:formatCode>0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 1 NL23 panels C-D'!$C$92:$I$92</c:f>
              <c:numCache>
                <c:formatCode>0</c:formatCode>
                <c:ptCount val="7"/>
                <c:pt idx="0">
                  <c:v>405.62076749435664</c:v>
                </c:pt>
                <c:pt idx="1">
                  <c:v>407.28367193378477</c:v>
                </c:pt>
                <c:pt idx="2">
                  <c:v>353.10759969902182</c:v>
                </c:pt>
                <c:pt idx="3">
                  <c:v>200.92249811888635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8A8-4B56-9F7E-90A1F1D2F899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'Fig 1 NL23 panels C-D'!$C$58:$I$58</c:f>
              <c:numCache>
                <c:formatCode>0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 1 NL23 panels C-D'!$C$97:$I$97</c:f>
              <c:numCache>
                <c:formatCode>0</c:formatCode>
                <c:ptCount val="7"/>
                <c:pt idx="0">
                  <c:v>516.62151993980433</c:v>
                </c:pt>
                <c:pt idx="1">
                  <c:v>526.89992475545523</c:v>
                </c:pt>
                <c:pt idx="2">
                  <c:v>508.33709556057187</c:v>
                </c:pt>
                <c:pt idx="3">
                  <c:v>470.59443190368705</c:v>
                </c:pt>
                <c:pt idx="4">
                  <c:v>429.28517682468021</c:v>
                </c:pt>
                <c:pt idx="5">
                  <c:v>57.662904439428139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8A8-4B56-9F7E-90A1F1D2F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254536"/>
        <c:axId val="573274216"/>
      </c:scatterChart>
      <c:valAx>
        <c:axId val="57325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274216"/>
        <c:crosses val="autoZero"/>
        <c:crossBetween val="midCat"/>
      </c:valAx>
      <c:valAx>
        <c:axId val="57327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25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70 ppm-N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C-D'!$D$58:$G$58</c:f>
              <c:numCache>
                <c:formatCode>0</c:formatCode>
                <c:ptCount val="4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'Fig 1 NL23 panels C-D'!$D$64:$G$64</c:f>
              <c:numCache>
                <c:formatCode>0</c:formatCode>
                <c:ptCount val="4"/>
                <c:pt idx="0">
                  <c:v>82.836117381489842</c:v>
                </c:pt>
                <c:pt idx="1">
                  <c:v>63.576749435665917</c:v>
                </c:pt>
                <c:pt idx="2">
                  <c:v>39.484198645598191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90-472F-89CB-AD95A4DC0CD6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C-D'!$D$58:$G$58</c:f>
              <c:numCache>
                <c:formatCode>0</c:formatCode>
                <c:ptCount val="4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'Fig 1 NL23 panels C-D'!$D$65:$G$65</c:f>
              <c:numCache>
                <c:formatCode>0</c:formatCode>
                <c:ptCount val="4"/>
                <c:pt idx="0">
                  <c:v>97.393453724604953</c:v>
                </c:pt>
                <c:pt idx="1">
                  <c:v>92.719864559819413</c:v>
                </c:pt>
                <c:pt idx="2">
                  <c:v>68.305191873589152</c:v>
                </c:pt>
                <c:pt idx="3">
                  <c:v>11.356659142212189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90-472F-89CB-AD95A4DC0CD6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2628849518810147"/>
                  <c:y val="-8.13261883931175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C-D'!$D$58:$G$58</c:f>
              <c:numCache>
                <c:formatCode>0</c:formatCode>
                <c:ptCount val="4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'Fig 1 NL23 panels C-D'!$D$66:$G$66</c:f>
              <c:numCache>
                <c:formatCode>0</c:formatCode>
                <c:ptCount val="4"/>
                <c:pt idx="0">
                  <c:v>125.80090293453725</c:v>
                </c:pt>
                <c:pt idx="1">
                  <c:v>125.07810383747179</c:v>
                </c:pt>
                <c:pt idx="2">
                  <c:v>53.546501128668176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90-472F-89CB-AD95A4DC0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158520"/>
        <c:axId val="630160816"/>
      </c:scatterChart>
      <c:valAx>
        <c:axId val="630158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0160816"/>
        <c:crosses val="autoZero"/>
        <c:crossBetween val="midCat"/>
      </c:valAx>
      <c:valAx>
        <c:axId val="63016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0158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140 ppm-N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4591610994837205"/>
                  <c:y val="-0.110338281399104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C-D'!$E$58:$H$58</c:f>
              <c:numCache>
                <c:formatCode>0</c:formatCode>
                <c:ptCount val="4"/>
                <c:pt idx="0">
                  <c:v>48</c:v>
                </c:pt>
                <c:pt idx="1">
                  <c:v>72</c:v>
                </c:pt>
                <c:pt idx="2">
                  <c:v>96</c:v>
                </c:pt>
                <c:pt idx="3">
                  <c:v>120</c:v>
                </c:pt>
              </c:numCache>
            </c:numRef>
          </c:xVal>
          <c:yVal>
            <c:numRef>
              <c:f>'Fig 1 NL23 panels C-D'!$E$69:$H$69</c:f>
              <c:numCache>
                <c:formatCode>0</c:formatCode>
                <c:ptCount val="4"/>
                <c:pt idx="0">
                  <c:v>131.12189616252823</c:v>
                </c:pt>
                <c:pt idx="1">
                  <c:v>101.75620767494357</c:v>
                </c:pt>
                <c:pt idx="2">
                  <c:v>51.593679458239279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73-4E09-8001-B3FF2C91EA36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5840395959048069"/>
                  <c:y val="-0.22318655206681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C-D'!$E$58:$H$58</c:f>
              <c:numCache>
                <c:formatCode>0</c:formatCode>
                <c:ptCount val="4"/>
                <c:pt idx="0">
                  <c:v>48</c:v>
                </c:pt>
                <c:pt idx="1">
                  <c:v>72</c:v>
                </c:pt>
                <c:pt idx="2">
                  <c:v>96</c:v>
                </c:pt>
                <c:pt idx="3">
                  <c:v>120</c:v>
                </c:pt>
              </c:numCache>
            </c:numRef>
          </c:xVal>
          <c:yVal>
            <c:numRef>
              <c:f>'Fig 1 NL23 panels C-D'!$E$70:$H$70</c:f>
              <c:numCache>
                <c:formatCode>0</c:formatCode>
                <c:ptCount val="4"/>
                <c:pt idx="0">
                  <c:v>127.08803611738149</c:v>
                </c:pt>
                <c:pt idx="1">
                  <c:v>98.909706546275402</c:v>
                </c:pt>
                <c:pt idx="2">
                  <c:v>61.577878103837477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73-4E09-8001-B3FF2C91EA36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6178459820740655"/>
                  <c:y val="-0.384421640753218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C-D'!$E$58:$H$58</c:f>
              <c:numCache>
                <c:formatCode>0</c:formatCode>
                <c:ptCount val="4"/>
                <c:pt idx="0">
                  <c:v>48</c:v>
                </c:pt>
                <c:pt idx="1">
                  <c:v>72</c:v>
                </c:pt>
                <c:pt idx="2">
                  <c:v>96</c:v>
                </c:pt>
                <c:pt idx="3">
                  <c:v>120</c:v>
                </c:pt>
              </c:numCache>
            </c:numRef>
          </c:xVal>
          <c:yVal>
            <c:numRef>
              <c:f>'Fig 1 NL23 panels C-D'!$E$71:$H$71</c:f>
              <c:numCache>
                <c:formatCode>0</c:formatCode>
                <c:ptCount val="4"/>
                <c:pt idx="0">
                  <c:v>127.93453724604966</c:v>
                </c:pt>
                <c:pt idx="1">
                  <c:v>88.665914221218955</c:v>
                </c:pt>
                <c:pt idx="2">
                  <c:v>50.338600451467272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73-4E09-8001-B3FF2C91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12264"/>
        <c:axId val="627999472"/>
      </c:scatterChart>
      <c:valAx>
        <c:axId val="628012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999472"/>
        <c:crosses val="autoZero"/>
        <c:crossBetween val="midCat"/>
      </c:valAx>
      <c:valAx>
        <c:axId val="62799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012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200 ppm-N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34255704240108E-2"/>
                  <c:y val="-0.316903019381955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C-D'!$D$58:$G$58</c:f>
              <c:numCache>
                <c:formatCode>0</c:formatCode>
                <c:ptCount val="4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'Fig 1 NL23 panels C-D'!$D$74:$G$74</c:f>
              <c:numCache>
                <c:formatCode>0</c:formatCode>
                <c:ptCount val="4"/>
                <c:pt idx="0">
                  <c:v>165.97516930022573</c:v>
                </c:pt>
                <c:pt idx="1">
                  <c:v>146.34537246049661</c:v>
                </c:pt>
                <c:pt idx="2">
                  <c:v>2.7498871331828445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52-44AF-9BE6-72AF3E1B7313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4851071741032369"/>
                  <c:y val="-0.19862532808398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C-D'!$D$58:$G$58</c:f>
              <c:numCache>
                <c:formatCode>0</c:formatCode>
                <c:ptCount val="4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'Fig 1 NL23 panels C-D'!$D$75:$G$75</c:f>
              <c:numCache>
                <c:formatCode>0</c:formatCode>
                <c:ptCount val="4"/>
                <c:pt idx="0">
                  <c:v>169.46275395033859</c:v>
                </c:pt>
                <c:pt idx="1">
                  <c:v>143.52821670428895</c:v>
                </c:pt>
                <c:pt idx="2">
                  <c:v>14.732279909706545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52-44AF-9BE6-72AF3E1B7313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5684405074365705"/>
                  <c:y val="-0.119257072032662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C-D'!$D$58:$G$58</c:f>
              <c:numCache>
                <c:formatCode>0</c:formatCode>
                <c:ptCount val="4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</c:numCache>
            </c:numRef>
          </c:xVal>
          <c:yVal>
            <c:numRef>
              <c:f>'Fig 1 NL23 panels C-D'!$D$76:$G$76</c:f>
              <c:numCache>
                <c:formatCode>0</c:formatCode>
                <c:ptCount val="4"/>
                <c:pt idx="0">
                  <c:v>167.12415349887132</c:v>
                </c:pt>
                <c:pt idx="1">
                  <c:v>130.41986455981942</c:v>
                </c:pt>
                <c:pt idx="2">
                  <c:v>5.1313769751692995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52-44AF-9BE6-72AF3E1B7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913600"/>
        <c:axId val="642913928"/>
      </c:scatterChart>
      <c:valAx>
        <c:axId val="64291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2913928"/>
        <c:crosses val="autoZero"/>
        <c:crossBetween val="midCat"/>
      </c:valAx>
      <c:valAx>
        <c:axId val="64291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291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561132983377078E-2"/>
                  <c:y val="-6.66437007874015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B'!$S$17:$S$26</c:f>
              <c:numCache>
                <c:formatCode>General</c:formatCode>
                <c:ptCount val="10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'Fig.1 NL23 panel B'!$T$17:$T$26</c:f>
              <c:numCache>
                <c:formatCode>0.000</c:formatCode>
                <c:ptCount val="10"/>
                <c:pt idx="1">
                  <c:v>6.9000000000000006E-2</c:v>
                </c:pt>
                <c:pt idx="2">
                  <c:v>0.08</c:v>
                </c:pt>
                <c:pt idx="3">
                  <c:v>9.8000000000000004E-2</c:v>
                </c:pt>
                <c:pt idx="4">
                  <c:v>0.125</c:v>
                </c:pt>
                <c:pt idx="5">
                  <c:v>0.14199999999999999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3E-4934-A7A2-A2A7CED4D751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5499781277340328E-2"/>
                  <c:y val="0.1802234616506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B'!$S$17:$S$26</c:f>
              <c:numCache>
                <c:formatCode>General</c:formatCode>
                <c:ptCount val="10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'Fig.1 NL23 panel B'!$U$17:$U$26</c:f>
              <c:numCache>
                <c:formatCode>0.000</c:formatCode>
                <c:ptCount val="10"/>
                <c:pt idx="1">
                  <c:v>7.4999999999999997E-2</c:v>
                </c:pt>
                <c:pt idx="2">
                  <c:v>8.5999999999999993E-2</c:v>
                </c:pt>
                <c:pt idx="3">
                  <c:v>0.09</c:v>
                </c:pt>
                <c:pt idx="4">
                  <c:v>0.11799999999999999</c:v>
                </c:pt>
                <c:pt idx="5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3E-4934-A7A2-A2A7CED4D751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5438625010583354"/>
                  <c:y val="-9.824365704286963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B'!$S$17:$S$26</c:f>
              <c:numCache>
                <c:formatCode>General</c:formatCode>
                <c:ptCount val="10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'Fig.1 NL23 panel B'!$V$17:$V$26</c:f>
              <c:numCache>
                <c:formatCode>0.000</c:formatCode>
                <c:ptCount val="10"/>
                <c:pt idx="1">
                  <c:v>9.8000000000000004E-2</c:v>
                </c:pt>
                <c:pt idx="2">
                  <c:v>0.113</c:v>
                </c:pt>
                <c:pt idx="5">
                  <c:v>0.158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3E-4934-A7A2-A2A7CED4D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53520"/>
        <c:axId val="761455488"/>
      </c:scatterChart>
      <c:valAx>
        <c:axId val="76145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455488"/>
        <c:crosses val="autoZero"/>
        <c:crossBetween val="midCat"/>
      </c:valAx>
      <c:valAx>
        <c:axId val="76145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453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280 ppm-N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2329702537182854"/>
                  <c:y val="-0.342752989209682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C-D'!$F$58:$I$58</c:f>
              <c:numCache>
                <c:formatCode>0</c:formatCode>
                <c:ptCount val="4"/>
                <c:pt idx="0">
                  <c:v>72</c:v>
                </c:pt>
                <c:pt idx="1">
                  <c:v>96</c:v>
                </c:pt>
                <c:pt idx="2">
                  <c:v>120</c:v>
                </c:pt>
                <c:pt idx="3">
                  <c:v>144</c:v>
                </c:pt>
              </c:numCache>
            </c:numRef>
          </c:xVal>
          <c:yVal>
            <c:numRef>
              <c:f>'Fig 1 NL23 panels C-D'!$F$79:$I$79</c:f>
              <c:numCache>
                <c:formatCode>0</c:formatCode>
                <c:ptCount val="4"/>
                <c:pt idx="0">
                  <c:v>227.4492099322799</c:v>
                </c:pt>
                <c:pt idx="1">
                  <c:v>115.50564334085779</c:v>
                </c:pt>
                <c:pt idx="2">
                  <c:v>0</c:v>
                </c:pt>
                <c:pt idx="3">
                  <c:v>1.5250564334085779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72-4565-90C1-B1DA48F80DF0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7174146981627298"/>
                  <c:y val="-0.197463910761154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C-D'!$F$58:$I$58</c:f>
              <c:numCache>
                <c:formatCode>0</c:formatCode>
                <c:ptCount val="4"/>
                <c:pt idx="0">
                  <c:v>72</c:v>
                </c:pt>
                <c:pt idx="1">
                  <c:v>96</c:v>
                </c:pt>
                <c:pt idx="2">
                  <c:v>120</c:v>
                </c:pt>
                <c:pt idx="3">
                  <c:v>144</c:v>
                </c:pt>
              </c:numCache>
            </c:numRef>
          </c:xVal>
          <c:yVal>
            <c:numRef>
              <c:f>'Fig 1 NL23 panels C-D'!$F$80:$I$80</c:f>
              <c:numCache>
                <c:formatCode>0</c:formatCode>
                <c:ptCount val="4"/>
                <c:pt idx="0">
                  <c:v>244.08577878103839</c:v>
                </c:pt>
                <c:pt idx="1">
                  <c:v>208.90293453724604</c:v>
                </c:pt>
                <c:pt idx="2">
                  <c:v>66.997742663656879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72-4565-90C1-B1DA48F80DF0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8840813648293963"/>
                  <c:y val="-0.177771580635753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C-D'!$F$58:$I$58</c:f>
              <c:numCache>
                <c:formatCode>0</c:formatCode>
                <c:ptCount val="4"/>
                <c:pt idx="0">
                  <c:v>72</c:v>
                </c:pt>
                <c:pt idx="1">
                  <c:v>96</c:v>
                </c:pt>
                <c:pt idx="2">
                  <c:v>120</c:v>
                </c:pt>
                <c:pt idx="3">
                  <c:v>144</c:v>
                </c:pt>
              </c:numCache>
            </c:numRef>
          </c:xVal>
          <c:yVal>
            <c:numRef>
              <c:f>'Fig 1 NL23 panels C-D'!$F$81:$I$81</c:f>
              <c:numCache>
                <c:formatCode>0</c:formatCode>
                <c:ptCount val="4"/>
                <c:pt idx="0">
                  <c:v>239.34537246049661</c:v>
                </c:pt>
                <c:pt idx="1">
                  <c:v>177.3273137697517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72-4565-90C1-B1DA48F80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316200"/>
        <c:axId val="650317840"/>
      </c:scatterChart>
      <c:valAx>
        <c:axId val="650316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317840"/>
        <c:crosses val="autoZero"/>
        <c:crossBetween val="midCat"/>
      </c:valAx>
      <c:valAx>
        <c:axId val="65031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316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350 ppm-N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2528455818022748"/>
                  <c:y val="-0.28514545056867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C-D'!$F$58:$I$58</c:f>
              <c:numCache>
                <c:formatCode>0</c:formatCode>
                <c:ptCount val="4"/>
                <c:pt idx="0">
                  <c:v>72</c:v>
                </c:pt>
                <c:pt idx="1">
                  <c:v>96</c:v>
                </c:pt>
                <c:pt idx="2">
                  <c:v>120</c:v>
                </c:pt>
                <c:pt idx="3">
                  <c:v>144</c:v>
                </c:pt>
              </c:numCache>
            </c:numRef>
          </c:xVal>
          <c:yVal>
            <c:numRef>
              <c:f>'Fig 1 NL23 panels C-D'!$F$84:$I$84</c:f>
              <c:numCache>
                <c:formatCode>0</c:formatCode>
                <c:ptCount val="4"/>
                <c:pt idx="0">
                  <c:v>334.15349887133181</c:v>
                </c:pt>
                <c:pt idx="1">
                  <c:v>298.28442437923252</c:v>
                </c:pt>
                <c:pt idx="2">
                  <c:v>133.32279909706546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BE-45EB-A875-573DA464E557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6340813648293966"/>
                  <c:y val="-0.113077427821522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C-D'!$F$58:$I$58</c:f>
              <c:numCache>
                <c:formatCode>0</c:formatCode>
                <c:ptCount val="4"/>
                <c:pt idx="0">
                  <c:v>72</c:v>
                </c:pt>
                <c:pt idx="1">
                  <c:v>96</c:v>
                </c:pt>
                <c:pt idx="2">
                  <c:v>120</c:v>
                </c:pt>
                <c:pt idx="3">
                  <c:v>144</c:v>
                </c:pt>
              </c:numCache>
            </c:numRef>
          </c:xVal>
          <c:yVal>
            <c:numRef>
              <c:f>'Fig 1 NL23 panels C-D'!$F$85:$I$85</c:f>
              <c:numCache>
                <c:formatCode>0</c:formatCode>
                <c:ptCount val="4"/>
                <c:pt idx="0">
                  <c:v>285.07900677200905</c:v>
                </c:pt>
                <c:pt idx="1">
                  <c:v>249.09706546275396</c:v>
                </c:pt>
                <c:pt idx="2">
                  <c:v>22.808126410835214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BE-45EB-A875-573DA464E557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586178915135608"/>
                  <c:y val="-0.241274424030329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C-D'!$F$58:$I$58</c:f>
              <c:numCache>
                <c:formatCode>0</c:formatCode>
                <c:ptCount val="4"/>
                <c:pt idx="0">
                  <c:v>72</c:v>
                </c:pt>
                <c:pt idx="1">
                  <c:v>96</c:v>
                </c:pt>
                <c:pt idx="2">
                  <c:v>120</c:v>
                </c:pt>
                <c:pt idx="3">
                  <c:v>144</c:v>
                </c:pt>
              </c:numCache>
            </c:numRef>
          </c:xVal>
          <c:yVal>
            <c:numRef>
              <c:f>'Fig 1 NL23 panels C-D'!$F$86:$I$86</c:f>
              <c:numCache>
                <c:formatCode>0</c:formatCode>
                <c:ptCount val="4"/>
                <c:pt idx="0">
                  <c:v>336.07223476297969</c:v>
                </c:pt>
                <c:pt idx="1">
                  <c:v>229.11963882618511</c:v>
                </c:pt>
                <c:pt idx="2">
                  <c:v>8.942663656884875</c:v>
                </c:pt>
                <c:pt idx="3">
                  <c:v>1.4925507900677202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BE-45EB-A875-573DA464E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283568"/>
        <c:axId val="633282584"/>
      </c:scatterChart>
      <c:valAx>
        <c:axId val="63328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282584"/>
        <c:crosses val="autoZero"/>
        <c:crossBetween val="midCat"/>
      </c:valAx>
      <c:valAx>
        <c:axId val="63328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283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500 ppm-N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C-D'!$E$58:$G$58</c:f>
              <c:numCache>
                <c:formatCode>0</c:formatCode>
                <c:ptCount val="3"/>
                <c:pt idx="0">
                  <c:v>48</c:v>
                </c:pt>
                <c:pt idx="1">
                  <c:v>72</c:v>
                </c:pt>
                <c:pt idx="2">
                  <c:v>96</c:v>
                </c:pt>
              </c:numCache>
            </c:numRef>
          </c:xVal>
          <c:yVal>
            <c:numRef>
              <c:f>'Fig 1 NL23 panels C-D'!$E$89:$G$89</c:f>
              <c:numCache>
                <c:formatCode>0</c:formatCode>
                <c:ptCount val="3"/>
                <c:pt idx="0">
                  <c:v>330.0451467268623</c:v>
                </c:pt>
                <c:pt idx="1">
                  <c:v>225.61399548532731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47-412B-8DD4-1E7897634B6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7351071741032371"/>
                  <c:y val="-0.23330088947214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C-D'!$E$58:$G$58</c:f>
              <c:numCache>
                <c:formatCode>0</c:formatCode>
                <c:ptCount val="3"/>
                <c:pt idx="0">
                  <c:v>48</c:v>
                </c:pt>
                <c:pt idx="1">
                  <c:v>72</c:v>
                </c:pt>
                <c:pt idx="2">
                  <c:v>96</c:v>
                </c:pt>
              </c:numCache>
            </c:numRef>
          </c:xVal>
          <c:yVal>
            <c:numRef>
              <c:f>'Fig 1 NL23 panels C-D'!$E$90:$G$90</c:f>
              <c:numCache>
                <c:formatCode>0</c:formatCode>
                <c:ptCount val="3"/>
                <c:pt idx="0">
                  <c:v>380.1354401805869</c:v>
                </c:pt>
                <c:pt idx="1">
                  <c:v>179.21444695259595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47-412B-8DD4-1E7897634B6F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9573293963254591"/>
                  <c:y val="-0.326696558763487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C-D'!$E$58:$G$58</c:f>
              <c:numCache>
                <c:formatCode>0</c:formatCode>
                <c:ptCount val="3"/>
                <c:pt idx="0">
                  <c:v>48</c:v>
                </c:pt>
                <c:pt idx="1">
                  <c:v>72</c:v>
                </c:pt>
                <c:pt idx="2">
                  <c:v>96</c:v>
                </c:pt>
              </c:numCache>
            </c:numRef>
          </c:xVal>
          <c:yVal>
            <c:numRef>
              <c:f>'Fig 1 NL23 panels C-D'!$E$91:$G$91</c:f>
              <c:numCache>
                <c:formatCode>0</c:formatCode>
                <c:ptCount val="3"/>
                <c:pt idx="0">
                  <c:v>349.14221218961626</c:v>
                </c:pt>
                <c:pt idx="1">
                  <c:v>197.93905191873588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47-412B-8DD4-1E7897634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081792"/>
        <c:axId val="477094912"/>
      </c:scatterChart>
      <c:valAx>
        <c:axId val="47708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7094912"/>
        <c:crosses val="autoZero"/>
        <c:crossBetween val="midCat"/>
      </c:valAx>
      <c:valAx>
        <c:axId val="47709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708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560</a:t>
            </a:r>
            <a:r>
              <a:rPr lang="fr-CA" sz="1400" b="0" i="0" u="none" strike="noStrike" baseline="0">
                <a:effectLst/>
              </a:rPr>
              <a:t> ppm-N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2684011373578303"/>
                  <c:y val="-9.720363079615047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C-D'!$F$58:$H$58</c:f>
              <c:numCache>
                <c:formatCode>0</c:formatCode>
                <c:ptCount val="3"/>
                <c:pt idx="0">
                  <c:v>72</c:v>
                </c:pt>
                <c:pt idx="1">
                  <c:v>96</c:v>
                </c:pt>
                <c:pt idx="2">
                  <c:v>120</c:v>
                </c:pt>
              </c:numCache>
            </c:numRef>
          </c:xVal>
          <c:yVal>
            <c:numRef>
              <c:f>'Fig 1 NL23 panels C-D'!$F$94:$H$94</c:f>
              <c:numCache>
                <c:formatCode>0</c:formatCode>
                <c:ptCount val="3"/>
                <c:pt idx="0">
                  <c:v>445.25959367945825</c:v>
                </c:pt>
                <c:pt idx="1">
                  <c:v>416.32054176072234</c:v>
                </c:pt>
                <c:pt idx="2">
                  <c:v>121.76749435665913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BE-46EB-8789-AD387FE9FE09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4472900262467191"/>
                  <c:y val="-0.35546660834062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C-D'!$F$58:$H$58</c:f>
              <c:numCache>
                <c:formatCode>0</c:formatCode>
                <c:ptCount val="3"/>
                <c:pt idx="0">
                  <c:v>72</c:v>
                </c:pt>
                <c:pt idx="1">
                  <c:v>96</c:v>
                </c:pt>
                <c:pt idx="2">
                  <c:v>120</c:v>
                </c:pt>
              </c:numCache>
            </c:numRef>
          </c:xVal>
          <c:yVal>
            <c:numRef>
              <c:f>'Fig 1 NL23 panels C-D'!$F$95:$H$95</c:f>
              <c:numCache>
                <c:formatCode>0</c:formatCode>
                <c:ptCount val="3"/>
                <c:pt idx="0">
                  <c:v>501.15124153498869</c:v>
                </c:pt>
                <c:pt idx="1">
                  <c:v>443.99548532731376</c:v>
                </c:pt>
                <c:pt idx="2">
                  <c:v>51.221218961625283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BE-46EB-8789-AD387FE9FE09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8361789151356079"/>
                  <c:y val="-0.224792578011081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NL23 panels C-D'!$F$58:$H$58</c:f>
              <c:numCache>
                <c:formatCode>0</c:formatCode>
                <c:ptCount val="3"/>
                <c:pt idx="0">
                  <c:v>72</c:v>
                </c:pt>
                <c:pt idx="1">
                  <c:v>96</c:v>
                </c:pt>
                <c:pt idx="2">
                  <c:v>120</c:v>
                </c:pt>
              </c:numCache>
            </c:numRef>
          </c:xVal>
          <c:yVal>
            <c:numRef>
              <c:f>'Fig 1 NL23 panels C-D'!$F$96:$H$96</c:f>
              <c:numCache>
                <c:formatCode>0</c:formatCode>
                <c:ptCount val="3"/>
                <c:pt idx="0">
                  <c:v>465.372460496614</c:v>
                </c:pt>
                <c:pt idx="1">
                  <c:v>427.53950338600453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BE-46EB-8789-AD387FE9F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264088"/>
        <c:axId val="519257528"/>
      </c:scatterChart>
      <c:valAx>
        <c:axId val="519264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257528"/>
        <c:crosses val="autoZero"/>
        <c:crossBetween val="midCat"/>
      </c:valAx>
      <c:valAx>
        <c:axId val="51925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264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Reduction rates vs initial</a:t>
            </a:r>
            <a:r>
              <a:rPr lang="en-CA" baseline="0"/>
              <a:t> n</a:t>
            </a:r>
            <a:r>
              <a:rPr lang="en-CA"/>
              <a:t>itrate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4076990376202973E-2"/>
                  <c:y val="0.124835228929717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'Fig 1 NL23 panels C-D'!$O$107:$O$114</c:f>
                <c:numCache>
                  <c:formatCode>General</c:formatCode>
                  <c:ptCount val="8"/>
                  <c:pt idx="0">
                    <c:v>2.2386960007745538E-2</c:v>
                  </c:pt>
                  <c:pt idx="1">
                    <c:v>2.9474287836851958E-2</c:v>
                  </c:pt>
                  <c:pt idx="2">
                    <c:v>4.012936201785426E-3</c:v>
                  </c:pt>
                  <c:pt idx="3">
                    <c:v>2.2724314281403544E-3</c:v>
                  </c:pt>
                  <c:pt idx="4">
                    <c:v>1.6027901092632194E-2</c:v>
                  </c:pt>
                  <c:pt idx="5">
                    <c:v>2.1330771609194082E-2</c:v>
                  </c:pt>
                  <c:pt idx="6">
                    <c:v>3.760498505102218E-2</c:v>
                  </c:pt>
                  <c:pt idx="7">
                    <c:v>0.11578907738136485</c:v>
                  </c:pt>
                </c:numCache>
              </c:numRef>
            </c:plus>
            <c:minus>
              <c:numRef>
                <c:f>'Fig 1 NL23 panels C-D'!$O$107:$O$114</c:f>
                <c:numCache>
                  <c:formatCode>General</c:formatCode>
                  <c:ptCount val="8"/>
                  <c:pt idx="0">
                    <c:v>2.2386960007745538E-2</c:v>
                  </c:pt>
                  <c:pt idx="1">
                    <c:v>2.9474287836851958E-2</c:v>
                  </c:pt>
                  <c:pt idx="2">
                    <c:v>4.012936201785426E-3</c:v>
                  </c:pt>
                  <c:pt idx="3">
                    <c:v>2.2724314281403544E-3</c:v>
                  </c:pt>
                  <c:pt idx="4">
                    <c:v>1.6027901092632194E-2</c:v>
                  </c:pt>
                  <c:pt idx="5">
                    <c:v>2.1330771609194082E-2</c:v>
                  </c:pt>
                  <c:pt idx="6">
                    <c:v>3.760498505102218E-2</c:v>
                  </c:pt>
                  <c:pt idx="7">
                    <c:v>0.11578907738136485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1 NL23 panels C-D'!$M$107:$M$114</c:f>
              <c:numCache>
                <c:formatCode>0</c:formatCode>
                <c:ptCount val="8"/>
                <c:pt idx="0">
                  <c:v>1.9991999999999999</c:v>
                </c:pt>
                <c:pt idx="1">
                  <c:v>4.9979999999999993</c:v>
                </c:pt>
                <c:pt idx="2">
                  <c:v>9.9959999999999987</c:v>
                </c:pt>
                <c:pt idx="3">
                  <c:v>14.28</c:v>
                </c:pt>
                <c:pt idx="4">
                  <c:v>19.991999999999997</c:v>
                </c:pt>
                <c:pt idx="5">
                  <c:v>24.99</c:v>
                </c:pt>
                <c:pt idx="6">
                  <c:v>35.700000000000003</c:v>
                </c:pt>
                <c:pt idx="7">
                  <c:v>39.983999999999995</c:v>
                </c:pt>
              </c:numCache>
            </c:numRef>
          </c:xVal>
          <c:yVal>
            <c:numRef>
              <c:f>'Fig 1 NL23 panels C-D'!$N$107:$N$114</c:f>
              <c:numCache>
                <c:formatCode>0.0000</c:formatCode>
                <c:ptCount val="8"/>
                <c:pt idx="0">
                  <c:v>5.8207660000000008E-2</c:v>
                </c:pt>
                <c:pt idx="1">
                  <c:v>9.9569679999999994E-2</c:v>
                </c:pt>
                <c:pt idx="2">
                  <c:v>0.12735379999999999</c:v>
                </c:pt>
                <c:pt idx="3">
                  <c:v>0.18894819999999998</c:v>
                </c:pt>
                <c:pt idx="4">
                  <c:v>0.25414354</c:v>
                </c:pt>
                <c:pt idx="5">
                  <c:v>0.34439552000000001</c:v>
                </c:pt>
                <c:pt idx="6">
                  <c:v>0.52524696000000004</c:v>
                </c:pt>
                <c:pt idx="7">
                  <c:v>0.61423515999999989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DB-46E2-A283-89B19C21735C}"/>
            </c:ext>
          </c:extLst>
        </c:ser>
        <c:ser>
          <c:idx val="1"/>
          <c:order val="1"/>
          <c:tx>
            <c:v>Spécifique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925634295713035"/>
                  <c:y val="-3.22229512977544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'Fig 1 NL23 panels C-D'!$Q$107:$Q$114</c:f>
                <c:numCache>
                  <c:formatCode>General</c:formatCode>
                  <c:ptCount val="8"/>
                  <c:pt idx="0">
                    <c:v>0.16720016815037247</c:v>
                  </c:pt>
                  <c:pt idx="1">
                    <c:v>0.16467506297708176</c:v>
                  </c:pt>
                  <c:pt idx="2">
                    <c:v>8.9432097014987874E-2</c:v>
                  </c:pt>
                  <c:pt idx="3">
                    <c:v>2.1328720706854525E-2</c:v>
                  </c:pt>
                  <c:pt idx="4">
                    <c:v>9.9261899260064082E-2</c:v>
                  </c:pt>
                  <c:pt idx="5">
                    <c:v>6.6614965177476518E-2</c:v>
                  </c:pt>
                  <c:pt idx="6">
                    <c:v>6.9828785572861221E-2</c:v>
                  </c:pt>
                  <c:pt idx="7">
                    <c:v>0.25637975504836519</c:v>
                  </c:pt>
                </c:numCache>
              </c:numRef>
            </c:plus>
            <c:minus>
              <c:numRef>
                <c:f>'Fig 1 NL23 panels C-D'!$Q$107:$Q$114</c:f>
                <c:numCache>
                  <c:formatCode>General</c:formatCode>
                  <c:ptCount val="8"/>
                  <c:pt idx="0">
                    <c:v>0.16720016815037247</c:v>
                  </c:pt>
                  <c:pt idx="1">
                    <c:v>0.16467506297708176</c:v>
                  </c:pt>
                  <c:pt idx="2">
                    <c:v>8.9432097014987874E-2</c:v>
                  </c:pt>
                  <c:pt idx="3">
                    <c:v>2.1328720706854525E-2</c:v>
                  </c:pt>
                  <c:pt idx="4">
                    <c:v>9.9261899260064082E-2</c:v>
                  </c:pt>
                  <c:pt idx="5">
                    <c:v>6.6614965177476518E-2</c:v>
                  </c:pt>
                  <c:pt idx="6">
                    <c:v>6.9828785572861221E-2</c:v>
                  </c:pt>
                  <c:pt idx="7">
                    <c:v>0.25637975504836519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 1 NL23 panels C-D'!$M$107:$M$114</c:f>
              <c:numCache>
                <c:formatCode>0</c:formatCode>
                <c:ptCount val="8"/>
                <c:pt idx="0">
                  <c:v>1.9991999999999999</c:v>
                </c:pt>
                <c:pt idx="1">
                  <c:v>4.9979999999999993</c:v>
                </c:pt>
                <c:pt idx="2">
                  <c:v>9.9959999999999987</c:v>
                </c:pt>
                <c:pt idx="3">
                  <c:v>14.28</c:v>
                </c:pt>
                <c:pt idx="4">
                  <c:v>19.991999999999997</c:v>
                </c:pt>
                <c:pt idx="5">
                  <c:v>24.99</c:v>
                </c:pt>
                <c:pt idx="6">
                  <c:v>35.700000000000003</c:v>
                </c:pt>
                <c:pt idx="7">
                  <c:v>39.983999999999995</c:v>
                </c:pt>
              </c:numCache>
            </c:numRef>
          </c:xVal>
          <c:yVal>
            <c:numRef>
              <c:f>'Fig 1 NL23 panels C-D'!$P$107:$P$114</c:f>
              <c:numCache>
                <c:formatCode>0.0000</c:formatCode>
                <c:ptCount val="8"/>
                <c:pt idx="0">
                  <c:v>0.49041468582058689</c:v>
                </c:pt>
                <c:pt idx="1">
                  <c:v>0.69720972924067237</c:v>
                </c:pt>
                <c:pt idx="2">
                  <c:v>0.65980840740740732</c:v>
                </c:pt>
                <c:pt idx="3">
                  <c:v>0.38678360004214679</c:v>
                </c:pt>
                <c:pt idx="4">
                  <c:v>0.80617304205771134</c:v>
                </c:pt>
                <c:pt idx="5">
                  <c:v>0.95509250370580245</c:v>
                </c:pt>
                <c:pt idx="6">
                  <c:v>0.77787517132376949</c:v>
                </c:pt>
                <c:pt idx="7">
                  <c:v>1.40334240611855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DB-46E2-A283-89B19C21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160352"/>
        <c:axId val="650164944"/>
      </c:scatterChart>
      <c:valAx>
        <c:axId val="65016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164944"/>
        <c:crosses val="autoZero"/>
        <c:crossBetween val="midCat"/>
      </c:valAx>
      <c:valAx>
        <c:axId val="65016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160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B'!$A$24:$A$31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B'!$B$24:$B$31</c:f>
              <c:numCache>
                <c:formatCode>General</c:formatCode>
                <c:ptCount val="8"/>
                <c:pt idx="0">
                  <c:v>3.4000000000000002E-2</c:v>
                </c:pt>
                <c:pt idx="1">
                  <c:v>4.3999999999999997E-2</c:v>
                </c:pt>
                <c:pt idx="2">
                  <c:v>2.5000000000000001E-2</c:v>
                </c:pt>
                <c:pt idx="3">
                  <c:v>7.0999999999999994E-2</c:v>
                </c:pt>
                <c:pt idx="4">
                  <c:v>8.7999999999999995E-2</c:v>
                </c:pt>
                <c:pt idx="5">
                  <c:v>9.7000000000000003E-2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8C-4AD0-8948-4D19E43AE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533256"/>
        <c:axId val="582539488"/>
      </c:scatterChart>
      <c:valAx>
        <c:axId val="582533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539488"/>
        <c:crosses val="autoZero"/>
        <c:crossBetween val="midCat"/>
      </c:valAx>
      <c:valAx>
        <c:axId val="58253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533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B'!$A$24:$A$31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B'!$C$24:$C$31</c:f>
              <c:numCache>
                <c:formatCode>General</c:formatCode>
                <c:ptCount val="8"/>
                <c:pt idx="0">
                  <c:v>0.02</c:v>
                </c:pt>
                <c:pt idx="1">
                  <c:v>1.7000000000000001E-2</c:v>
                </c:pt>
                <c:pt idx="2">
                  <c:v>0.02</c:v>
                </c:pt>
                <c:pt idx="3">
                  <c:v>6.7000000000000004E-2</c:v>
                </c:pt>
                <c:pt idx="4">
                  <c:v>7.6999999999999999E-2</c:v>
                </c:pt>
                <c:pt idx="5">
                  <c:v>9.2999999999999999E-2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48-4D0D-9E9E-1E0B1586F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544736"/>
        <c:axId val="582534896"/>
      </c:scatterChart>
      <c:valAx>
        <c:axId val="58254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534896"/>
        <c:crosses val="autoZero"/>
        <c:crossBetween val="midCat"/>
      </c:valAx>
      <c:valAx>
        <c:axId val="5825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54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B'!$A$24:$A$31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B'!$D$24:$D$31</c:f>
              <c:numCache>
                <c:formatCode>General</c:formatCode>
                <c:ptCount val="8"/>
                <c:pt idx="0">
                  <c:v>3.7999999999999999E-2</c:v>
                </c:pt>
                <c:pt idx="1">
                  <c:v>2.5999999999999999E-2</c:v>
                </c:pt>
                <c:pt idx="2">
                  <c:v>2.9000000000000001E-2</c:v>
                </c:pt>
                <c:pt idx="3">
                  <c:v>8.2000000000000003E-2</c:v>
                </c:pt>
                <c:pt idx="4">
                  <c:v>9.2999999999999999E-2</c:v>
                </c:pt>
                <c:pt idx="5">
                  <c:v>0.105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2F-4366-A55E-29AE228C9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567040"/>
        <c:axId val="582550640"/>
      </c:scatterChart>
      <c:valAx>
        <c:axId val="58256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550640"/>
        <c:crosses val="autoZero"/>
        <c:crossBetween val="midCat"/>
      </c:valAx>
      <c:valAx>
        <c:axId val="58255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56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B'!$A$12:$A$19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B'!$F$12:$F$19</c:f>
              <c:numCache>
                <c:formatCode>General</c:formatCode>
                <c:ptCount val="8"/>
                <c:pt idx="0">
                  <c:v>7.0000000000000001E-3</c:v>
                </c:pt>
                <c:pt idx="1">
                  <c:v>6.0000000000000001E-3</c:v>
                </c:pt>
                <c:pt idx="2">
                  <c:v>7.0000000000000001E-3</c:v>
                </c:pt>
                <c:pt idx="3">
                  <c:v>6.3E-2</c:v>
                </c:pt>
                <c:pt idx="4">
                  <c:v>8.7999999999999995E-2</c:v>
                </c:pt>
                <c:pt idx="5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F5-4C2D-9F83-D87071C02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539816"/>
        <c:axId val="582547032"/>
      </c:scatterChart>
      <c:valAx>
        <c:axId val="582539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547032"/>
        <c:crosses val="autoZero"/>
        <c:crossBetween val="midCat"/>
      </c:valAx>
      <c:valAx>
        <c:axId val="58254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539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B'!$A$24:$A$31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B'!$G$24:$G$31</c:f>
              <c:numCache>
                <c:formatCode>General</c:formatCode>
                <c:ptCount val="8"/>
                <c:pt idx="0">
                  <c:v>2.9000000000000001E-2</c:v>
                </c:pt>
                <c:pt idx="1">
                  <c:v>1.2E-2</c:v>
                </c:pt>
                <c:pt idx="2">
                  <c:v>1.4999999999999999E-2</c:v>
                </c:pt>
                <c:pt idx="3">
                  <c:v>7.8E-2</c:v>
                </c:pt>
                <c:pt idx="4">
                  <c:v>0.10100000000000001</c:v>
                </c:pt>
                <c:pt idx="5">
                  <c:v>0.112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0C-4C36-9AD6-66203E4F8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617384"/>
        <c:axId val="694600656"/>
      </c:scatterChart>
      <c:valAx>
        <c:axId val="694617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600656"/>
        <c:crosses val="autoZero"/>
        <c:crossBetween val="midCat"/>
      </c:valAx>
      <c:valAx>
        <c:axId val="6946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617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B'!$W$17:$W$26</c:f>
              <c:numCache>
                <c:formatCode>General</c:formatCode>
                <c:ptCount val="10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'Fig.1 NL23 panel B'!$X$17:$X$26</c:f>
              <c:numCache>
                <c:formatCode>0.000</c:formatCode>
                <c:ptCount val="10"/>
                <c:pt idx="3">
                  <c:v>8.8999999999999996E-2</c:v>
                </c:pt>
                <c:pt idx="4">
                  <c:v>0.17399999999999999</c:v>
                </c:pt>
                <c:pt idx="5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73-4A4B-A2F7-16D15511D73A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4227799650043744"/>
                  <c:y val="-6.874125109361330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B'!$W$17:$W$26</c:f>
              <c:numCache>
                <c:formatCode>General</c:formatCode>
                <c:ptCount val="10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'Fig.1 NL23 panel B'!$Y$17:$Y$26</c:f>
              <c:numCache>
                <c:formatCode>0.000</c:formatCode>
                <c:ptCount val="10"/>
                <c:pt idx="3">
                  <c:v>8.5999999999999993E-2</c:v>
                </c:pt>
                <c:pt idx="4">
                  <c:v>0.13600000000000001</c:v>
                </c:pt>
                <c:pt idx="5">
                  <c:v>0.188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73-4A4B-A2F7-16D15511D73A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3277559055118111E-2"/>
                  <c:y val="0.174993073782443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B'!$W$17:$W$26</c:f>
              <c:numCache>
                <c:formatCode>General</c:formatCode>
                <c:ptCount val="10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'Fig.1 NL23 panel B'!$Z$17:$Z$26</c:f>
              <c:numCache>
                <c:formatCode>0.000</c:formatCode>
                <c:ptCount val="10"/>
                <c:pt idx="3">
                  <c:v>8.7999999999999995E-2</c:v>
                </c:pt>
                <c:pt idx="4">
                  <c:v>0.13800000000000001</c:v>
                </c:pt>
                <c:pt idx="5">
                  <c:v>0.17799999999999999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73-4A4B-A2F7-16D15511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34824"/>
        <c:axId val="761490912"/>
      </c:scatterChart>
      <c:valAx>
        <c:axId val="761434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490912"/>
        <c:crosses val="autoZero"/>
        <c:crossBetween val="midCat"/>
      </c:valAx>
      <c:valAx>
        <c:axId val="76149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434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B'!$A$24:$A$31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B'!$H$24:$H$31</c:f>
              <c:numCache>
                <c:formatCode>General</c:formatCode>
                <c:ptCount val="8"/>
                <c:pt idx="0">
                  <c:v>1.6E-2</c:v>
                </c:pt>
                <c:pt idx="1">
                  <c:v>1.0999999999999999E-2</c:v>
                </c:pt>
                <c:pt idx="2">
                  <c:v>5.3999999999999999E-2</c:v>
                </c:pt>
                <c:pt idx="3">
                  <c:v>0.09</c:v>
                </c:pt>
                <c:pt idx="4">
                  <c:v>0.112</c:v>
                </c:pt>
                <c:pt idx="5">
                  <c:v>0.111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1-40EC-9FD7-7197F58D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643296"/>
        <c:axId val="694626896"/>
      </c:scatterChart>
      <c:valAx>
        <c:axId val="69464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626896"/>
        <c:crosses val="autoZero"/>
        <c:crossBetween val="midCat"/>
      </c:valAx>
      <c:valAx>
        <c:axId val="69462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643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B'!$I$24:$I$31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B'!$J$24:$J$31</c:f>
              <c:numCache>
                <c:formatCode>General</c:formatCode>
                <c:ptCount val="8"/>
                <c:pt idx="0">
                  <c:v>1.9E-2</c:v>
                </c:pt>
                <c:pt idx="1">
                  <c:v>1.4E-2</c:v>
                </c:pt>
                <c:pt idx="2">
                  <c:v>2.4E-2</c:v>
                </c:pt>
                <c:pt idx="3">
                  <c:v>8.5999999999999993E-2</c:v>
                </c:pt>
                <c:pt idx="4">
                  <c:v>0.13400000000000001</c:v>
                </c:pt>
                <c:pt idx="5">
                  <c:v>0.152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CF-404B-8E5D-3A7B58779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640016"/>
        <c:axId val="694637720"/>
      </c:scatterChart>
      <c:valAx>
        <c:axId val="69464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637720"/>
        <c:crosses val="autoZero"/>
        <c:crossBetween val="midCat"/>
      </c:valAx>
      <c:valAx>
        <c:axId val="69463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640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B'!$I$24:$I$31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B'!$K$24:$K$31</c:f>
              <c:numCache>
                <c:formatCode>General</c:formatCode>
                <c:ptCount val="8"/>
                <c:pt idx="0">
                  <c:v>2.3E-2</c:v>
                </c:pt>
                <c:pt idx="1">
                  <c:v>1.2999999999999999E-2</c:v>
                </c:pt>
                <c:pt idx="2">
                  <c:v>5.6000000000000001E-2</c:v>
                </c:pt>
                <c:pt idx="3">
                  <c:v>8.4000000000000005E-2</c:v>
                </c:pt>
                <c:pt idx="4">
                  <c:v>0.128</c:v>
                </c:pt>
                <c:pt idx="5">
                  <c:v>0.151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BD-4C00-8445-CA1850337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871104"/>
        <c:axId val="259870776"/>
      </c:scatterChart>
      <c:valAx>
        <c:axId val="25987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9870776"/>
        <c:crosses val="autoZero"/>
        <c:crossBetween val="midCat"/>
      </c:valAx>
      <c:valAx>
        <c:axId val="25987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987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B'!$I$24:$I$31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B'!$L$24:$L$31</c:f>
              <c:numCache>
                <c:formatCode>General</c:formatCode>
                <c:ptCount val="8"/>
                <c:pt idx="0">
                  <c:v>1.4999999999999999E-2</c:v>
                </c:pt>
                <c:pt idx="1">
                  <c:v>1.4E-2</c:v>
                </c:pt>
                <c:pt idx="2">
                  <c:v>1.9E-2</c:v>
                </c:pt>
                <c:pt idx="3">
                  <c:v>9.9000000000000005E-2</c:v>
                </c:pt>
                <c:pt idx="4">
                  <c:v>0.125</c:v>
                </c:pt>
                <c:pt idx="5">
                  <c:v>0.157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88-4669-BF2C-2EF25E57A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556544"/>
        <c:axId val="582538832"/>
      </c:scatterChart>
      <c:valAx>
        <c:axId val="58255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538832"/>
        <c:crosses val="autoZero"/>
        <c:crossBetween val="midCat"/>
      </c:valAx>
      <c:valAx>
        <c:axId val="582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556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B'!$I$24:$I$31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B'!$N$24:$N$31</c:f>
              <c:numCache>
                <c:formatCode>General</c:formatCode>
                <c:ptCount val="8"/>
                <c:pt idx="0">
                  <c:v>2.5999999999999999E-2</c:v>
                </c:pt>
                <c:pt idx="1">
                  <c:v>1.7999999999999999E-2</c:v>
                </c:pt>
                <c:pt idx="2">
                  <c:v>2.8000000000000001E-2</c:v>
                </c:pt>
                <c:pt idx="3">
                  <c:v>0.121</c:v>
                </c:pt>
                <c:pt idx="4">
                  <c:v>0.13600000000000001</c:v>
                </c:pt>
                <c:pt idx="5">
                  <c:v>0.183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02-4EA8-97E3-B436BF4B3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644608"/>
        <c:axId val="694602624"/>
      </c:scatterChart>
      <c:valAx>
        <c:axId val="69464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602624"/>
        <c:crosses val="autoZero"/>
        <c:crossBetween val="midCat"/>
      </c:valAx>
      <c:valAx>
        <c:axId val="69460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64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B'!$I$24:$I$31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B'!$O$24:$O$31</c:f>
              <c:numCache>
                <c:formatCode>General</c:formatCode>
                <c:ptCount val="8"/>
                <c:pt idx="0">
                  <c:v>1.2999999999999999E-2</c:v>
                </c:pt>
                <c:pt idx="1">
                  <c:v>7.0000000000000001E-3</c:v>
                </c:pt>
                <c:pt idx="2">
                  <c:v>2.4E-2</c:v>
                </c:pt>
                <c:pt idx="3">
                  <c:v>0.11799999999999999</c:v>
                </c:pt>
                <c:pt idx="4">
                  <c:v>0.122</c:v>
                </c:pt>
                <c:pt idx="5">
                  <c:v>0.157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8A-437F-BD73-8F925830A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046776"/>
        <c:axId val="639383872"/>
      </c:scatterChart>
      <c:valAx>
        <c:axId val="695046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9383872"/>
        <c:crosses val="autoZero"/>
        <c:crossBetween val="midCat"/>
      </c:valAx>
      <c:valAx>
        <c:axId val="63938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5046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B'!$I$24:$I$31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B'!$P$24:$P$31</c:f>
              <c:numCache>
                <c:formatCode>General</c:formatCode>
                <c:ptCount val="8"/>
                <c:pt idx="0">
                  <c:v>1.6E-2</c:v>
                </c:pt>
                <c:pt idx="1">
                  <c:v>0.01</c:v>
                </c:pt>
                <c:pt idx="2">
                  <c:v>0.02</c:v>
                </c:pt>
                <c:pt idx="3">
                  <c:v>0.11</c:v>
                </c:pt>
                <c:pt idx="4">
                  <c:v>0.124</c:v>
                </c:pt>
                <c:pt idx="5">
                  <c:v>0.16400000000000001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63-4D12-BB13-7F6BFDAD6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490144"/>
        <c:axId val="703490472"/>
      </c:scatterChart>
      <c:valAx>
        <c:axId val="70349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3490472"/>
        <c:crosses val="autoZero"/>
        <c:crossBetween val="midCat"/>
      </c:valAx>
      <c:valAx>
        <c:axId val="70349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349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B'!$I$24:$I$31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B'!$R$24:$R$31</c:f>
              <c:numCache>
                <c:formatCode>General</c:formatCode>
                <c:ptCount val="8"/>
                <c:pt idx="0">
                  <c:v>1.7999999999999999E-2</c:v>
                </c:pt>
                <c:pt idx="1">
                  <c:v>1.6E-2</c:v>
                </c:pt>
                <c:pt idx="2">
                  <c:v>6.4000000000000001E-2</c:v>
                </c:pt>
                <c:pt idx="3">
                  <c:v>0.22</c:v>
                </c:pt>
                <c:pt idx="4">
                  <c:v>0.21099999999999999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59-445D-9748-C9459887A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637480"/>
        <c:axId val="698639448"/>
      </c:scatterChart>
      <c:valAx>
        <c:axId val="698637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8639448"/>
        <c:crosses val="autoZero"/>
        <c:crossBetween val="midCat"/>
      </c:valAx>
      <c:valAx>
        <c:axId val="69863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8637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B'!$I$24:$I$31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B'!$S$24:$S$31</c:f>
              <c:numCache>
                <c:formatCode>General</c:formatCode>
                <c:ptCount val="8"/>
                <c:pt idx="0">
                  <c:v>2.1999999999999999E-2</c:v>
                </c:pt>
                <c:pt idx="1">
                  <c:v>1.9E-2</c:v>
                </c:pt>
                <c:pt idx="2">
                  <c:v>2.7E-2</c:v>
                </c:pt>
                <c:pt idx="3">
                  <c:v>0.14499999999999999</c:v>
                </c:pt>
                <c:pt idx="4">
                  <c:v>0.185</c:v>
                </c:pt>
                <c:pt idx="5">
                  <c:v>0.186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90-4BE0-B011-3D7A7DA79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169104"/>
        <c:axId val="693162872"/>
      </c:scatterChart>
      <c:valAx>
        <c:axId val="69316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162872"/>
        <c:crosses val="autoZero"/>
        <c:crossBetween val="midCat"/>
      </c:valAx>
      <c:valAx>
        <c:axId val="69316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16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B'!$I$24:$I$31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B'!$T$24:$T$31</c:f>
              <c:numCache>
                <c:formatCode>General</c:formatCode>
                <c:ptCount val="8"/>
                <c:pt idx="0">
                  <c:v>3.2000000000000001E-2</c:v>
                </c:pt>
                <c:pt idx="1">
                  <c:v>2.5999999999999999E-2</c:v>
                </c:pt>
                <c:pt idx="2">
                  <c:v>3.3000000000000002E-2</c:v>
                </c:pt>
                <c:pt idx="3">
                  <c:v>0.26400000000000001</c:v>
                </c:pt>
                <c:pt idx="4">
                  <c:v>0.23300000000000001</c:v>
                </c:pt>
                <c:pt idx="5">
                  <c:v>0.22600000000000001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0D-4E41-896B-C885A6651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673192"/>
        <c:axId val="696452912"/>
      </c:scatterChart>
      <c:valAx>
        <c:axId val="574673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452912"/>
        <c:crosses val="autoZero"/>
        <c:crossBetween val="midCat"/>
      </c:valAx>
      <c:valAx>
        <c:axId val="69645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673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8424540682414699E-2"/>
                  <c:y val="0.320034631087780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B'!$AA$17:$AA$25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'Fig.1 NL23 panel B'!$AB$17:$AB$25</c:f>
              <c:numCache>
                <c:formatCode>0.000</c:formatCode>
                <c:ptCount val="9"/>
                <c:pt idx="1">
                  <c:v>0.247</c:v>
                </c:pt>
                <c:pt idx="2">
                  <c:v>0.29299999999999998</c:v>
                </c:pt>
                <c:pt idx="3">
                  <c:v>0.45800000000000002</c:v>
                </c:pt>
                <c:pt idx="4">
                  <c:v>0.51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CA-423A-9FC1-B7EC4F830E6F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2980096237970253E-2"/>
                  <c:y val="-7.59638378536016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B'!$AA$17:$AA$25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'Fig.1 NL23 panel B'!$AC$17:$AC$25</c:f>
              <c:numCache>
                <c:formatCode>0.000</c:formatCode>
                <c:ptCount val="9"/>
                <c:pt idx="1">
                  <c:v>0.25600000000000001</c:v>
                </c:pt>
                <c:pt idx="2">
                  <c:v>0.29799999999999999</c:v>
                </c:pt>
                <c:pt idx="3">
                  <c:v>0.47199999999999998</c:v>
                </c:pt>
                <c:pt idx="4">
                  <c:v>0.498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CA-423A-9FC1-B7EC4F830E6F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5646762904636921E-2"/>
                  <c:y val="0.251579542140565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B'!$AA$17:$AA$25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'Fig.1 NL23 panel B'!$AD$17:$AD$25</c:f>
              <c:numCache>
                <c:formatCode>0.000</c:formatCode>
                <c:ptCount val="9"/>
                <c:pt idx="1">
                  <c:v>0.26200000000000001</c:v>
                </c:pt>
                <c:pt idx="2">
                  <c:v>0.30399999999999999</c:v>
                </c:pt>
                <c:pt idx="3">
                  <c:v>0.48</c:v>
                </c:pt>
                <c:pt idx="4">
                  <c:v>0.50700000000000001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CA-423A-9FC1-B7EC4F830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47288"/>
        <c:axId val="761458440"/>
      </c:scatterChart>
      <c:valAx>
        <c:axId val="761447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458440"/>
        <c:crosses val="autoZero"/>
        <c:crossBetween val="midCat"/>
      </c:valAx>
      <c:valAx>
        <c:axId val="76145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447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B'!$U$24:$U$31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B'!$V$24:$V$31</c:f>
              <c:numCache>
                <c:formatCode>General</c:formatCode>
                <c:ptCount val="8"/>
                <c:pt idx="0">
                  <c:v>0.02</c:v>
                </c:pt>
                <c:pt idx="1">
                  <c:v>1.4999999999999999E-2</c:v>
                </c:pt>
                <c:pt idx="2">
                  <c:v>2.5000000000000001E-2</c:v>
                </c:pt>
                <c:pt idx="3">
                  <c:v>0.24</c:v>
                </c:pt>
                <c:pt idx="4">
                  <c:v>0.25800000000000001</c:v>
                </c:pt>
                <c:pt idx="5">
                  <c:v>0.248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6E-4C7D-8DE2-DF0E33C2D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439464"/>
        <c:axId val="696444384"/>
      </c:scatterChart>
      <c:valAx>
        <c:axId val="696439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444384"/>
        <c:crosses val="autoZero"/>
        <c:crossBetween val="midCat"/>
      </c:valAx>
      <c:valAx>
        <c:axId val="69644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439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B'!$U$24:$U$31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B'!$W$24:$W$31</c:f>
              <c:numCache>
                <c:formatCode>General</c:formatCode>
                <c:ptCount val="8"/>
                <c:pt idx="0">
                  <c:v>2.3E-2</c:v>
                </c:pt>
                <c:pt idx="1">
                  <c:v>1.2999999999999999E-2</c:v>
                </c:pt>
                <c:pt idx="2">
                  <c:v>1.7999999999999999E-2</c:v>
                </c:pt>
                <c:pt idx="3">
                  <c:v>0.22600000000000001</c:v>
                </c:pt>
                <c:pt idx="4">
                  <c:v>0.25900000000000001</c:v>
                </c:pt>
                <c:pt idx="5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AA-4429-BE10-111AC7523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949632"/>
        <c:axId val="696950616"/>
      </c:scatterChart>
      <c:valAx>
        <c:axId val="69694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950616"/>
        <c:crosses val="autoZero"/>
        <c:crossBetween val="midCat"/>
      </c:valAx>
      <c:valAx>
        <c:axId val="69695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949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B'!$U$24:$U$31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48</c:v>
                </c:pt>
                <c:pt idx="7">
                  <c:v>52</c:v>
                </c:pt>
              </c:numCache>
            </c:numRef>
          </c:xVal>
          <c:yVal>
            <c:numRef>
              <c:f>'Fig 1 JAM1 panel B'!$X$24:$X$31</c:f>
              <c:numCache>
                <c:formatCode>General</c:formatCode>
                <c:ptCount val="8"/>
                <c:pt idx="0">
                  <c:v>2.3E-2</c:v>
                </c:pt>
                <c:pt idx="1">
                  <c:v>1.4E-2</c:v>
                </c:pt>
                <c:pt idx="2">
                  <c:v>2.7E-2</c:v>
                </c:pt>
                <c:pt idx="3">
                  <c:v>0.222</c:v>
                </c:pt>
                <c:pt idx="4">
                  <c:v>0.245</c:v>
                </c:pt>
                <c:pt idx="5">
                  <c:v>0.28199999999999997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A6-4821-A59E-899ED063C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97280"/>
        <c:axId val="582296952"/>
      </c:scatterChart>
      <c:valAx>
        <c:axId val="58229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296952"/>
        <c:crosses val="autoZero"/>
        <c:crossBetween val="midCat"/>
      </c:valAx>
      <c:valAx>
        <c:axId val="58229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2297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B'!$Z$24:$Z$28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24</c:v>
                </c:pt>
                <c:pt idx="3">
                  <c:v>29</c:v>
                </c:pt>
                <c:pt idx="4">
                  <c:v>47</c:v>
                </c:pt>
              </c:numCache>
            </c:numRef>
          </c:xVal>
          <c:yVal>
            <c:numRef>
              <c:f>'Fig 1 JAM1 panel B'!$AA$24:$AA$28</c:f>
              <c:numCache>
                <c:formatCode>General</c:formatCode>
                <c:ptCount val="5"/>
                <c:pt idx="0">
                  <c:v>3.9E-2</c:v>
                </c:pt>
                <c:pt idx="1">
                  <c:v>2.9000000000000001E-2</c:v>
                </c:pt>
                <c:pt idx="2">
                  <c:v>0.16600000000000001</c:v>
                </c:pt>
                <c:pt idx="3">
                  <c:v>0.19900000000000001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F0-4DC1-952F-6A14CF558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130024"/>
        <c:axId val="280129696"/>
      </c:scatterChart>
      <c:valAx>
        <c:axId val="280130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0129696"/>
        <c:crosses val="autoZero"/>
        <c:crossBetween val="midCat"/>
      </c:valAx>
      <c:valAx>
        <c:axId val="28012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0130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B'!$Z$24:$Z$28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24</c:v>
                </c:pt>
                <c:pt idx="3">
                  <c:v>29</c:v>
                </c:pt>
                <c:pt idx="4">
                  <c:v>47</c:v>
                </c:pt>
              </c:numCache>
            </c:numRef>
          </c:xVal>
          <c:yVal>
            <c:numRef>
              <c:f>'Fig 1 JAM1 panel B'!$AB$24:$AB$28</c:f>
              <c:numCache>
                <c:formatCode>General</c:formatCode>
                <c:ptCount val="5"/>
                <c:pt idx="0">
                  <c:v>2.4E-2</c:v>
                </c:pt>
                <c:pt idx="1">
                  <c:v>2.7E-2</c:v>
                </c:pt>
                <c:pt idx="2">
                  <c:v>0.16700000000000001</c:v>
                </c:pt>
                <c:pt idx="3">
                  <c:v>0.18099999999999999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4B-457B-8547-A9574C612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394608"/>
        <c:axId val="703388048"/>
      </c:scatterChart>
      <c:valAx>
        <c:axId val="70339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3388048"/>
        <c:crosses val="autoZero"/>
        <c:crossBetween val="midCat"/>
      </c:valAx>
      <c:valAx>
        <c:axId val="70338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339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B'!$Z$24:$Z$28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24</c:v>
                </c:pt>
                <c:pt idx="3">
                  <c:v>29</c:v>
                </c:pt>
                <c:pt idx="4">
                  <c:v>47</c:v>
                </c:pt>
              </c:numCache>
            </c:numRef>
          </c:xVal>
          <c:yVal>
            <c:numRef>
              <c:f>'Fig 1 JAM1 panel B'!$AC$24:$AC$28</c:f>
              <c:numCache>
                <c:formatCode>General</c:formatCode>
                <c:ptCount val="5"/>
                <c:pt idx="0">
                  <c:v>1.2E-2</c:v>
                </c:pt>
                <c:pt idx="1">
                  <c:v>1.7999999999999999E-2</c:v>
                </c:pt>
                <c:pt idx="2">
                  <c:v>0.16800000000000001</c:v>
                </c:pt>
                <c:pt idx="3">
                  <c:v>0.17799999999999999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6B-4C9B-ACF2-1E0AC8A4C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141648"/>
        <c:axId val="640146568"/>
      </c:scatterChart>
      <c:valAx>
        <c:axId val="640141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0146568"/>
        <c:crosses val="autoZero"/>
        <c:crossBetween val="midCat"/>
      </c:valAx>
      <c:valAx>
        <c:axId val="64014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0141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B'!$Z$24:$Z$28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24</c:v>
                </c:pt>
                <c:pt idx="3">
                  <c:v>29</c:v>
                </c:pt>
                <c:pt idx="4">
                  <c:v>47</c:v>
                </c:pt>
              </c:numCache>
            </c:numRef>
          </c:xVal>
          <c:yVal>
            <c:numRef>
              <c:f>'Fig 1 JAM1 panel B'!$AE$24:$AE$28</c:f>
              <c:numCache>
                <c:formatCode>General</c:formatCode>
                <c:ptCount val="5"/>
                <c:pt idx="0">
                  <c:v>1.7999999999999999E-2</c:v>
                </c:pt>
                <c:pt idx="1">
                  <c:v>2.7E-2</c:v>
                </c:pt>
                <c:pt idx="2">
                  <c:v>0.20399999999999999</c:v>
                </c:pt>
                <c:pt idx="3">
                  <c:v>0.26200000000000001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CB-4B1F-B317-D835399DD617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B'!$Z$24:$Z$28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24</c:v>
                </c:pt>
                <c:pt idx="3">
                  <c:v>29</c:v>
                </c:pt>
                <c:pt idx="4">
                  <c:v>47</c:v>
                </c:pt>
              </c:numCache>
            </c:numRef>
          </c:xVal>
          <c:yVal>
            <c:numRef>
              <c:f>'Fig 1 JAM1 panel B'!$AF$24:$AF$28</c:f>
              <c:numCache>
                <c:formatCode>General</c:formatCode>
                <c:ptCount val="5"/>
                <c:pt idx="0">
                  <c:v>3.9E-2</c:v>
                </c:pt>
                <c:pt idx="1">
                  <c:v>2.4E-2</c:v>
                </c:pt>
                <c:pt idx="2">
                  <c:v>0.217</c:v>
                </c:pt>
                <c:pt idx="3">
                  <c:v>0.224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CB-4B1F-B317-D835399DD617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2619481060689143"/>
                  <c:y val="-6.764727325750947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B'!$Z$24:$Z$28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24</c:v>
                </c:pt>
                <c:pt idx="3">
                  <c:v>29</c:v>
                </c:pt>
                <c:pt idx="4">
                  <c:v>47</c:v>
                </c:pt>
              </c:numCache>
            </c:numRef>
          </c:xVal>
          <c:yVal>
            <c:numRef>
              <c:f>'Fig 1 JAM1 panel B'!$AG$24:$AG$28</c:f>
              <c:numCache>
                <c:formatCode>General</c:formatCode>
                <c:ptCount val="5"/>
                <c:pt idx="0">
                  <c:v>3.2000000000000001E-2</c:v>
                </c:pt>
                <c:pt idx="1">
                  <c:v>2.3E-2</c:v>
                </c:pt>
                <c:pt idx="2">
                  <c:v>0.19600000000000001</c:v>
                </c:pt>
                <c:pt idx="3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CB-4B1F-B317-D835399D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140336"/>
        <c:axId val="640142304"/>
      </c:scatterChart>
      <c:valAx>
        <c:axId val="64014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0142304"/>
        <c:crosses val="autoZero"/>
        <c:crossBetween val="midCat"/>
      </c:valAx>
      <c:valAx>
        <c:axId val="64014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014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0344849864579737"/>
                  <c:y val="5.739865826004736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B'!$B$90:$B$94</c:f>
              <c:numCache>
                <c:formatCode>General</c:formatCode>
                <c:ptCount val="5"/>
                <c:pt idx="0">
                  <c:v>3.2000000000000001E-2</c:v>
                </c:pt>
                <c:pt idx="1">
                  <c:v>6.3E-2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B1-4BC8-9751-5A0B5C61510D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1786791482577936E-2"/>
                  <c:y val="0.22227666953953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B'!$C$90:$C$94</c:f>
              <c:numCache>
                <c:formatCode>General</c:formatCode>
                <c:ptCount val="5"/>
                <c:pt idx="0">
                  <c:v>0.01</c:v>
                </c:pt>
                <c:pt idx="1">
                  <c:v>1.9E-2</c:v>
                </c:pt>
                <c:pt idx="2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B1-4BC8-9751-5A0B5C61510D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4742775137739723"/>
                  <c:y val="7.925187642771677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B'!$D$90:$D$94</c:f>
              <c:numCache>
                <c:formatCode>General</c:formatCode>
                <c:ptCount val="5"/>
                <c:pt idx="0">
                  <c:v>3.2000000000000001E-2</c:v>
                </c:pt>
                <c:pt idx="2">
                  <c:v>0.112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B1-4BC8-9751-5A0B5C615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447752"/>
        <c:axId val="764448736"/>
      </c:scatterChart>
      <c:valAx>
        <c:axId val="764447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4448736"/>
        <c:crosses val="autoZero"/>
        <c:crossBetween val="midCat"/>
      </c:valAx>
      <c:valAx>
        <c:axId val="7644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4447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B'!$E$90:$E$94</c:f>
              <c:numCache>
                <c:formatCode>General</c:formatCode>
                <c:ptCount val="5"/>
                <c:pt idx="0">
                  <c:v>4.0000000000000001E-3</c:v>
                </c:pt>
                <c:pt idx="1">
                  <c:v>1.4999999999999999E-2</c:v>
                </c:pt>
                <c:pt idx="2">
                  <c:v>0.11899999999999999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7F-4C65-AD5A-04423D6A35CE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3394063745825813E-2"/>
                  <c:y val="8.237574120995559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B'!$F$90:$F$94</c:f>
              <c:numCache>
                <c:formatCode>General</c:formatCode>
                <c:ptCount val="5"/>
                <c:pt idx="0">
                  <c:v>3.5000000000000003E-2</c:v>
                </c:pt>
                <c:pt idx="1">
                  <c:v>1E-3</c:v>
                </c:pt>
                <c:pt idx="2">
                  <c:v>6.9000000000000006E-2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7F-4C65-AD5A-04423D6A35CE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B'!$G$90:$G$94</c:f>
              <c:numCache>
                <c:formatCode>General</c:formatCode>
                <c:ptCount val="5"/>
                <c:pt idx="0">
                  <c:v>3.3000000000000002E-2</c:v>
                </c:pt>
                <c:pt idx="1">
                  <c:v>0.04</c:v>
                </c:pt>
                <c:pt idx="2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7F-4C65-AD5A-04423D6A3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029032"/>
        <c:axId val="834032312"/>
      </c:scatterChart>
      <c:valAx>
        <c:axId val="834029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4032312"/>
        <c:crosses val="autoZero"/>
        <c:crossBetween val="midCat"/>
      </c:valAx>
      <c:valAx>
        <c:axId val="83403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4029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B'!$H$90:$H$94</c:f>
              <c:numCache>
                <c:formatCode>General</c:formatCode>
                <c:ptCount val="5"/>
                <c:pt idx="0">
                  <c:v>1.2999999999999999E-2</c:v>
                </c:pt>
                <c:pt idx="1">
                  <c:v>8.4000000000000005E-2</c:v>
                </c:pt>
                <c:pt idx="2">
                  <c:v>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70-4AF0-AC2C-8CD654E59E72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9.1034209262827764E-2"/>
                  <c:y val="-5.0436160947683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B'!$I$90:$I$94</c:f>
              <c:numCache>
                <c:formatCode>General</c:formatCode>
                <c:ptCount val="5"/>
                <c:pt idx="0">
                  <c:v>0</c:v>
                </c:pt>
                <c:pt idx="1">
                  <c:v>4.1000000000000002E-2</c:v>
                </c:pt>
                <c:pt idx="2">
                  <c:v>0.14599999999999999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70-4AF0-AC2C-8CD654E59E72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313803631688896E-2"/>
                  <c:y val="0.107526611228105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B'!$J$90:$J$94</c:f>
              <c:numCache>
                <c:formatCode>General</c:formatCode>
                <c:ptCount val="5"/>
                <c:pt idx="0">
                  <c:v>0.03</c:v>
                </c:pt>
                <c:pt idx="1">
                  <c:v>0.03</c:v>
                </c:pt>
                <c:pt idx="2">
                  <c:v>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70-4AF0-AC2C-8CD654E59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45064"/>
        <c:axId val="160945392"/>
      </c:scatterChart>
      <c:valAx>
        <c:axId val="160945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945392"/>
        <c:crosses val="autoZero"/>
        <c:crossBetween val="midCat"/>
      </c:valAx>
      <c:valAx>
        <c:axId val="16094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945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B'!$AI$17:$AI$26</c:f>
              <c:numCache>
                <c:formatCode>General</c:formatCode>
                <c:ptCount val="10"/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'Fig.1 NL23 panel B'!$AJ$17:$AJ$26</c:f>
              <c:numCache>
                <c:formatCode>0.000</c:formatCode>
                <c:ptCount val="10"/>
                <c:pt idx="3">
                  <c:v>7.9000000000000001E-2</c:v>
                </c:pt>
                <c:pt idx="4">
                  <c:v>0.16500000000000001</c:v>
                </c:pt>
                <c:pt idx="5">
                  <c:v>0.251</c:v>
                </c:pt>
                <c:pt idx="6">
                  <c:v>0.39700000000000002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AE-482E-B04F-42089441600B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6941644794400704"/>
                  <c:y val="6.336166225568359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B'!$AI$17:$AI$26</c:f>
              <c:numCache>
                <c:formatCode>General</c:formatCode>
                <c:ptCount val="10"/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'Fig.1 NL23 panel B'!$AK$17:$AK$26</c:f>
              <c:numCache>
                <c:formatCode>0.000</c:formatCode>
                <c:ptCount val="10"/>
                <c:pt idx="3">
                  <c:v>8.5999999999999993E-2</c:v>
                </c:pt>
                <c:pt idx="4">
                  <c:v>0.158</c:v>
                </c:pt>
                <c:pt idx="5">
                  <c:v>0.26500000000000001</c:v>
                </c:pt>
                <c:pt idx="6">
                  <c:v>0.35499999999999998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AE-482E-B04F-42089441600B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8.6083114610673667E-2"/>
                  <c:y val="3.53441936668146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B'!$AI$17:$AI$26</c:f>
              <c:numCache>
                <c:formatCode>General</c:formatCode>
                <c:ptCount val="10"/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'Fig.1 NL23 panel B'!$AL$17:$AL$26</c:f>
              <c:numCache>
                <c:formatCode>0.000</c:formatCode>
                <c:ptCount val="10"/>
                <c:pt idx="3">
                  <c:v>9.7000000000000003E-2</c:v>
                </c:pt>
                <c:pt idx="4">
                  <c:v>0.17100000000000001</c:v>
                </c:pt>
                <c:pt idx="5">
                  <c:v>0.28899999999999998</c:v>
                </c:pt>
                <c:pt idx="6">
                  <c:v>0.372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AE-482E-B04F-420894416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640096"/>
        <c:axId val="801638784"/>
      </c:scatterChart>
      <c:valAx>
        <c:axId val="80164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1638784"/>
        <c:crosses val="autoZero"/>
        <c:crossBetween val="midCat"/>
      </c:valAx>
      <c:valAx>
        <c:axId val="8016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1640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6.5405045754573163E-2"/>
                  <c:y val="-0.102619932682372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B'!$K$90:$K$94</c:f>
              <c:numCache>
                <c:formatCode>General</c:formatCode>
                <c:ptCount val="5"/>
                <c:pt idx="0">
                  <c:v>8.0000000000000002E-3</c:v>
                </c:pt>
                <c:pt idx="1">
                  <c:v>4.0000000000000001E-3</c:v>
                </c:pt>
                <c:pt idx="2">
                  <c:v>0.14299999999999999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52-4472-A00C-A69F59AE51EA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8.7692827619382741E-2"/>
                  <c:y val="7.3135303107320932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B'!$L$90:$L$94</c:f>
              <c:numCache>
                <c:formatCode>General</c:formatCode>
                <c:ptCount val="5"/>
                <c:pt idx="0">
                  <c:v>5.2999999999999999E-2</c:v>
                </c:pt>
                <c:pt idx="1">
                  <c:v>3.3000000000000002E-2</c:v>
                </c:pt>
                <c:pt idx="2">
                  <c:v>0.19900000000000001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52-4472-A00C-A69F59AE51EA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7.5126384268197788E-2"/>
                  <c:y val="-0.398879726001707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B'!$M$90:$M$94</c:f>
              <c:numCache>
                <c:formatCode>General</c:formatCode>
                <c:ptCount val="5"/>
                <c:pt idx="0">
                  <c:v>8.9999999999999993E-3</c:v>
                </c:pt>
                <c:pt idx="1">
                  <c:v>8.0000000000000002E-3</c:v>
                </c:pt>
                <c:pt idx="2">
                  <c:v>8.4000000000000005E-2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52-4472-A00C-A69F59AE5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445112"/>
        <c:axId val="748411856"/>
      </c:scatterChart>
      <c:valAx>
        <c:axId val="740445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411856"/>
        <c:crosses val="autoZero"/>
        <c:crossBetween val="midCat"/>
      </c:valAx>
      <c:valAx>
        <c:axId val="74841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0445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3703565179352581"/>
                  <c:y val="-2.321747830793708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B'!$Q$90:$Q$94</c:f>
              <c:numCache>
                <c:formatCode>General</c:formatCode>
                <c:ptCount val="5"/>
                <c:pt idx="0">
                  <c:v>8.9999999999999993E-3</c:v>
                </c:pt>
                <c:pt idx="1">
                  <c:v>1.2E-2</c:v>
                </c:pt>
                <c:pt idx="2">
                  <c:v>0.30599999999999999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FA-4B86-AE7C-2DF0476694C6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2470231846019246"/>
                  <c:y val="-2.86864446436307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B'!$R$90:$R$94</c:f>
              <c:numCache>
                <c:formatCode>General</c:formatCode>
                <c:ptCount val="5"/>
                <c:pt idx="0">
                  <c:v>3.6999999999999998E-2</c:v>
                </c:pt>
                <c:pt idx="1">
                  <c:v>8.0000000000000002E-3</c:v>
                </c:pt>
                <c:pt idx="2">
                  <c:v>0.21199999999999999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FA-4B86-AE7C-2DF0476694C6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5770231846019248"/>
                  <c:y val="-4.239612750967495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B'!$S$90:$S$94</c:f>
              <c:numCache>
                <c:formatCode>General</c:formatCode>
                <c:ptCount val="5"/>
                <c:pt idx="0">
                  <c:v>1.6E-2</c:v>
                </c:pt>
                <c:pt idx="1">
                  <c:v>1.4999999999999999E-2</c:v>
                </c:pt>
                <c:pt idx="2">
                  <c:v>0.23599999999999999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FA-4B86-AE7C-2DF047669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549760"/>
        <c:axId val="740549104"/>
      </c:scatterChart>
      <c:valAx>
        <c:axId val="74054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0549104"/>
        <c:crosses val="autoZero"/>
        <c:crossBetween val="midCat"/>
      </c:valAx>
      <c:valAx>
        <c:axId val="74054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054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6683884514435701E-2"/>
                  <c:y val="-0.223018556200138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B'!$N$90:$N$94</c:f>
              <c:numCache>
                <c:formatCode>General</c:formatCode>
                <c:ptCount val="5"/>
                <c:pt idx="0">
                  <c:v>1.6E-2</c:v>
                </c:pt>
                <c:pt idx="1">
                  <c:v>7.1999999999999995E-2</c:v>
                </c:pt>
                <c:pt idx="2">
                  <c:v>0.17699999999999999</c:v>
                </c:pt>
                <c:pt idx="3">
                  <c:v>0.436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28-44FE-B22A-53C0547BE822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8649448818897636E-2"/>
                  <c:y val="-0.101227352829498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B'!$O$90:$O$94</c:f>
              <c:numCache>
                <c:formatCode>General</c:formatCode>
                <c:ptCount val="5"/>
                <c:pt idx="0">
                  <c:v>1.2E-2</c:v>
                </c:pt>
                <c:pt idx="1">
                  <c:v>7.6999999999999999E-2</c:v>
                </c:pt>
                <c:pt idx="2">
                  <c:v>0.216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28-44FE-B22A-53C0547BE822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0696944881889764"/>
                  <c:y val="-0.285313242345524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 1 JAM1 panel B'!$A$90:$A$94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24</c:v>
                </c:pt>
              </c:numCache>
            </c:numRef>
          </c:xVal>
          <c:yVal>
            <c:numRef>
              <c:f>'Fig 1 JAM1 panel B'!$P$90:$P$94</c:f>
              <c:numCache>
                <c:formatCode>General</c:formatCode>
                <c:ptCount val="5"/>
                <c:pt idx="1">
                  <c:v>1.6E-2</c:v>
                </c:pt>
                <c:pt idx="2">
                  <c:v>0.157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28-44FE-B22A-53C0547BE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608792"/>
        <c:axId val="821608136"/>
      </c:scatterChart>
      <c:valAx>
        <c:axId val="821608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1608136"/>
        <c:crosses val="autoZero"/>
        <c:crossBetween val="midCat"/>
      </c:valAx>
      <c:valAx>
        <c:axId val="82160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1608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B'!$M$7:$M$19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B'!$N$7:$N$19</c:f>
              <c:numCache>
                <c:formatCode>General</c:formatCode>
                <c:ptCount val="13"/>
                <c:pt idx="0" formatCode="0.000">
                  <c:v>6.2E-2</c:v>
                </c:pt>
                <c:pt idx="2" formatCode="0.000">
                  <c:v>7.9000000000000001E-2</c:v>
                </c:pt>
                <c:pt idx="4" formatCode="0.000">
                  <c:v>7.4999999999999997E-2</c:v>
                </c:pt>
                <c:pt idx="6" formatCode="0.000">
                  <c:v>9.5000000000000001E-2</c:v>
                </c:pt>
                <c:pt idx="7" formatCode="0.000">
                  <c:v>0.10299999999999999</c:v>
                </c:pt>
                <c:pt idx="11" formatCode="0.000">
                  <c:v>0.17100000000000001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B9-4A36-B254-A4609658B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459856"/>
        <c:axId val="476885600"/>
      </c:scatterChart>
      <c:valAx>
        <c:axId val="56145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885600"/>
        <c:crosses val="autoZero"/>
        <c:crossBetween val="midCat"/>
      </c:valAx>
      <c:valAx>
        <c:axId val="47688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1459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B'!$M$7:$M$19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B'!$O$7:$O$19</c:f>
              <c:numCache>
                <c:formatCode>General</c:formatCode>
                <c:ptCount val="13"/>
                <c:pt idx="0" formatCode="0.000">
                  <c:v>4.2000000000000003E-2</c:v>
                </c:pt>
                <c:pt idx="2" formatCode="0.000">
                  <c:v>5.8000000000000003E-2</c:v>
                </c:pt>
                <c:pt idx="4" formatCode="0.000">
                  <c:v>5.6000000000000001E-2</c:v>
                </c:pt>
                <c:pt idx="6" formatCode="0.000">
                  <c:v>8.4000000000000005E-2</c:v>
                </c:pt>
                <c:pt idx="7" formatCode="0.000">
                  <c:v>8.8999999999999996E-2</c:v>
                </c:pt>
                <c:pt idx="11" formatCode="0.000">
                  <c:v>0.14799999999999999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00-401D-86A5-DBE2AAA98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655352"/>
        <c:axId val="558655680"/>
      </c:scatterChart>
      <c:valAx>
        <c:axId val="558655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8655680"/>
        <c:crosses val="autoZero"/>
        <c:crossBetween val="midCat"/>
      </c:valAx>
      <c:valAx>
        <c:axId val="5586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8655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B'!$M$7:$M$19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B'!$P$7:$P$19</c:f>
              <c:numCache>
                <c:formatCode>General</c:formatCode>
                <c:ptCount val="13"/>
                <c:pt idx="0" formatCode="0.000">
                  <c:v>4.8000000000000001E-2</c:v>
                </c:pt>
                <c:pt idx="2" formatCode="0.000">
                  <c:v>6.9000000000000006E-2</c:v>
                </c:pt>
                <c:pt idx="4" formatCode="0.000">
                  <c:v>0.08</c:v>
                </c:pt>
                <c:pt idx="6" formatCode="0.000">
                  <c:v>0.129</c:v>
                </c:pt>
                <c:pt idx="11" formatCode="0.000">
                  <c:v>0.158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CA-492E-AB49-0620EEF74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85080"/>
        <c:axId val="560984752"/>
      </c:scatterChart>
      <c:valAx>
        <c:axId val="560985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984752"/>
        <c:crosses val="autoZero"/>
        <c:crossBetween val="midCat"/>
      </c:valAx>
      <c:valAx>
        <c:axId val="56098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985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B'!$M$7:$M$19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B'!$Q$7:$Q$19</c:f>
              <c:numCache>
                <c:formatCode>General</c:formatCode>
                <c:ptCount val="13"/>
                <c:pt idx="0" formatCode="0.000">
                  <c:v>3.1E-2</c:v>
                </c:pt>
                <c:pt idx="4" formatCode="0.000">
                  <c:v>6.2E-2</c:v>
                </c:pt>
                <c:pt idx="6" formatCode="0.000">
                  <c:v>7.0000000000000007E-2</c:v>
                </c:pt>
                <c:pt idx="7" formatCode="0.000">
                  <c:v>8.1000000000000003E-2</c:v>
                </c:pt>
                <c:pt idx="9" formatCode="0.000">
                  <c:v>0.10299999999999999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F4-4CA0-825C-2FE9C9B4F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94720"/>
        <c:axId val="159796032"/>
      </c:scatterChart>
      <c:valAx>
        <c:axId val="159794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796032"/>
        <c:crosses val="autoZero"/>
        <c:crossBetween val="midCat"/>
      </c:valAx>
      <c:valAx>
        <c:axId val="15979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794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B'!$M$7:$M$19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B'!$R$7:$R$19</c:f>
              <c:numCache>
                <c:formatCode>General</c:formatCode>
                <c:ptCount val="13"/>
                <c:pt idx="2" formatCode="0.000">
                  <c:v>0.03</c:v>
                </c:pt>
                <c:pt idx="4" formatCode="0.000">
                  <c:v>5.8000000000000003E-2</c:v>
                </c:pt>
                <c:pt idx="6" formatCode="0.000">
                  <c:v>6.6000000000000003E-2</c:v>
                </c:pt>
                <c:pt idx="7" formatCode="0.000">
                  <c:v>8.2000000000000003E-2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20-4557-B1DC-A7D41C8FE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95376"/>
        <c:axId val="475376776"/>
      </c:scatterChart>
      <c:valAx>
        <c:axId val="28339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376776"/>
        <c:crosses val="autoZero"/>
        <c:crossBetween val="midCat"/>
      </c:valAx>
      <c:valAx>
        <c:axId val="47537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3395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B'!$M$7:$M$19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B'!$S$7:$S$19</c:f>
              <c:numCache>
                <c:formatCode>0.000</c:formatCode>
                <c:ptCount val="13"/>
                <c:pt idx="3">
                  <c:v>4.2999999999999997E-2</c:v>
                </c:pt>
                <c:pt idx="4">
                  <c:v>5.6000000000000001E-2</c:v>
                </c:pt>
                <c:pt idx="5">
                  <c:v>6.8000000000000005E-2</c:v>
                </c:pt>
                <c:pt idx="6">
                  <c:v>8.5000000000000006E-2</c:v>
                </c:pt>
                <c:pt idx="7">
                  <c:v>9.2999999999999999E-2</c:v>
                </c:pt>
                <c:pt idx="8">
                  <c:v>0.107</c:v>
                </c:pt>
                <c:pt idx="12">
                  <c:v>0.13600000000000001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F3-4769-8CE4-040095A61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487024"/>
        <c:axId val="559485712"/>
      </c:scatterChart>
      <c:valAx>
        <c:axId val="55948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485712"/>
        <c:crosses val="autoZero"/>
        <c:crossBetween val="midCat"/>
      </c:valAx>
      <c:valAx>
        <c:axId val="55948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48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B'!$M$7:$M$19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B'!$T$7:$T$19</c:f>
              <c:numCache>
                <c:formatCode>0.000</c:formatCode>
                <c:ptCount val="13"/>
                <c:pt idx="3">
                  <c:v>3.5000000000000003E-2</c:v>
                </c:pt>
                <c:pt idx="4">
                  <c:v>4.9000000000000002E-2</c:v>
                </c:pt>
                <c:pt idx="5">
                  <c:v>5.8000000000000003E-2</c:v>
                </c:pt>
                <c:pt idx="6">
                  <c:v>7.0000000000000007E-2</c:v>
                </c:pt>
                <c:pt idx="7">
                  <c:v>8.2000000000000003E-2</c:v>
                </c:pt>
                <c:pt idx="8">
                  <c:v>9.6000000000000002E-2</c:v>
                </c:pt>
                <c:pt idx="12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BC-490C-8354-9C3AE7241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844904"/>
        <c:axId val="283846216"/>
      </c:scatterChart>
      <c:valAx>
        <c:axId val="28384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3846216"/>
        <c:crosses val="autoZero"/>
        <c:crossBetween val="midCat"/>
      </c:valAx>
      <c:valAx>
        <c:axId val="28384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384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B'!$AM$17:$AM$25</c:f>
              <c:numCache>
                <c:formatCode>General</c:formatCode>
                <c:ptCount val="9"/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'Fig.1 NL23 panel B'!$AN$17:$AN$25</c:f>
              <c:numCache>
                <c:formatCode>0.000</c:formatCode>
                <c:ptCount val="9"/>
                <c:pt idx="2">
                  <c:v>0.313</c:v>
                </c:pt>
                <c:pt idx="3">
                  <c:v>0.53</c:v>
                </c:pt>
                <c:pt idx="4">
                  <c:v>0.60099999999999998</c:v>
                </c:pt>
                <c:pt idx="5">
                  <c:v>0.75800000000000001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FF-49EC-9AE5-8EFF47707023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8921194225721785"/>
                  <c:y val="4.41751302826277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B'!$AM$17:$AM$25</c:f>
              <c:numCache>
                <c:formatCode>General</c:formatCode>
                <c:ptCount val="9"/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'Fig.1 NL23 panel B'!$AO$17:$AO$25</c:f>
              <c:numCache>
                <c:formatCode>0.000</c:formatCode>
                <c:ptCount val="9"/>
                <c:pt idx="2">
                  <c:v>0.32500000000000001</c:v>
                </c:pt>
                <c:pt idx="3">
                  <c:v>0.50900000000000001</c:v>
                </c:pt>
                <c:pt idx="4">
                  <c:v>0.624</c:v>
                </c:pt>
                <c:pt idx="5">
                  <c:v>0.70599999999999996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FF-49EC-9AE5-8EFF47707023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8.6563867016622928E-3"/>
                  <c:y val="-4.445813838487580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B'!$AM$17:$AM$25</c:f>
              <c:numCache>
                <c:formatCode>General</c:formatCode>
                <c:ptCount val="9"/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</c:numCache>
            </c:numRef>
          </c:xVal>
          <c:yVal>
            <c:numRef>
              <c:f>'Fig.1 NL23 panel B'!$AP$17:$AP$25</c:f>
              <c:numCache>
                <c:formatCode>0.000</c:formatCode>
                <c:ptCount val="9"/>
                <c:pt idx="2">
                  <c:v>0.32900000000000001</c:v>
                </c:pt>
                <c:pt idx="3">
                  <c:v>0.52</c:v>
                </c:pt>
                <c:pt idx="4">
                  <c:v>0.7</c:v>
                </c:pt>
                <c:pt idx="5">
                  <c:v>0.72499999999999998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FF-49EC-9AE5-8EFF47707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633864"/>
        <c:axId val="801633208"/>
      </c:scatterChart>
      <c:valAx>
        <c:axId val="801633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1633208"/>
        <c:crosses val="autoZero"/>
        <c:crossBetween val="midCat"/>
      </c:valAx>
      <c:valAx>
        <c:axId val="80163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1633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B'!$M$7:$M$19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B'!$U$7:$U$19</c:f>
              <c:numCache>
                <c:formatCode>0.000</c:formatCode>
                <c:ptCount val="13"/>
                <c:pt idx="3">
                  <c:v>4.2000000000000003E-2</c:v>
                </c:pt>
                <c:pt idx="4">
                  <c:v>0.05</c:v>
                </c:pt>
                <c:pt idx="5">
                  <c:v>5.2999999999999999E-2</c:v>
                </c:pt>
                <c:pt idx="6">
                  <c:v>7.0999999999999994E-2</c:v>
                </c:pt>
                <c:pt idx="7">
                  <c:v>8.5000000000000006E-2</c:v>
                </c:pt>
                <c:pt idx="8">
                  <c:v>9.7000000000000003E-2</c:v>
                </c:pt>
                <c:pt idx="12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C0-49BF-A8A1-C8F08730C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158368"/>
        <c:axId val="522158696"/>
      </c:scatterChart>
      <c:valAx>
        <c:axId val="52215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158696"/>
        <c:crosses val="autoZero"/>
        <c:crossBetween val="midCat"/>
      </c:valAx>
      <c:valAx>
        <c:axId val="52215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158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B'!$W$7:$W$19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B'!$X$7:$X$19</c:f>
              <c:numCache>
                <c:formatCode>General</c:formatCode>
                <c:ptCount val="13"/>
                <c:pt idx="0" formatCode="0.000">
                  <c:v>3.7999999999999999E-2</c:v>
                </c:pt>
                <c:pt idx="2" formatCode="0.000">
                  <c:v>7.1999999999999995E-2</c:v>
                </c:pt>
                <c:pt idx="4" formatCode="0.000">
                  <c:v>8.5999999999999993E-2</c:v>
                </c:pt>
                <c:pt idx="6" formatCode="0.000">
                  <c:v>0.113</c:v>
                </c:pt>
                <c:pt idx="7" formatCode="0.000">
                  <c:v>0.121</c:v>
                </c:pt>
                <c:pt idx="11" formatCode="0.000">
                  <c:v>0.20499999999999999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26-4F60-9D6C-F37289709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525440"/>
        <c:axId val="476521176"/>
      </c:scatterChart>
      <c:valAx>
        <c:axId val="47652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521176"/>
        <c:crosses val="autoZero"/>
        <c:crossBetween val="midCat"/>
      </c:valAx>
      <c:valAx>
        <c:axId val="47652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525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B'!$W$7:$W$19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B'!$Y$7:$Y$19</c:f>
              <c:numCache>
                <c:formatCode>General</c:formatCode>
                <c:ptCount val="13"/>
                <c:pt idx="0" formatCode="0.000">
                  <c:v>3.1E-2</c:v>
                </c:pt>
                <c:pt idx="2" formatCode="0.000">
                  <c:v>7.0000000000000007E-2</c:v>
                </c:pt>
                <c:pt idx="4" formatCode="0.000">
                  <c:v>8.5999999999999993E-2</c:v>
                </c:pt>
                <c:pt idx="6" formatCode="0.000">
                  <c:v>0.112</c:v>
                </c:pt>
                <c:pt idx="7" formatCode="0.000">
                  <c:v>0.124</c:v>
                </c:pt>
                <c:pt idx="11" formatCode="0.000">
                  <c:v>0.19400000000000001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FF-4A4A-A97A-606AB0469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268352"/>
        <c:axId val="570273272"/>
      </c:scatterChart>
      <c:valAx>
        <c:axId val="57026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273272"/>
        <c:crosses val="autoZero"/>
        <c:crossBetween val="midCat"/>
      </c:valAx>
      <c:valAx>
        <c:axId val="57027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268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B'!$W$7:$W$19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B'!$Z$7:$Z$19</c:f>
              <c:numCache>
                <c:formatCode>General</c:formatCode>
                <c:ptCount val="13"/>
                <c:pt idx="0" formatCode="0.000">
                  <c:v>0.04</c:v>
                </c:pt>
                <c:pt idx="2" formatCode="0.000">
                  <c:v>6.7000000000000004E-2</c:v>
                </c:pt>
                <c:pt idx="4" formatCode="0.000">
                  <c:v>8.6999999999999994E-2</c:v>
                </c:pt>
                <c:pt idx="6" formatCode="0.000">
                  <c:v>0.124</c:v>
                </c:pt>
                <c:pt idx="11" formatCode="0.000">
                  <c:v>0.18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C7-46CE-AFFA-569660AE0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277864"/>
        <c:axId val="570276552"/>
      </c:scatterChart>
      <c:valAx>
        <c:axId val="57027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276552"/>
        <c:crosses val="autoZero"/>
        <c:crossBetween val="midCat"/>
      </c:valAx>
      <c:valAx>
        <c:axId val="57027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277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B'!$AC$7:$AC$19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B'!$AD$7:$AD$19</c:f>
              <c:numCache>
                <c:formatCode>0.000</c:formatCode>
                <c:ptCount val="13"/>
                <c:pt idx="0">
                  <c:v>5.8999999999999997E-2</c:v>
                </c:pt>
                <c:pt idx="1">
                  <c:v>8.3000000000000004E-2</c:v>
                </c:pt>
                <c:pt idx="4">
                  <c:v>0.14099999999999999</c:v>
                </c:pt>
                <c:pt idx="5">
                  <c:v>0.151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FF-419C-AEC9-5178B61D0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86672"/>
        <c:axId val="522797168"/>
      </c:scatterChart>
      <c:valAx>
        <c:axId val="52278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797168"/>
        <c:crosses val="autoZero"/>
        <c:crossBetween val="midCat"/>
      </c:valAx>
      <c:valAx>
        <c:axId val="52279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78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B'!$AC$7:$AC$19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B'!$AE$7:$AE$19</c:f>
              <c:numCache>
                <c:formatCode>0.000</c:formatCode>
                <c:ptCount val="13"/>
                <c:pt idx="0">
                  <c:v>6.0999999999999999E-2</c:v>
                </c:pt>
                <c:pt idx="1">
                  <c:v>0.08</c:v>
                </c:pt>
                <c:pt idx="4">
                  <c:v>0.13600000000000001</c:v>
                </c:pt>
                <c:pt idx="5">
                  <c:v>0.14499999999999999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89-4572-8760-7FC6579A3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978368"/>
        <c:axId val="466978040"/>
      </c:scatterChart>
      <c:valAx>
        <c:axId val="46697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978040"/>
        <c:crosses val="autoZero"/>
        <c:crossBetween val="midCat"/>
      </c:valAx>
      <c:valAx>
        <c:axId val="46697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978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B'!$AC$7:$AC$19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B'!$AF$7:$AF$19</c:f>
              <c:numCache>
                <c:formatCode>0.000</c:formatCode>
                <c:ptCount val="13"/>
                <c:pt idx="0">
                  <c:v>5.7000000000000002E-2</c:v>
                </c:pt>
                <c:pt idx="1">
                  <c:v>8.5999999999999993E-2</c:v>
                </c:pt>
                <c:pt idx="4">
                  <c:v>0.14000000000000001</c:v>
                </c:pt>
                <c:pt idx="5">
                  <c:v>0.156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A5-4277-9C2E-EE457ACA3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595416"/>
        <c:axId val="536568848"/>
      </c:scatterChart>
      <c:valAx>
        <c:axId val="536595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568848"/>
        <c:crosses val="autoZero"/>
        <c:crossBetween val="midCat"/>
      </c:valAx>
      <c:valAx>
        <c:axId val="53656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595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B'!$AI$7:$AI$19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B'!$AJ$7:$AJ$19</c:f>
              <c:numCache>
                <c:formatCode>0.000</c:formatCode>
                <c:ptCount val="13"/>
                <c:pt idx="0">
                  <c:v>5.0999999999999997E-2</c:v>
                </c:pt>
                <c:pt idx="1">
                  <c:v>9.9000000000000005E-2</c:v>
                </c:pt>
                <c:pt idx="4">
                  <c:v>0.245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98-4823-BE67-A1A49D00D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966560"/>
        <c:axId val="466963280"/>
      </c:scatterChart>
      <c:valAx>
        <c:axId val="46696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963280"/>
        <c:crosses val="autoZero"/>
        <c:crossBetween val="midCat"/>
      </c:valAx>
      <c:valAx>
        <c:axId val="46696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96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B'!$AI$7:$AI$19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B'!$AK$7:$AK$19</c:f>
              <c:numCache>
                <c:formatCode>0.000</c:formatCode>
                <c:ptCount val="13"/>
                <c:pt idx="0">
                  <c:v>6.2E-2</c:v>
                </c:pt>
                <c:pt idx="1">
                  <c:v>9.9000000000000005E-2</c:v>
                </c:pt>
                <c:pt idx="4">
                  <c:v>0.24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31-4591-A412-F3D41E7F0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573112"/>
        <c:axId val="536591480"/>
      </c:scatterChart>
      <c:valAx>
        <c:axId val="536573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591480"/>
        <c:crosses val="autoZero"/>
        <c:crossBetween val="midCat"/>
      </c:valAx>
      <c:valAx>
        <c:axId val="53659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573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B'!$AI$7:$AI$19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B'!$AL$7:$AL$19</c:f>
              <c:numCache>
                <c:formatCode>0.000</c:formatCode>
                <c:ptCount val="13"/>
                <c:pt idx="0">
                  <c:v>4.7E-2</c:v>
                </c:pt>
                <c:pt idx="1">
                  <c:v>8.5000000000000006E-2</c:v>
                </c:pt>
                <c:pt idx="4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84-4EC6-A5A5-A9699E894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572128"/>
        <c:axId val="536593776"/>
      </c:scatterChart>
      <c:valAx>
        <c:axId val="53657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593776"/>
        <c:crosses val="autoZero"/>
        <c:crossBetween val="midCat"/>
      </c:valAx>
      <c:valAx>
        <c:axId val="53659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572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2521653543307089"/>
                  <c:y val="-2.094377908643772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B'!$AQ$17:$AQ$26</c:f>
              <c:numCache>
                <c:formatCode>General</c:formatCode>
                <c:ptCount val="10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'Fig.1 NL23 panel B'!$AR$17:$AR$26</c:f>
              <c:numCache>
                <c:formatCode>General</c:formatCode>
                <c:ptCount val="10"/>
                <c:pt idx="3">
                  <c:v>9.8000000000000004E-2</c:v>
                </c:pt>
                <c:pt idx="4">
                  <c:v>0.16200000000000001</c:v>
                </c:pt>
                <c:pt idx="5">
                  <c:v>0.34300000000000003</c:v>
                </c:pt>
                <c:pt idx="6">
                  <c:v>0.48599999999999999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6-40F3-914E-81A78097612B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9678114566071004"/>
                  <c:y val="-1.27968846332221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B'!$AQ$17:$AQ$26</c:f>
              <c:numCache>
                <c:formatCode>General</c:formatCode>
                <c:ptCount val="10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'Fig.1 NL23 panel B'!$AS$17:$AS$26</c:f>
              <c:numCache>
                <c:formatCode>General</c:formatCode>
                <c:ptCount val="10"/>
                <c:pt idx="3">
                  <c:v>0.127</c:v>
                </c:pt>
                <c:pt idx="4">
                  <c:v>0.183</c:v>
                </c:pt>
                <c:pt idx="5">
                  <c:v>0.40300000000000002</c:v>
                </c:pt>
                <c:pt idx="6">
                  <c:v>0.51600000000000001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6-40F3-914E-81A78097612B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4463161107242188"/>
                  <c:y val="7.592437513417112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B'!$AQ$17:$AQ$26</c:f>
              <c:numCache>
                <c:formatCode>General</c:formatCode>
                <c:ptCount val="10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'Fig.1 NL23 panel B'!$AT$17:$AT$26</c:f>
              <c:numCache>
                <c:formatCode>General</c:formatCode>
                <c:ptCount val="10"/>
                <c:pt idx="3">
                  <c:v>0.128</c:v>
                </c:pt>
                <c:pt idx="4">
                  <c:v>0.20899999999999999</c:v>
                </c:pt>
                <c:pt idx="5">
                  <c:v>0.41399999999999998</c:v>
                </c:pt>
                <c:pt idx="6">
                  <c:v>0.49199999999999999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6-40F3-914E-81A780976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601720"/>
        <c:axId val="801643048"/>
      </c:scatterChart>
      <c:valAx>
        <c:axId val="801601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1643048"/>
        <c:crosses val="autoZero"/>
        <c:crossBetween val="midCat"/>
      </c:valAx>
      <c:valAx>
        <c:axId val="80164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1601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B'!$AO$7:$AO$19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B'!$AP$7:$AP$19</c:f>
              <c:numCache>
                <c:formatCode>0.000</c:formatCode>
                <c:ptCount val="13"/>
                <c:pt idx="0">
                  <c:v>5.8000000000000003E-2</c:v>
                </c:pt>
                <c:pt idx="1">
                  <c:v>8.8999999999999996E-2</c:v>
                </c:pt>
                <c:pt idx="4">
                  <c:v>0.22</c:v>
                </c:pt>
                <c:pt idx="5">
                  <c:v>0.27700000000000002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D4-40B9-8C0C-AC2D55E32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304200"/>
        <c:axId val="463303872"/>
      </c:scatterChart>
      <c:valAx>
        <c:axId val="463304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303872"/>
        <c:crosses val="autoZero"/>
        <c:crossBetween val="midCat"/>
      </c:valAx>
      <c:valAx>
        <c:axId val="46330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304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B'!$AO$7:$AO$19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B'!$AQ$7:$AQ$19</c:f>
              <c:numCache>
                <c:formatCode>0.000</c:formatCode>
                <c:ptCount val="13"/>
                <c:pt idx="0">
                  <c:v>5.2999999999999999E-2</c:v>
                </c:pt>
                <c:pt idx="1">
                  <c:v>9.5000000000000001E-2</c:v>
                </c:pt>
                <c:pt idx="4">
                  <c:v>0.193</c:v>
                </c:pt>
                <c:pt idx="5">
                  <c:v>0.22500000000000001</c:v>
                </c:pt>
                <c:pt idx="6">
                  <c:v>0.254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D8-4E69-8219-B4A65B6DB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376184"/>
        <c:axId val="530363392"/>
      </c:scatterChart>
      <c:valAx>
        <c:axId val="530376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363392"/>
        <c:crosses val="autoZero"/>
        <c:crossBetween val="midCat"/>
      </c:valAx>
      <c:valAx>
        <c:axId val="53036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376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B'!$AO$7:$AO$19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B'!$AR$7:$AR$19</c:f>
              <c:numCache>
                <c:formatCode>0.000</c:formatCode>
                <c:ptCount val="13"/>
                <c:pt idx="0">
                  <c:v>4.8000000000000001E-2</c:v>
                </c:pt>
                <c:pt idx="1">
                  <c:v>9.7000000000000003E-2</c:v>
                </c:pt>
                <c:pt idx="4">
                  <c:v>0.20799999999999999</c:v>
                </c:pt>
                <c:pt idx="5">
                  <c:v>0.255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07-4C1A-89F3-A1EB750FF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873056"/>
        <c:axId val="531862560"/>
      </c:scatterChart>
      <c:valAx>
        <c:axId val="53187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862560"/>
        <c:crosses val="autoZero"/>
        <c:crossBetween val="midCat"/>
      </c:valAx>
      <c:valAx>
        <c:axId val="53186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87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B'!$AU$7:$AU$19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B'!$AV$7:$AV$19</c:f>
              <c:numCache>
                <c:formatCode>General</c:formatCode>
                <c:ptCount val="13"/>
                <c:pt idx="0">
                  <c:v>5.7000000000000002E-2</c:v>
                </c:pt>
                <c:pt idx="1">
                  <c:v>0.105</c:v>
                </c:pt>
                <c:pt idx="4">
                  <c:v>0.25</c:v>
                </c:pt>
                <c:pt idx="5">
                  <c:v>0.30099999999999999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42-4E80-B3FD-1764804AA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355192"/>
        <c:axId val="530355520"/>
      </c:scatterChart>
      <c:valAx>
        <c:axId val="530355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355520"/>
        <c:crosses val="autoZero"/>
        <c:crossBetween val="midCat"/>
      </c:valAx>
      <c:valAx>
        <c:axId val="5303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355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B'!$AU$7:$AU$19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B'!$AW$7:$AW$19</c:f>
              <c:numCache>
                <c:formatCode>General</c:formatCode>
                <c:ptCount val="13"/>
                <c:pt idx="0">
                  <c:v>4.9000000000000002E-2</c:v>
                </c:pt>
                <c:pt idx="1">
                  <c:v>0.108</c:v>
                </c:pt>
                <c:pt idx="3">
                  <c:v>0.182</c:v>
                </c:pt>
                <c:pt idx="4">
                  <c:v>0.249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BC-485E-9008-BCA556AB8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485208"/>
        <c:axId val="557509808"/>
      </c:scatterChart>
      <c:valAx>
        <c:axId val="557485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7509808"/>
        <c:crosses val="autoZero"/>
        <c:crossBetween val="midCat"/>
      </c:valAx>
      <c:valAx>
        <c:axId val="55750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7485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B'!$AU$7:$AU$19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48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72</c:v>
                </c:pt>
                <c:pt idx="12">
                  <c:v>75</c:v>
                </c:pt>
              </c:numCache>
            </c:numRef>
          </c:xVal>
          <c:yVal>
            <c:numRef>
              <c:f>'Fig.1 JAM1 panel B'!$AX$7:$AX$19</c:f>
              <c:numCache>
                <c:formatCode>General</c:formatCode>
                <c:ptCount val="13"/>
                <c:pt idx="0">
                  <c:v>5.0999999999999997E-2</c:v>
                </c:pt>
                <c:pt idx="1">
                  <c:v>0.13</c:v>
                </c:pt>
                <c:pt idx="3">
                  <c:v>0.19700000000000001</c:v>
                </c:pt>
                <c:pt idx="5">
                  <c:v>0.29299999999999998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78-401B-8D2A-BD02C8FC1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137304"/>
        <c:axId val="523095360"/>
      </c:scatterChart>
      <c:valAx>
        <c:axId val="529137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3095360"/>
        <c:crosses val="autoZero"/>
        <c:crossBetween val="midCat"/>
      </c:valAx>
      <c:valAx>
        <c:axId val="52309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137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B'!$BA$7:$BA$15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48</c:v>
                </c:pt>
                <c:pt idx="7">
                  <c:v>56</c:v>
                </c:pt>
                <c:pt idx="8">
                  <c:v>72</c:v>
                </c:pt>
              </c:numCache>
            </c:numRef>
          </c:xVal>
          <c:yVal>
            <c:numRef>
              <c:f>'Fig.1 JAM1 panel B'!$BB$7:$BB$15</c:f>
              <c:numCache>
                <c:formatCode>0.000</c:formatCode>
                <c:ptCount val="9"/>
                <c:pt idx="0">
                  <c:v>4.4999999999999998E-2</c:v>
                </c:pt>
                <c:pt idx="1">
                  <c:v>0.105</c:v>
                </c:pt>
                <c:pt idx="3">
                  <c:v>0.13200000000000001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F5-42C2-AA65-8EE84FCD7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151408"/>
        <c:axId val="529148784"/>
      </c:scatterChart>
      <c:valAx>
        <c:axId val="52915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148784"/>
        <c:crosses val="autoZero"/>
        <c:crossBetween val="midCat"/>
      </c:valAx>
      <c:valAx>
        <c:axId val="52914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151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B'!$BA$7:$BA$15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48</c:v>
                </c:pt>
                <c:pt idx="7">
                  <c:v>56</c:v>
                </c:pt>
                <c:pt idx="8">
                  <c:v>72</c:v>
                </c:pt>
              </c:numCache>
            </c:numRef>
          </c:xVal>
          <c:yVal>
            <c:numRef>
              <c:f>'Fig.1 JAM1 panel B'!$BC$7:$BC$15</c:f>
              <c:numCache>
                <c:formatCode>0.000</c:formatCode>
                <c:ptCount val="9"/>
                <c:pt idx="0">
                  <c:v>4.4999999999999998E-2</c:v>
                </c:pt>
                <c:pt idx="1">
                  <c:v>0.104</c:v>
                </c:pt>
                <c:pt idx="3">
                  <c:v>0.128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5A-476F-8103-3C6C609EA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837664"/>
        <c:axId val="531832088"/>
      </c:scatterChart>
      <c:valAx>
        <c:axId val="53183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832088"/>
        <c:crosses val="autoZero"/>
        <c:crossBetween val="midCat"/>
      </c:valAx>
      <c:valAx>
        <c:axId val="53183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83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B'!$BA$7:$BA$15</c:f>
              <c:numCache>
                <c:formatCode>General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48</c:v>
                </c:pt>
                <c:pt idx="7">
                  <c:v>56</c:v>
                </c:pt>
                <c:pt idx="8">
                  <c:v>72</c:v>
                </c:pt>
              </c:numCache>
            </c:numRef>
          </c:xVal>
          <c:yVal>
            <c:numRef>
              <c:f>'Fig.1 JAM1 panel B'!$BD$7:$BD$15</c:f>
              <c:numCache>
                <c:formatCode>0.000</c:formatCode>
                <c:ptCount val="9"/>
                <c:pt idx="0">
                  <c:v>4.5999999999999999E-2</c:v>
                </c:pt>
                <c:pt idx="1">
                  <c:v>0.106</c:v>
                </c:pt>
                <c:pt idx="3">
                  <c:v>0.13400000000000001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62-42FA-85B0-365CAAB8B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125824"/>
        <c:axId val="529139928"/>
      </c:scatterChart>
      <c:valAx>
        <c:axId val="52912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139928"/>
        <c:crosses val="autoZero"/>
        <c:crossBetween val="midCat"/>
      </c:valAx>
      <c:valAx>
        <c:axId val="52913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125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B'!$BG$7:$BG$11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</c:numCache>
            </c:numRef>
          </c:xVal>
          <c:yVal>
            <c:numRef>
              <c:f>'Fig.1 JAM1 panel B'!$BH$7:$BH$11</c:f>
              <c:numCache>
                <c:formatCode>0.000</c:formatCode>
                <c:ptCount val="5"/>
                <c:pt idx="0">
                  <c:v>6.3E-2</c:v>
                </c:pt>
                <c:pt idx="1">
                  <c:v>0.126</c:v>
                </c:pt>
                <c:pt idx="3">
                  <c:v>0.251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CC-4AA6-9D4D-576C0FFC9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2952"/>
        <c:axId val="522700816"/>
      </c:scatterChart>
      <c:valAx>
        <c:axId val="52271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700816"/>
        <c:crosses val="autoZero"/>
        <c:crossBetween val="midCat"/>
      </c:valAx>
      <c:valAx>
        <c:axId val="52270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712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3866498903921238"/>
                  <c:y val="-2.543228669351304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B'!$AE$17:$AE$26</c:f>
              <c:numCache>
                <c:formatCode>General</c:formatCode>
                <c:ptCount val="10"/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'Fig.1 NL23 panel B'!$AF$17:$AF$26</c:f>
              <c:numCache>
                <c:formatCode>0.000</c:formatCode>
                <c:ptCount val="10"/>
                <c:pt idx="3">
                  <c:v>0.107</c:v>
                </c:pt>
                <c:pt idx="4">
                  <c:v>0.218</c:v>
                </c:pt>
                <c:pt idx="5">
                  <c:v>0.314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0-4554-A7F7-862A7295A0A2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8100735475334986"/>
                  <c:y val="1.972959882650872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B'!$AE$17:$AE$26</c:f>
              <c:numCache>
                <c:formatCode>General</c:formatCode>
                <c:ptCount val="10"/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'Fig.1 NL23 panel B'!$AG$17:$AG$26</c:f>
              <c:numCache>
                <c:formatCode>0.000</c:formatCode>
                <c:ptCount val="10"/>
                <c:pt idx="3">
                  <c:v>9.8000000000000004E-2</c:v>
                </c:pt>
                <c:pt idx="4">
                  <c:v>0.16700000000000001</c:v>
                </c:pt>
                <c:pt idx="5">
                  <c:v>0.23400000000000001</c:v>
                </c:pt>
                <c:pt idx="6">
                  <c:v>0.312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0-4554-A7F7-862A7295A0A2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869378542798957"/>
                  <c:y val="2.216016495301883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B'!$AE$17:$AE$26</c:f>
              <c:numCache>
                <c:formatCode>General</c:formatCode>
                <c:ptCount val="10"/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</c:numCache>
            </c:numRef>
          </c:xVal>
          <c:yVal>
            <c:numRef>
              <c:f>'Fig.1 NL23 panel B'!$AH$17:$AH$26</c:f>
              <c:numCache>
                <c:formatCode>0.000</c:formatCode>
                <c:ptCount val="10"/>
                <c:pt idx="3">
                  <c:v>9.1999999999999998E-2</c:v>
                </c:pt>
                <c:pt idx="4">
                  <c:v>0.16800000000000001</c:v>
                </c:pt>
                <c:pt idx="5">
                  <c:v>0.315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F0-4554-A7F7-862A7295A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52864"/>
        <c:axId val="761522728"/>
      </c:scatterChart>
      <c:valAx>
        <c:axId val="76145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522728"/>
        <c:crosses val="autoZero"/>
        <c:crossBetween val="midCat"/>
      </c:valAx>
      <c:valAx>
        <c:axId val="76152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1452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B'!$BG$7:$BG$11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</c:numCache>
            </c:numRef>
          </c:xVal>
          <c:yVal>
            <c:numRef>
              <c:f>'Fig.1 JAM1 panel B'!$BI$7:$BI$11</c:f>
              <c:numCache>
                <c:formatCode>0.000</c:formatCode>
                <c:ptCount val="5"/>
                <c:pt idx="0">
                  <c:v>5.0999999999999997E-2</c:v>
                </c:pt>
                <c:pt idx="1">
                  <c:v>0.121</c:v>
                </c:pt>
                <c:pt idx="3">
                  <c:v>0.255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C3-4791-8AA4-E15CC6E85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590384"/>
        <c:axId val="566585136"/>
      </c:scatterChart>
      <c:valAx>
        <c:axId val="56659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585136"/>
        <c:crosses val="autoZero"/>
        <c:crossBetween val="midCat"/>
      </c:valAx>
      <c:valAx>
        <c:axId val="5665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59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Rep12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JAM1 panel B'!$BG$7:$BG$11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</c:numCache>
            </c:numRef>
          </c:xVal>
          <c:yVal>
            <c:numRef>
              <c:f>'Fig.1 JAM1 panel B'!$BJ$7:$BJ$11</c:f>
              <c:numCache>
                <c:formatCode>0.000</c:formatCode>
                <c:ptCount val="5"/>
                <c:pt idx="0">
                  <c:v>5.3999999999999999E-2</c:v>
                </c:pt>
                <c:pt idx="1">
                  <c:v>0.123</c:v>
                </c:pt>
                <c:pt idx="3">
                  <c:v>0.245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CE-458B-835F-14B41309F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591040"/>
        <c:axId val="566604488"/>
      </c:scatterChart>
      <c:valAx>
        <c:axId val="56659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604488"/>
        <c:crosses val="autoZero"/>
        <c:crossBetween val="midCat"/>
      </c:valAx>
      <c:valAx>
        <c:axId val="56660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591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9.6</a:t>
            </a:r>
            <a:r>
              <a:rPr lang="fr-CA" baseline="0"/>
              <a:t> mM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([1]JAM1RV!$E$4:$H$4,[1]JAM1RV!$J$4:$K$4)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71</c:v>
                </c:pt>
                <c:pt idx="5">
                  <c:v>120</c:v>
                </c:pt>
              </c:numCache>
            </c:numRef>
          </c:xVal>
          <c:yVal>
            <c:numRef>
              <c:f>([1]JAM1RV!$E$6:$H$6,[1]JAM1RV!$J$6:$K$6)</c:f>
              <c:numCache>
                <c:formatCode>General</c:formatCode>
                <c:ptCount val="6"/>
                <c:pt idx="0">
                  <c:v>1.7000000000000001E-2</c:v>
                </c:pt>
                <c:pt idx="1">
                  <c:v>9.7000000000000003E-2</c:v>
                </c:pt>
                <c:pt idx="2">
                  <c:v>0.104</c:v>
                </c:pt>
                <c:pt idx="3">
                  <c:v>0.13</c:v>
                </c:pt>
                <c:pt idx="4">
                  <c:v>0.16300000000000001</c:v>
                </c:pt>
                <c:pt idx="5">
                  <c:v>0.157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88-4DA1-AFF3-F15B28A3C81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([1]JAM1RV!$E$4:$H$4,[1]JAM1RV!$J$4:$K$4)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71</c:v>
                </c:pt>
                <c:pt idx="5">
                  <c:v>120</c:v>
                </c:pt>
              </c:numCache>
            </c:numRef>
          </c:xVal>
          <c:yVal>
            <c:numRef>
              <c:f>([1]JAM1RV!$E$7:$H$7,[1]JAM1RV!$J$7:$K$7)</c:f>
              <c:numCache>
                <c:formatCode>General</c:formatCode>
                <c:ptCount val="6"/>
                <c:pt idx="0">
                  <c:v>8.9999999999999993E-3</c:v>
                </c:pt>
                <c:pt idx="1">
                  <c:v>8.1000000000000003E-2</c:v>
                </c:pt>
                <c:pt idx="2">
                  <c:v>0.105</c:v>
                </c:pt>
                <c:pt idx="3">
                  <c:v>0.114</c:v>
                </c:pt>
                <c:pt idx="4">
                  <c:v>0.152</c:v>
                </c:pt>
                <c:pt idx="5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88-4DA1-AFF3-F15B28A3C81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([1]JAM1RV!$E$4:$H$4,[1]JAM1RV!$J$4:$K$4)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71</c:v>
                </c:pt>
                <c:pt idx="5">
                  <c:v>120</c:v>
                </c:pt>
              </c:numCache>
            </c:numRef>
          </c:xVal>
          <c:yVal>
            <c:numRef>
              <c:f>([1]JAM1RV!$E$8:$H$8,[1]JAM1RV!$J$8:$K$8)</c:f>
              <c:numCache>
                <c:formatCode>General</c:formatCode>
                <c:ptCount val="6"/>
                <c:pt idx="0">
                  <c:v>1.4E-2</c:v>
                </c:pt>
                <c:pt idx="1">
                  <c:v>8.6999999999999994E-2</c:v>
                </c:pt>
                <c:pt idx="2">
                  <c:v>0.112</c:v>
                </c:pt>
                <c:pt idx="3">
                  <c:v>0.129</c:v>
                </c:pt>
                <c:pt idx="4">
                  <c:v>0.161</c:v>
                </c:pt>
                <c:pt idx="5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88-4DA1-AFF3-F15B28A3C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099168"/>
        <c:axId val="492100152"/>
      </c:scatterChart>
      <c:valAx>
        <c:axId val="49209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2100152"/>
        <c:crosses val="autoZero"/>
        <c:crossBetween val="midCat"/>
      </c:valAx>
      <c:valAx>
        <c:axId val="49210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209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16.1 mM</a:t>
            </a:r>
          </a:p>
        </c:rich>
      </c:tx>
      <c:layout>
        <c:manualLayout>
          <c:xMode val="edge"/>
          <c:yMode val="edge"/>
          <c:x val="0.351898684473162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([1]JAM1RV!$E$4:$H$4,[1]JAM1RV!$J$4:$K$4)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71</c:v>
                </c:pt>
                <c:pt idx="5">
                  <c:v>120</c:v>
                </c:pt>
              </c:numCache>
            </c:numRef>
          </c:xVal>
          <c:yVal>
            <c:numRef>
              <c:f>([1]JAM1RV!$E$12:$H$12,[1]JAM1RV!$J$12:$K$12)</c:f>
              <c:numCache>
                <c:formatCode>General</c:formatCode>
                <c:ptCount val="6"/>
                <c:pt idx="0">
                  <c:v>1.2999999999999999E-2</c:v>
                </c:pt>
                <c:pt idx="1">
                  <c:v>5.6000000000000001E-2</c:v>
                </c:pt>
                <c:pt idx="2">
                  <c:v>0.106</c:v>
                </c:pt>
                <c:pt idx="3">
                  <c:v>0.112</c:v>
                </c:pt>
                <c:pt idx="4">
                  <c:v>0.126</c:v>
                </c:pt>
                <c:pt idx="5">
                  <c:v>0.14799999999999999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A8-4782-9A5F-97702D0FF67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([1]JAM1RV!$E$4:$H$4,[1]JAM1RV!$J$4:$K$4)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71</c:v>
                </c:pt>
                <c:pt idx="5">
                  <c:v>120</c:v>
                </c:pt>
              </c:numCache>
            </c:numRef>
          </c:xVal>
          <c:yVal>
            <c:numRef>
              <c:f>([1]JAM1RV!$E$13:$H$13,[1]JAM1RV!$J$13:$K$13)</c:f>
              <c:numCache>
                <c:formatCode>General</c:formatCode>
                <c:ptCount val="6"/>
                <c:pt idx="0">
                  <c:v>8.0000000000000002E-3</c:v>
                </c:pt>
                <c:pt idx="1">
                  <c:v>0.11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0.151</c:v>
                </c:pt>
                <c:pt idx="5">
                  <c:v>0.111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A8-4782-9A5F-97702D0FF67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([1]JAM1RV!$E$4:$H$4,[1]JAM1RV!$J$4:$K$4)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71</c:v>
                </c:pt>
                <c:pt idx="5">
                  <c:v>120</c:v>
                </c:pt>
              </c:numCache>
            </c:numRef>
          </c:xVal>
          <c:yVal>
            <c:numRef>
              <c:f>([1]JAM1RV!$E$14:$H$14,[1]JAM1RV!$J$14:$K$14)</c:f>
              <c:numCache>
                <c:formatCode>General</c:formatCode>
                <c:ptCount val="6"/>
                <c:pt idx="0">
                  <c:v>1.2E-2</c:v>
                </c:pt>
                <c:pt idx="1">
                  <c:v>0.10299999999999999</c:v>
                </c:pt>
                <c:pt idx="2">
                  <c:v>0.14399999999999999</c:v>
                </c:pt>
                <c:pt idx="3">
                  <c:v>0.14099999999999999</c:v>
                </c:pt>
                <c:pt idx="4">
                  <c:v>0.159</c:v>
                </c:pt>
                <c:pt idx="5">
                  <c:v>0.156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A8-4782-9A5F-97702D0FF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101792"/>
        <c:axId val="492104088"/>
      </c:scatterChart>
      <c:valAx>
        <c:axId val="49210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2104088"/>
        <c:crosses val="autoZero"/>
        <c:crossBetween val="midCat"/>
      </c:valAx>
      <c:valAx>
        <c:axId val="49210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210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24.3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([1]JAM1RV!$E$4:$H$4,[1]JAM1RV!$J$4:$K$4)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71</c:v>
                </c:pt>
                <c:pt idx="5">
                  <c:v>120</c:v>
                </c:pt>
              </c:numCache>
            </c:numRef>
          </c:xVal>
          <c:yVal>
            <c:numRef>
              <c:f>([1]JAM1RV!$E$18:$H$18,[1]JAM1RV!$J$18:$K$18)</c:f>
              <c:numCache>
                <c:formatCode>General</c:formatCode>
                <c:ptCount val="6"/>
                <c:pt idx="0">
                  <c:v>-1.4E-2</c:v>
                </c:pt>
                <c:pt idx="1">
                  <c:v>9.4E-2</c:v>
                </c:pt>
                <c:pt idx="2">
                  <c:v>0.14799999999999999</c:v>
                </c:pt>
                <c:pt idx="3">
                  <c:v>0.14299999999999999</c:v>
                </c:pt>
                <c:pt idx="4">
                  <c:v>0.16500000000000001</c:v>
                </c:pt>
                <c:pt idx="5">
                  <c:v>0.13200000000000001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61-495F-9454-4C3AAEF861C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([1]JAM1RV!$E$4:$H$4,[1]JAM1RV!$J$4:$K$4)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71</c:v>
                </c:pt>
                <c:pt idx="5">
                  <c:v>120</c:v>
                </c:pt>
              </c:numCache>
            </c:numRef>
          </c:xVal>
          <c:yVal>
            <c:numRef>
              <c:f>([1]JAM1RV!$E$19:$H$19,[1]JAM1RV!$J$19:$K$19)</c:f>
              <c:numCache>
                <c:formatCode>General</c:formatCode>
                <c:ptCount val="6"/>
                <c:pt idx="0">
                  <c:v>1.2E-2</c:v>
                </c:pt>
                <c:pt idx="1">
                  <c:v>9.4E-2</c:v>
                </c:pt>
                <c:pt idx="2">
                  <c:v>0.155</c:v>
                </c:pt>
                <c:pt idx="3">
                  <c:v>0.159</c:v>
                </c:pt>
                <c:pt idx="4">
                  <c:v>0.15</c:v>
                </c:pt>
                <c:pt idx="5">
                  <c:v>0.14299999999999999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61-495F-9454-4C3AAEF861C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([1]JAM1RV!$E$4:$H$4,[1]JAM1RV!$J$4:$K$4)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71</c:v>
                </c:pt>
                <c:pt idx="5">
                  <c:v>120</c:v>
                </c:pt>
              </c:numCache>
            </c:numRef>
          </c:xVal>
          <c:yVal>
            <c:numRef>
              <c:f>([1]JAM1RV!$E$20:$H$20,[1]JAM1RV!$J$20:$K$20)</c:f>
              <c:numCache>
                <c:formatCode>General</c:formatCode>
                <c:ptCount val="6"/>
                <c:pt idx="0">
                  <c:v>8.9999999999999993E-3</c:v>
                </c:pt>
                <c:pt idx="1">
                  <c:v>7.5999999999999998E-2</c:v>
                </c:pt>
                <c:pt idx="2">
                  <c:v>0.14099999999999999</c:v>
                </c:pt>
                <c:pt idx="3">
                  <c:v>0.14299999999999999</c:v>
                </c:pt>
                <c:pt idx="4">
                  <c:v>0.153</c:v>
                </c:pt>
                <c:pt idx="5">
                  <c:v>0.124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61-495F-9454-4C3AAEF86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478104"/>
        <c:axId val="247480728"/>
      </c:scatterChart>
      <c:valAx>
        <c:axId val="247478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7480728"/>
        <c:crosses val="autoZero"/>
        <c:crossBetween val="midCat"/>
      </c:valAx>
      <c:valAx>
        <c:axId val="2474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7478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32.1</a:t>
            </a:r>
            <a:r>
              <a:rPr lang="fr-CA" baseline="0"/>
              <a:t> mM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([1]JAM1RV!$E$4:$H$4,[1]JAM1RV!$J$4:$K$4)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71</c:v>
                </c:pt>
                <c:pt idx="5">
                  <c:v>120</c:v>
                </c:pt>
              </c:numCache>
            </c:numRef>
          </c:xVal>
          <c:yVal>
            <c:numRef>
              <c:f>([1]JAM1RV!$E$24:$H$24,[1]JAM1RV!$J$24:$K$24)</c:f>
              <c:numCache>
                <c:formatCode>General</c:formatCode>
                <c:ptCount val="6"/>
                <c:pt idx="0">
                  <c:v>8.0000000000000002E-3</c:v>
                </c:pt>
                <c:pt idx="1">
                  <c:v>0.14000000000000001</c:v>
                </c:pt>
                <c:pt idx="2">
                  <c:v>0.17599999999999999</c:v>
                </c:pt>
                <c:pt idx="3">
                  <c:v>0.17499999999999999</c:v>
                </c:pt>
                <c:pt idx="4">
                  <c:v>0.185</c:v>
                </c:pt>
                <c:pt idx="5">
                  <c:v>0.185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38-45D4-B5FE-D3F0795345D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([1]JAM1RV!$E$4:$H$4,[1]JAM1RV!$J$4:$K$4)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71</c:v>
                </c:pt>
                <c:pt idx="5">
                  <c:v>120</c:v>
                </c:pt>
              </c:numCache>
            </c:numRef>
          </c:xVal>
          <c:yVal>
            <c:numRef>
              <c:f>([1]JAM1RV!$E$25:$H$25,[1]JAM1RV!$J$25:$K$25)</c:f>
              <c:numCache>
                <c:formatCode>General</c:formatCode>
                <c:ptCount val="6"/>
                <c:pt idx="0">
                  <c:v>7.0000000000000001E-3</c:v>
                </c:pt>
                <c:pt idx="1">
                  <c:v>0.123</c:v>
                </c:pt>
                <c:pt idx="2">
                  <c:v>0.17199999999999999</c:v>
                </c:pt>
                <c:pt idx="3">
                  <c:v>0.183</c:v>
                </c:pt>
                <c:pt idx="4">
                  <c:v>0.185</c:v>
                </c:pt>
                <c:pt idx="5">
                  <c:v>0.17699999999999999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38-45D4-B5FE-D3F0795345D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([1]JAM1RV!$E$4:$H$4,[1]JAM1RV!$J$4:$K$4)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71</c:v>
                </c:pt>
                <c:pt idx="5">
                  <c:v>120</c:v>
                </c:pt>
              </c:numCache>
            </c:numRef>
          </c:xVal>
          <c:yVal>
            <c:numRef>
              <c:f>([1]JAM1RV!$E$26:$H$26,[1]JAM1RV!$J$26:$K$26)</c:f>
              <c:numCache>
                <c:formatCode>General</c:formatCode>
                <c:ptCount val="6"/>
                <c:pt idx="0">
                  <c:v>4.0000000000000001E-3</c:v>
                </c:pt>
                <c:pt idx="1">
                  <c:v>0.10199999999999999</c:v>
                </c:pt>
                <c:pt idx="2">
                  <c:v>0.185</c:v>
                </c:pt>
                <c:pt idx="3">
                  <c:v>0.20899999999999999</c:v>
                </c:pt>
                <c:pt idx="4">
                  <c:v>0.24099999999999999</c:v>
                </c:pt>
                <c:pt idx="5">
                  <c:v>0.17699999999999999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38-45D4-B5FE-D3F07953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783088"/>
        <c:axId val="479783416"/>
      </c:scatterChart>
      <c:valAx>
        <c:axId val="47978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783416"/>
        <c:crosses val="autoZero"/>
        <c:crossBetween val="midCat"/>
      </c:valAx>
      <c:valAx>
        <c:axId val="47978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78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42.8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[1]JAM1RV!$E$4:$K$4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51</c:v>
                </c:pt>
                <c:pt idx="5">
                  <c:v>71</c:v>
                </c:pt>
                <c:pt idx="6">
                  <c:v>120</c:v>
                </c:pt>
              </c:numCache>
            </c:numRef>
          </c:xVal>
          <c:yVal>
            <c:numRef>
              <c:f>[1]JAM1RV!$E$30:$K$30</c:f>
              <c:numCache>
                <c:formatCode>General</c:formatCode>
                <c:ptCount val="7"/>
                <c:pt idx="0">
                  <c:v>-2E-3</c:v>
                </c:pt>
                <c:pt idx="1">
                  <c:v>9.4E-2</c:v>
                </c:pt>
                <c:pt idx="2">
                  <c:v>0.17100000000000001</c:v>
                </c:pt>
                <c:pt idx="3">
                  <c:v>0.19700000000000001</c:v>
                </c:pt>
                <c:pt idx="4">
                  <c:v>0.21099999999999999</c:v>
                </c:pt>
                <c:pt idx="5">
                  <c:v>0.23</c:v>
                </c:pt>
                <c:pt idx="6">
                  <c:v>0.17299999999999999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C2-4329-AEA8-51CF45B6AF6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[1]JAM1RV!$E$4:$K$4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51</c:v>
                </c:pt>
                <c:pt idx="5">
                  <c:v>71</c:v>
                </c:pt>
                <c:pt idx="6">
                  <c:v>120</c:v>
                </c:pt>
              </c:numCache>
            </c:numRef>
          </c:xVal>
          <c:yVal>
            <c:numRef>
              <c:f>[1]JAM1RV!$E$31:$K$31</c:f>
              <c:numCache>
                <c:formatCode>General</c:formatCode>
                <c:ptCount val="7"/>
                <c:pt idx="0">
                  <c:v>3.0000000000000001E-3</c:v>
                </c:pt>
                <c:pt idx="1">
                  <c:v>0.113</c:v>
                </c:pt>
                <c:pt idx="2">
                  <c:v>0.20100000000000001</c:v>
                </c:pt>
                <c:pt idx="3">
                  <c:v>0.218</c:v>
                </c:pt>
                <c:pt idx="4">
                  <c:v>0.214</c:v>
                </c:pt>
                <c:pt idx="5">
                  <c:v>0.247</c:v>
                </c:pt>
                <c:pt idx="6">
                  <c:v>0.19400000000000001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C2-4329-AEA8-51CF45B6AF6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[1]JAM1RV!$E$4:$K$4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51</c:v>
                </c:pt>
                <c:pt idx="5">
                  <c:v>71</c:v>
                </c:pt>
                <c:pt idx="6">
                  <c:v>120</c:v>
                </c:pt>
              </c:numCache>
            </c:numRef>
          </c:xVal>
          <c:yVal>
            <c:numRef>
              <c:f>[1]JAM1RV!$E$32:$K$32</c:f>
              <c:numCache>
                <c:formatCode>General</c:formatCode>
                <c:ptCount val="7"/>
                <c:pt idx="0">
                  <c:v>1.4E-2</c:v>
                </c:pt>
                <c:pt idx="1">
                  <c:v>7.4999999999999997E-2</c:v>
                </c:pt>
                <c:pt idx="2">
                  <c:v>0.16700000000000001</c:v>
                </c:pt>
                <c:pt idx="3">
                  <c:v>0.23899999999999999</c:v>
                </c:pt>
                <c:pt idx="4">
                  <c:v>0.24399999999999999</c:v>
                </c:pt>
                <c:pt idx="5">
                  <c:v>0.255</c:v>
                </c:pt>
                <c:pt idx="6">
                  <c:v>0.22800000000000001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C2-4329-AEA8-51CF45B6A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786464"/>
        <c:axId val="559796960"/>
      </c:scatterChart>
      <c:valAx>
        <c:axId val="55978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796960"/>
        <c:crosses val="autoZero"/>
        <c:crossBetween val="midCat"/>
      </c:valAx>
      <c:valAx>
        <c:axId val="55979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786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71.4</a:t>
            </a:r>
            <a:r>
              <a:rPr lang="fr-CA" baseline="0"/>
              <a:t> mM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[1]JAM1RV!$E$4:$K$4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51</c:v>
                </c:pt>
                <c:pt idx="5">
                  <c:v>71</c:v>
                </c:pt>
                <c:pt idx="6">
                  <c:v>120</c:v>
                </c:pt>
              </c:numCache>
            </c:numRef>
          </c:xVal>
          <c:yVal>
            <c:numRef>
              <c:f>[1]JAM1RV!$E$36:$K$36</c:f>
              <c:numCache>
                <c:formatCode>General</c:formatCode>
                <c:ptCount val="7"/>
                <c:pt idx="0">
                  <c:v>-1E-3</c:v>
                </c:pt>
                <c:pt idx="1">
                  <c:v>9.5000000000000001E-2</c:v>
                </c:pt>
                <c:pt idx="2">
                  <c:v>0.16200000000000001</c:v>
                </c:pt>
                <c:pt idx="3">
                  <c:v>0.19600000000000001</c:v>
                </c:pt>
                <c:pt idx="4">
                  <c:v>0.191</c:v>
                </c:pt>
                <c:pt idx="5">
                  <c:v>0.21099999999999999</c:v>
                </c:pt>
                <c:pt idx="6">
                  <c:v>0.19700000000000001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64-434D-BC7F-9630410F135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[1]JAM1RV!$E$4:$K$4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51</c:v>
                </c:pt>
                <c:pt idx="5">
                  <c:v>71</c:v>
                </c:pt>
                <c:pt idx="6">
                  <c:v>120</c:v>
                </c:pt>
              </c:numCache>
            </c:numRef>
          </c:xVal>
          <c:yVal>
            <c:numRef>
              <c:f>[1]JAM1RV!$E$37:$K$37</c:f>
              <c:numCache>
                <c:formatCode>General</c:formatCode>
                <c:ptCount val="7"/>
                <c:pt idx="0">
                  <c:v>1.7000000000000001E-2</c:v>
                </c:pt>
                <c:pt idx="1">
                  <c:v>0.13</c:v>
                </c:pt>
                <c:pt idx="2">
                  <c:v>0.17599999999999999</c:v>
                </c:pt>
                <c:pt idx="3">
                  <c:v>0.219</c:v>
                </c:pt>
                <c:pt idx="4">
                  <c:v>0.189</c:v>
                </c:pt>
                <c:pt idx="5">
                  <c:v>0.219</c:v>
                </c:pt>
                <c:pt idx="6">
                  <c:v>0.17799999999999999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64-434D-BC7F-9630410F135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[1]JAM1RV!$E$4:$K$4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51</c:v>
                </c:pt>
                <c:pt idx="5">
                  <c:v>71</c:v>
                </c:pt>
                <c:pt idx="6">
                  <c:v>120</c:v>
                </c:pt>
              </c:numCache>
            </c:numRef>
          </c:xVal>
          <c:yVal>
            <c:numRef>
              <c:f>[1]JAM1RV!$E$38:$K$38</c:f>
              <c:numCache>
                <c:formatCode>General</c:formatCode>
                <c:ptCount val="7"/>
                <c:pt idx="0">
                  <c:v>0.02</c:v>
                </c:pt>
                <c:pt idx="1">
                  <c:v>0.128</c:v>
                </c:pt>
                <c:pt idx="2">
                  <c:v>0.19700000000000001</c:v>
                </c:pt>
                <c:pt idx="3">
                  <c:v>0.224</c:v>
                </c:pt>
                <c:pt idx="4">
                  <c:v>0.214</c:v>
                </c:pt>
                <c:pt idx="5">
                  <c:v>0.23300000000000001</c:v>
                </c:pt>
                <c:pt idx="6">
                  <c:v>0.20699999999999999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64-434D-BC7F-9630410F1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783264"/>
        <c:axId val="247784248"/>
      </c:scatterChart>
      <c:valAx>
        <c:axId val="247783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7784248"/>
        <c:crosses val="autoZero"/>
        <c:crossBetween val="midCat"/>
      </c:valAx>
      <c:valAx>
        <c:axId val="24778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7783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107.1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[1]JAM1RV!$E$4:$K$4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51</c:v>
                </c:pt>
                <c:pt idx="5">
                  <c:v>71</c:v>
                </c:pt>
                <c:pt idx="6">
                  <c:v>120</c:v>
                </c:pt>
              </c:numCache>
            </c:numRef>
          </c:xVal>
          <c:yVal>
            <c:numRef>
              <c:f>[1]JAM1RV!$E$42:$K$42</c:f>
              <c:numCache>
                <c:formatCode>General</c:formatCode>
                <c:ptCount val="7"/>
                <c:pt idx="0">
                  <c:v>8.0000000000000002E-3</c:v>
                </c:pt>
                <c:pt idx="1">
                  <c:v>0.108</c:v>
                </c:pt>
                <c:pt idx="2">
                  <c:v>0.17499999999999999</c:v>
                </c:pt>
                <c:pt idx="3">
                  <c:v>0.19600000000000001</c:v>
                </c:pt>
                <c:pt idx="4">
                  <c:v>0.17299999999999999</c:v>
                </c:pt>
                <c:pt idx="5">
                  <c:v>0.193</c:v>
                </c:pt>
                <c:pt idx="6">
                  <c:v>0.13500000000000001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5-4084-B944-C139E765223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[1]JAM1RV!$E$4:$K$4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51</c:v>
                </c:pt>
                <c:pt idx="5">
                  <c:v>71</c:v>
                </c:pt>
                <c:pt idx="6">
                  <c:v>120</c:v>
                </c:pt>
              </c:numCache>
            </c:numRef>
          </c:xVal>
          <c:yVal>
            <c:numRef>
              <c:f>[1]JAM1RV!$E$43:$K$43</c:f>
              <c:numCache>
                <c:formatCode>General</c:formatCode>
                <c:ptCount val="7"/>
                <c:pt idx="0">
                  <c:v>0.03</c:v>
                </c:pt>
                <c:pt idx="1">
                  <c:v>7.0999999999999994E-2</c:v>
                </c:pt>
                <c:pt idx="2">
                  <c:v>0.126</c:v>
                </c:pt>
                <c:pt idx="3">
                  <c:v>0.41699999999999998</c:v>
                </c:pt>
                <c:pt idx="4">
                  <c:v>0.32100000000000001</c:v>
                </c:pt>
                <c:pt idx="5">
                  <c:v>0.35</c:v>
                </c:pt>
                <c:pt idx="6">
                  <c:v>0.28799999999999998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95-4084-B944-C139E765223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[1]JAM1RV!$E$4:$K$4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51</c:v>
                </c:pt>
                <c:pt idx="5">
                  <c:v>71</c:v>
                </c:pt>
                <c:pt idx="6">
                  <c:v>120</c:v>
                </c:pt>
              </c:numCache>
            </c:numRef>
          </c:xVal>
          <c:yVal>
            <c:numRef>
              <c:f>[1]JAM1RV!$E$44:$K$44</c:f>
              <c:numCache>
                <c:formatCode>General</c:formatCode>
                <c:ptCount val="7"/>
                <c:pt idx="0">
                  <c:v>3.0000000000000001E-3</c:v>
                </c:pt>
                <c:pt idx="1">
                  <c:v>0.128</c:v>
                </c:pt>
                <c:pt idx="2">
                  <c:v>0.17199999999999999</c:v>
                </c:pt>
                <c:pt idx="3">
                  <c:v>0.20499999999999999</c:v>
                </c:pt>
                <c:pt idx="4">
                  <c:v>0.214</c:v>
                </c:pt>
                <c:pt idx="5">
                  <c:v>0.22900000000000001</c:v>
                </c:pt>
                <c:pt idx="6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95-4084-B944-C139E7652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780312"/>
        <c:axId val="247782608"/>
      </c:scatterChart>
      <c:valAx>
        <c:axId val="247780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7782608"/>
        <c:crosses val="autoZero"/>
        <c:crossBetween val="midCat"/>
      </c:valAx>
      <c:valAx>
        <c:axId val="24778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7780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142.8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[1]JAM1RV!$E$4:$K$4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51</c:v>
                </c:pt>
                <c:pt idx="5">
                  <c:v>71</c:v>
                </c:pt>
                <c:pt idx="6">
                  <c:v>120</c:v>
                </c:pt>
              </c:numCache>
            </c:numRef>
          </c:xVal>
          <c:yVal>
            <c:numRef>
              <c:f>[1]JAM1RV!$E$48:$K$48</c:f>
              <c:numCache>
                <c:formatCode>General</c:formatCode>
                <c:ptCount val="7"/>
                <c:pt idx="0">
                  <c:v>4.0000000000000001E-3</c:v>
                </c:pt>
                <c:pt idx="1">
                  <c:v>0.112</c:v>
                </c:pt>
                <c:pt idx="2">
                  <c:v>0.125</c:v>
                </c:pt>
                <c:pt idx="3">
                  <c:v>0.13100000000000001</c:v>
                </c:pt>
                <c:pt idx="4">
                  <c:v>0.14099999999999999</c:v>
                </c:pt>
                <c:pt idx="5">
                  <c:v>0.14899999999999999</c:v>
                </c:pt>
                <c:pt idx="6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08-456F-A3FC-EB89C6A48BA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[1]JAM1RV!$E$4:$K$4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51</c:v>
                </c:pt>
                <c:pt idx="5">
                  <c:v>71</c:v>
                </c:pt>
                <c:pt idx="6">
                  <c:v>120</c:v>
                </c:pt>
              </c:numCache>
            </c:numRef>
          </c:xVal>
          <c:yVal>
            <c:numRef>
              <c:f>[1]JAM1RV!$E$49:$K$49</c:f>
              <c:numCache>
                <c:formatCode>General</c:formatCode>
                <c:ptCount val="7"/>
                <c:pt idx="0">
                  <c:v>1E-3</c:v>
                </c:pt>
                <c:pt idx="1">
                  <c:v>0.104</c:v>
                </c:pt>
                <c:pt idx="2">
                  <c:v>0.13400000000000001</c:v>
                </c:pt>
                <c:pt idx="3">
                  <c:v>0.13200000000000001</c:v>
                </c:pt>
                <c:pt idx="4">
                  <c:v>0.13100000000000001</c:v>
                </c:pt>
                <c:pt idx="5">
                  <c:v>0.155</c:v>
                </c:pt>
                <c:pt idx="6">
                  <c:v>0.104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08-456F-A3FC-EB89C6A48BA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[1]JAM1RV!$E$4:$K$4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  <c:pt idx="4">
                  <c:v>51</c:v>
                </c:pt>
                <c:pt idx="5">
                  <c:v>71</c:v>
                </c:pt>
                <c:pt idx="6">
                  <c:v>120</c:v>
                </c:pt>
              </c:numCache>
            </c:numRef>
          </c:xVal>
          <c:yVal>
            <c:numRef>
              <c:f>[1]JAM1RV!$E$50:$K$50</c:f>
              <c:numCache>
                <c:formatCode>General</c:formatCode>
                <c:ptCount val="7"/>
                <c:pt idx="0">
                  <c:v>1.7000000000000001E-2</c:v>
                </c:pt>
                <c:pt idx="1">
                  <c:v>0.123</c:v>
                </c:pt>
                <c:pt idx="2">
                  <c:v>0.13900000000000001</c:v>
                </c:pt>
                <c:pt idx="3">
                  <c:v>0.14599999999999999</c:v>
                </c:pt>
                <c:pt idx="4">
                  <c:v>0.13700000000000001</c:v>
                </c:pt>
                <c:pt idx="5">
                  <c:v>0.159</c:v>
                </c:pt>
                <c:pt idx="6">
                  <c:v>9.4E-2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08-456F-A3FC-EB89C6A48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088632"/>
        <c:axId val="559088960"/>
      </c:scatterChart>
      <c:valAx>
        <c:axId val="559088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088960"/>
        <c:crosses val="autoZero"/>
        <c:crossBetween val="midCat"/>
      </c:valAx>
      <c:valAx>
        <c:axId val="559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088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B'!$B$65:$B$70</c:f>
              <c:numCache>
                <c:formatCode>General</c:formatCode>
                <c:ptCount val="6"/>
                <c:pt idx="0">
                  <c:v>0</c:v>
                </c:pt>
                <c:pt idx="1">
                  <c:v>48</c:v>
                </c:pt>
                <c:pt idx="2">
                  <c:v>70</c:v>
                </c:pt>
                <c:pt idx="3">
                  <c:v>92</c:v>
                </c:pt>
              </c:numCache>
            </c:numRef>
          </c:xVal>
          <c:yVal>
            <c:numRef>
              <c:f>'Fig.1 NL23 panel B'!$C$65:$C$70</c:f>
              <c:numCache>
                <c:formatCode>0.000</c:formatCode>
                <c:ptCount val="6"/>
                <c:pt idx="0">
                  <c:v>0.115</c:v>
                </c:pt>
                <c:pt idx="1">
                  <c:v>0.23400000000000001</c:v>
                </c:pt>
                <c:pt idx="2" formatCode="General">
                  <c:v>0.28999999999999998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C0-4886-B9E7-30BADD114489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B'!$B$65:$B$70</c:f>
              <c:numCache>
                <c:formatCode>General</c:formatCode>
                <c:ptCount val="6"/>
                <c:pt idx="0">
                  <c:v>0</c:v>
                </c:pt>
                <c:pt idx="1">
                  <c:v>48</c:v>
                </c:pt>
                <c:pt idx="2">
                  <c:v>70</c:v>
                </c:pt>
                <c:pt idx="3">
                  <c:v>92</c:v>
                </c:pt>
              </c:numCache>
            </c:numRef>
          </c:xVal>
          <c:yVal>
            <c:numRef>
              <c:f>'Fig.1 NL23 panel B'!$D$65:$D$70</c:f>
              <c:numCache>
                <c:formatCode>0.000</c:formatCode>
                <c:ptCount val="6"/>
                <c:pt idx="0">
                  <c:v>0.125</c:v>
                </c:pt>
                <c:pt idx="1">
                  <c:v>0.26100000000000001</c:v>
                </c:pt>
                <c:pt idx="2" formatCode="General">
                  <c:v>0.29599999999999999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C0-4886-B9E7-30BADD114489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6069393764803791E-3"/>
                  <c:y val="-4.28361608938624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'Fig.1 NL23 panel B'!$B$65:$B$70</c:f>
              <c:numCache>
                <c:formatCode>General</c:formatCode>
                <c:ptCount val="6"/>
                <c:pt idx="0">
                  <c:v>0</c:v>
                </c:pt>
                <c:pt idx="1">
                  <c:v>48</c:v>
                </c:pt>
                <c:pt idx="2">
                  <c:v>70</c:v>
                </c:pt>
                <c:pt idx="3">
                  <c:v>92</c:v>
                </c:pt>
              </c:numCache>
            </c:numRef>
          </c:xVal>
          <c:yVal>
            <c:numRef>
              <c:f>'Fig.1 NL23 panel B'!$E$65:$E$70</c:f>
              <c:numCache>
                <c:formatCode>0.000</c:formatCode>
                <c:ptCount val="6"/>
                <c:pt idx="0">
                  <c:v>0.13</c:v>
                </c:pt>
                <c:pt idx="1">
                  <c:v>0.28000000000000003</c:v>
                </c:pt>
                <c:pt idx="2" formatCode="General">
                  <c:v>0.28299999999999997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C0-4886-B9E7-30BADD11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305024"/>
        <c:axId val="758818552"/>
      </c:scatterChart>
      <c:valAx>
        <c:axId val="79430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8818552"/>
        <c:crosses val="autoZero"/>
        <c:crossBetween val="midCat"/>
      </c:valAx>
      <c:valAx>
        <c:axId val="75881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4305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16.1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8.8331613625929423E-2"/>
                  <c:y val="-0.346440209751563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[1]JAM1RV!$Q$113:$S$113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</c:v>
                </c:pt>
              </c:numCache>
            </c:numRef>
          </c:xVal>
          <c:yVal>
            <c:numRef>
              <c:f>[1]JAM1RV!$Q$121:$S$121</c:f>
              <c:numCache>
                <c:formatCode>General</c:formatCode>
                <c:ptCount val="3"/>
                <c:pt idx="0">
                  <c:v>15.593170949999999</c:v>
                </c:pt>
                <c:pt idx="1">
                  <c:v>4.1656544999999996</c:v>
                </c:pt>
                <c:pt idx="2">
                  <c:v>0.30941190000000007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4F-4B5F-85A3-1127939F447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9.958224287495214E-2"/>
                  <c:y val="-0.453440137796896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[1]JAM1RV!$Q$113:$S$113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</c:v>
                </c:pt>
              </c:numCache>
            </c:numRef>
          </c:xVal>
          <c:yVal>
            <c:numRef>
              <c:f>[1]JAM1RV!$Q$122:$S$122</c:f>
              <c:numCache>
                <c:formatCode>General</c:formatCode>
                <c:ptCount val="3"/>
                <c:pt idx="0">
                  <c:v>16.385818050000001</c:v>
                </c:pt>
                <c:pt idx="1">
                  <c:v>3.2081804999999997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4F-4B5F-85A3-1127939F447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7.1455669752395354E-2"/>
                  <c:y val="-0.535280782688745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[1]JAM1RV!$Q$113:$S$113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</c:v>
                </c:pt>
              </c:numCache>
            </c:numRef>
          </c:xVal>
          <c:yVal>
            <c:numRef>
              <c:f>[1]JAM1RV!$Q$123:$S$123</c:f>
              <c:numCache>
                <c:formatCode>General</c:formatCode>
                <c:ptCount val="3"/>
                <c:pt idx="0">
                  <c:v>16.678201049999998</c:v>
                </c:pt>
                <c:pt idx="1">
                  <c:v>2.2990621500000001</c:v>
                </c:pt>
                <c:pt idx="2">
                  <c:v>0.26057429999999998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4F-4B5F-85A3-1127939F4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712408"/>
        <c:axId val="554750488"/>
      </c:scatterChart>
      <c:valAx>
        <c:axId val="536712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750488"/>
        <c:crosses val="autoZero"/>
        <c:crossBetween val="midCat"/>
      </c:valAx>
      <c:valAx>
        <c:axId val="55475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712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609182999305884"/>
                  <c:y val="-0.464872664336056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[1]JAM1RV!$Q$113:$S$113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</c:v>
                </c:pt>
              </c:numCache>
            </c:numRef>
          </c:xVal>
          <c:yVal>
            <c:numRef>
              <c:f>[1]JAM1RV!$Q$133:$S$133</c:f>
              <c:numCache>
                <c:formatCode>General</c:formatCode>
                <c:ptCount val="3"/>
                <c:pt idx="0">
                  <c:v>28.068767999999999</c:v>
                </c:pt>
                <c:pt idx="1">
                  <c:v>14.015587949999999</c:v>
                </c:pt>
                <c:pt idx="2">
                  <c:v>6.6247240500000011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20-437D-93F0-609B97FA842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4713151227599461"/>
                  <c:y val="-0.395249104296300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[1]JAM1RV!$Q$113:$S$113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</c:v>
                </c:pt>
              </c:numCache>
            </c:numRef>
          </c:xVal>
          <c:yVal>
            <c:numRef>
              <c:f>[1]JAM1RV!$Q$134:$S$134</c:f>
              <c:numCache>
                <c:formatCode>General</c:formatCode>
                <c:ptCount val="3"/>
                <c:pt idx="0">
                  <c:v>28.538990549999998</c:v>
                </c:pt>
                <c:pt idx="1">
                  <c:v>13.776540749999999</c:v>
                </c:pt>
                <c:pt idx="2">
                  <c:v>7.1468365500000006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20-437D-93F0-609B97FA842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4713151227599461"/>
                  <c:y val="-0.335827604872917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[1]JAM1RV!$Q$113:$S$113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</c:v>
                </c:pt>
              </c:numCache>
            </c:numRef>
          </c:xVal>
          <c:yVal>
            <c:numRef>
              <c:f>[1]JAM1RV!$Q$135:$T$135</c:f>
              <c:numCache>
                <c:formatCode>General</c:formatCode>
                <c:ptCount val="4"/>
                <c:pt idx="0">
                  <c:v>31.245621750000002</c:v>
                </c:pt>
                <c:pt idx="1">
                  <c:v>14.204673</c:v>
                </c:pt>
                <c:pt idx="2">
                  <c:v>6.4102562999999995</c:v>
                </c:pt>
                <c:pt idx="3">
                  <c:v>0.82558035000000007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20-437D-93F0-609B97FA8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017656"/>
        <c:axId val="431017328"/>
      </c:scatterChart>
      <c:valAx>
        <c:axId val="431017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1017328"/>
        <c:crosses val="autoZero"/>
        <c:crossBetween val="midCat"/>
      </c:valAx>
      <c:valAx>
        <c:axId val="43101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1017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9832867447697793"/>
                  <c:y val="-0.147266646025971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[1]JAM1RV!$Q$113:$S$113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</c:v>
                </c:pt>
              </c:numCache>
            </c:numRef>
          </c:xVal>
          <c:yVal>
            <c:numRef>
              <c:f>[1]JAM1RV!$Q$127:$S$127</c:f>
              <c:numCache>
                <c:formatCode>General</c:formatCode>
                <c:ptCount val="3"/>
                <c:pt idx="0">
                  <c:v>22.241671199999999</c:v>
                </c:pt>
                <c:pt idx="1">
                  <c:v>6.1588390500000001</c:v>
                </c:pt>
                <c:pt idx="2">
                  <c:v>0.85064174999999986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3E-41F1-9AB3-68020C2C37D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4284142607174104"/>
                  <c:y val="-1.335739282589667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[1]JAM1RV!$Q$113:$S$113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</c:v>
                </c:pt>
              </c:numCache>
            </c:numRef>
          </c:xVal>
          <c:yVal>
            <c:numRef>
              <c:f>[1]JAM1RV!$Q$128:$S$128</c:f>
              <c:numCache>
                <c:formatCode>General</c:formatCode>
                <c:ptCount val="3"/>
                <c:pt idx="0">
                  <c:v>20.825862749999995</c:v>
                </c:pt>
                <c:pt idx="1">
                  <c:v>7.7047739999999996</c:v>
                </c:pt>
                <c:pt idx="2">
                  <c:v>1.2633515999999998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3E-41F1-9AB3-68020C2C37D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9284142607174103"/>
                  <c:y val="-5.80759696704578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[1]JAM1RV!$Q$113:$S$113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</c:v>
                </c:pt>
              </c:numCache>
            </c:numRef>
          </c:xVal>
          <c:yVal>
            <c:numRef>
              <c:f>[1]JAM1RV!$Q$129:$S$129</c:f>
              <c:numCache>
                <c:formatCode>General</c:formatCode>
                <c:ptCount val="3"/>
                <c:pt idx="0">
                  <c:v>21.905270099999999</c:v>
                </c:pt>
                <c:pt idx="1">
                  <c:v>9.7416553499999985</c:v>
                </c:pt>
                <c:pt idx="2">
                  <c:v>1.3743607499999999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3E-41F1-9AB3-68020C2C3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299640"/>
        <c:axId val="419297672"/>
      </c:scatterChart>
      <c:valAx>
        <c:axId val="419299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297672"/>
        <c:crosses val="autoZero"/>
        <c:crossBetween val="midCat"/>
      </c:valAx>
      <c:valAx>
        <c:axId val="41929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299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6826803395694692E-2"/>
                  <c:y val="-0.390407860738551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[1]JAM1RV!$Q$113:$T$113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</c:numCache>
            </c:numRef>
          </c:xVal>
          <c:yVal>
            <c:numRef>
              <c:f>[1]JAM1RV!$Q$139:$T$139</c:f>
              <c:numCache>
                <c:formatCode>General</c:formatCode>
                <c:ptCount val="4"/>
                <c:pt idx="0">
                  <c:v>36.59494544999999</c:v>
                </c:pt>
                <c:pt idx="1">
                  <c:v>23.568640200000001</c:v>
                </c:pt>
                <c:pt idx="2">
                  <c:v>15.24809475</c:v>
                </c:pt>
                <c:pt idx="3">
                  <c:v>3.5147007000000001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07-4F30-9221-4043BCE86C9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9701043330328467E-2"/>
                  <c:y val="-0.248091256648754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[1]JAM1RV!$Q$113:$T$113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</c:numCache>
            </c:numRef>
          </c:xVal>
          <c:yVal>
            <c:numRef>
              <c:f>[1]JAM1RV!$Q$140:$T$140</c:f>
              <c:numCache>
                <c:formatCode>General</c:formatCode>
                <c:ptCount val="4"/>
                <c:pt idx="0">
                  <c:v>38.634879149999996</c:v>
                </c:pt>
                <c:pt idx="1">
                  <c:v>22.225606200000001</c:v>
                </c:pt>
                <c:pt idx="2">
                  <c:v>12.8642094</c:v>
                </c:pt>
                <c:pt idx="3">
                  <c:v>3.3273828000000005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07-4F30-9221-4043BCE86C9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4134043279261106E-2"/>
                  <c:y val="-0.308678253319866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[1]JAM1RV!$Q$113:$T$113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</c:numCache>
            </c:numRef>
          </c:xVal>
          <c:yVal>
            <c:numRef>
              <c:f>[1]JAM1RV!$Q$141:$T$141</c:f>
              <c:numCache>
                <c:formatCode>General</c:formatCode>
                <c:ptCount val="4"/>
                <c:pt idx="0">
                  <c:v>36.218060549999997</c:v>
                </c:pt>
                <c:pt idx="1">
                  <c:v>25.586725499999996</c:v>
                </c:pt>
                <c:pt idx="2">
                  <c:v>16.177133699999999</c:v>
                </c:pt>
                <c:pt idx="3">
                  <c:v>3.8353581000000001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07-4F30-9221-4043BCE86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395456"/>
        <c:axId val="245399720"/>
      </c:scatterChart>
      <c:valAx>
        <c:axId val="24539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5399720"/>
        <c:crosses val="autoZero"/>
        <c:crossBetween val="midCat"/>
      </c:valAx>
      <c:valAx>
        <c:axId val="24539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5395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2696309505656305"/>
                  <c:y val="3.49661979830436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([1]JAM1RV!$Q$113:$S$113,[1]JAM1RV!$U$113)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51</c:v>
                </c:pt>
              </c:numCache>
            </c:numRef>
          </c:xVal>
          <c:yVal>
            <c:numRef>
              <c:f>([1]JAM1RV!$Q$145:$S$145,[1]JAM1RV!$U$145)</c:f>
              <c:numCache>
                <c:formatCode>General</c:formatCode>
                <c:ptCount val="4"/>
                <c:pt idx="0">
                  <c:v>59.750233200000004</c:v>
                </c:pt>
                <c:pt idx="1">
                  <c:v>46.954139400000003</c:v>
                </c:pt>
                <c:pt idx="2">
                  <c:v>39.955582799999995</c:v>
                </c:pt>
                <c:pt idx="3">
                  <c:v>22.5607221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4B-44BF-9C1E-DD4500C2281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3686595084156623"/>
                  <c:y val="-2.7541566331131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[1]JAM1RV!$Q$113:$T$113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</c:numCache>
            </c:numRef>
          </c:xVal>
          <c:yVal>
            <c:numRef>
              <c:f>[1]JAM1RV!$Q$146:$T$146</c:f>
              <c:numCache>
                <c:formatCode>General</c:formatCode>
                <c:ptCount val="4"/>
                <c:pt idx="0">
                  <c:v>59.759872199999997</c:v>
                </c:pt>
                <c:pt idx="1">
                  <c:v>46.532272499999998</c:v>
                </c:pt>
                <c:pt idx="2">
                  <c:v>39.926344500000006</c:v>
                </c:pt>
                <c:pt idx="3">
                  <c:v>24.936414300000003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4B-44BF-9C1E-DD4500C2281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4269861658646084"/>
                  <c:y val="-0.1520935569783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[1]JAM1RV!$R$113:$T$113</c:f>
              <c:numCache>
                <c:formatCode>General</c:formatCode>
                <c:ptCount val="3"/>
                <c:pt idx="0">
                  <c:v>20</c:v>
                </c:pt>
                <c:pt idx="1">
                  <c:v>27</c:v>
                </c:pt>
                <c:pt idx="2">
                  <c:v>44</c:v>
                </c:pt>
              </c:numCache>
            </c:numRef>
          </c:xVal>
          <c:yVal>
            <c:numRef>
              <c:f>[1]JAM1RV!$R$147:$T$147</c:f>
              <c:numCache>
                <c:formatCode>General</c:formatCode>
                <c:ptCount val="3"/>
                <c:pt idx="0">
                  <c:v>49.009816799999989</c:v>
                </c:pt>
                <c:pt idx="1">
                  <c:v>40.704211799999996</c:v>
                </c:pt>
                <c:pt idx="2">
                  <c:v>25.512826499999996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4B-44BF-9C1E-DD4500C22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875664"/>
        <c:axId val="434878616"/>
      </c:scatterChart>
      <c:valAx>
        <c:axId val="43487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4878616"/>
        <c:crosses val="autoZero"/>
        <c:crossBetween val="midCat"/>
      </c:valAx>
      <c:valAx>
        <c:axId val="43487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4875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106.7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8310577468232194E-2"/>
                  <c:y val="-0.200669303917338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[1]JAM1RV!$Q$113:$T$113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</c:numCache>
            </c:numRef>
          </c:xVal>
          <c:yVal>
            <c:numRef>
              <c:f>[1]JAM1RV!$Q$151:$T$151</c:f>
              <c:numCache>
                <c:formatCode>General</c:formatCode>
                <c:ptCount val="4"/>
                <c:pt idx="0">
                  <c:v>95.179341600000001</c:v>
                </c:pt>
                <c:pt idx="1">
                  <c:v>77.604552900000002</c:v>
                </c:pt>
                <c:pt idx="2">
                  <c:v>72.835657649999987</c:v>
                </c:pt>
                <c:pt idx="3">
                  <c:v>57.103845749999991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9B-4D63-804D-0F8A6C52A59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6171984741988712E-3"/>
                  <c:y val="4.008796691249531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[1]JAM1RV!$Q$113:$T$113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</c:numCache>
            </c:numRef>
          </c:xVal>
          <c:yVal>
            <c:numRef>
              <c:f>[1]JAM1RV!$Q$152:$T$152</c:f>
              <c:numCache>
                <c:formatCode>General</c:formatCode>
                <c:ptCount val="4"/>
                <c:pt idx="0">
                  <c:v>96.341805000000008</c:v>
                </c:pt>
                <c:pt idx="1">
                  <c:v>76.88066400000001</c:v>
                </c:pt>
                <c:pt idx="2">
                  <c:v>70.749296100000009</c:v>
                </c:pt>
                <c:pt idx="3">
                  <c:v>50.501612700000003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9B-4D63-804D-0F8A6C52A597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[1]JAM1RV!$Q$113:$T$113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</c:numCache>
            </c:numRef>
          </c:xVal>
          <c:yVal>
            <c:numRef>
              <c:f>[1]JAM1RV!$Q$153:$T$153</c:f>
              <c:numCache>
                <c:formatCode>General</c:formatCode>
                <c:ptCount val="4"/>
                <c:pt idx="0">
                  <c:v>96.947134199999994</c:v>
                </c:pt>
                <c:pt idx="1">
                  <c:v>83.012674500000017</c:v>
                </c:pt>
                <c:pt idx="2">
                  <c:v>73.211578650000007</c:v>
                </c:pt>
                <c:pt idx="3">
                  <c:v>58.193534700000001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9B-4D63-804D-0F8A6C52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229440"/>
        <c:axId val="578222224"/>
      </c:scatterChart>
      <c:valAx>
        <c:axId val="57822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8222224"/>
        <c:crosses val="autoZero"/>
        <c:crossBetween val="midCat"/>
      </c:valAx>
      <c:valAx>
        <c:axId val="57822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8229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142.2 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7919161650428472E-2"/>
                  <c:y val="0.275115526734512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[1]JAM1RV!$Q$113:$T$113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</c:numCache>
            </c:numRef>
          </c:xVal>
          <c:yVal>
            <c:numRef>
              <c:f>[1]JAM1RV!$Q$157:$T$157</c:f>
              <c:numCache>
                <c:formatCode>General</c:formatCode>
                <c:ptCount val="4"/>
                <c:pt idx="0">
                  <c:v>150.36840000000001</c:v>
                </c:pt>
                <c:pt idx="1">
                  <c:v>127.84784039999998</c:v>
                </c:pt>
                <c:pt idx="2">
                  <c:v>134.24363819999999</c:v>
                </c:pt>
                <c:pt idx="3">
                  <c:v>112.06815480000002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FE-45F6-A007-E9F288CCC45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0084718527301355"/>
                  <c:y val="0.182847613131221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[1]JAM1RV!$Q$113:$T$113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</c:numCache>
            </c:numRef>
          </c:xVal>
          <c:yVal>
            <c:numRef>
              <c:f>[1]JAM1RV!$Q$158:$T$158</c:f>
              <c:numCache>
                <c:formatCode>General</c:formatCode>
                <c:ptCount val="4"/>
                <c:pt idx="0">
                  <c:v>150.56358975000001</c:v>
                </c:pt>
                <c:pt idx="1">
                  <c:v>125.94638700000002</c:v>
                </c:pt>
                <c:pt idx="2">
                  <c:v>130.31992259999998</c:v>
                </c:pt>
                <c:pt idx="3">
                  <c:v>112.92024240000001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FE-45F6-A007-E9F288CCC45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9.5286560451435173E-2"/>
                  <c:y val="0.105360455132844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[1]JAM1RV!$Q$113:$T$113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27</c:v>
                </c:pt>
                <c:pt idx="3">
                  <c:v>44</c:v>
                </c:pt>
              </c:numCache>
            </c:numRef>
          </c:xVal>
          <c:yVal>
            <c:numRef>
              <c:f>[1]JAM1RV!$Q$159:$T$159</c:f>
              <c:numCache>
                <c:formatCode>General</c:formatCode>
                <c:ptCount val="4"/>
                <c:pt idx="0">
                  <c:v>144.46611899999999</c:v>
                </c:pt>
                <c:pt idx="1">
                  <c:v>128.68900380000002</c:v>
                </c:pt>
                <c:pt idx="2">
                  <c:v>119.77485660000001</c:v>
                </c:pt>
                <c:pt idx="3">
                  <c:v>110.048463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FE-45F6-A007-E9F288CCC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103656"/>
        <c:axId val="240099064"/>
      </c:scatterChart>
      <c:valAx>
        <c:axId val="240103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099064"/>
        <c:crosses val="autoZero"/>
        <c:crossBetween val="midCat"/>
      </c:valAx>
      <c:valAx>
        <c:axId val="24009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103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2'!$AA$53</c:f>
              <c:strCache>
                <c:ptCount val="1"/>
                <c:pt idx="0">
                  <c:v>rep1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9.0955818022747156E-3"/>
                  <c:y val="-0.366561679790026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2'!$AB$52:$AE$52</c:f>
              <c:numCache>
                <c:formatCode>0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</c:numCache>
            </c:numRef>
          </c:xVal>
          <c:yVal>
            <c:numRef>
              <c:f>'Figure 2'!$AB$53:$AE$53</c:f>
              <c:numCache>
                <c:formatCode>0</c:formatCode>
                <c:ptCount val="4"/>
                <c:pt idx="0">
                  <c:v>430.26900000000001</c:v>
                </c:pt>
                <c:pt idx="1">
                  <c:v>342.68400000000003</c:v>
                </c:pt>
                <c:pt idx="2">
                  <c:v>140.685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E4-4503-B729-0C5806902DBB}"/>
            </c:ext>
          </c:extLst>
        </c:ser>
        <c:ser>
          <c:idx val="1"/>
          <c:order val="1"/>
          <c:tx>
            <c:strRef>
              <c:f>'Figure 2'!$AA$54</c:f>
              <c:strCache>
                <c:ptCount val="1"/>
                <c:pt idx="0">
                  <c:v>rep2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2904418197725285E-2"/>
                  <c:y val="-0.277103747448235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2'!$AB$52:$AE$52</c:f>
              <c:numCache>
                <c:formatCode>0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</c:numCache>
            </c:numRef>
          </c:xVal>
          <c:yVal>
            <c:numRef>
              <c:f>'Figure 2'!$AB$54:$AE$54</c:f>
              <c:numCache>
                <c:formatCode>0</c:formatCode>
                <c:ptCount val="4"/>
                <c:pt idx="0">
                  <c:v>421.59199999999998</c:v>
                </c:pt>
                <c:pt idx="1">
                  <c:v>316.63799999999998</c:v>
                </c:pt>
                <c:pt idx="2">
                  <c:v>123.456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E4-4503-B729-0C5806902DBB}"/>
            </c:ext>
          </c:extLst>
        </c:ser>
        <c:ser>
          <c:idx val="2"/>
          <c:order val="2"/>
          <c:tx>
            <c:strRef>
              <c:f>'Figure 2'!$AA$55</c:f>
              <c:strCache>
                <c:ptCount val="1"/>
                <c:pt idx="0">
                  <c:v>rep3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6237751531058619E-2"/>
                  <c:y val="-0.445772090988626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2'!$AB$52:$AE$52</c:f>
              <c:numCache>
                <c:formatCode>0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</c:numCache>
            </c:numRef>
          </c:xVal>
          <c:yVal>
            <c:numRef>
              <c:f>'Figure 2'!$AB$55:$AE$55</c:f>
              <c:numCache>
                <c:formatCode>0</c:formatCode>
                <c:ptCount val="4"/>
                <c:pt idx="0">
                  <c:v>404.16800000000001</c:v>
                </c:pt>
                <c:pt idx="1">
                  <c:v>295.60700000000003</c:v>
                </c:pt>
                <c:pt idx="2">
                  <c:v>138.137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E4-4503-B729-0C5806902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795560"/>
        <c:axId val="608794904"/>
      </c:scatterChart>
      <c:valAx>
        <c:axId val="608795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794904"/>
        <c:crosses val="autoZero"/>
        <c:crossBetween val="midCat"/>
      </c:valAx>
      <c:valAx>
        <c:axId val="608794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795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2'!$AJ$53</c:f>
              <c:strCache>
                <c:ptCount val="1"/>
                <c:pt idx="0">
                  <c:v>rep1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5311679790026244E-2"/>
                  <c:y val="-0.594157918892191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2'!$AK$52:$AM$52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24</c:v>
                </c:pt>
              </c:numCache>
            </c:numRef>
          </c:xVal>
          <c:yVal>
            <c:numRef>
              <c:f>'Figure 2'!$AK$53:$AM$53</c:f>
              <c:numCache>
                <c:formatCode>0</c:formatCode>
                <c:ptCount val="3"/>
                <c:pt idx="0">
                  <c:v>330.69099999999997</c:v>
                </c:pt>
                <c:pt idx="1">
                  <c:v>124.006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57-42BC-99A7-349DD8D936C9}"/>
            </c:ext>
          </c:extLst>
        </c:ser>
        <c:ser>
          <c:idx val="1"/>
          <c:order val="1"/>
          <c:tx>
            <c:strRef>
              <c:f>'Figure 2'!$AJ$54</c:f>
              <c:strCache>
                <c:ptCount val="1"/>
                <c:pt idx="0">
                  <c:v>rep2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1978346456692914E-2"/>
                  <c:y val="-0.784892585552026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2'!$AK$52:$AM$52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24</c:v>
                </c:pt>
              </c:numCache>
            </c:numRef>
          </c:xVal>
          <c:yVal>
            <c:numRef>
              <c:f>'Figure 2'!$AK$54:$AM$54</c:f>
              <c:numCache>
                <c:formatCode>0</c:formatCode>
                <c:ptCount val="3"/>
                <c:pt idx="0">
                  <c:v>350.94299999999998</c:v>
                </c:pt>
                <c:pt idx="1">
                  <c:v>143.98699999999999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57-42BC-99A7-349DD8D936C9}"/>
            </c:ext>
          </c:extLst>
        </c:ser>
        <c:ser>
          <c:idx val="2"/>
          <c:order val="2"/>
          <c:tx>
            <c:strRef>
              <c:f>'Figure 2'!$AJ$55</c:f>
              <c:strCache>
                <c:ptCount val="1"/>
                <c:pt idx="0">
                  <c:v>rep3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3645013123359583E-2"/>
                  <c:y val="-0.676970875236155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2'!$AK$52:$AM$52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24</c:v>
                </c:pt>
              </c:numCache>
            </c:numRef>
          </c:xVal>
          <c:yVal>
            <c:numRef>
              <c:f>'Figure 2'!$AK$55:$AM$55</c:f>
              <c:numCache>
                <c:formatCode>0</c:formatCode>
                <c:ptCount val="3"/>
                <c:pt idx="0">
                  <c:v>343.61599999999999</c:v>
                </c:pt>
                <c:pt idx="1">
                  <c:v>133.09800000000001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57-42BC-99A7-349DD8D93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848728"/>
        <c:axId val="563848072"/>
      </c:scatterChart>
      <c:valAx>
        <c:axId val="563848728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848072"/>
        <c:crosses val="autoZero"/>
        <c:crossBetween val="midCat"/>
      </c:valAx>
      <c:valAx>
        <c:axId val="56384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848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2'!$N$79</c:f>
              <c:strCache>
                <c:ptCount val="1"/>
                <c:pt idx="0">
                  <c:v>rep1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306781672533689E-2"/>
                  <c:y val="-0.545537678436952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2'!$O$78:$Q$78</c:f>
              <c:numCache>
                <c:formatCode>General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30</c:v>
                </c:pt>
              </c:numCache>
            </c:numRef>
          </c:xVal>
          <c:yVal>
            <c:numRef>
              <c:f>'Figure 2'!$O$79:$Q$79</c:f>
              <c:numCache>
                <c:formatCode>0</c:formatCode>
                <c:ptCount val="3"/>
                <c:pt idx="0">
                  <c:v>424.76100000000002</c:v>
                </c:pt>
                <c:pt idx="1">
                  <c:v>177.79599999999999</c:v>
                </c:pt>
                <c:pt idx="2">
                  <c:v>20.094999999999999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5D-41D3-AC6B-B4107FBB0DD4}"/>
            </c:ext>
          </c:extLst>
        </c:ser>
        <c:ser>
          <c:idx val="1"/>
          <c:order val="1"/>
          <c:tx>
            <c:strRef>
              <c:f>'Figure 2'!$N$80</c:f>
              <c:strCache>
                <c:ptCount val="1"/>
                <c:pt idx="0">
                  <c:v>rep2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29385617513215E-2"/>
                  <c:y val="-0.494632823460910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2'!$O$78:$Q$78</c:f>
              <c:numCache>
                <c:formatCode>General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30</c:v>
                </c:pt>
              </c:numCache>
            </c:numRef>
          </c:xVal>
          <c:yVal>
            <c:numRef>
              <c:f>'Figure 2'!$O$80:$Q$80</c:f>
              <c:numCache>
                <c:formatCode>0</c:formatCode>
                <c:ptCount val="3"/>
                <c:pt idx="0">
                  <c:v>429</c:v>
                </c:pt>
                <c:pt idx="1">
                  <c:v>169.14699999999999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5D-41D3-AC6B-B4107FBB0DD4}"/>
            </c:ext>
          </c:extLst>
        </c:ser>
        <c:ser>
          <c:idx val="2"/>
          <c:order val="2"/>
          <c:tx>
            <c:strRef>
              <c:f>'Figure 2'!$N$81</c:f>
              <c:strCache>
                <c:ptCount val="1"/>
                <c:pt idx="0">
                  <c:v>rep3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9574648873767464E-2"/>
                  <c:y val="-0.433400726865846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'Figure 2'!$O$78:$Q$78</c:f>
              <c:numCache>
                <c:formatCode>General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30</c:v>
                </c:pt>
              </c:numCache>
            </c:numRef>
          </c:xVal>
          <c:yVal>
            <c:numRef>
              <c:f>'Figure 2'!$O$81:$Q$81</c:f>
              <c:numCache>
                <c:formatCode>0</c:formatCode>
                <c:ptCount val="3"/>
                <c:pt idx="0">
                  <c:v>393.851</c:v>
                </c:pt>
                <c:pt idx="1">
                  <c:v>135.51900000000001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5D-41D3-AC6B-B4107FBB0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199360"/>
        <c:axId val="615207232"/>
      </c:scatterChart>
      <c:valAx>
        <c:axId val="615199360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07232"/>
        <c:crosses val="autoZero"/>
        <c:crossBetween val="midCat"/>
      </c:valAx>
      <c:valAx>
        <c:axId val="61520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99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26" Type="http://schemas.openxmlformats.org/officeDocument/2006/relationships/chart" Target="../charts/chart50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chart" Target="../charts/chart49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28" Type="http://schemas.openxmlformats.org/officeDocument/2006/relationships/chart" Target="../charts/chart52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Relationship Id="rId27" Type="http://schemas.openxmlformats.org/officeDocument/2006/relationships/chart" Target="../charts/chart5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13" Type="http://schemas.openxmlformats.org/officeDocument/2006/relationships/chart" Target="../charts/chart65.xml"/><Relationship Id="rId18" Type="http://schemas.openxmlformats.org/officeDocument/2006/relationships/chart" Target="../charts/chart70.xml"/><Relationship Id="rId26" Type="http://schemas.openxmlformats.org/officeDocument/2006/relationships/chart" Target="../charts/chart78.xml"/><Relationship Id="rId3" Type="http://schemas.openxmlformats.org/officeDocument/2006/relationships/chart" Target="../charts/chart55.xml"/><Relationship Id="rId21" Type="http://schemas.openxmlformats.org/officeDocument/2006/relationships/chart" Target="../charts/chart73.xml"/><Relationship Id="rId7" Type="http://schemas.openxmlformats.org/officeDocument/2006/relationships/chart" Target="../charts/chart59.xml"/><Relationship Id="rId12" Type="http://schemas.openxmlformats.org/officeDocument/2006/relationships/chart" Target="../charts/chart64.xml"/><Relationship Id="rId17" Type="http://schemas.openxmlformats.org/officeDocument/2006/relationships/chart" Target="../charts/chart69.xml"/><Relationship Id="rId25" Type="http://schemas.openxmlformats.org/officeDocument/2006/relationships/chart" Target="../charts/chart77.xml"/><Relationship Id="rId2" Type="http://schemas.openxmlformats.org/officeDocument/2006/relationships/chart" Target="../charts/chart54.xml"/><Relationship Id="rId16" Type="http://schemas.openxmlformats.org/officeDocument/2006/relationships/chart" Target="../charts/chart68.xml"/><Relationship Id="rId20" Type="http://schemas.openxmlformats.org/officeDocument/2006/relationships/chart" Target="../charts/chart72.xml"/><Relationship Id="rId29" Type="http://schemas.openxmlformats.org/officeDocument/2006/relationships/chart" Target="../charts/chart81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11" Type="http://schemas.openxmlformats.org/officeDocument/2006/relationships/chart" Target="../charts/chart63.xml"/><Relationship Id="rId24" Type="http://schemas.openxmlformats.org/officeDocument/2006/relationships/chart" Target="../charts/chart76.xml"/><Relationship Id="rId5" Type="http://schemas.openxmlformats.org/officeDocument/2006/relationships/chart" Target="../charts/chart57.xml"/><Relationship Id="rId15" Type="http://schemas.openxmlformats.org/officeDocument/2006/relationships/chart" Target="../charts/chart67.xml"/><Relationship Id="rId23" Type="http://schemas.openxmlformats.org/officeDocument/2006/relationships/chart" Target="../charts/chart75.xml"/><Relationship Id="rId28" Type="http://schemas.openxmlformats.org/officeDocument/2006/relationships/chart" Target="../charts/chart80.xml"/><Relationship Id="rId10" Type="http://schemas.openxmlformats.org/officeDocument/2006/relationships/chart" Target="../charts/chart62.xml"/><Relationship Id="rId19" Type="http://schemas.openxmlformats.org/officeDocument/2006/relationships/chart" Target="../charts/chart71.xml"/><Relationship Id="rId4" Type="http://schemas.openxmlformats.org/officeDocument/2006/relationships/chart" Target="../charts/chart56.xml"/><Relationship Id="rId9" Type="http://schemas.openxmlformats.org/officeDocument/2006/relationships/chart" Target="../charts/chart61.xml"/><Relationship Id="rId14" Type="http://schemas.openxmlformats.org/officeDocument/2006/relationships/chart" Target="../charts/chart66.xml"/><Relationship Id="rId22" Type="http://schemas.openxmlformats.org/officeDocument/2006/relationships/chart" Target="../charts/chart74.xml"/><Relationship Id="rId27" Type="http://schemas.openxmlformats.org/officeDocument/2006/relationships/chart" Target="../charts/chart7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13" Type="http://schemas.openxmlformats.org/officeDocument/2006/relationships/chart" Target="../charts/chart94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12" Type="http://schemas.openxmlformats.org/officeDocument/2006/relationships/chart" Target="../charts/chart93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11" Type="http://schemas.openxmlformats.org/officeDocument/2006/relationships/chart" Target="../charts/chart92.xml"/><Relationship Id="rId5" Type="http://schemas.openxmlformats.org/officeDocument/2006/relationships/chart" Target="../charts/chart86.xml"/><Relationship Id="rId15" Type="http://schemas.openxmlformats.org/officeDocument/2006/relationships/chart" Target="../charts/chart96.xml"/><Relationship Id="rId10" Type="http://schemas.openxmlformats.org/officeDocument/2006/relationships/chart" Target="../charts/chart91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Relationship Id="rId14" Type="http://schemas.openxmlformats.org/officeDocument/2006/relationships/chart" Target="../charts/chart9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5" Type="http://schemas.openxmlformats.org/officeDocument/2006/relationships/chart" Target="../charts/chart101.xml"/><Relationship Id="rId4" Type="http://schemas.openxmlformats.org/officeDocument/2006/relationships/chart" Target="../charts/chart10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8164</xdr:colOff>
      <xdr:row>28</xdr:row>
      <xdr:rowOff>10886</xdr:rowOff>
    </xdr:from>
    <xdr:to>
      <xdr:col>18</xdr:col>
      <xdr:colOff>9525</xdr:colOff>
      <xdr:row>40</xdr:row>
      <xdr:rowOff>87086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57150</xdr:colOff>
      <xdr:row>28</xdr:row>
      <xdr:rowOff>0</xdr:rowOff>
    </xdr:from>
    <xdr:to>
      <xdr:col>21</xdr:col>
      <xdr:colOff>723900</xdr:colOff>
      <xdr:row>40</xdr:row>
      <xdr:rowOff>123825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28</xdr:row>
      <xdr:rowOff>9525</xdr:rowOff>
    </xdr:from>
    <xdr:to>
      <xdr:col>26</xdr:col>
      <xdr:colOff>0</xdr:colOff>
      <xdr:row>40</xdr:row>
      <xdr:rowOff>111126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19050</xdr:colOff>
      <xdr:row>27</xdr:row>
      <xdr:rowOff>228600</xdr:rowOff>
    </xdr:from>
    <xdr:to>
      <xdr:col>30</xdr:col>
      <xdr:colOff>9525</xdr:colOff>
      <xdr:row>40</xdr:row>
      <xdr:rowOff>111125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190500</xdr:colOff>
      <xdr:row>27</xdr:row>
      <xdr:rowOff>171449</xdr:rowOff>
    </xdr:from>
    <xdr:to>
      <xdr:col>38</xdr:col>
      <xdr:colOff>19050</xdr:colOff>
      <xdr:row>40</xdr:row>
      <xdr:rowOff>95250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66675</xdr:colOff>
      <xdr:row>27</xdr:row>
      <xdr:rowOff>171449</xdr:rowOff>
    </xdr:from>
    <xdr:to>
      <xdr:col>42</xdr:col>
      <xdr:colOff>0</xdr:colOff>
      <xdr:row>40</xdr:row>
      <xdr:rowOff>95250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47625</xdr:colOff>
      <xdr:row>27</xdr:row>
      <xdr:rowOff>180974</xdr:rowOff>
    </xdr:from>
    <xdr:to>
      <xdr:col>46</xdr:col>
      <xdr:colOff>47625</xdr:colOff>
      <xdr:row>40</xdr:row>
      <xdr:rowOff>63500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47625</xdr:colOff>
      <xdr:row>27</xdr:row>
      <xdr:rowOff>171449</xdr:rowOff>
    </xdr:from>
    <xdr:to>
      <xdr:col>34</xdr:col>
      <xdr:colOff>83345</xdr:colOff>
      <xdr:row>40</xdr:row>
      <xdr:rowOff>95250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702469</xdr:colOff>
      <xdr:row>72</xdr:row>
      <xdr:rowOff>188119</xdr:rowOff>
    </xdr:from>
    <xdr:to>
      <xdr:col>5</xdr:col>
      <xdr:colOff>690562</xdr:colOff>
      <xdr:row>97</xdr:row>
      <xdr:rowOff>59531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</xdr:colOff>
      <xdr:row>72</xdr:row>
      <xdr:rowOff>176211</xdr:rowOff>
    </xdr:from>
    <xdr:to>
      <xdr:col>11</xdr:col>
      <xdr:colOff>0</xdr:colOff>
      <xdr:row>97</xdr:row>
      <xdr:rowOff>35718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753341</xdr:colOff>
      <xdr:row>72</xdr:row>
      <xdr:rowOff>169718</xdr:rowOff>
    </xdr:from>
    <xdr:to>
      <xdr:col>15</xdr:col>
      <xdr:colOff>623455</xdr:colOff>
      <xdr:row>97</xdr:row>
      <xdr:rowOff>34636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761999</xdr:colOff>
      <xdr:row>72</xdr:row>
      <xdr:rowOff>169718</xdr:rowOff>
    </xdr:from>
    <xdr:to>
      <xdr:col>20</xdr:col>
      <xdr:colOff>614794</xdr:colOff>
      <xdr:row>96</xdr:row>
      <xdr:rowOff>173182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412749</xdr:colOff>
      <xdr:row>118</xdr:row>
      <xdr:rowOff>97631</xdr:rowOff>
    </xdr:from>
    <xdr:to>
      <xdr:col>12</xdr:col>
      <xdr:colOff>719136</xdr:colOff>
      <xdr:row>133</xdr:row>
      <xdr:rowOff>127001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75406</xdr:colOff>
      <xdr:row>118</xdr:row>
      <xdr:rowOff>86518</xdr:rowOff>
    </xdr:from>
    <xdr:to>
      <xdr:col>17</xdr:col>
      <xdr:colOff>47626</xdr:colOff>
      <xdr:row>134</xdr:row>
      <xdr:rowOff>47626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431131</xdr:colOff>
      <xdr:row>43</xdr:row>
      <xdr:rowOff>12032</xdr:rowOff>
    </xdr:from>
    <xdr:to>
      <xdr:col>23</xdr:col>
      <xdr:colOff>431131</xdr:colOff>
      <xdr:row>57</xdr:row>
      <xdr:rowOff>68180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613996</xdr:colOff>
      <xdr:row>102</xdr:row>
      <xdr:rowOff>106031</xdr:rowOff>
    </xdr:from>
    <xdr:to>
      <xdr:col>10</xdr:col>
      <xdr:colOff>175172</xdr:colOff>
      <xdr:row>125</xdr:row>
      <xdr:rowOff>159688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490481</xdr:colOff>
      <xdr:row>43</xdr:row>
      <xdr:rowOff>12838</xdr:rowOff>
    </xdr:from>
    <xdr:to>
      <xdr:col>29</xdr:col>
      <xdr:colOff>632809</xdr:colOff>
      <xdr:row>57</xdr:row>
      <xdr:rowOff>59881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437388</xdr:colOff>
      <xdr:row>57</xdr:row>
      <xdr:rowOff>80313</xdr:rowOff>
    </xdr:from>
    <xdr:to>
      <xdr:col>23</xdr:col>
      <xdr:colOff>437388</xdr:colOff>
      <xdr:row>71</xdr:row>
      <xdr:rowOff>124451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476386</xdr:colOff>
      <xdr:row>57</xdr:row>
      <xdr:rowOff>17121</xdr:rowOff>
    </xdr:from>
    <xdr:to>
      <xdr:col>29</xdr:col>
      <xdr:colOff>606807</xdr:colOff>
      <xdr:row>71</xdr:row>
      <xdr:rowOff>88943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472967</xdr:colOff>
      <xdr:row>71</xdr:row>
      <xdr:rowOff>139262</xdr:rowOff>
    </xdr:from>
    <xdr:to>
      <xdr:col>23</xdr:col>
      <xdr:colOff>446691</xdr:colOff>
      <xdr:row>86</xdr:row>
      <xdr:rowOff>57807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549604</xdr:colOff>
      <xdr:row>71</xdr:row>
      <xdr:rowOff>84520</xdr:rowOff>
    </xdr:from>
    <xdr:to>
      <xdr:col>29</xdr:col>
      <xdr:colOff>665656</xdr:colOff>
      <xdr:row>86</xdr:row>
      <xdr:rowOff>3064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516759</xdr:colOff>
      <xdr:row>86</xdr:row>
      <xdr:rowOff>183056</xdr:rowOff>
    </xdr:from>
    <xdr:to>
      <xdr:col>23</xdr:col>
      <xdr:colOff>490483</xdr:colOff>
      <xdr:row>101</xdr:row>
      <xdr:rowOff>112549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648138</xdr:colOff>
      <xdr:row>86</xdr:row>
      <xdr:rowOff>150212</xdr:rowOff>
    </xdr:from>
    <xdr:to>
      <xdr:col>29</xdr:col>
      <xdr:colOff>764190</xdr:colOff>
      <xdr:row>101</xdr:row>
      <xdr:rowOff>90653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78826</xdr:colOff>
      <xdr:row>116</xdr:row>
      <xdr:rowOff>73574</xdr:rowOff>
    </xdr:from>
    <xdr:to>
      <xdr:col>16</xdr:col>
      <xdr:colOff>742292</xdr:colOff>
      <xdr:row>131</xdr:row>
      <xdr:rowOff>24962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60325</xdr:rowOff>
    </xdr:from>
    <xdr:to>
      <xdr:col>4</xdr:col>
      <xdr:colOff>28575</xdr:colOff>
      <xdr:row>46</xdr:row>
      <xdr:rowOff>136525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46</xdr:row>
      <xdr:rowOff>174625</xdr:rowOff>
    </xdr:from>
    <xdr:to>
      <xdr:col>4</xdr:col>
      <xdr:colOff>28575</xdr:colOff>
      <xdr:row>61</xdr:row>
      <xdr:rowOff>60325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61</xdr:row>
      <xdr:rowOff>107950</xdr:rowOff>
    </xdr:from>
    <xdr:to>
      <xdr:col>4</xdr:col>
      <xdr:colOff>19050</xdr:colOff>
      <xdr:row>75</xdr:row>
      <xdr:rowOff>184150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</xdr:colOff>
      <xdr:row>32</xdr:row>
      <xdr:rowOff>50800</xdr:rowOff>
    </xdr:from>
    <xdr:to>
      <xdr:col>8</xdr:col>
      <xdr:colOff>28575</xdr:colOff>
      <xdr:row>46</xdr:row>
      <xdr:rowOff>127000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66676</xdr:colOff>
      <xdr:row>46</xdr:row>
      <xdr:rowOff>184150</xdr:rowOff>
    </xdr:from>
    <xdr:to>
      <xdr:col>8</xdr:col>
      <xdr:colOff>28576</xdr:colOff>
      <xdr:row>61</xdr:row>
      <xdr:rowOff>69850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57150</xdr:colOff>
      <xdr:row>61</xdr:row>
      <xdr:rowOff>127000</xdr:rowOff>
    </xdr:from>
    <xdr:to>
      <xdr:col>8</xdr:col>
      <xdr:colOff>28575</xdr:colOff>
      <xdr:row>76</xdr:row>
      <xdr:rowOff>12700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76200</xdr:colOff>
      <xdr:row>32</xdr:row>
      <xdr:rowOff>60325</xdr:rowOff>
    </xdr:from>
    <xdr:to>
      <xdr:col>12</xdr:col>
      <xdr:colOff>28575</xdr:colOff>
      <xdr:row>46</xdr:row>
      <xdr:rowOff>136525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95251</xdr:colOff>
      <xdr:row>46</xdr:row>
      <xdr:rowOff>184150</xdr:rowOff>
    </xdr:from>
    <xdr:to>
      <xdr:col>12</xdr:col>
      <xdr:colOff>57151</xdr:colOff>
      <xdr:row>61</xdr:row>
      <xdr:rowOff>69850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95250</xdr:colOff>
      <xdr:row>61</xdr:row>
      <xdr:rowOff>127000</xdr:rowOff>
    </xdr:from>
    <xdr:to>
      <xdr:col>12</xdr:col>
      <xdr:colOff>47625</xdr:colOff>
      <xdr:row>76</xdr:row>
      <xdr:rowOff>12700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47625</xdr:colOff>
      <xdr:row>32</xdr:row>
      <xdr:rowOff>69850</xdr:rowOff>
    </xdr:from>
    <xdr:to>
      <xdr:col>16</xdr:col>
      <xdr:colOff>38100</xdr:colOff>
      <xdr:row>46</xdr:row>
      <xdr:rowOff>146050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85725</xdr:colOff>
      <xdr:row>47</xdr:row>
      <xdr:rowOff>31750</xdr:rowOff>
    </xdr:from>
    <xdr:to>
      <xdr:col>16</xdr:col>
      <xdr:colOff>47625</xdr:colOff>
      <xdr:row>61</xdr:row>
      <xdr:rowOff>107950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76200</xdr:colOff>
      <xdr:row>61</xdr:row>
      <xdr:rowOff>146050</xdr:rowOff>
    </xdr:from>
    <xdr:to>
      <xdr:col>16</xdr:col>
      <xdr:colOff>66675</xdr:colOff>
      <xdr:row>76</xdr:row>
      <xdr:rowOff>31750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47626</xdr:colOff>
      <xdr:row>32</xdr:row>
      <xdr:rowOff>60325</xdr:rowOff>
    </xdr:from>
    <xdr:to>
      <xdr:col>20</xdr:col>
      <xdr:colOff>38100</xdr:colOff>
      <xdr:row>46</xdr:row>
      <xdr:rowOff>136525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57151</xdr:colOff>
      <xdr:row>47</xdr:row>
      <xdr:rowOff>31750</xdr:rowOff>
    </xdr:from>
    <xdr:to>
      <xdr:col>20</xdr:col>
      <xdr:colOff>28575</xdr:colOff>
      <xdr:row>61</xdr:row>
      <xdr:rowOff>107950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66675</xdr:colOff>
      <xdr:row>61</xdr:row>
      <xdr:rowOff>165100</xdr:rowOff>
    </xdr:from>
    <xdr:to>
      <xdr:col>20</xdr:col>
      <xdr:colOff>19050</xdr:colOff>
      <xdr:row>76</xdr:row>
      <xdr:rowOff>50800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76200</xdr:colOff>
      <xdr:row>32</xdr:row>
      <xdr:rowOff>69850</xdr:rowOff>
    </xdr:from>
    <xdr:to>
      <xdr:col>24</xdr:col>
      <xdr:colOff>9525</xdr:colOff>
      <xdr:row>46</xdr:row>
      <xdr:rowOff>146050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85725</xdr:colOff>
      <xdr:row>47</xdr:row>
      <xdr:rowOff>41275</xdr:rowOff>
    </xdr:from>
    <xdr:to>
      <xdr:col>24</xdr:col>
      <xdr:colOff>47625</xdr:colOff>
      <xdr:row>61</xdr:row>
      <xdr:rowOff>117475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85725</xdr:colOff>
      <xdr:row>61</xdr:row>
      <xdr:rowOff>155575</xdr:rowOff>
    </xdr:from>
    <xdr:to>
      <xdr:col>24</xdr:col>
      <xdr:colOff>57150</xdr:colOff>
      <xdr:row>76</xdr:row>
      <xdr:rowOff>41275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746125</xdr:colOff>
      <xdr:row>32</xdr:row>
      <xdr:rowOff>50800</xdr:rowOff>
    </xdr:from>
    <xdr:to>
      <xdr:col>29</xdr:col>
      <xdr:colOff>19050</xdr:colOff>
      <xdr:row>46</xdr:row>
      <xdr:rowOff>127000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746125</xdr:colOff>
      <xdr:row>47</xdr:row>
      <xdr:rowOff>41275</xdr:rowOff>
    </xdr:from>
    <xdr:to>
      <xdr:col>29</xdr:col>
      <xdr:colOff>19050</xdr:colOff>
      <xdr:row>61</xdr:row>
      <xdr:rowOff>117475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747660</xdr:colOff>
      <xdr:row>61</xdr:row>
      <xdr:rowOff>171450</xdr:rowOff>
    </xdr:from>
    <xdr:to>
      <xdr:col>29</xdr:col>
      <xdr:colOff>12700</xdr:colOff>
      <xdr:row>76</xdr:row>
      <xdr:rowOff>57150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29</xdr:col>
      <xdr:colOff>22225</xdr:colOff>
      <xdr:row>32</xdr:row>
      <xdr:rowOff>50799</xdr:rowOff>
    </xdr:from>
    <xdr:to>
      <xdr:col>33</xdr:col>
      <xdr:colOff>393700</xdr:colOff>
      <xdr:row>58</xdr:row>
      <xdr:rowOff>91280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1698624</xdr:colOff>
      <xdr:row>96</xdr:row>
      <xdr:rowOff>116681</xdr:rowOff>
    </xdr:from>
    <xdr:to>
      <xdr:col>4</xdr:col>
      <xdr:colOff>71436</xdr:colOff>
      <xdr:row>111</xdr:row>
      <xdr:rowOff>174625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59531</xdr:colOff>
      <xdr:row>96</xdr:row>
      <xdr:rowOff>57150</xdr:rowOff>
    </xdr:from>
    <xdr:to>
      <xdr:col>7</xdr:col>
      <xdr:colOff>47625</xdr:colOff>
      <xdr:row>112</xdr:row>
      <xdr:rowOff>15876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11906</xdr:colOff>
      <xdr:row>96</xdr:row>
      <xdr:rowOff>33338</xdr:rowOff>
    </xdr:from>
    <xdr:to>
      <xdr:col>10</xdr:col>
      <xdr:colOff>35719</xdr:colOff>
      <xdr:row>112</xdr:row>
      <xdr:rowOff>47625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23811</xdr:colOff>
      <xdr:row>95</xdr:row>
      <xdr:rowOff>188117</xdr:rowOff>
    </xdr:from>
    <xdr:to>
      <xdr:col>13</xdr:col>
      <xdr:colOff>23812</xdr:colOff>
      <xdr:row>112</xdr:row>
      <xdr:rowOff>63500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16</xdr:col>
      <xdr:colOff>11906</xdr:colOff>
      <xdr:row>96</xdr:row>
      <xdr:rowOff>17463</xdr:rowOff>
    </xdr:from>
    <xdr:to>
      <xdr:col>19</xdr:col>
      <xdr:colOff>0</xdr:colOff>
      <xdr:row>112</xdr:row>
      <xdr:rowOff>31750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35719</xdr:colOff>
      <xdr:row>96</xdr:row>
      <xdr:rowOff>9525</xdr:rowOff>
    </xdr:from>
    <xdr:to>
      <xdr:col>16</xdr:col>
      <xdr:colOff>1</xdr:colOff>
      <xdr:row>112</xdr:row>
      <xdr:rowOff>95250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750094</xdr:colOff>
      <xdr:row>22</xdr:row>
      <xdr:rowOff>116681</xdr:rowOff>
    </xdr:from>
    <xdr:to>
      <xdr:col>16</xdr:col>
      <xdr:colOff>452438</xdr:colOff>
      <xdr:row>34</xdr:row>
      <xdr:rowOff>145256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726281</xdr:colOff>
      <xdr:row>34</xdr:row>
      <xdr:rowOff>188119</xdr:rowOff>
    </xdr:from>
    <xdr:to>
      <xdr:col>16</xdr:col>
      <xdr:colOff>428625</xdr:colOff>
      <xdr:row>46</xdr:row>
      <xdr:rowOff>73819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750094</xdr:colOff>
      <xdr:row>46</xdr:row>
      <xdr:rowOff>140492</xdr:rowOff>
    </xdr:from>
    <xdr:to>
      <xdr:col>16</xdr:col>
      <xdr:colOff>452438</xdr:colOff>
      <xdr:row>58</xdr:row>
      <xdr:rowOff>26192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488156</xdr:colOff>
      <xdr:row>22</xdr:row>
      <xdr:rowOff>104775</xdr:rowOff>
    </xdr:from>
    <xdr:to>
      <xdr:col>21</xdr:col>
      <xdr:colOff>107156</xdr:colOff>
      <xdr:row>34</xdr:row>
      <xdr:rowOff>133350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476249</xdr:colOff>
      <xdr:row>34</xdr:row>
      <xdr:rowOff>188118</xdr:rowOff>
    </xdr:from>
    <xdr:to>
      <xdr:col>21</xdr:col>
      <xdr:colOff>130968</xdr:colOff>
      <xdr:row>46</xdr:row>
      <xdr:rowOff>73818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99218</xdr:colOff>
      <xdr:row>47</xdr:row>
      <xdr:rowOff>17463</xdr:rowOff>
    </xdr:from>
    <xdr:to>
      <xdr:col>21</xdr:col>
      <xdr:colOff>313531</xdr:colOff>
      <xdr:row>58</xdr:row>
      <xdr:rowOff>141288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694531</xdr:colOff>
      <xdr:row>59</xdr:row>
      <xdr:rowOff>69056</xdr:rowOff>
    </xdr:from>
    <xdr:to>
      <xdr:col>17</xdr:col>
      <xdr:colOff>43657</xdr:colOff>
      <xdr:row>71</xdr:row>
      <xdr:rowOff>2381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190499</xdr:colOff>
      <xdr:row>59</xdr:row>
      <xdr:rowOff>97631</xdr:rowOff>
    </xdr:from>
    <xdr:to>
      <xdr:col>21</xdr:col>
      <xdr:colOff>380999</xdr:colOff>
      <xdr:row>70</xdr:row>
      <xdr:rowOff>192881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750094</xdr:colOff>
      <xdr:row>22</xdr:row>
      <xdr:rowOff>104774</xdr:rowOff>
    </xdr:from>
    <xdr:to>
      <xdr:col>26</xdr:col>
      <xdr:colOff>0</xdr:colOff>
      <xdr:row>34</xdr:row>
      <xdr:rowOff>133349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754063</xdr:colOff>
      <xdr:row>34</xdr:row>
      <xdr:rowOff>231774</xdr:rowOff>
    </xdr:from>
    <xdr:to>
      <xdr:col>26</xdr:col>
      <xdr:colOff>0</xdr:colOff>
      <xdr:row>46</xdr:row>
      <xdr:rowOff>117474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23812</xdr:colOff>
      <xdr:row>46</xdr:row>
      <xdr:rowOff>140493</xdr:rowOff>
    </xdr:from>
    <xdr:to>
      <xdr:col>26</xdr:col>
      <xdr:colOff>0</xdr:colOff>
      <xdr:row>58</xdr:row>
      <xdr:rowOff>26193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704453</xdr:colOff>
      <xdr:row>22</xdr:row>
      <xdr:rowOff>152400</xdr:rowOff>
    </xdr:from>
    <xdr:to>
      <xdr:col>31</xdr:col>
      <xdr:colOff>523875</xdr:colOff>
      <xdr:row>34</xdr:row>
      <xdr:rowOff>133350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15875</xdr:colOff>
      <xdr:row>35</xdr:row>
      <xdr:rowOff>13492</xdr:rowOff>
    </xdr:from>
    <xdr:to>
      <xdr:col>32</xdr:col>
      <xdr:colOff>15875</xdr:colOff>
      <xdr:row>46</xdr:row>
      <xdr:rowOff>42067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0</xdr:colOff>
      <xdr:row>46</xdr:row>
      <xdr:rowOff>184151</xdr:rowOff>
    </xdr:from>
    <xdr:to>
      <xdr:col>32</xdr:col>
      <xdr:colOff>127000</xdr:colOff>
      <xdr:row>57</xdr:row>
      <xdr:rowOff>117476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31750</xdr:colOff>
      <xdr:row>22</xdr:row>
      <xdr:rowOff>152400</xdr:rowOff>
    </xdr:from>
    <xdr:to>
      <xdr:col>37</xdr:col>
      <xdr:colOff>607219</xdr:colOff>
      <xdr:row>34</xdr:row>
      <xdr:rowOff>180975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34</xdr:col>
      <xdr:colOff>0</xdr:colOff>
      <xdr:row>34</xdr:row>
      <xdr:rowOff>211932</xdr:rowOff>
    </xdr:from>
    <xdr:to>
      <xdr:col>38</xdr:col>
      <xdr:colOff>11906</xdr:colOff>
      <xdr:row>46</xdr:row>
      <xdr:rowOff>97632</xdr:rowOff>
    </xdr:to>
    <xdr:graphicFrame macro="">
      <xdr:nvGraphicFramePr>
        <xdr:cNvPr id="30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33</xdr:col>
      <xdr:colOff>666750</xdr:colOff>
      <xdr:row>46</xdr:row>
      <xdr:rowOff>200026</xdr:rowOff>
    </xdr:from>
    <xdr:to>
      <xdr:col>38</xdr:col>
      <xdr:colOff>95250</xdr:colOff>
      <xdr:row>58</xdr:row>
      <xdr:rowOff>85726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39</xdr:col>
      <xdr:colOff>744139</xdr:colOff>
      <xdr:row>22</xdr:row>
      <xdr:rowOff>164306</xdr:rowOff>
    </xdr:from>
    <xdr:to>
      <xdr:col>44</xdr:col>
      <xdr:colOff>107156</xdr:colOff>
      <xdr:row>34</xdr:row>
      <xdr:rowOff>192881</xdr:rowOff>
    </xdr:to>
    <xdr:graphicFrame macro="">
      <xdr:nvGraphicFramePr>
        <xdr:cNvPr id="32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40</xdr:col>
      <xdr:colOff>17858</xdr:colOff>
      <xdr:row>35</xdr:row>
      <xdr:rowOff>9524</xdr:rowOff>
    </xdr:from>
    <xdr:to>
      <xdr:col>44</xdr:col>
      <xdr:colOff>130968</xdr:colOff>
      <xdr:row>46</xdr:row>
      <xdr:rowOff>133349</xdr:rowOff>
    </xdr:to>
    <xdr:graphicFrame macro="">
      <xdr:nvGraphicFramePr>
        <xdr:cNvPr id="33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40</xdr:col>
      <xdr:colOff>17858</xdr:colOff>
      <xdr:row>47</xdr:row>
      <xdr:rowOff>188117</xdr:rowOff>
    </xdr:from>
    <xdr:to>
      <xdr:col>44</xdr:col>
      <xdr:colOff>261937</xdr:colOff>
      <xdr:row>59</xdr:row>
      <xdr:rowOff>73817</xdr:rowOff>
    </xdr:to>
    <xdr:graphicFrame macro="">
      <xdr:nvGraphicFramePr>
        <xdr:cNvPr id="34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46</xdr:col>
      <xdr:colOff>41670</xdr:colOff>
      <xdr:row>22</xdr:row>
      <xdr:rowOff>69056</xdr:rowOff>
    </xdr:from>
    <xdr:to>
      <xdr:col>50</xdr:col>
      <xdr:colOff>535781</xdr:colOff>
      <xdr:row>34</xdr:row>
      <xdr:rowOff>97631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45</xdr:col>
      <xdr:colOff>756046</xdr:colOff>
      <xdr:row>34</xdr:row>
      <xdr:rowOff>176213</xdr:rowOff>
    </xdr:from>
    <xdr:to>
      <xdr:col>50</xdr:col>
      <xdr:colOff>571499</xdr:colOff>
      <xdr:row>46</xdr:row>
      <xdr:rowOff>61913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46</xdr:col>
      <xdr:colOff>29765</xdr:colOff>
      <xdr:row>46</xdr:row>
      <xdr:rowOff>211932</xdr:rowOff>
    </xdr:from>
    <xdr:to>
      <xdr:col>50</xdr:col>
      <xdr:colOff>631031</xdr:colOff>
      <xdr:row>58</xdr:row>
      <xdr:rowOff>97632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52</xdr:col>
      <xdr:colOff>394890</xdr:colOff>
      <xdr:row>21</xdr:row>
      <xdr:rowOff>156368</xdr:rowOff>
    </xdr:from>
    <xdr:to>
      <xdr:col>56</xdr:col>
      <xdr:colOff>472281</xdr:colOff>
      <xdr:row>33</xdr:row>
      <xdr:rowOff>184943</xdr:rowOff>
    </xdr:to>
    <xdr:graphicFrame macro="">
      <xdr:nvGraphicFramePr>
        <xdr:cNvPr id="38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52</xdr:col>
      <xdr:colOff>466327</xdr:colOff>
      <xdr:row>33</xdr:row>
      <xdr:rowOff>215899</xdr:rowOff>
    </xdr:from>
    <xdr:to>
      <xdr:col>56</xdr:col>
      <xdr:colOff>543718</xdr:colOff>
      <xdr:row>45</xdr:row>
      <xdr:rowOff>101599</xdr:rowOff>
    </xdr:to>
    <xdr:graphicFrame macro="">
      <xdr:nvGraphicFramePr>
        <xdr:cNvPr id="39" name="Graphique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52</xdr:col>
      <xdr:colOff>382984</xdr:colOff>
      <xdr:row>46</xdr:row>
      <xdr:rowOff>37306</xdr:rowOff>
    </xdr:from>
    <xdr:to>
      <xdr:col>56</xdr:col>
      <xdr:colOff>460375</xdr:colOff>
      <xdr:row>57</xdr:row>
      <xdr:rowOff>161131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58</xdr:col>
      <xdr:colOff>365123</xdr:colOff>
      <xdr:row>21</xdr:row>
      <xdr:rowOff>148431</xdr:rowOff>
    </xdr:from>
    <xdr:to>
      <xdr:col>62</xdr:col>
      <xdr:colOff>230482</xdr:colOff>
      <xdr:row>34</xdr:row>
      <xdr:rowOff>85725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58</xdr:col>
      <xdr:colOff>359170</xdr:colOff>
      <xdr:row>34</xdr:row>
      <xdr:rowOff>97631</xdr:rowOff>
    </xdr:from>
    <xdr:to>
      <xdr:col>62</xdr:col>
      <xdr:colOff>254000</xdr:colOff>
      <xdr:row>45</xdr:row>
      <xdr:rowOff>192881</xdr:rowOff>
    </xdr:to>
    <xdr:graphicFrame macro="">
      <xdr:nvGraphicFramePr>
        <xdr:cNvPr id="42" name="Graphique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58</xdr:col>
      <xdr:colOff>359170</xdr:colOff>
      <xdr:row>46</xdr:row>
      <xdr:rowOff>9525</xdr:rowOff>
    </xdr:from>
    <xdr:to>
      <xdr:col>62</xdr:col>
      <xdr:colOff>279260</xdr:colOff>
      <xdr:row>57</xdr:row>
      <xdr:rowOff>133350</xdr:rowOff>
    </xdr:to>
    <xdr:graphicFrame macro="">
      <xdr:nvGraphicFramePr>
        <xdr:cNvPr id="43" name="Graphique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668449</xdr:colOff>
      <xdr:row>1</xdr:row>
      <xdr:rowOff>55451</xdr:rowOff>
    </xdr:from>
    <xdr:to>
      <xdr:col>20</xdr:col>
      <xdr:colOff>110558</xdr:colOff>
      <xdr:row>13</xdr:row>
      <xdr:rowOff>1324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325248</xdr:colOff>
      <xdr:row>1</xdr:row>
      <xdr:rowOff>1209</xdr:rowOff>
    </xdr:from>
    <xdr:to>
      <xdr:col>26</xdr:col>
      <xdr:colOff>305594</xdr:colOff>
      <xdr:row>13</xdr:row>
      <xdr:rowOff>11906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665425</xdr:colOff>
      <xdr:row>13</xdr:row>
      <xdr:rowOff>11906</xdr:rowOff>
    </xdr:from>
    <xdr:to>
      <xdr:col>20</xdr:col>
      <xdr:colOff>284426</xdr:colOff>
      <xdr:row>22</xdr:row>
      <xdr:rowOff>170656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305593</xdr:colOff>
      <xdr:row>13</xdr:row>
      <xdr:rowOff>5556</xdr:rowOff>
    </xdr:from>
    <xdr:to>
      <xdr:col>26</xdr:col>
      <xdr:colOff>316176</xdr:colOff>
      <xdr:row>22</xdr:row>
      <xdr:rowOff>181239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676009</xdr:colOff>
      <xdr:row>23</xdr:row>
      <xdr:rowOff>11906</xdr:rowOff>
    </xdr:from>
    <xdr:to>
      <xdr:col>20</xdr:col>
      <xdr:colOff>305593</xdr:colOff>
      <xdr:row>33</xdr:row>
      <xdr:rowOff>11906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305593</xdr:colOff>
      <xdr:row>23</xdr:row>
      <xdr:rowOff>5555</xdr:rowOff>
    </xdr:from>
    <xdr:to>
      <xdr:col>26</xdr:col>
      <xdr:colOff>326760</xdr:colOff>
      <xdr:row>33</xdr:row>
      <xdr:rowOff>11906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665426</xdr:colOff>
      <xdr:row>33</xdr:row>
      <xdr:rowOff>11906</xdr:rowOff>
    </xdr:from>
    <xdr:to>
      <xdr:col>20</xdr:col>
      <xdr:colOff>295010</xdr:colOff>
      <xdr:row>43</xdr:row>
      <xdr:rowOff>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316176</xdr:colOff>
      <xdr:row>33</xdr:row>
      <xdr:rowOff>11906</xdr:rowOff>
    </xdr:from>
    <xdr:to>
      <xdr:col>26</xdr:col>
      <xdr:colOff>369093</xdr:colOff>
      <xdr:row>42</xdr:row>
      <xdr:rowOff>160073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59531</xdr:colOff>
      <xdr:row>53</xdr:row>
      <xdr:rowOff>155801</xdr:rowOff>
    </xdr:from>
    <xdr:to>
      <xdr:col>28</xdr:col>
      <xdr:colOff>500062</xdr:colOff>
      <xdr:row>62</xdr:row>
      <xdr:rowOff>119062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563806</xdr:colOff>
      <xdr:row>63</xdr:row>
      <xdr:rowOff>130968</xdr:rowOff>
    </xdr:from>
    <xdr:to>
      <xdr:col>28</xdr:col>
      <xdr:colOff>289991</xdr:colOff>
      <xdr:row>72</xdr:row>
      <xdr:rowOff>142875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143605</xdr:colOff>
      <xdr:row>63</xdr:row>
      <xdr:rowOff>130968</xdr:rowOff>
    </xdr:from>
    <xdr:to>
      <xdr:col>20</xdr:col>
      <xdr:colOff>441566</xdr:colOff>
      <xdr:row>72</xdr:row>
      <xdr:rowOff>95250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171791</xdr:colOff>
      <xdr:row>73</xdr:row>
      <xdr:rowOff>11906</xdr:rowOff>
    </xdr:from>
    <xdr:to>
      <xdr:col>20</xdr:col>
      <xdr:colOff>457542</xdr:colOff>
      <xdr:row>81</xdr:row>
      <xdr:rowOff>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617598</xdr:colOff>
      <xdr:row>73</xdr:row>
      <xdr:rowOff>23001</xdr:rowOff>
    </xdr:from>
    <xdr:to>
      <xdr:col>28</xdr:col>
      <xdr:colOff>139604</xdr:colOff>
      <xdr:row>81</xdr:row>
      <xdr:rowOff>71436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132504</xdr:colOff>
      <xdr:row>81</xdr:row>
      <xdr:rowOff>166689</xdr:rowOff>
    </xdr:from>
    <xdr:to>
      <xdr:col>20</xdr:col>
      <xdr:colOff>584942</xdr:colOff>
      <xdr:row>91</xdr:row>
      <xdr:rowOff>35719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711400</xdr:colOff>
      <xdr:row>81</xdr:row>
      <xdr:rowOff>185141</xdr:rowOff>
    </xdr:from>
    <xdr:to>
      <xdr:col>28</xdr:col>
      <xdr:colOff>250032</xdr:colOff>
      <xdr:row>91</xdr:row>
      <xdr:rowOff>59530</xdr:rowOff>
    </xdr:to>
    <xdr:graphicFrame macro="">
      <xdr:nvGraphicFramePr>
        <xdr:cNvPr id="30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583406</xdr:colOff>
      <xdr:row>65</xdr:row>
      <xdr:rowOff>35718</xdr:rowOff>
    </xdr:from>
    <xdr:to>
      <xdr:col>18</xdr:col>
      <xdr:colOff>214312</xdr:colOff>
      <xdr:row>66</xdr:row>
      <xdr:rowOff>95250</xdr:rowOff>
    </xdr:to>
    <xdr:sp macro="" textlink="">
      <xdr:nvSpPr>
        <xdr:cNvPr id="31" name="ZoneTexte 30"/>
        <xdr:cNvSpPr txBox="1"/>
      </xdr:nvSpPr>
      <xdr:spPr>
        <a:xfrm>
          <a:off x="11251406" y="21264562"/>
          <a:ext cx="1154906" cy="250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24.1 mM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0.29093</cdr:x>
      <cdr:y>0.13018</cdr:y>
    </cdr:from>
    <cdr:to>
      <cdr:x>0.4893</cdr:x>
      <cdr:y>0.27207</cdr:y>
    </cdr:to>
    <cdr:sp macro="" textlink="">
      <cdr:nvSpPr>
        <cdr:cNvPr id="2" name="ZoneTexte 30"/>
        <cdr:cNvSpPr txBox="1"/>
      </cdr:nvSpPr>
      <cdr:spPr>
        <a:xfrm xmlns:a="http://schemas.openxmlformats.org/drawingml/2006/main">
          <a:off x="1693863" y="229393"/>
          <a:ext cx="1154906" cy="25003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32.1 mM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0.34379</cdr:x>
      <cdr:y>0.18036</cdr:y>
    </cdr:from>
    <cdr:to>
      <cdr:x>0.54929</cdr:x>
      <cdr:y>0.34315</cdr:y>
    </cdr:to>
    <cdr:sp macro="" textlink="">
      <cdr:nvSpPr>
        <cdr:cNvPr id="2" name="ZoneTexte 30"/>
        <cdr:cNvSpPr txBox="1"/>
      </cdr:nvSpPr>
      <cdr:spPr>
        <a:xfrm xmlns:a="http://schemas.openxmlformats.org/drawingml/2006/main">
          <a:off x="1931987" y="277018"/>
          <a:ext cx="1154906" cy="25003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42.7 mM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0.47317</cdr:x>
      <cdr:y>0.13589</cdr:y>
    </cdr:from>
    <cdr:to>
      <cdr:x>0.67874</cdr:x>
      <cdr:y>0.30115</cdr:y>
    </cdr:to>
    <cdr:sp macro="" textlink="">
      <cdr:nvSpPr>
        <cdr:cNvPr id="2" name="ZoneTexte 30"/>
        <cdr:cNvSpPr txBox="1"/>
      </cdr:nvSpPr>
      <cdr:spPr>
        <a:xfrm xmlns:a="http://schemas.openxmlformats.org/drawingml/2006/main">
          <a:off x="2658269" y="205581"/>
          <a:ext cx="1154906" cy="25003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71.1 mM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84860</xdr:colOff>
      <xdr:row>57</xdr:row>
      <xdr:rowOff>71869</xdr:rowOff>
    </xdr:from>
    <xdr:to>
      <xdr:col>32</xdr:col>
      <xdr:colOff>531669</xdr:colOff>
      <xdr:row>71</xdr:row>
      <xdr:rowOff>84668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707572</xdr:colOff>
      <xdr:row>57</xdr:row>
      <xdr:rowOff>115662</xdr:rowOff>
    </xdr:from>
    <xdr:to>
      <xdr:col>41</xdr:col>
      <xdr:colOff>6956</xdr:colOff>
      <xdr:row>72</xdr:row>
      <xdr:rowOff>52917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332511</xdr:colOff>
      <xdr:row>83</xdr:row>
      <xdr:rowOff>138545</xdr:rowOff>
    </xdr:from>
    <xdr:to>
      <xdr:col>19</xdr:col>
      <xdr:colOff>129887</xdr:colOff>
      <xdr:row>96</xdr:row>
      <xdr:rowOff>129886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640772</xdr:colOff>
      <xdr:row>84</xdr:row>
      <xdr:rowOff>22513</xdr:rowOff>
    </xdr:from>
    <xdr:to>
      <xdr:col>26</xdr:col>
      <xdr:colOff>51955</xdr:colOff>
      <xdr:row>96</xdr:row>
      <xdr:rowOff>112568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476250</xdr:colOff>
      <xdr:row>11</xdr:row>
      <xdr:rowOff>31173</xdr:rowOff>
    </xdr:from>
    <xdr:to>
      <xdr:col>27</xdr:col>
      <xdr:colOff>17318</xdr:colOff>
      <xdr:row>25</xdr:row>
      <xdr:rowOff>86591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51953</xdr:colOff>
      <xdr:row>32</xdr:row>
      <xdr:rowOff>124499</xdr:rowOff>
    </xdr:from>
    <xdr:to>
      <xdr:col>18</xdr:col>
      <xdr:colOff>152335</xdr:colOff>
      <xdr:row>46</xdr:row>
      <xdr:rowOff>42653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Article/GP59/Donn&#233;es/Figure%201.%20Croissance%20ana&#233;robie%20JA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M1"/>
      <sheetName val="JAM1RV"/>
      <sheetName val="JAM1 mM h-1-DO-1"/>
      <sheetName val="JAM1 vitesse"/>
      <sheetName val="GP59"/>
    </sheetNames>
    <sheetDataSet>
      <sheetData sheetId="0"/>
      <sheetData sheetId="1">
        <row r="4">
          <cell r="E4">
            <v>0</v>
          </cell>
          <cell r="F4">
            <v>20</v>
          </cell>
          <cell r="G4">
            <v>27</v>
          </cell>
          <cell r="H4">
            <v>44</v>
          </cell>
          <cell r="I4">
            <v>51</v>
          </cell>
          <cell r="J4">
            <v>71</v>
          </cell>
          <cell r="K4">
            <v>120</v>
          </cell>
        </row>
        <row r="6">
          <cell r="E6">
            <v>1.7000000000000001E-2</v>
          </cell>
          <cell r="F6">
            <v>9.7000000000000003E-2</v>
          </cell>
          <cell r="G6">
            <v>0.104</v>
          </cell>
          <cell r="H6">
            <v>0.13</v>
          </cell>
          <cell r="J6">
            <v>0.16300000000000001</v>
          </cell>
          <cell r="K6">
            <v>0.157</v>
          </cell>
        </row>
        <row r="7">
          <cell r="E7">
            <v>8.9999999999999993E-3</v>
          </cell>
          <cell r="F7">
            <v>8.1000000000000003E-2</v>
          </cell>
          <cell r="G7">
            <v>0.105</v>
          </cell>
          <cell r="H7">
            <v>0.114</v>
          </cell>
          <cell r="J7">
            <v>0.152</v>
          </cell>
          <cell r="K7">
            <v>0.11</v>
          </cell>
        </row>
        <row r="8">
          <cell r="E8">
            <v>1.4E-2</v>
          </cell>
          <cell r="F8">
            <v>8.6999999999999994E-2</v>
          </cell>
          <cell r="G8">
            <v>0.112</v>
          </cell>
          <cell r="H8">
            <v>0.129</v>
          </cell>
          <cell r="J8">
            <v>0.161</v>
          </cell>
          <cell r="K8">
            <v>0.11</v>
          </cell>
        </row>
        <row r="12">
          <cell r="E12">
            <v>1.2999999999999999E-2</v>
          </cell>
          <cell r="F12">
            <v>5.6000000000000001E-2</v>
          </cell>
          <cell r="G12">
            <v>0.106</v>
          </cell>
          <cell r="H12">
            <v>0.112</v>
          </cell>
          <cell r="J12">
            <v>0.126</v>
          </cell>
          <cell r="K12">
            <v>0.14799999999999999</v>
          </cell>
        </row>
        <row r="13">
          <cell r="E13">
            <v>8.0000000000000002E-3</v>
          </cell>
          <cell r="F13">
            <v>0.11</v>
          </cell>
          <cell r="G13">
            <v>0.14000000000000001</v>
          </cell>
          <cell r="H13">
            <v>0.13</v>
          </cell>
          <cell r="J13">
            <v>0.151</v>
          </cell>
          <cell r="K13">
            <v>0.111</v>
          </cell>
        </row>
        <row r="14">
          <cell r="E14">
            <v>1.2E-2</v>
          </cell>
          <cell r="F14">
            <v>0.10299999999999999</v>
          </cell>
          <cell r="G14">
            <v>0.14399999999999999</v>
          </cell>
          <cell r="H14">
            <v>0.14099999999999999</v>
          </cell>
          <cell r="J14">
            <v>0.159</v>
          </cell>
          <cell r="K14">
            <v>0.156</v>
          </cell>
        </row>
        <row r="18">
          <cell r="E18">
            <v>-1.4E-2</v>
          </cell>
          <cell r="F18">
            <v>9.4E-2</v>
          </cell>
          <cell r="G18">
            <v>0.14799999999999999</v>
          </cell>
          <cell r="H18">
            <v>0.14299999999999999</v>
          </cell>
          <cell r="J18">
            <v>0.16500000000000001</v>
          </cell>
          <cell r="K18">
            <v>0.13200000000000001</v>
          </cell>
        </row>
        <row r="19">
          <cell r="E19">
            <v>1.2E-2</v>
          </cell>
          <cell r="F19">
            <v>9.4E-2</v>
          </cell>
          <cell r="G19">
            <v>0.155</v>
          </cell>
          <cell r="H19">
            <v>0.159</v>
          </cell>
          <cell r="J19">
            <v>0.15</v>
          </cell>
          <cell r="K19">
            <v>0.14299999999999999</v>
          </cell>
        </row>
        <row r="20">
          <cell r="E20">
            <v>8.9999999999999993E-3</v>
          </cell>
          <cell r="F20">
            <v>7.5999999999999998E-2</v>
          </cell>
          <cell r="G20">
            <v>0.14099999999999999</v>
          </cell>
          <cell r="H20">
            <v>0.14299999999999999</v>
          </cell>
          <cell r="J20">
            <v>0.153</v>
          </cell>
          <cell r="K20">
            <v>0.124</v>
          </cell>
        </row>
        <row r="24">
          <cell r="E24">
            <v>8.0000000000000002E-3</v>
          </cell>
          <cell r="F24">
            <v>0.14000000000000001</v>
          </cell>
          <cell r="G24">
            <v>0.17599999999999999</v>
          </cell>
          <cell r="H24">
            <v>0.17499999999999999</v>
          </cell>
          <cell r="J24">
            <v>0.185</v>
          </cell>
          <cell r="K24">
            <v>0.185</v>
          </cell>
        </row>
        <row r="25">
          <cell r="E25">
            <v>7.0000000000000001E-3</v>
          </cell>
          <cell r="F25">
            <v>0.123</v>
          </cell>
          <cell r="G25">
            <v>0.17199999999999999</v>
          </cell>
          <cell r="H25">
            <v>0.183</v>
          </cell>
          <cell r="J25">
            <v>0.185</v>
          </cell>
          <cell r="K25">
            <v>0.17699999999999999</v>
          </cell>
        </row>
        <row r="26">
          <cell r="E26">
            <v>4.0000000000000001E-3</v>
          </cell>
          <cell r="F26">
            <v>0.10199999999999999</v>
          </cell>
          <cell r="G26">
            <v>0.185</v>
          </cell>
          <cell r="H26">
            <v>0.20899999999999999</v>
          </cell>
          <cell r="J26">
            <v>0.24099999999999999</v>
          </cell>
          <cell r="K26">
            <v>0.17699999999999999</v>
          </cell>
        </row>
        <row r="30">
          <cell r="E30">
            <v>-2E-3</v>
          </cell>
          <cell r="F30">
            <v>9.4E-2</v>
          </cell>
          <cell r="G30">
            <v>0.17100000000000001</v>
          </cell>
          <cell r="H30">
            <v>0.19700000000000001</v>
          </cell>
          <cell r="I30">
            <v>0.21099999999999999</v>
          </cell>
          <cell r="J30">
            <v>0.23</v>
          </cell>
          <cell r="K30">
            <v>0.17299999999999999</v>
          </cell>
        </row>
        <row r="31">
          <cell r="E31">
            <v>3.0000000000000001E-3</v>
          </cell>
          <cell r="F31">
            <v>0.113</v>
          </cell>
          <cell r="G31">
            <v>0.20100000000000001</v>
          </cell>
          <cell r="H31">
            <v>0.218</v>
          </cell>
          <cell r="I31">
            <v>0.214</v>
          </cell>
          <cell r="J31">
            <v>0.247</v>
          </cell>
          <cell r="K31">
            <v>0.19400000000000001</v>
          </cell>
        </row>
        <row r="32">
          <cell r="E32">
            <v>1.4E-2</v>
          </cell>
          <cell r="F32">
            <v>7.4999999999999997E-2</v>
          </cell>
          <cell r="G32">
            <v>0.16700000000000001</v>
          </cell>
          <cell r="H32">
            <v>0.23899999999999999</v>
          </cell>
          <cell r="I32">
            <v>0.24399999999999999</v>
          </cell>
          <cell r="J32">
            <v>0.255</v>
          </cell>
          <cell r="K32">
            <v>0.22800000000000001</v>
          </cell>
        </row>
        <row r="36">
          <cell r="E36">
            <v>-1E-3</v>
          </cell>
          <cell r="F36">
            <v>9.5000000000000001E-2</v>
          </cell>
          <cell r="G36">
            <v>0.16200000000000001</v>
          </cell>
          <cell r="H36">
            <v>0.19600000000000001</v>
          </cell>
          <cell r="I36">
            <v>0.191</v>
          </cell>
          <cell r="J36">
            <v>0.21099999999999999</v>
          </cell>
          <cell r="K36">
            <v>0.19700000000000001</v>
          </cell>
        </row>
        <row r="37">
          <cell r="E37">
            <v>1.7000000000000001E-2</v>
          </cell>
          <cell r="F37">
            <v>0.13</v>
          </cell>
          <cell r="G37">
            <v>0.17599999999999999</v>
          </cell>
          <cell r="H37">
            <v>0.219</v>
          </cell>
          <cell r="I37">
            <v>0.189</v>
          </cell>
          <cell r="J37">
            <v>0.219</v>
          </cell>
          <cell r="K37">
            <v>0.17799999999999999</v>
          </cell>
        </row>
        <row r="38">
          <cell r="E38">
            <v>0.02</v>
          </cell>
          <cell r="F38">
            <v>0.128</v>
          </cell>
          <cell r="G38">
            <v>0.19700000000000001</v>
          </cell>
          <cell r="H38">
            <v>0.224</v>
          </cell>
          <cell r="I38">
            <v>0.214</v>
          </cell>
          <cell r="J38">
            <v>0.23300000000000001</v>
          </cell>
          <cell r="K38">
            <v>0.20699999999999999</v>
          </cell>
        </row>
        <row r="42">
          <cell r="E42">
            <v>8.0000000000000002E-3</v>
          </cell>
          <cell r="F42">
            <v>0.108</v>
          </cell>
          <cell r="G42">
            <v>0.17499999999999999</v>
          </cell>
          <cell r="H42">
            <v>0.19600000000000001</v>
          </cell>
          <cell r="I42">
            <v>0.17299999999999999</v>
          </cell>
          <cell r="J42">
            <v>0.193</v>
          </cell>
          <cell r="K42">
            <v>0.13500000000000001</v>
          </cell>
        </row>
        <row r="43">
          <cell r="E43">
            <v>0.03</v>
          </cell>
          <cell r="F43">
            <v>7.0999999999999994E-2</v>
          </cell>
          <cell r="G43">
            <v>0.126</v>
          </cell>
          <cell r="H43">
            <v>0.41699999999999998</v>
          </cell>
          <cell r="I43">
            <v>0.32100000000000001</v>
          </cell>
          <cell r="J43">
            <v>0.35</v>
          </cell>
          <cell r="K43">
            <v>0.28799999999999998</v>
          </cell>
        </row>
        <row r="44">
          <cell r="E44">
            <v>3.0000000000000001E-3</v>
          </cell>
          <cell r="F44">
            <v>0.128</v>
          </cell>
          <cell r="G44">
            <v>0.17199999999999999</v>
          </cell>
          <cell r="H44">
            <v>0.20499999999999999</v>
          </cell>
          <cell r="I44">
            <v>0.214</v>
          </cell>
          <cell r="J44">
            <v>0.22900000000000001</v>
          </cell>
          <cell r="K44">
            <v>0.15</v>
          </cell>
        </row>
        <row r="48">
          <cell r="E48">
            <v>4.0000000000000001E-3</v>
          </cell>
          <cell r="F48">
            <v>0.112</v>
          </cell>
          <cell r="G48">
            <v>0.125</v>
          </cell>
          <cell r="H48">
            <v>0.13100000000000001</v>
          </cell>
          <cell r="I48">
            <v>0.14099999999999999</v>
          </cell>
          <cell r="J48">
            <v>0.14899999999999999</v>
          </cell>
          <cell r="K48">
            <v>0.1</v>
          </cell>
        </row>
        <row r="49">
          <cell r="E49">
            <v>1E-3</v>
          </cell>
          <cell r="F49">
            <v>0.104</v>
          </cell>
          <cell r="G49">
            <v>0.13400000000000001</v>
          </cell>
          <cell r="H49">
            <v>0.13200000000000001</v>
          </cell>
          <cell r="I49">
            <v>0.13100000000000001</v>
          </cell>
          <cell r="J49">
            <v>0.155</v>
          </cell>
          <cell r="K49">
            <v>0.104</v>
          </cell>
        </row>
        <row r="50">
          <cell r="E50">
            <v>1.7000000000000001E-2</v>
          </cell>
          <cell r="F50">
            <v>0.123</v>
          </cell>
          <cell r="G50">
            <v>0.13900000000000001</v>
          </cell>
          <cell r="H50">
            <v>0.14599999999999999</v>
          </cell>
          <cell r="I50">
            <v>0.13700000000000001</v>
          </cell>
          <cell r="J50">
            <v>0.159</v>
          </cell>
          <cell r="K50">
            <v>9.4E-2</v>
          </cell>
        </row>
        <row r="113">
          <cell r="Q113">
            <v>0</v>
          </cell>
          <cell r="R113">
            <v>20</v>
          </cell>
          <cell r="S113">
            <v>27</v>
          </cell>
          <cell r="T113">
            <v>44</v>
          </cell>
          <cell r="U113">
            <v>51</v>
          </cell>
        </row>
        <row r="121">
          <cell r="Q121">
            <v>15.593170949999999</v>
          </cell>
          <cell r="R121">
            <v>4.1656544999999996</v>
          </cell>
          <cell r="S121">
            <v>0.30941190000000007</v>
          </cell>
        </row>
        <row r="122">
          <cell r="Q122">
            <v>16.385818050000001</v>
          </cell>
          <cell r="R122">
            <v>3.2081804999999997</v>
          </cell>
          <cell r="S122">
            <v>0</v>
          </cell>
        </row>
        <row r="123">
          <cell r="Q123">
            <v>16.678201049999998</v>
          </cell>
          <cell r="R123">
            <v>2.2990621500000001</v>
          </cell>
          <cell r="S123">
            <v>0.26057429999999998</v>
          </cell>
        </row>
        <row r="127">
          <cell r="Q127">
            <v>22.241671199999999</v>
          </cell>
          <cell r="R127">
            <v>6.1588390500000001</v>
          </cell>
          <cell r="S127">
            <v>0.85064174999999986</v>
          </cell>
        </row>
        <row r="128">
          <cell r="Q128">
            <v>20.825862749999995</v>
          </cell>
          <cell r="R128">
            <v>7.7047739999999996</v>
          </cell>
          <cell r="S128">
            <v>1.2633515999999998</v>
          </cell>
        </row>
        <row r="129">
          <cell r="Q129">
            <v>21.905270099999999</v>
          </cell>
          <cell r="R129">
            <v>9.7416553499999985</v>
          </cell>
          <cell r="S129">
            <v>1.3743607499999999</v>
          </cell>
        </row>
        <row r="133">
          <cell r="Q133">
            <v>28.068767999999999</v>
          </cell>
          <cell r="R133">
            <v>14.015587949999999</v>
          </cell>
          <cell r="S133">
            <v>6.6247240500000011</v>
          </cell>
        </row>
        <row r="134">
          <cell r="Q134">
            <v>28.538990549999998</v>
          </cell>
          <cell r="R134">
            <v>13.776540749999999</v>
          </cell>
          <cell r="S134">
            <v>7.1468365500000006</v>
          </cell>
        </row>
        <row r="135">
          <cell r="Q135">
            <v>31.245621750000002</v>
          </cell>
          <cell r="R135">
            <v>14.204673</v>
          </cell>
          <cell r="S135">
            <v>6.4102562999999995</v>
          </cell>
          <cell r="T135">
            <v>0.82558035000000007</v>
          </cell>
        </row>
        <row r="139">
          <cell r="Q139">
            <v>36.59494544999999</v>
          </cell>
          <cell r="R139">
            <v>23.568640200000001</v>
          </cell>
          <cell r="S139">
            <v>15.24809475</v>
          </cell>
          <cell r="T139">
            <v>3.5147007000000001</v>
          </cell>
        </row>
        <row r="140">
          <cell r="Q140">
            <v>38.634879149999996</v>
          </cell>
          <cell r="R140">
            <v>22.225606200000001</v>
          </cell>
          <cell r="S140">
            <v>12.8642094</v>
          </cell>
          <cell r="T140">
            <v>3.3273828000000005</v>
          </cell>
        </row>
        <row r="141">
          <cell r="Q141">
            <v>36.218060549999997</v>
          </cell>
          <cell r="R141">
            <v>25.586725499999996</v>
          </cell>
          <cell r="S141">
            <v>16.177133699999999</v>
          </cell>
          <cell r="T141">
            <v>3.8353581000000001</v>
          </cell>
        </row>
        <row r="145">
          <cell r="Q145">
            <v>59.750233200000004</v>
          </cell>
          <cell r="R145">
            <v>46.954139400000003</v>
          </cell>
          <cell r="S145">
            <v>39.955582799999995</v>
          </cell>
          <cell r="U145">
            <v>22.5607221</v>
          </cell>
        </row>
        <row r="146">
          <cell r="Q146">
            <v>59.759872199999997</v>
          </cell>
          <cell r="R146">
            <v>46.532272499999998</v>
          </cell>
          <cell r="S146">
            <v>39.926344500000006</v>
          </cell>
          <cell r="T146">
            <v>24.936414300000003</v>
          </cell>
        </row>
        <row r="147">
          <cell r="R147">
            <v>49.009816799999989</v>
          </cell>
          <cell r="S147">
            <v>40.704211799999996</v>
          </cell>
          <cell r="T147">
            <v>25.512826499999996</v>
          </cell>
        </row>
        <row r="151">
          <cell r="Q151">
            <v>95.179341600000001</v>
          </cell>
          <cell r="R151">
            <v>77.604552900000002</v>
          </cell>
          <cell r="S151">
            <v>72.835657649999987</v>
          </cell>
          <cell r="T151">
            <v>57.103845749999991</v>
          </cell>
        </row>
        <row r="152">
          <cell r="Q152">
            <v>96.341805000000008</v>
          </cell>
          <cell r="R152">
            <v>76.88066400000001</v>
          </cell>
          <cell r="S152">
            <v>70.749296100000009</v>
          </cell>
          <cell r="T152">
            <v>50.501612700000003</v>
          </cell>
        </row>
        <row r="153">
          <cell r="Q153">
            <v>96.947134199999994</v>
          </cell>
          <cell r="R153">
            <v>83.012674500000017</v>
          </cell>
          <cell r="S153">
            <v>73.211578650000007</v>
          </cell>
          <cell r="T153">
            <v>58.193534700000001</v>
          </cell>
        </row>
        <row r="157">
          <cell r="Q157">
            <v>150.36840000000001</v>
          </cell>
          <cell r="R157">
            <v>127.84784039999998</v>
          </cell>
          <cell r="S157">
            <v>134.24363819999999</v>
          </cell>
          <cell r="T157">
            <v>112.06815480000002</v>
          </cell>
        </row>
        <row r="158">
          <cell r="Q158">
            <v>150.56358975000001</v>
          </cell>
          <cell r="R158">
            <v>125.94638700000002</v>
          </cell>
          <cell r="S158">
            <v>130.31992259999998</v>
          </cell>
          <cell r="T158">
            <v>112.92024240000001</v>
          </cell>
        </row>
        <row r="159">
          <cell r="Q159">
            <v>144.46611899999999</v>
          </cell>
          <cell r="R159">
            <v>128.68900380000002</v>
          </cell>
          <cell r="S159">
            <v>119.77485660000001</v>
          </cell>
          <cell r="T159">
            <v>110.048463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0"/>
  <sheetViews>
    <sheetView topLeftCell="A67" zoomScale="90" zoomScaleNormal="90" workbookViewId="0">
      <selection activeCell="M99" sqref="M99"/>
    </sheetView>
  </sheetViews>
  <sheetFormatPr baseColWidth="10" defaultColWidth="11.453125" defaultRowHeight="13" x14ac:dyDescent="0.3"/>
  <cols>
    <col min="1" max="1" width="21" style="2" customWidth="1"/>
    <col min="2" max="2" width="16.7265625" style="2" customWidth="1"/>
    <col min="3" max="3" width="11.453125" style="2"/>
    <col min="4" max="4" width="12.453125" style="2" customWidth="1"/>
    <col min="5" max="6" width="11.453125" style="2"/>
    <col min="7" max="7" width="13.1796875" style="2" customWidth="1"/>
    <col min="8" max="8" width="11.453125" style="2"/>
    <col min="9" max="9" width="12.453125" style="2" customWidth="1"/>
    <col min="10" max="11" width="11.453125" style="2"/>
    <col min="12" max="12" width="13.1796875" style="2" customWidth="1"/>
    <col min="13" max="14" width="12.81640625" style="2" customWidth="1"/>
    <col min="15" max="15" width="11.453125" style="2"/>
    <col min="16" max="16" width="13" style="2" customWidth="1"/>
    <col min="17" max="17" width="12.453125" style="2" customWidth="1"/>
    <col min="18" max="18" width="11.7265625" style="2" customWidth="1"/>
    <col min="19" max="19" width="17.453125" style="2" customWidth="1"/>
    <col min="20" max="16384" width="11.453125" style="2"/>
  </cols>
  <sheetData>
    <row r="2" spans="1:13" x14ac:dyDescent="0.3">
      <c r="A2" s="4" t="s">
        <v>15</v>
      </c>
    </row>
    <row r="3" spans="1:13" ht="13.5" thickBot="1" x14ac:dyDescent="0.35"/>
    <row r="4" spans="1:13" ht="13.5" thickBot="1" x14ac:dyDescent="0.35">
      <c r="B4" s="445" t="s">
        <v>264</v>
      </c>
      <c r="C4" s="446"/>
      <c r="D4" s="447"/>
      <c r="E4" s="117"/>
      <c r="F4" s="117"/>
      <c r="I4" s="445" t="s">
        <v>265</v>
      </c>
      <c r="J4" s="446"/>
      <c r="K4" s="447"/>
    </row>
    <row r="5" spans="1:13" ht="16" thickBot="1" x14ac:dyDescent="0.45">
      <c r="A5" s="21" t="s">
        <v>12</v>
      </c>
      <c r="B5" s="446" t="s">
        <v>18</v>
      </c>
      <c r="C5" s="446"/>
      <c r="D5" s="447"/>
      <c r="E5" s="117"/>
      <c r="F5" s="117"/>
      <c r="H5" s="21" t="s">
        <v>12</v>
      </c>
      <c r="I5" s="446" t="s">
        <v>18</v>
      </c>
      <c r="J5" s="446"/>
      <c r="K5" s="447"/>
    </row>
    <row r="6" spans="1:13" ht="13.5" thickBot="1" x14ac:dyDescent="0.35">
      <c r="A6" s="34"/>
      <c r="B6" s="35" t="s">
        <v>2</v>
      </c>
      <c r="C6" s="35" t="s">
        <v>3</v>
      </c>
      <c r="D6" s="36" t="s">
        <v>4</v>
      </c>
      <c r="E6" s="118" t="s">
        <v>262</v>
      </c>
      <c r="F6" s="36" t="s">
        <v>263</v>
      </c>
      <c r="H6" s="34"/>
      <c r="I6" s="35" t="s">
        <v>2</v>
      </c>
      <c r="J6" s="35" t="s">
        <v>3</v>
      </c>
      <c r="K6" s="36" t="s">
        <v>4</v>
      </c>
      <c r="L6" s="118" t="s">
        <v>262</v>
      </c>
      <c r="M6" s="36" t="s">
        <v>263</v>
      </c>
    </row>
    <row r="7" spans="1:13" x14ac:dyDescent="0.3">
      <c r="A7" s="22">
        <v>0</v>
      </c>
      <c r="B7" s="11">
        <v>5.8000000000000003E-2</v>
      </c>
      <c r="C7" s="12">
        <v>5.2999999999999999E-2</v>
      </c>
      <c r="D7" s="12">
        <v>4.8000000000000001E-2</v>
      </c>
      <c r="E7" s="18">
        <f>AVERAGE(B7:D7)</f>
        <v>5.2999999999999999E-2</v>
      </c>
      <c r="F7" s="20">
        <f>STDEV(B7:D7)</f>
        <v>5.000000000000001E-3</v>
      </c>
      <c r="H7" s="22">
        <v>0</v>
      </c>
      <c r="I7" s="11">
        <v>6.6000000000000003E-2</v>
      </c>
      <c r="J7" s="12">
        <v>6.7000000000000004E-2</v>
      </c>
      <c r="K7" s="12">
        <v>7.1999999999999995E-2</v>
      </c>
      <c r="L7" s="18">
        <f>AVERAGE(I7:K7)</f>
        <v>6.8333333333333343E-2</v>
      </c>
      <c r="M7" s="20">
        <f>STDEV(I7:K7)</f>
        <v>3.2145502536643131E-3</v>
      </c>
    </row>
    <row r="8" spans="1:13" x14ac:dyDescent="0.3">
      <c r="A8" s="23">
        <v>6</v>
      </c>
      <c r="B8" s="5">
        <v>8.8999999999999996E-2</v>
      </c>
      <c r="C8" s="6">
        <v>9.5000000000000001E-2</v>
      </c>
      <c r="D8" s="6">
        <v>9.7000000000000003E-2</v>
      </c>
      <c r="E8" s="119">
        <f t="shared" ref="E8:E12" si="0">AVERAGE(B8:D8)</f>
        <v>9.3666666666666676E-2</v>
      </c>
      <c r="F8" s="120">
        <f t="shared" ref="F8:F12" si="1">STDEV(B8:D8)</f>
        <v>4.1633319989322695E-3</v>
      </c>
      <c r="H8" s="23">
        <v>24</v>
      </c>
      <c r="I8" s="5">
        <v>6.3E-2</v>
      </c>
      <c r="J8" s="6">
        <v>8.5999999999999993E-2</v>
      </c>
      <c r="K8" s="6">
        <v>7.0000000000000007E-2</v>
      </c>
      <c r="L8" s="119">
        <f t="shared" ref="L8:L15" si="2">AVERAGE(I8:K8)</f>
        <v>7.2999999999999995E-2</v>
      </c>
      <c r="M8" s="120">
        <f t="shared" ref="M8:M15" si="3">STDEV(I8:K8)</f>
        <v>1.1789826122551679E-2</v>
      </c>
    </row>
    <row r="9" spans="1:13" x14ac:dyDescent="0.3">
      <c r="A9" s="23">
        <v>12</v>
      </c>
      <c r="B9" s="5">
        <v>0.17299999999999999</v>
      </c>
      <c r="C9" s="6">
        <v>0.17799999999999999</v>
      </c>
      <c r="D9" s="6">
        <v>0.184</v>
      </c>
      <c r="E9" s="119">
        <f t="shared" si="0"/>
        <v>0.17833333333333332</v>
      </c>
      <c r="F9" s="120">
        <f t="shared" si="1"/>
        <v>5.5075705472861069E-3</v>
      </c>
      <c r="H9" s="23">
        <v>48</v>
      </c>
      <c r="I9" s="5">
        <v>7.0000000000000007E-2</v>
      </c>
      <c r="J9" s="6">
        <v>6.6000000000000003E-2</v>
      </c>
      <c r="K9" s="6">
        <v>0.121</v>
      </c>
      <c r="L9" s="119">
        <f t="shared" si="2"/>
        <v>8.5666666666666669E-2</v>
      </c>
      <c r="M9" s="120">
        <f t="shared" si="3"/>
        <v>3.0664855018951821E-2</v>
      </c>
    </row>
    <row r="10" spans="1:13" x14ac:dyDescent="0.3">
      <c r="A10" s="23">
        <v>24</v>
      </c>
      <c r="B10" s="5">
        <v>0.22</v>
      </c>
      <c r="C10" s="6">
        <v>0.193</v>
      </c>
      <c r="D10" s="6">
        <v>0.20799999999999999</v>
      </c>
      <c r="E10" s="119">
        <f t="shared" si="0"/>
        <v>0.20699999999999999</v>
      </c>
      <c r="F10" s="120">
        <f t="shared" si="1"/>
        <v>1.3527749258468681E-2</v>
      </c>
      <c r="H10" s="23">
        <v>72</v>
      </c>
      <c r="I10" s="5">
        <v>7.9000000000000001E-2</v>
      </c>
      <c r="J10" s="6">
        <v>8.5999999999999993E-2</v>
      </c>
      <c r="K10" s="6">
        <v>9.7000000000000003E-2</v>
      </c>
      <c r="L10" s="119">
        <f t="shared" si="2"/>
        <v>8.7333333333333332E-2</v>
      </c>
      <c r="M10" s="120">
        <f t="shared" si="3"/>
        <v>9.0737717258774688E-3</v>
      </c>
    </row>
    <row r="11" spans="1:13" x14ac:dyDescent="0.3">
      <c r="A11" s="23">
        <v>30</v>
      </c>
      <c r="B11" s="5">
        <v>0.27700000000000002</v>
      </c>
      <c r="C11" s="6">
        <v>0.22500000000000001</v>
      </c>
      <c r="D11" s="6">
        <v>0.255</v>
      </c>
      <c r="E11" s="119">
        <f t="shared" si="0"/>
        <v>0.25233333333333335</v>
      </c>
      <c r="F11" s="120">
        <f t="shared" si="1"/>
        <v>2.610236260060253E-2</v>
      </c>
      <c r="H11" s="23">
        <v>96</v>
      </c>
      <c r="I11" s="5">
        <v>0.16500000000000001</v>
      </c>
      <c r="J11" s="6">
        <v>0.158</v>
      </c>
      <c r="K11" s="6">
        <v>0.17100000000000001</v>
      </c>
      <c r="L11" s="119">
        <f t="shared" si="2"/>
        <v>0.16466666666666666</v>
      </c>
      <c r="M11" s="120">
        <f t="shared" si="3"/>
        <v>6.5064070986477172E-3</v>
      </c>
    </row>
    <row r="12" spans="1:13" x14ac:dyDescent="0.3">
      <c r="A12" s="23">
        <v>36</v>
      </c>
      <c r="B12" s="5">
        <v>0.25900000000000001</v>
      </c>
      <c r="C12" s="6">
        <v>0.254</v>
      </c>
      <c r="D12" s="6">
        <v>0.251</v>
      </c>
      <c r="E12" s="119">
        <f t="shared" si="0"/>
        <v>0.25466666666666665</v>
      </c>
      <c r="F12" s="120">
        <f t="shared" si="1"/>
        <v>4.0414518843273836E-3</v>
      </c>
      <c r="H12" s="23">
        <v>120</v>
      </c>
      <c r="I12" s="5">
        <v>0.251</v>
      </c>
      <c r="J12" s="6">
        <v>0.26500000000000001</v>
      </c>
      <c r="K12" s="6">
        <v>0.28899999999999998</v>
      </c>
      <c r="L12" s="119">
        <f t="shared" si="2"/>
        <v>0.26833333333333331</v>
      </c>
      <c r="M12" s="120">
        <f t="shared" si="3"/>
        <v>1.9218047073866085E-2</v>
      </c>
    </row>
    <row r="13" spans="1:13" x14ac:dyDescent="0.3">
      <c r="A13" s="23">
        <v>48</v>
      </c>
      <c r="B13" s="5">
        <v>0.23599999999999999</v>
      </c>
      <c r="C13" s="6">
        <v>0.22500000000000001</v>
      </c>
      <c r="D13" s="6">
        <v>0.26400000000000001</v>
      </c>
      <c r="E13" s="119">
        <f t="shared" ref="E13:E15" si="4">AVERAGE(B13:D13)</f>
        <v>0.24166666666666667</v>
      </c>
      <c r="F13" s="120">
        <f t="shared" ref="F13:F15" si="5">STDEV(B13:D13)</f>
        <v>2.0108041509140903E-2</v>
      </c>
      <c r="H13" s="23">
        <v>144</v>
      </c>
      <c r="I13" s="5">
        <v>0.39700000000000002</v>
      </c>
      <c r="J13" s="6">
        <v>0.35499999999999998</v>
      </c>
      <c r="K13" s="6">
        <v>0.372</v>
      </c>
      <c r="L13" s="119">
        <f t="shared" si="2"/>
        <v>0.3746666666666667</v>
      </c>
      <c r="M13" s="120">
        <f t="shared" si="3"/>
        <v>2.1126602503321119E-2</v>
      </c>
    </row>
    <row r="14" spans="1:13" x14ac:dyDescent="0.3">
      <c r="A14" s="23">
        <v>56</v>
      </c>
      <c r="B14" s="5">
        <v>0.23599999999999999</v>
      </c>
      <c r="C14" s="6">
        <v>0.22500000000000001</v>
      </c>
      <c r="D14" s="6">
        <v>0.23899999999999999</v>
      </c>
      <c r="E14" s="119">
        <f t="shared" si="4"/>
        <v>0.23333333333333331</v>
      </c>
      <c r="F14" s="120">
        <f t="shared" si="5"/>
        <v>7.3711147958319843E-3</v>
      </c>
      <c r="H14" s="23">
        <v>168</v>
      </c>
      <c r="I14" s="5">
        <v>0.38500000000000001</v>
      </c>
      <c r="J14" s="6">
        <v>0.34599999999999997</v>
      </c>
      <c r="K14" s="6">
        <v>0.371</v>
      </c>
      <c r="L14" s="119">
        <f t="shared" si="2"/>
        <v>0.36733333333333329</v>
      </c>
      <c r="M14" s="120">
        <f t="shared" si="3"/>
        <v>1.9756855350316609E-2</v>
      </c>
    </row>
    <row r="15" spans="1:13" ht="13.5" thickBot="1" x14ac:dyDescent="0.35">
      <c r="A15" s="24">
        <v>75</v>
      </c>
      <c r="B15" s="9">
        <v>0.23799999999999999</v>
      </c>
      <c r="C15" s="10">
        <v>0.24</v>
      </c>
      <c r="D15" s="10">
        <v>0.249</v>
      </c>
      <c r="E15" s="121">
        <f t="shared" si="4"/>
        <v>0.24233333333333332</v>
      </c>
      <c r="F15" s="122">
        <f t="shared" si="5"/>
        <v>5.8594652770823201E-3</v>
      </c>
      <c r="H15" s="23">
        <v>192</v>
      </c>
      <c r="I15" s="5">
        <v>0.376</v>
      </c>
      <c r="J15" s="6">
        <v>0.35099999999999998</v>
      </c>
      <c r="K15" s="6">
        <v>0.33400000000000002</v>
      </c>
      <c r="L15" s="119">
        <f t="shared" si="2"/>
        <v>0.35366666666666663</v>
      </c>
      <c r="M15" s="120">
        <f t="shared" si="3"/>
        <v>2.1126602503321094E-2</v>
      </c>
    </row>
    <row r="16" spans="1:13" ht="13.5" thickBot="1" x14ac:dyDescent="0.35">
      <c r="B16" s="3"/>
      <c r="C16" s="3"/>
      <c r="D16" s="3"/>
      <c r="E16" s="3"/>
      <c r="F16" s="3"/>
      <c r="H16" s="24">
        <v>216</v>
      </c>
      <c r="I16" s="9">
        <v>0.36899999999999999</v>
      </c>
      <c r="J16" s="10">
        <v>0.33800000000000002</v>
      </c>
      <c r="K16" s="10">
        <v>0.33500000000000002</v>
      </c>
      <c r="L16" s="121">
        <f t="shared" ref="L16" si="6">AVERAGE(I16:K16)</f>
        <v>0.34733333333333333</v>
      </c>
      <c r="M16" s="122">
        <f t="shared" ref="M16" si="7">STDEV(I16:K16)</f>
        <v>1.8823743871327316E-2</v>
      </c>
    </row>
    <row r="17" spans="1:20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20" x14ac:dyDescent="0.3">
      <c r="A18" s="4" t="s">
        <v>11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20" ht="13.5" thickBot="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20" ht="13.5" thickBot="1" x14ac:dyDescent="0.35">
      <c r="A20" s="4"/>
      <c r="B20" s="451" t="s">
        <v>1</v>
      </c>
      <c r="C20" s="452"/>
      <c r="D20" s="452"/>
      <c r="E20" s="452"/>
      <c r="F20" s="452"/>
      <c r="G20" s="452"/>
      <c r="H20" s="452"/>
      <c r="I20" s="453"/>
      <c r="J20" s="4"/>
      <c r="K20" s="4"/>
      <c r="L20" s="451" t="s">
        <v>10</v>
      </c>
      <c r="M20" s="452"/>
      <c r="N20" s="453"/>
    </row>
    <row r="21" spans="1:20" ht="16.5" thickBot="1" x14ac:dyDescent="0.45">
      <c r="A21" s="4"/>
      <c r="B21" s="451" t="s">
        <v>22</v>
      </c>
      <c r="C21" s="452"/>
      <c r="D21" s="452"/>
      <c r="E21" s="452"/>
      <c r="F21" s="452"/>
      <c r="G21" s="452"/>
      <c r="H21" s="452"/>
      <c r="I21" s="453"/>
      <c r="J21" s="4"/>
      <c r="K21" s="4"/>
      <c r="L21" s="448" t="s">
        <v>22</v>
      </c>
      <c r="M21" s="449"/>
      <c r="N21" s="450"/>
      <c r="T21"/>
    </row>
    <row r="22" spans="1:20" s="4" customFormat="1" ht="15" thickBot="1" x14ac:dyDescent="0.4">
      <c r="A22" s="37" t="s">
        <v>0</v>
      </c>
      <c r="B22" s="39" t="s">
        <v>2</v>
      </c>
      <c r="C22" s="39" t="s">
        <v>3</v>
      </c>
      <c r="D22" s="39" t="s">
        <v>4</v>
      </c>
      <c r="E22" s="39" t="s">
        <v>5</v>
      </c>
      <c r="F22" s="39" t="s">
        <v>6</v>
      </c>
      <c r="G22" s="39" t="s">
        <v>7</v>
      </c>
      <c r="H22" s="39" t="s">
        <v>8</v>
      </c>
      <c r="I22" s="40" t="s">
        <v>9</v>
      </c>
      <c r="K22" s="331" t="s">
        <v>375</v>
      </c>
      <c r="L22" s="38" t="s">
        <v>2</v>
      </c>
      <c r="M22" s="39" t="s">
        <v>3</v>
      </c>
      <c r="N22" s="39" t="s">
        <v>4</v>
      </c>
      <c r="O22" s="39" t="s">
        <v>5</v>
      </c>
      <c r="P22" s="39" t="s">
        <v>6</v>
      </c>
      <c r="Q22" s="40" t="s">
        <v>404</v>
      </c>
      <c r="T22"/>
    </row>
    <row r="23" spans="1:20" ht="14.5" x14ac:dyDescent="0.35">
      <c r="A23" s="376">
        <v>1.61364</v>
      </c>
      <c r="B23" s="371">
        <v>2.0999999999999999E-3</v>
      </c>
      <c r="C23" s="371">
        <v>2.3999999999999998E-3</v>
      </c>
      <c r="D23" s="371">
        <v>2.5000000000000001E-3</v>
      </c>
      <c r="E23" s="371"/>
      <c r="F23" s="371"/>
      <c r="G23" s="371"/>
      <c r="H23" s="371"/>
      <c r="I23" s="372"/>
      <c r="K23" s="15">
        <v>1.9991999999999999</v>
      </c>
      <c r="L23" s="5">
        <v>1E-3</v>
      </c>
      <c r="M23" s="6">
        <v>8.0000000000000004E-4</v>
      </c>
      <c r="N23" s="6">
        <v>6.9999999999999999E-4</v>
      </c>
      <c r="O23" s="330"/>
      <c r="P23" s="330"/>
      <c r="Q23" s="335"/>
      <c r="T23"/>
    </row>
    <row r="24" spans="1:20" ht="14.5" x14ac:dyDescent="0.35">
      <c r="A24" s="377">
        <v>1.7849999999999999</v>
      </c>
      <c r="B24" s="370">
        <v>2.7000000000000001E-3</v>
      </c>
      <c r="C24" s="370">
        <v>3.3E-3</v>
      </c>
      <c r="D24" s="370">
        <v>2.5999999999999999E-3</v>
      </c>
      <c r="E24" s="370"/>
      <c r="F24" s="370"/>
      <c r="G24" s="370"/>
      <c r="H24" s="370"/>
      <c r="I24" s="373"/>
      <c r="J24" s="3"/>
      <c r="K24" s="15">
        <v>4.9979999999999993</v>
      </c>
      <c r="L24" s="5">
        <v>5.9999999999999995E-4</v>
      </c>
      <c r="M24" s="6">
        <v>8.0000000000000004E-4</v>
      </c>
      <c r="N24" s="6">
        <v>5.9999999999999995E-4</v>
      </c>
      <c r="O24" s="330"/>
      <c r="P24" s="330"/>
      <c r="Q24" s="335"/>
      <c r="T24"/>
    </row>
    <row r="25" spans="1:20" ht="14.5" x14ac:dyDescent="0.35">
      <c r="A25" s="377">
        <v>2</v>
      </c>
      <c r="B25" s="370">
        <v>1.4E-3</v>
      </c>
      <c r="C25" s="370">
        <v>1.4E-3</v>
      </c>
      <c r="D25" s="370">
        <v>1.6000000000000001E-3</v>
      </c>
      <c r="E25" s="370">
        <v>1.1999999999999999E-3</v>
      </c>
      <c r="F25" s="370">
        <v>1.2999999999999999E-3</v>
      </c>
      <c r="G25" s="370">
        <v>1.5E-3</v>
      </c>
      <c r="H25" s="370">
        <v>1.5E-3</v>
      </c>
      <c r="I25" s="373">
        <v>1.5E-3</v>
      </c>
      <c r="J25" s="3"/>
      <c r="K25" s="15">
        <v>7.14</v>
      </c>
      <c r="L25" s="5">
        <v>2.8999999999999998E-3</v>
      </c>
      <c r="M25" s="6">
        <v>2.0999999999999999E-3</v>
      </c>
      <c r="N25" s="6">
        <v>2E-3</v>
      </c>
      <c r="O25" s="330"/>
      <c r="P25" s="330"/>
      <c r="Q25" s="335"/>
      <c r="T25"/>
    </row>
    <row r="26" spans="1:20" ht="14.5" x14ac:dyDescent="0.35">
      <c r="A26" s="377">
        <v>3.57</v>
      </c>
      <c r="B26" s="370">
        <v>4.3E-3</v>
      </c>
      <c r="C26" s="370">
        <v>5.0000000000000001E-3</v>
      </c>
      <c r="D26" s="370">
        <v>2E-3</v>
      </c>
      <c r="E26" s="370"/>
      <c r="F26" s="370"/>
      <c r="G26" s="370"/>
      <c r="H26" s="370"/>
      <c r="I26" s="373"/>
      <c r="J26" s="3"/>
      <c r="K26" s="15">
        <v>9.9959999999999987</v>
      </c>
      <c r="L26" s="5">
        <v>2.0999999999999999E-3</v>
      </c>
      <c r="M26" s="6">
        <v>2.7000000000000001E-3</v>
      </c>
      <c r="N26" s="6">
        <v>1.9E-3</v>
      </c>
      <c r="O26" s="330"/>
      <c r="P26" s="330"/>
      <c r="Q26" s="335"/>
      <c r="T26"/>
    </row>
    <row r="27" spans="1:20" ht="14.5" x14ac:dyDescent="0.35">
      <c r="A27" s="377">
        <v>4.0412399999999993</v>
      </c>
      <c r="B27" s="370">
        <v>3.0999999999999999E-3</v>
      </c>
      <c r="C27" s="370">
        <v>3.0999999999999999E-3</v>
      </c>
      <c r="D27" s="370">
        <v>3.3E-3</v>
      </c>
      <c r="E27" s="370"/>
      <c r="F27" s="370"/>
      <c r="G27" s="370"/>
      <c r="H27" s="370"/>
      <c r="I27" s="373"/>
      <c r="J27" s="3"/>
      <c r="K27" s="15">
        <v>14.28</v>
      </c>
      <c r="L27" s="5">
        <v>3.8E-3</v>
      </c>
      <c r="M27" s="6">
        <v>3.8E-3</v>
      </c>
      <c r="N27" s="6">
        <v>4.0000000000000001E-3</v>
      </c>
      <c r="O27" s="330">
        <v>2.3E-3</v>
      </c>
      <c r="P27" s="330">
        <v>2.5000000000000001E-3</v>
      </c>
      <c r="Q27" s="335">
        <v>2.5000000000000001E-3</v>
      </c>
      <c r="T27"/>
    </row>
    <row r="28" spans="1:20" ht="14.5" x14ac:dyDescent="0.35">
      <c r="A28" s="377">
        <v>5</v>
      </c>
      <c r="B28" s="370">
        <v>2.0999999999999999E-3</v>
      </c>
      <c r="C28" s="370">
        <v>2.0999999999999999E-3</v>
      </c>
      <c r="D28" s="370">
        <v>1.9E-3</v>
      </c>
      <c r="E28" s="370"/>
      <c r="F28" s="370"/>
      <c r="G28" s="370"/>
      <c r="H28" s="370"/>
      <c r="I28" s="373"/>
      <c r="J28" s="3"/>
      <c r="K28" s="15">
        <v>19.991999999999997</v>
      </c>
      <c r="L28" s="5">
        <v>4.3E-3</v>
      </c>
      <c r="M28" s="6">
        <v>4.5999999999999999E-3</v>
      </c>
      <c r="N28" s="6">
        <v>3.0000000000000001E-3</v>
      </c>
      <c r="O28" s="330"/>
      <c r="P28" s="330"/>
      <c r="Q28" s="335"/>
      <c r="T28"/>
    </row>
    <row r="29" spans="1:20" ht="14.5" x14ac:dyDescent="0.35">
      <c r="A29" s="377">
        <v>7.14</v>
      </c>
      <c r="B29" s="370">
        <v>6.1000000000000004E-3</v>
      </c>
      <c r="C29" s="370">
        <v>6.0000000000000001E-3</v>
      </c>
      <c r="D29" s="370">
        <v>2.7000000000000001E-3</v>
      </c>
      <c r="E29" s="370">
        <v>3.0999999999999999E-3</v>
      </c>
      <c r="F29" s="370">
        <v>3.0000000000000001E-3</v>
      </c>
      <c r="G29" s="370">
        <v>3.2000000000000002E-3</v>
      </c>
      <c r="H29" s="370"/>
      <c r="I29" s="373"/>
      <c r="J29" s="3"/>
      <c r="K29" s="15">
        <v>24.99</v>
      </c>
      <c r="L29" s="5">
        <v>4.3E-3</v>
      </c>
      <c r="M29" s="6">
        <v>3.8999999999999998E-3</v>
      </c>
      <c r="N29" s="6">
        <v>3.8E-3</v>
      </c>
      <c r="O29" s="330"/>
      <c r="P29" s="330"/>
      <c r="Q29" s="335"/>
      <c r="T29"/>
    </row>
    <row r="30" spans="1:20" ht="14.5" x14ac:dyDescent="0.35">
      <c r="A30" s="377">
        <v>8.0753399999999989</v>
      </c>
      <c r="B30" s="370">
        <v>4.4000000000000003E-3</v>
      </c>
      <c r="C30" s="370">
        <v>3.8999999999999998E-3</v>
      </c>
      <c r="D30" s="370">
        <v>4.5999999999999999E-3</v>
      </c>
      <c r="E30" s="370"/>
      <c r="F30" s="370"/>
      <c r="G30" s="370"/>
      <c r="H30" s="370"/>
      <c r="I30" s="373"/>
      <c r="J30" s="3"/>
      <c r="K30" s="15">
        <v>35.700000000000003</v>
      </c>
      <c r="L30" s="5">
        <v>5.1999999999999998E-3</v>
      </c>
      <c r="M30" s="6">
        <v>5.8999999999999999E-3</v>
      </c>
      <c r="N30" s="6">
        <v>5.7000000000000002E-3</v>
      </c>
      <c r="O30" s="330"/>
      <c r="P30" s="330"/>
      <c r="Q30" s="335"/>
      <c r="T30"/>
    </row>
    <row r="31" spans="1:20" ht="14.5" x14ac:dyDescent="0.35">
      <c r="A31" s="377">
        <v>10</v>
      </c>
      <c r="B31" s="370">
        <v>3.0999999999999999E-3</v>
      </c>
      <c r="C31" s="370">
        <v>2.8999999999999998E-3</v>
      </c>
      <c r="D31" s="370">
        <v>3.2000000000000002E-3</v>
      </c>
      <c r="E31" s="370"/>
      <c r="F31" s="370"/>
      <c r="G31" s="370"/>
      <c r="H31" s="370"/>
      <c r="I31" s="373"/>
      <c r="K31" s="15">
        <v>39.983999999999995</v>
      </c>
      <c r="L31" s="5">
        <v>5.7999999999999996E-3</v>
      </c>
      <c r="M31" s="6">
        <v>5.5999999999999999E-3</v>
      </c>
      <c r="N31" s="6">
        <v>5.4000000000000003E-3</v>
      </c>
      <c r="O31" s="330"/>
      <c r="P31" s="330"/>
      <c r="Q31" s="335"/>
      <c r="T31"/>
    </row>
    <row r="32" spans="1:20" ht="14.5" x14ac:dyDescent="0.35">
      <c r="A32" s="377">
        <v>12.116579999999999</v>
      </c>
      <c r="B32" s="370">
        <v>5.0000000000000001E-3</v>
      </c>
      <c r="C32" s="370">
        <v>4.7999999999999996E-3</v>
      </c>
      <c r="D32" s="370">
        <v>4.7999999999999996E-3</v>
      </c>
      <c r="E32" s="370"/>
      <c r="F32" s="370"/>
      <c r="G32" s="370"/>
      <c r="H32" s="370"/>
      <c r="I32" s="373"/>
      <c r="K32" s="15">
        <v>42.84</v>
      </c>
      <c r="L32" s="5">
        <v>4.8999999999999998E-3</v>
      </c>
      <c r="M32" s="6">
        <v>4.1999999999999997E-3</v>
      </c>
      <c r="N32" s="6">
        <v>4.3E-3</v>
      </c>
      <c r="O32" s="330"/>
      <c r="P32" s="330"/>
      <c r="Q32" s="335"/>
      <c r="T32"/>
    </row>
    <row r="33" spans="1:20" ht="14.5" x14ac:dyDescent="0.35">
      <c r="A33" s="377">
        <v>14.28</v>
      </c>
      <c r="B33" s="370">
        <v>7.6E-3</v>
      </c>
      <c r="C33" s="370">
        <v>8.3000000000000001E-3</v>
      </c>
      <c r="D33" s="370">
        <v>7.7000000000000002E-3</v>
      </c>
      <c r="E33" s="370"/>
      <c r="F33" s="370"/>
      <c r="G33" s="370"/>
      <c r="H33" s="370"/>
      <c r="I33" s="373"/>
      <c r="K33" s="332">
        <v>71.400000000000006</v>
      </c>
      <c r="L33" s="336">
        <v>4.7999999999999996E-3</v>
      </c>
      <c r="M33" s="330">
        <v>4.3E-3</v>
      </c>
      <c r="N33" s="330">
        <v>3.7000000000000002E-3</v>
      </c>
      <c r="O33" s="330">
        <v>5.7000000000000002E-3</v>
      </c>
      <c r="P33" s="330">
        <v>4.8999999999999998E-3</v>
      </c>
      <c r="Q33" s="335">
        <v>5.8999999999999999E-3</v>
      </c>
      <c r="T33"/>
    </row>
    <row r="34" spans="1:20" ht="15" thickBot="1" x14ac:dyDescent="0.4">
      <c r="A34" s="377">
        <v>16.150679999999998</v>
      </c>
      <c r="B34" s="370">
        <v>6.0000000000000001E-3</v>
      </c>
      <c r="C34" s="370">
        <v>6.0000000000000001E-3</v>
      </c>
      <c r="D34" s="370">
        <v>6.4000000000000003E-3</v>
      </c>
      <c r="E34" s="370"/>
      <c r="F34" s="370"/>
      <c r="G34" s="370"/>
      <c r="H34" s="370"/>
      <c r="I34" s="373"/>
      <c r="K34" s="333">
        <v>107.1</v>
      </c>
      <c r="L34" s="337">
        <v>2.5999999999999999E-3</v>
      </c>
      <c r="M34" s="338">
        <v>2.5999999999999999E-3</v>
      </c>
      <c r="N34" s="338">
        <v>2.5999999999999999E-3</v>
      </c>
      <c r="O34" s="338"/>
      <c r="P34" s="338"/>
      <c r="Q34" s="339"/>
      <c r="T34"/>
    </row>
    <row r="35" spans="1:20" ht="14.5" x14ac:dyDescent="0.35">
      <c r="A35" s="377">
        <v>20</v>
      </c>
      <c r="B35" s="370">
        <v>8.5000000000000006E-3</v>
      </c>
      <c r="C35" s="370">
        <v>7.4999999999999997E-3</v>
      </c>
      <c r="D35" s="370">
        <v>7.3000000000000001E-3</v>
      </c>
      <c r="E35" s="370"/>
      <c r="F35" s="370"/>
      <c r="G35" s="370"/>
      <c r="H35" s="370"/>
      <c r="I35" s="373"/>
      <c r="T35"/>
    </row>
    <row r="36" spans="1:20" ht="14.5" x14ac:dyDescent="0.35">
      <c r="A36" s="377">
        <v>21.42</v>
      </c>
      <c r="B36" s="370">
        <v>3.3999999999999998E-3</v>
      </c>
      <c r="C36" s="370">
        <v>6.1000000000000004E-3</v>
      </c>
      <c r="D36" s="370">
        <v>6.7999999999999996E-3</v>
      </c>
      <c r="E36" s="370"/>
      <c r="F36" s="370"/>
      <c r="G36" s="370"/>
      <c r="H36" s="370"/>
      <c r="I36" s="373"/>
      <c r="T36"/>
    </row>
    <row r="37" spans="1:20" ht="14.5" x14ac:dyDescent="0.35">
      <c r="A37" s="377">
        <v>24.233159999999998</v>
      </c>
      <c r="B37" s="370">
        <v>8.0000000000000002E-3</v>
      </c>
      <c r="C37" s="370">
        <v>6.0000000000000001E-3</v>
      </c>
      <c r="D37" s="370">
        <v>8.0000000000000002E-3</v>
      </c>
      <c r="E37" s="370"/>
      <c r="F37" s="370"/>
      <c r="G37" s="370"/>
      <c r="H37" s="370"/>
      <c r="I37" s="373"/>
      <c r="T37"/>
    </row>
    <row r="38" spans="1:20" ht="14.5" x14ac:dyDescent="0.35">
      <c r="A38" s="377">
        <v>25</v>
      </c>
      <c r="B38" s="370">
        <v>7.3000000000000001E-3</v>
      </c>
      <c r="C38" s="370">
        <v>5.4999999999999997E-3</v>
      </c>
      <c r="D38" s="370">
        <v>6.7000000000000002E-3</v>
      </c>
      <c r="E38" s="370"/>
      <c r="F38" s="370"/>
      <c r="G38" s="370"/>
      <c r="H38" s="370"/>
      <c r="I38" s="373"/>
      <c r="T38"/>
    </row>
    <row r="39" spans="1:20" ht="14.5" x14ac:dyDescent="0.35">
      <c r="A39" s="377">
        <v>32.308500000000002</v>
      </c>
      <c r="B39" s="370">
        <v>7.3000000000000001E-3</v>
      </c>
      <c r="C39" s="370">
        <v>8.6999999999999994E-3</v>
      </c>
      <c r="D39" s="370">
        <v>7.4999999999999997E-3</v>
      </c>
      <c r="E39" s="370"/>
      <c r="F39" s="370"/>
      <c r="G39" s="370"/>
      <c r="H39" s="370"/>
      <c r="I39" s="373"/>
      <c r="T39"/>
    </row>
    <row r="40" spans="1:20" ht="14.5" x14ac:dyDescent="0.35">
      <c r="A40" s="377">
        <v>40</v>
      </c>
      <c r="B40" s="370">
        <v>8.0999999999999996E-3</v>
      </c>
      <c r="C40" s="370">
        <v>8.3999999999999995E-3</v>
      </c>
      <c r="D40" s="370">
        <v>7.7000000000000002E-3</v>
      </c>
      <c r="E40" s="370"/>
      <c r="F40" s="370"/>
      <c r="G40" s="370"/>
      <c r="H40" s="370"/>
      <c r="I40" s="373"/>
      <c r="K40" s="52"/>
      <c r="L40" s="52"/>
      <c r="M40" s="454"/>
      <c r="N40" s="454"/>
      <c r="O40" s="454"/>
      <c r="P40" s="7"/>
      <c r="Q40" s="7"/>
      <c r="R40" s="7"/>
      <c r="S40" s="7"/>
      <c r="T40" s="7"/>
    </row>
    <row r="41" spans="1:20" ht="14.5" x14ac:dyDescent="0.35">
      <c r="A41" s="377">
        <v>40.383839999999999</v>
      </c>
      <c r="B41" s="370">
        <v>8.8999999999999999E-3</v>
      </c>
      <c r="C41" s="370">
        <v>9.7999999999999997E-3</v>
      </c>
      <c r="D41" s="370">
        <v>9.1000000000000004E-3</v>
      </c>
      <c r="E41" s="370"/>
      <c r="F41" s="370"/>
      <c r="G41" s="370"/>
      <c r="H41" s="370"/>
      <c r="I41" s="373"/>
      <c r="K41" s="52"/>
      <c r="L41" s="52"/>
      <c r="M41" s="219"/>
      <c r="N41" s="219"/>
      <c r="O41" s="219"/>
      <c r="P41" s="7"/>
      <c r="Q41" s="7"/>
      <c r="R41" s="7"/>
      <c r="S41" s="7"/>
      <c r="T41" s="7"/>
    </row>
    <row r="42" spans="1:20" ht="14.5" x14ac:dyDescent="0.35">
      <c r="A42" s="377">
        <v>42.84</v>
      </c>
      <c r="B42" s="370">
        <v>8.3000000000000001E-3</v>
      </c>
      <c r="C42" s="370">
        <v>6.4999999999999997E-3</v>
      </c>
      <c r="D42" s="370">
        <v>7.7999999999999996E-3</v>
      </c>
      <c r="E42" s="370"/>
      <c r="F42" s="370"/>
      <c r="G42" s="370"/>
      <c r="H42" s="370"/>
      <c r="I42" s="373"/>
      <c r="K42" s="46"/>
      <c r="L42" s="367"/>
      <c r="M42" s="60"/>
      <c r="N42" s="60"/>
      <c r="O42" s="60"/>
      <c r="P42" s="368"/>
      <c r="Q42" s="368"/>
      <c r="R42" s="368"/>
      <c r="S42" s="368"/>
      <c r="T42" s="368"/>
    </row>
    <row r="43" spans="1:20" ht="15" thickBot="1" x14ac:dyDescent="0.4">
      <c r="A43" s="378">
        <v>71.400000000000006</v>
      </c>
      <c r="B43" s="374">
        <v>1.3299999999999999E-2</v>
      </c>
      <c r="C43" s="374">
        <v>9.9000000000000008E-3</v>
      </c>
      <c r="D43" s="374">
        <v>8.2000000000000007E-3</v>
      </c>
      <c r="E43" s="374"/>
      <c r="F43" s="374"/>
      <c r="G43" s="374"/>
      <c r="H43" s="374"/>
      <c r="I43" s="375"/>
      <c r="K43" s="46"/>
      <c r="L43" s="367"/>
      <c r="M43" s="60"/>
      <c r="N43" s="60"/>
      <c r="O43" s="60"/>
      <c r="P43" s="368"/>
      <c r="Q43" s="368"/>
      <c r="R43" s="368"/>
      <c r="S43" s="368"/>
      <c r="T43" s="368"/>
    </row>
    <row r="44" spans="1:20" x14ac:dyDescent="0.3">
      <c r="K44" s="7"/>
      <c r="L44" s="369"/>
      <c r="M44" s="368"/>
      <c r="N44" s="368"/>
      <c r="O44" s="368"/>
      <c r="P44" s="368"/>
      <c r="Q44" s="368"/>
      <c r="R44" s="368"/>
      <c r="S44" s="368"/>
      <c r="T44" s="368"/>
    </row>
    <row r="45" spans="1:20" ht="14.5" x14ac:dyDescent="0.35">
      <c r="B45" s="4"/>
      <c r="K45" s="46"/>
      <c r="L45" s="367"/>
      <c r="M45" s="60"/>
      <c r="N45" s="60"/>
      <c r="O45" s="60"/>
      <c r="P45" s="368"/>
      <c r="Q45" s="368"/>
      <c r="R45" s="368"/>
      <c r="S45" s="368"/>
      <c r="T45" s="368"/>
    </row>
    <row r="46" spans="1:20" ht="14.5" x14ac:dyDescent="0.35">
      <c r="K46" s="46"/>
      <c r="L46" s="367"/>
      <c r="M46" s="60"/>
      <c r="N46" s="60"/>
      <c r="O46" s="60"/>
      <c r="P46" s="368"/>
      <c r="Q46" s="368"/>
      <c r="R46" s="368"/>
      <c r="S46" s="368"/>
      <c r="T46" s="368"/>
    </row>
    <row r="47" spans="1:20" ht="13.5" thickBot="1" x14ac:dyDescent="0.35">
      <c r="A47" s="2" t="s">
        <v>261</v>
      </c>
      <c r="K47" s="7"/>
      <c r="L47" s="369"/>
      <c r="M47" s="368"/>
      <c r="N47" s="368"/>
      <c r="O47" s="368"/>
      <c r="P47" s="368"/>
      <c r="Q47" s="368"/>
      <c r="R47" s="368"/>
      <c r="S47" s="368"/>
      <c r="T47" s="368"/>
    </row>
    <row r="48" spans="1:20" ht="14.5" x14ac:dyDescent="0.35">
      <c r="A48" s="379"/>
      <c r="B48" s="380" t="s">
        <v>13</v>
      </c>
      <c r="C48" s="381" t="s">
        <v>14</v>
      </c>
      <c r="D48"/>
      <c r="K48" s="46"/>
      <c r="L48" s="367"/>
      <c r="M48" s="60"/>
      <c r="N48" s="60"/>
      <c r="O48" s="60"/>
      <c r="P48" s="368"/>
      <c r="Q48" s="368"/>
      <c r="R48" s="368"/>
      <c r="S48" s="368"/>
      <c r="T48" s="368"/>
    </row>
    <row r="49" spans="1:20" ht="14.5" x14ac:dyDescent="0.35">
      <c r="A49" s="182" t="s">
        <v>248</v>
      </c>
      <c r="B49" s="328"/>
      <c r="C49" s="183"/>
      <c r="D49"/>
      <c r="K49" s="46"/>
      <c r="L49" s="367"/>
      <c r="M49" s="60"/>
      <c r="N49" s="60"/>
      <c r="O49" s="60"/>
      <c r="P49" s="368"/>
      <c r="Q49" s="368"/>
      <c r="R49" s="368"/>
      <c r="S49" s="368"/>
      <c r="T49" s="368"/>
    </row>
    <row r="50" spans="1:20" ht="14.5" x14ac:dyDescent="0.35">
      <c r="A50" s="182" t="s">
        <v>249</v>
      </c>
      <c r="B50" s="328"/>
      <c r="C50" s="183"/>
      <c r="D50"/>
      <c r="K50" s="7"/>
      <c r="L50" s="369"/>
      <c r="M50" s="368"/>
      <c r="N50" s="368"/>
      <c r="O50" s="368"/>
      <c r="P50" s="368"/>
      <c r="Q50" s="368"/>
      <c r="R50" s="368"/>
      <c r="S50" s="368"/>
      <c r="T50" s="368"/>
    </row>
    <row r="51" spans="1:20" ht="14.5" x14ac:dyDescent="0.35">
      <c r="A51" s="182" t="s">
        <v>250</v>
      </c>
      <c r="B51" s="382">
        <v>1.102E-2</v>
      </c>
      <c r="C51" s="185">
        <v>6.5620000000000001E-3</v>
      </c>
      <c r="D51"/>
      <c r="K51" s="46"/>
      <c r="L51" s="367"/>
      <c r="M51" s="60"/>
      <c r="N51" s="60"/>
      <c r="O51" s="60"/>
      <c r="P51" s="368"/>
      <c r="Q51" s="368"/>
      <c r="R51" s="368"/>
      <c r="S51" s="368"/>
      <c r="T51" s="368"/>
    </row>
    <row r="52" spans="1:20" ht="14.5" x14ac:dyDescent="0.35">
      <c r="A52" s="182" t="s">
        <v>406</v>
      </c>
      <c r="B52" s="382">
        <v>12.56</v>
      </c>
      <c r="C52" s="185">
        <v>15.32</v>
      </c>
      <c r="D52"/>
      <c r="K52" s="7"/>
      <c r="L52" s="369"/>
      <c r="M52" s="368"/>
      <c r="N52" s="368"/>
      <c r="O52" s="368"/>
      <c r="P52" s="368"/>
      <c r="Q52" s="368"/>
      <c r="R52" s="368"/>
      <c r="S52" s="368"/>
      <c r="T52" s="368"/>
    </row>
    <row r="53" spans="1:20" ht="14.5" x14ac:dyDescent="0.35">
      <c r="A53" s="182" t="s">
        <v>251</v>
      </c>
      <c r="B53" s="328"/>
      <c r="C53" s="183"/>
      <c r="D53"/>
      <c r="K53" s="46"/>
      <c r="L53" s="367"/>
      <c r="M53" s="60"/>
      <c r="N53" s="60"/>
      <c r="O53" s="60"/>
      <c r="P53" s="368"/>
      <c r="Q53" s="368"/>
      <c r="R53" s="368"/>
      <c r="S53" s="368"/>
      <c r="T53" s="368"/>
    </row>
    <row r="54" spans="1:20" ht="14.5" x14ac:dyDescent="0.35">
      <c r="A54" s="182" t="s">
        <v>250</v>
      </c>
      <c r="B54" s="382">
        <v>7.0390000000000003E-4</v>
      </c>
      <c r="C54" s="185">
        <v>4.9089999999999995E-4</v>
      </c>
      <c r="D54"/>
      <c r="K54" s="7"/>
      <c r="L54" s="369"/>
      <c r="M54" s="368"/>
      <c r="N54" s="368"/>
      <c r="O54" s="368"/>
      <c r="P54" s="368"/>
      <c r="Q54" s="368"/>
      <c r="R54" s="368"/>
      <c r="S54" s="368"/>
      <c r="T54" s="368"/>
    </row>
    <row r="55" spans="1:20" ht="14.5" x14ac:dyDescent="0.35">
      <c r="A55" s="182" t="s">
        <v>406</v>
      </c>
      <c r="B55" s="382">
        <v>2.0910000000000002</v>
      </c>
      <c r="C55" s="185">
        <v>3.2360000000000002</v>
      </c>
      <c r="D55"/>
      <c r="K55" s="46"/>
      <c r="L55" s="367"/>
      <c r="M55" s="60"/>
      <c r="N55" s="60"/>
      <c r="O55" s="60"/>
      <c r="P55" s="368"/>
      <c r="Q55" s="368"/>
      <c r="R55" s="368"/>
      <c r="S55" s="368"/>
      <c r="T55" s="368"/>
    </row>
    <row r="56" spans="1:20" ht="14.5" x14ac:dyDescent="0.35">
      <c r="A56" s="182" t="s">
        <v>252</v>
      </c>
      <c r="B56" s="328"/>
      <c r="C56" s="183"/>
      <c r="D56"/>
      <c r="K56" s="46"/>
      <c r="L56" s="367"/>
      <c r="M56" s="60"/>
      <c r="N56" s="60"/>
      <c r="O56" s="60"/>
      <c r="P56" s="368"/>
      <c r="Q56" s="368"/>
      <c r="R56" s="368"/>
      <c r="S56" s="368"/>
      <c r="T56" s="368"/>
    </row>
    <row r="57" spans="1:20" ht="14.5" x14ac:dyDescent="0.35">
      <c r="A57" s="182" t="s">
        <v>250</v>
      </c>
      <c r="B57" s="328" t="s">
        <v>407</v>
      </c>
      <c r="C57" s="183" t="s">
        <v>408</v>
      </c>
      <c r="D57"/>
      <c r="K57" s="7"/>
      <c r="L57" s="369"/>
      <c r="M57" s="368"/>
      <c r="N57" s="368"/>
      <c r="O57" s="368"/>
      <c r="P57" s="368"/>
      <c r="Q57" s="368"/>
      <c r="R57" s="368"/>
      <c r="S57" s="368"/>
      <c r="T57" s="368"/>
    </row>
    <row r="58" spans="1:20" ht="14.5" x14ac:dyDescent="0.35">
      <c r="A58" s="182" t="s">
        <v>406</v>
      </c>
      <c r="B58" s="328" t="s">
        <v>409</v>
      </c>
      <c r="C58" s="183" t="s">
        <v>410</v>
      </c>
      <c r="D58"/>
      <c r="K58" s="46"/>
      <c r="L58" s="367"/>
      <c r="M58" s="60"/>
      <c r="N58" s="60"/>
      <c r="O58" s="60"/>
      <c r="P58" s="368"/>
      <c r="Q58" s="368"/>
      <c r="R58" s="368"/>
      <c r="S58" s="368"/>
      <c r="T58" s="368"/>
    </row>
    <row r="59" spans="1:20" ht="14.5" x14ac:dyDescent="0.35">
      <c r="A59" s="182" t="s">
        <v>253</v>
      </c>
      <c r="B59" s="328"/>
      <c r="C59" s="183"/>
      <c r="D59"/>
      <c r="K59" s="7"/>
      <c r="L59" s="369"/>
      <c r="M59" s="368"/>
      <c r="N59" s="368"/>
      <c r="O59" s="368"/>
      <c r="P59" s="368"/>
      <c r="Q59" s="368"/>
      <c r="R59" s="368"/>
      <c r="S59" s="368"/>
      <c r="T59" s="368"/>
    </row>
    <row r="60" spans="1:20" ht="14.5" x14ac:dyDescent="0.35">
      <c r="A60" s="182" t="s">
        <v>254</v>
      </c>
      <c r="B60" s="328">
        <v>69</v>
      </c>
      <c r="C60" s="183">
        <v>37</v>
      </c>
      <c r="D60"/>
      <c r="K60" s="46"/>
      <c r="L60" s="367"/>
      <c r="M60" s="60"/>
      <c r="N60" s="60"/>
      <c r="O60" s="60"/>
      <c r="P60" s="368"/>
      <c r="Q60" s="368"/>
      <c r="R60" s="368"/>
      <c r="S60" s="368"/>
      <c r="T60" s="368"/>
    </row>
    <row r="61" spans="1:20" ht="14.5" x14ac:dyDescent="0.35">
      <c r="A61" s="182" t="s">
        <v>255</v>
      </c>
      <c r="B61" s="328">
        <v>0.7913</v>
      </c>
      <c r="C61" s="183">
        <v>0.80859999999999999</v>
      </c>
      <c r="D61"/>
      <c r="K61" s="46"/>
      <c r="L61" s="367"/>
      <c r="M61" s="60"/>
      <c r="N61" s="60"/>
      <c r="O61" s="60"/>
      <c r="P61" s="368"/>
      <c r="Q61" s="368"/>
      <c r="R61" s="368"/>
      <c r="S61" s="368"/>
      <c r="T61" s="368"/>
    </row>
    <row r="62" spans="1:20" ht="14.5" x14ac:dyDescent="0.35">
      <c r="A62" s="182" t="s">
        <v>256</v>
      </c>
      <c r="B62" s="328">
        <v>1.1120000000000001E-4</v>
      </c>
      <c r="C62" s="183">
        <v>2.0460000000000001E-5</v>
      </c>
      <c r="D62"/>
      <c r="K62" s="46"/>
      <c r="L62" s="367"/>
      <c r="M62" s="60"/>
      <c r="N62" s="60"/>
      <c r="O62" s="60"/>
      <c r="P62" s="368"/>
      <c r="Q62" s="368"/>
      <c r="R62" s="368"/>
      <c r="S62" s="368"/>
      <c r="T62" s="368"/>
    </row>
    <row r="63" spans="1:20" ht="14.5" x14ac:dyDescent="0.35">
      <c r="A63" s="182" t="s">
        <v>257</v>
      </c>
      <c r="B63" s="328">
        <v>1.2700000000000001E-3</v>
      </c>
      <c r="C63" s="183">
        <v>7.4359999999999997E-4</v>
      </c>
      <c r="D63"/>
    </row>
    <row r="64" spans="1:20" ht="14.5" x14ac:dyDescent="0.35">
      <c r="A64" s="182" t="s">
        <v>258</v>
      </c>
      <c r="B64" s="328"/>
      <c r="C64" s="183"/>
      <c r="D64"/>
    </row>
    <row r="65" spans="1:4" ht="14.5" x14ac:dyDescent="0.35">
      <c r="A65" s="182" t="s">
        <v>406</v>
      </c>
      <c r="B65" s="328" t="s">
        <v>411</v>
      </c>
      <c r="C65" s="183" t="s">
        <v>411</v>
      </c>
      <c r="D65"/>
    </row>
    <row r="66" spans="1:4" ht="14.5" x14ac:dyDescent="0.35">
      <c r="A66" s="182" t="s">
        <v>259</v>
      </c>
      <c r="B66" s="328"/>
      <c r="C66" s="183"/>
      <c r="D66"/>
    </row>
    <row r="67" spans="1:4" ht="15" thickBot="1" x14ac:dyDescent="0.4">
      <c r="A67" s="186" t="s">
        <v>260</v>
      </c>
      <c r="B67" s="329">
        <v>71</v>
      </c>
      <c r="C67" s="187">
        <v>39</v>
      </c>
      <c r="D67"/>
    </row>
    <row r="80" spans="1:4" x14ac:dyDescent="0.3">
      <c r="B80" s="3"/>
      <c r="C80" s="3"/>
      <c r="D80" s="3"/>
    </row>
    <row r="81" spans="1:11" x14ac:dyDescent="0.3">
      <c r="B81" s="3"/>
      <c r="C81" s="3"/>
      <c r="D81" s="3"/>
      <c r="E81" s="3"/>
      <c r="F81" s="3"/>
    </row>
    <row r="82" spans="1:11" x14ac:dyDescent="0.3">
      <c r="A82" s="4" t="s">
        <v>16</v>
      </c>
      <c r="B82" s="3"/>
      <c r="C82" s="3"/>
      <c r="D82" s="3"/>
      <c r="E82" s="3"/>
      <c r="F82" s="3"/>
    </row>
    <row r="83" spans="1:11" ht="13.5" thickBot="1" x14ac:dyDescent="0.35">
      <c r="B83" s="3"/>
      <c r="C83" s="3"/>
      <c r="D83" s="3"/>
      <c r="E83" s="3"/>
      <c r="F83" s="3"/>
    </row>
    <row r="84" spans="1:11" ht="13.5" thickBot="1" x14ac:dyDescent="0.35">
      <c r="B84" s="445" t="s">
        <v>13</v>
      </c>
      <c r="C84" s="446"/>
      <c r="D84" s="447"/>
      <c r="E84" s="117"/>
      <c r="F84" s="117"/>
      <c r="I84" s="445" t="s">
        <v>14</v>
      </c>
      <c r="J84" s="446"/>
      <c r="K84" s="447"/>
    </row>
    <row r="85" spans="1:11" ht="16.5" thickBot="1" x14ac:dyDescent="0.45">
      <c r="A85" s="21" t="s">
        <v>19</v>
      </c>
      <c r="B85" s="446" t="s">
        <v>20</v>
      </c>
      <c r="C85" s="446"/>
      <c r="D85" s="447"/>
      <c r="E85" s="117"/>
      <c r="F85" s="117"/>
      <c r="H85" s="21" t="s">
        <v>19</v>
      </c>
      <c r="I85" s="446" t="s">
        <v>20</v>
      </c>
      <c r="J85" s="446"/>
      <c r="K85" s="447"/>
    </row>
    <row r="86" spans="1:11" ht="13.5" thickBot="1" x14ac:dyDescent="0.35">
      <c r="A86" s="34"/>
      <c r="B86" s="118" t="s">
        <v>2</v>
      </c>
      <c r="C86" s="35" t="s">
        <v>3</v>
      </c>
      <c r="D86" s="36" t="s">
        <v>4</v>
      </c>
      <c r="E86" s="117"/>
      <c r="F86" s="117"/>
      <c r="H86" s="34"/>
      <c r="I86" s="35" t="s">
        <v>2</v>
      </c>
      <c r="J86" s="35" t="s">
        <v>3</v>
      </c>
      <c r="K86" s="36" t="s">
        <v>4</v>
      </c>
    </row>
    <row r="87" spans="1:11" x14ac:dyDescent="0.3">
      <c r="A87" s="22">
        <v>9.6</v>
      </c>
      <c r="B87" s="19">
        <v>0.43264649999999999</v>
      </c>
      <c r="C87" s="19">
        <v>0.43607639999999998</v>
      </c>
      <c r="D87" s="20">
        <v>0.45454309999999998</v>
      </c>
      <c r="E87" s="421"/>
      <c r="F87" s="421"/>
      <c r="H87" s="25">
        <v>2</v>
      </c>
      <c r="I87" s="11">
        <v>4.48E-2</v>
      </c>
      <c r="J87" s="12">
        <v>8.4099999999999994E-2</v>
      </c>
      <c r="K87" s="13">
        <v>4.58E-2</v>
      </c>
    </row>
    <row r="88" spans="1:11" x14ac:dyDescent="0.3">
      <c r="A88" s="23">
        <v>16.100000000000001</v>
      </c>
      <c r="B88" s="6">
        <v>0.63249999999999995</v>
      </c>
      <c r="C88" s="6">
        <v>0.61839999999999995</v>
      </c>
      <c r="D88" s="8">
        <v>0.56720000000000004</v>
      </c>
      <c r="E88" s="421"/>
      <c r="F88" s="421"/>
      <c r="H88" s="15">
        <v>5</v>
      </c>
      <c r="I88" s="5">
        <v>8.1100000000000005E-2</v>
      </c>
      <c r="J88" s="6">
        <v>8.4099999999999994E-2</v>
      </c>
      <c r="K88" s="8">
        <v>0.1336</v>
      </c>
    </row>
    <row r="89" spans="1:11" x14ac:dyDescent="0.3">
      <c r="A89" s="23">
        <v>24.2</v>
      </c>
      <c r="B89" s="6">
        <v>0.79490000000000005</v>
      </c>
      <c r="C89" s="6">
        <v>0.7268</v>
      </c>
      <c r="D89" s="8">
        <v>0.70940000000000003</v>
      </c>
      <c r="E89" s="421"/>
      <c r="F89" s="421"/>
      <c r="H89" s="15">
        <v>10</v>
      </c>
      <c r="I89" s="5">
        <v>0.12559999999999999</v>
      </c>
      <c r="J89" s="6">
        <v>0.1245</v>
      </c>
      <c r="K89" s="8">
        <v>0.13189999999999999</v>
      </c>
    </row>
    <row r="90" spans="1:11" x14ac:dyDescent="0.3">
      <c r="A90" s="23">
        <v>32.299999999999997</v>
      </c>
      <c r="B90" s="6">
        <v>0.77400000000000002</v>
      </c>
      <c r="C90" s="6">
        <v>0.78029999999999999</v>
      </c>
      <c r="D90" s="8">
        <v>0.90490000000000004</v>
      </c>
      <c r="E90" s="421"/>
      <c r="F90" s="421"/>
      <c r="H90" s="15">
        <v>14.3</v>
      </c>
      <c r="I90" s="5">
        <v>0.19089999999999999</v>
      </c>
      <c r="J90" s="6">
        <v>0.18959999999999999</v>
      </c>
      <c r="K90" s="8">
        <v>0.18640000000000001</v>
      </c>
    </row>
    <row r="91" spans="1:11" x14ac:dyDescent="0.3">
      <c r="A91" s="23">
        <v>42.8</v>
      </c>
      <c r="B91" s="6">
        <v>0.76190000000000002</v>
      </c>
      <c r="C91" s="6">
        <v>0.748</v>
      </c>
      <c r="D91" s="8">
        <v>0.81899999999999995</v>
      </c>
      <c r="E91" s="421"/>
      <c r="F91" s="421"/>
      <c r="H91" s="15">
        <v>20</v>
      </c>
      <c r="I91" s="5">
        <v>0.23599999999999999</v>
      </c>
      <c r="J91" s="6">
        <v>0.2601</v>
      </c>
      <c r="K91" s="8">
        <v>0.26640000000000003</v>
      </c>
    </row>
    <row r="92" spans="1:11" x14ac:dyDescent="0.3">
      <c r="A92" s="23">
        <v>71.400000000000006</v>
      </c>
      <c r="B92" s="6">
        <v>0.96319999999999995</v>
      </c>
      <c r="C92" s="6">
        <v>0.79210000000000003</v>
      </c>
      <c r="D92" s="8">
        <v>0.73550000000000004</v>
      </c>
      <c r="E92" s="421"/>
      <c r="F92" s="421"/>
      <c r="H92" s="15">
        <v>25</v>
      </c>
      <c r="I92" s="5">
        <v>0.3473</v>
      </c>
      <c r="J92" s="6">
        <v>0.32179999999999997</v>
      </c>
      <c r="K92" s="8">
        <v>0.36409999999999998</v>
      </c>
    </row>
    <row r="93" spans="1:11" x14ac:dyDescent="0.3">
      <c r="A93" s="419">
        <v>106.6648527</v>
      </c>
      <c r="B93" s="330">
        <v>0.86029999999999995</v>
      </c>
      <c r="C93" s="330">
        <v>0.89070000000000005</v>
      </c>
      <c r="D93" s="335">
        <v>1.0347999999999999</v>
      </c>
      <c r="E93" s="3"/>
      <c r="F93" s="3"/>
      <c r="H93" s="15">
        <v>35.700000000000003</v>
      </c>
      <c r="I93" s="5">
        <v>0.4909</v>
      </c>
      <c r="J93" s="6">
        <v>0.5655</v>
      </c>
      <c r="K93" s="8">
        <v>0.51929999999999998</v>
      </c>
    </row>
    <row r="94" spans="1:11" ht="13.5" thickBot="1" x14ac:dyDescent="0.35">
      <c r="A94" s="420">
        <v>142.22312369999997</v>
      </c>
      <c r="B94" s="338">
        <v>0.79710000000000003</v>
      </c>
      <c r="C94" s="338">
        <v>0.8226</v>
      </c>
      <c r="D94" s="339">
        <v>0.82479999999999998</v>
      </c>
      <c r="E94" s="3"/>
      <c r="F94" s="3"/>
      <c r="H94" s="16">
        <v>40</v>
      </c>
      <c r="I94" s="9">
        <v>0.48120000000000002</v>
      </c>
      <c r="J94" s="10">
        <v>0.66930000000000001</v>
      </c>
      <c r="K94" s="14">
        <v>0.69220000000000004</v>
      </c>
    </row>
    <row r="95" spans="1:11" x14ac:dyDescent="0.3">
      <c r="A95" s="3"/>
      <c r="B95" s="3"/>
      <c r="C95" s="3"/>
      <c r="D95" s="3"/>
      <c r="E95" s="3"/>
      <c r="F95" s="3"/>
      <c r="H95" s="116"/>
      <c r="I95" s="6"/>
      <c r="J95" s="6"/>
      <c r="K95" s="6"/>
    </row>
    <row r="96" spans="1:11" x14ac:dyDescent="0.3">
      <c r="A96" s="3"/>
      <c r="B96" s="3"/>
      <c r="C96" s="3"/>
      <c r="D96" s="3"/>
      <c r="E96" s="3"/>
      <c r="F96" s="3"/>
      <c r="H96" s="116"/>
      <c r="I96" s="6"/>
      <c r="J96" s="6"/>
      <c r="K96" s="6"/>
    </row>
    <row r="97" spans="1:13" x14ac:dyDescent="0.3">
      <c r="A97" s="3"/>
      <c r="B97" s="3"/>
      <c r="C97" s="3"/>
      <c r="D97" s="3"/>
      <c r="E97" s="3"/>
      <c r="F97" s="3"/>
      <c r="H97" s="116"/>
      <c r="I97" s="6"/>
      <c r="J97" s="6"/>
      <c r="K97" s="6"/>
    </row>
    <row r="98" spans="1:13" x14ac:dyDescent="0.3">
      <c r="A98" s="3"/>
      <c r="B98" s="3"/>
      <c r="C98" s="3"/>
      <c r="D98" s="3"/>
      <c r="E98" s="3"/>
      <c r="F98" s="3"/>
    </row>
    <row r="99" spans="1:13" x14ac:dyDescent="0.3">
      <c r="A99" s="3"/>
      <c r="B99" s="3"/>
      <c r="C99" s="3"/>
      <c r="D99" s="3"/>
      <c r="E99" s="3"/>
      <c r="F99" s="3"/>
    </row>
    <row r="100" spans="1:13" x14ac:dyDescent="0.3">
      <c r="A100" s="3" t="s">
        <v>17</v>
      </c>
      <c r="B100" s="3"/>
      <c r="C100" s="3"/>
      <c r="D100" s="3"/>
    </row>
    <row r="101" spans="1:13" ht="13.5" thickBot="1" x14ac:dyDescent="0.35">
      <c r="A101" s="3"/>
      <c r="B101" s="3"/>
      <c r="C101" s="3"/>
      <c r="D101" s="3"/>
    </row>
    <row r="102" spans="1:13" ht="13.5" thickBot="1" x14ac:dyDescent="0.35">
      <c r="A102" s="4"/>
      <c r="B102" s="445" t="s">
        <v>13</v>
      </c>
      <c r="C102" s="446"/>
      <c r="D102" s="447"/>
      <c r="I102" s="445" t="s">
        <v>14</v>
      </c>
      <c r="J102" s="446"/>
      <c r="K102" s="447"/>
      <c r="M102" s="17"/>
    </row>
    <row r="103" spans="1:13" ht="16.5" thickBot="1" x14ac:dyDescent="0.45">
      <c r="A103" s="334" t="s">
        <v>414</v>
      </c>
      <c r="B103" s="446" t="s">
        <v>55</v>
      </c>
      <c r="C103" s="446"/>
      <c r="D103" s="447"/>
      <c r="H103" s="21" t="s">
        <v>19</v>
      </c>
      <c r="I103" s="446" t="s">
        <v>21</v>
      </c>
      <c r="J103" s="446"/>
      <c r="K103" s="447"/>
    </row>
    <row r="104" spans="1:13" ht="13.5" thickBot="1" x14ac:dyDescent="0.35">
      <c r="A104" s="337" t="s">
        <v>375</v>
      </c>
      <c r="B104" s="337" t="s">
        <v>2</v>
      </c>
      <c r="C104" s="338" t="s">
        <v>3</v>
      </c>
      <c r="D104" s="339" t="s">
        <v>4</v>
      </c>
      <c r="H104" s="34"/>
      <c r="I104" s="35" t="s">
        <v>2</v>
      </c>
      <c r="J104" s="35" t="s">
        <v>3</v>
      </c>
      <c r="K104" s="36" t="s">
        <v>4</v>
      </c>
    </row>
    <row r="105" spans="1:13" x14ac:dyDescent="0.3">
      <c r="A105" s="433">
        <v>9.6322314941999991</v>
      </c>
      <c r="B105" s="434">
        <v>3.1238015523465696</v>
      </c>
      <c r="C105" s="435">
        <v>3.6264149064449072</v>
      </c>
      <c r="D105" s="436">
        <v>3.5511180468750005</v>
      </c>
      <c r="H105" s="25">
        <v>2</v>
      </c>
      <c r="I105" s="11">
        <v>0.40010000000000001</v>
      </c>
      <c r="J105" s="12">
        <v>0.68340000000000001</v>
      </c>
      <c r="K105" s="13">
        <v>0.38779999999999998</v>
      </c>
    </row>
    <row r="106" spans="1:13" x14ac:dyDescent="0.3">
      <c r="A106" s="417">
        <v>16.065963899999996</v>
      </c>
      <c r="B106" s="437">
        <v>5.142276422764227</v>
      </c>
      <c r="C106" s="438">
        <v>4.6496240601503755</v>
      </c>
      <c r="D106" s="439">
        <v>3.7813333333333339</v>
      </c>
      <c r="H106" s="15">
        <v>5</v>
      </c>
      <c r="I106" s="5">
        <v>0.57509999999999994</v>
      </c>
      <c r="J106" s="6">
        <v>0.63200000000000001</v>
      </c>
      <c r="K106" s="8">
        <v>0.88449999999999995</v>
      </c>
    </row>
    <row r="107" spans="1:13" x14ac:dyDescent="0.3">
      <c r="A107" s="417">
        <v>24.093965699999998</v>
      </c>
      <c r="B107" s="437">
        <v>5.4074829931972799</v>
      </c>
      <c r="C107" s="438">
        <v>4.7894563426688634</v>
      </c>
      <c r="D107" s="439">
        <v>5.0581105169340468</v>
      </c>
      <c r="H107" s="15">
        <v>10</v>
      </c>
      <c r="I107" s="5">
        <v>0.57079999999999997</v>
      </c>
      <c r="J107" s="6">
        <v>0.65890000000000004</v>
      </c>
      <c r="K107" s="8">
        <v>0.74970000000000003</v>
      </c>
    </row>
    <row r="108" spans="1:13" x14ac:dyDescent="0.3">
      <c r="A108" s="417">
        <v>32.121967499999997</v>
      </c>
      <c r="B108" s="437">
        <v>4.2940360610263522</v>
      </c>
      <c r="C108" s="438">
        <v>4.3531380753138071</v>
      </c>
      <c r="D108" s="439">
        <v>4.4576354679802952</v>
      </c>
      <c r="H108" s="15">
        <v>14.3</v>
      </c>
      <c r="I108" s="5">
        <v>0.39429999999999998</v>
      </c>
      <c r="J108" s="6">
        <v>0.40329999999999999</v>
      </c>
      <c r="K108" s="8">
        <v>0.36270000000000002</v>
      </c>
    </row>
    <row r="109" spans="1:13" x14ac:dyDescent="0.3">
      <c r="A109" s="417">
        <v>42.669925199999994</v>
      </c>
      <c r="B109" s="437">
        <v>3.879327902240326</v>
      </c>
      <c r="C109" s="438">
        <v>3.4823091247672249</v>
      </c>
      <c r="D109" s="439">
        <v>3.6142983230361869</v>
      </c>
      <c r="H109" s="15">
        <v>20</v>
      </c>
      <c r="I109" s="5">
        <v>0.69210000000000005</v>
      </c>
      <c r="J109" s="6">
        <v>0.87270000000000003</v>
      </c>
      <c r="K109" s="8">
        <v>0.8538</v>
      </c>
    </row>
    <row r="110" spans="1:13" x14ac:dyDescent="0.3">
      <c r="A110" s="417">
        <v>71.106581699999992</v>
      </c>
      <c r="B110" s="437">
        <v>5.0323928944618608</v>
      </c>
      <c r="C110" s="438">
        <v>4.037206931702344</v>
      </c>
      <c r="D110" s="439">
        <v>3.4209302325581397</v>
      </c>
      <c r="H110" s="15">
        <v>25</v>
      </c>
      <c r="I110" s="5">
        <v>0.90920000000000001</v>
      </c>
      <c r="J110" s="6">
        <v>0.92459999999999998</v>
      </c>
      <c r="K110" s="8">
        <v>1.0315000000000001</v>
      </c>
    </row>
    <row r="111" spans="1:13" x14ac:dyDescent="0.3">
      <c r="A111" s="417">
        <v>106.6648527</v>
      </c>
      <c r="B111" s="437">
        <v>4.9329128440366965</v>
      </c>
      <c r="C111" s="438">
        <v>2.9650466045272972</v>
      </c>
      <c r="D111" s="439">
        <v>5.3340206185567007</v>
      </c>
      <c r="H111" s="15">
        <v>35.700000000000003</v>
      </c>
      <c r="I111" s="5">
        <v>0.70940000000000003</v>
      </c>
      <c r="J111" s="6">
        <v>0.84899999999999998</v>
      </c>
      <c r="K111" s="8">
        <v>0.77510000000000001</v>
      </c>
    </row>
    <row r="112" spans="1:13" ht="13.5" thickBot="1" x14ac:dyDescent="0.35">
      <c r="A112" s="418">
        <v>142.22312369999997</v>
      </c>
      <c r="B112" s="440">
        <v>6.1695046439628483</v>
      </c>
      <c r="C112" s="441">
        <v>6.2698170731707314</v>
      </c>
      <c r="D112" s="442">
        <v>6.1096296296296293</v>
      </c>
      <c r="H112" s="16">
        <v>40</v>
      </c>
      <c r="I112" s="9">
        <v>1.1113</v>
      </c>
      <c r="J112" s="10">
        <v>1.5074000000000001</v>
      </c>
      <c r="K112" s="14">
        <v>1.5913999999999999</v>
      </c>
    </row>
    <row r="113" spans="1:9" x14ac:dyDescent="0.3">
      <c r="B113" s="3"/>
      <c r="C113" s="3"/>
      <c r="D113" s="3"/>
    </row>
    <row r="114" spans="1:9" x14ac:dyDescent="0.3">
      <c r="A114" s="2" t="s">
        <v>262</v>
      </c>
      <c r="B114" s="443">
        <f>AVERAGE(B105:D112)</f>
        <v>4.4784093584035434</v>
      </c>
      <c r="C114" s="3"/>
      <c r="D114" s="3"/>
      <c r="H114" s="2" t="s">
        <v>262</v>
      </c>
      <c r="I114" s="443">
        <f>AVERAGE(I105:K112)</f>
        <v>0.77208750000000004</v>
      </c>
    </row>
    <row r="115" spans="1:9" x14ac:dyDescent="0.3">
      <c r="A115" s="2" t="s">
        <v>263</v>
      </c>
      <c r="B115" s="443">
        <f>STDEV(B105:D112)</f>
        <v>0.96457089600211898</v>
      </c>
      <c r="C115" s="3"/>
      <c r="D115" s="3"/>
      <c r="H115" s="2" t="s">
        <v>263</v>
      </c>
      <c r="I115" s="443">
        <f>STDEV(I105:K112)</f>
        <v>0.31859519540101122</v>
      </c>
    </row>
    <row r="116" spans="1:9" x14ac:dyDescent="0.3">
      <c r="B116" s="3"/>
      <c r="C116" s="3"/>
      <c r="D116" s="3"/>
    </row>
    <row r="117" spans="1:9" x14ac:dyDescent="0.3">
      <c r="B117" s="3"/>
      <c r="C117" s="3"/>
      <c r="D117" s="3"/>
    </row>
    <row r="118" spans="1:9" x14ac:dyDescent="0.3">
      <c r="E118" s="3"/>
      <c r="F118" s="3"/>
      <c r="G118" s="3"/>
    </row>
    <row r="119" spans="1:9" ht="14.5" x14ac:dyDescent="0.35">
      <c r="A119" s="52"/>
      <c r="B119" s="444"/>
      <c r="C119" s="444"/>
      <c r="D119" s="444"/>
    </row>
    <row r="120" spans="1:9" ht="14.5" x14ac:dyDescent="0.35">
      <c r="A120" s="52"/>
      <c r="B120" s="52"/>
      <c r="C120" s="52"/>
      <c r="D120" s="52"/>
    </row>
  </sheetData>
  <mergeCells count="18">
    <mergeCell ref="B4:D4"/>
    <mergeCell ref="I4:K4"/>
    <mergeCell ref="I102:K102"/>
    <mergeCell ref="M40:O40"/>
    <mergeCell ref="I103:K103"/>
    <mergeCell ref="B5:D5"/>
    <mergeCell ref="I5:K5"/>
    <mergeCell ref="B84:D84"/>
    <mergeCell ref="I84:K84"/>
    <mergeCell ref="B85:D85"/>
    <mergeCell ref="I85:K85"/>
    <mergeCell ref="B20:I20"/>
    <mergeCell ref="B21:I21"/>
    <mergeCell ref="B119:D119"/>
    <mergeCell ref="B102:D102"/>
    <mergeCell ref="B103:D103"/>
    <mergeCell ref="L21:N21"/>
    <mergeCell ref="L20:N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4"/>
  <sheetViews>
    <sheetView topLeftCell="E25" zoomScale="80" zoomScaleNormal="80" workbookViewId="0">
      <selection activeCell="X68" sqref="X68"/>
    </sheetView>
  </sheetViews>
  <sheetFormatPr baseColWidth="10" defaultRowHeight="14.5" x14ac:dyDescent="0.35"/>
  <cols>
    <col min="15" max="15" width="14.7265625" customWidth="1"/>
  </cols>
  <sheetData>
    <row r="1" spans="1:51" ht="19" thickBot="1" x14ac:dyDescent="0.5">
      <c r="A1" s="245"/>
      <c r="B1" s="457" t="s">
        <v>386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P1" t="s">
        <v>378</v>
      </c>
      <c r="T1" t="s">
        <v>399</v>
      </c>
      <c r="X1" t="s">
        <v>380</v>
      </c>
      <c r="AB1" t="s">
        <v>385</v>
      </c>
      <c r="AF1" t="s">
        <v>381</v>
      </c>
      <c r="AJ1" t="s">
        <v>382</v>
      </c>
      <c r="AN1" t="s">
        <v>398</v>
      </c>
      <c r="AR1" t="s">
        <v>383</v>
      </c>
    </row>
    <row r="2" spans="1:51" ht="18.5" x14ac:dyDescent="0.45">
      <c r="A2" s="246"/>
      <c r="B2" s="247" t="s">
        <v>353</v>
      </c>
      <c r="C2" s="248" t="s">
        <v>341</v>
      </c>
      <c r="D2" s="248" t="s">
        <v>340</v>
      </c>
      <c r="E2" s="248" t="s">
        <v>339</v>
      </c>
      <c r="F2" s="248" t="s">
        <v>338</v>
      </c>
      <c r="G2" s="248" t="s">
        <v>337</v>
      </c>
      <c r="H2" s="248" t="s">
        <v>336</v>
      </c>
      <c r="I2" s="248" t="s">
        <v>335</v>
      </c>
      <c r="J2" s="248" t="s">
        <v>334</v>
      </c>
      <c r="K2" s="248" t="s">
        <v>333</v>
      </c>
      <c r="L2" s="248" t="s">
        <v>332</v>
      </c>
      <c r="O2" s="283" t="s">
        <v>12</v>
      </c>
      <c r="P2" s="48" t="s">
        <v>2</v>
      </c>
      <c r="Q2" s="48" t="s">
        <v>3</v>
      </c>
      <c r="R2" s="189" t="s">
        <v>4</v>
      </c>
      <c r="S2" s="283" t="s">
        <v>12</v>
      </c>
      <c r="T2" s="48" t="s">
        <v>2</v>
      </c>
      <c r="U2" s="48" t="s">
        <v>3</v>
      </c>
      <c r="V2" s="189" t="s">
        <v>4</v>
      </c>
      <c r="W2" s="283" t="s">
        <v>12</v>
      </c>
      <c r="X2" s="48" t="s">
        <v>2</v>
      </c>
      <c r="Y2" s="48" t="s">
        <v>3</v>
      </c>
      <c r="Z2" s="189" t="s">
        <v>4</v>
      </c>
      <c r="AA2" s="283" t="s">
        <v>12</v>
      </c>
      <c r="AB2" s="48" t="s">
        <v>2</v>
      </c>
      <c r="AC2" s="48" t="s">
        <v>3</v>
      </c>
      <c r="AD2" s="189" t="s">
        <v>4</v>
      </c>
      <c r="AE2" s="283" t="s">
        <v>12</v>
      </c>
      <c r="AF2" s="48" t="s">
        <v>2</v>
      </c>
      <c r="AG2" s="48" t="s">
        <v>3</v>
      </c>
      <c r="AH2" s="189" t="s">
        <v>4</v>
      </c>
      <c r="AI2" s="283" t="s">
        <v>12</v>
      </c>
      <c r="AJ2" s="48" t="s">
        <v>2</v>
      </c>
      <c r="AK2" s="48" t="s">
        <v>3</v>
      </c>
      <c r="AL2" s="189" t="s">
        <v>4</v>
      </c>
      <c r="AM2" s="283" t="s">
        <v>12</v>
      </c>
      <c r="AN2" s="48" t="s">
        <v>2</v>
      </c>
      <c r="AO2" s="48" t="s">
        <v>3</v>
      </c>
      <c r="AP2" s="189" t="s">
        <v>4</v>
      </c>
      <c r="AQ2" s="283" t="s">
        <v>12</v>
      </c>
      <c r="AR2" s="48" t="s">
        <v>2</v>
      </c>
      <c r="AS2" s="48" t="s">
        <v>3</v>
      </c>
      <c r="AT2" s="189" t="s">
        <v>4</v>
      </c>
    </row>
    <row r="3" spans="1:51" ht="18.5" x14ac:dyDescent="0.45">
      <c r="A3" s="252" t="s">
        <v>331</v>
      </c>
      <c r="B3" s="247" t="s">
        <v>12</v>
      </c>
      <c r="C3" s="248">
        <v>0</v>
      </c>
      <c r="D3" s="248">
        <v>24</v>
      </c>
      <c r="E3" s="248">
        <v>48</v>
      </c>
      <c r="F3" s="248">
        <v>72</v>
      </c>
      <c r="G3" s="248">
        <v>96</v>
      </c>
      <c r="H3" s="248">
        <v>120</v>
      </c>
      <c r="I3" s="248">
        <v>144</v>
      </c>
      <c r="J3" s="248">
        <v>168</v>
      </c>
      <c r="K3" s="248">
        <v>192</v>
      </c>
      <c r="L3" s="248">
        <v>216</v>
      </c>
      <c r="O3" s="42">
        <v>0</v>
      </c>
      <c r="P3" s="262">
        <v>7.0999999999999994E-2</v>
      </c>
      <c r="Q3" s="262">
        <v>6.6000000000000003E-2</v>
      </c>
      <c r="R3" s="263">
        <v>7.3999999999999996E-2</v>
      </c>
      <c r="S3" s="42">
        <v>0</v>
      </c>
      <c r="T3" s="262">
        <v>6.5000000000000002E-2</v>
      </c>
      <c r="U3" s="262">
        <v>6.4000000000000001E-2</v>
      </c>
      <c r="V3" s="263">
        <v>7.8E-2</v>
      </c>
      <c r="W3" s="42">
        <v>0</v>
      </c>
      <c r="X3" s="264">
        <v>6.5000000000000002E-2</v>
      </c>
      <c r="Y3" s="264">
        <v>6.5000000000000002E-2</v>
      </c>
      <c r="Z3" s="265">
        <v>6.6000000000000003E-2</v>
      </c>
      <c r="AA3" s="42">
        <v>0</v>
      </c>
      <c r="AB3" s="262">
        <v>0.182</v>
      </c>
      <c r="AC3" s="262">
        <v>0.17</v>
      </c>
      <c r="AD3" s="263">
        <v>0.18099999999999999</v>
      </c>
      <c r="AE3" s="42">
        <v>0</v>
      </c>
      <c r="AF3" s="264">
        <v>7.0999999999999994E-2</v>
      </c>
      <c r="AG3" s="264">
        <v>7.0000000000000007E-2</v>
      </c>
      <c r="AH3" s="265">
        <v>6.4000000000000001E-2</v>
      </c>
      <c r="AI3" s="42">
        <v>0</v>
      </c>
      <c r="AJ3" s="264">
        <v>6.6000000000000003E-2</v>
      </c>
      <c r="AK3" s="264">
        <v>6.7000000000000004E-2</v>
      </c>
      <c r="AL3" s="265">
        <v>7.1999999999999995E-2</v>
      </c>
      <c r="AM3" s="42">
        <v>0</v>
      </c>
      <c r="AN3" s="262">
        <v>0.183</v>
      </c>
      <c r="AO3" s="262">
        <v>0.18</v>
      </c>
      <c r="AP3" s="263">
        <v>0.17599999999999999</v>
      </c>
      <c r="AQ3" s="42">
        <v>0</v>
      </c>
      <c r="AR3" s="282">
        <v>6.6000000000000003E-2</v>
      </c>
      <c r="AS3" s="262">
        <v>0.09</v>
      </c>
      <c r="AT3" s="263">
        <v>7.9000000000000001E-2</v>
      </c>
    </row>
    <row r="4" spans="1:51" ht="18.5" x14ac:dyDescent="0.45">
      <c r="A4" s="458">
        <v>28</v>
      </c>
      <c r="B4" s="257" t="s">
        <v>2</v>
      </c>
      <c r="C4" s="270">
        <v>7.0999999999999994E-2</v>
      </c>
      <c r="D4" s="270">
        <v>9.6000000000000002E-2</v>
      </c>
      <c r="E4" s="270">
        <v>0.11700000000000001</v>
      </c>
      <c r="F4" s="270">
        <v>0.114</v>
      </c>
      <c r="G4" s="270">
        <v>0.11700000000000001</v>
      </c>
      <c r="H4" s="270">
        <v>0.11799999999999999</v>
      </c>
      <c r="I4" s="270">
        <v>0.11700000000000001</v>
      </c>
      <c r="J4" s="270">
        <v>0.107</v>
      </c>
      <c r="K4" s="270">
        <v>0.111</v>
      </c>
      <c r="L4" s="270">
        <v>9.7000000000000003E-2</v>
      </c>
      <c r="O4" s="42">
        <v>24</v>
      </c>
      <c r="P4" s="262">
        <v>9.6000000000000002E-2</v>
      </c>
      <c r="Q4" s="262">
        <v>8.5000000000000006E-2</v>
      </c>
      <c r="R4" s="263">
        <v>9.4E-2</v>
      </c>
      <c r="S4" s="42">
        <v>24</v>
      </c>
      <c r="T4" s="262">
        <v>6.9000000000000006E-2</v>
      </c>
      <c r="U4" s="262">
        <v>7.4999999999999997E-2</v>
      </c>
      <c r="V4" s="263">
        <v>9.8000000000000004E-2</v>
      </c>
      <c r="W4" s="42">
        <v>24</v>
      </c>
      <c r="X4" s="264">
        <v>8.6999999999999994E-2</v>
      </c>
      <c r="Y4" s="264">
        <v>7.0000000000000007E-2</v>
      </c>
      <c r="Z4" s="265">
        <v>6.8000000000000005E-2</v>
      </c>
      <c r="AA4" s="42">
        <v>24</v>
      </c>
      <c r="AB4" s="262">
        <v>0.247</v>
      </c>
      <c r="AC4" s="262">
        <v>0.25600000000000001</v>
      </c>
      <c r="AD4" s="263">
        <v>0.26200000000000001</v>
      </c>
      <c r="AE4" s="42">
        <v>24</v>
      </c>
      <c r="AF4" s="264">
        <v>8.2000000000000003E-2</v>
      </c>
      <c r="AG4" s="264">
        <v>7.6999999999999999E-2</v>
      </c>
      <c r="AH4" s="265">
        <v>8.5000000000000006E-2</v>
      </c>
      <c r="AI4" s="42">
        <v>24</v>
      </c>
      <c r="AJ4" s="264">
        <v>6.3E-2</v>
      </c>
      <c r="AK4" s="264">
        <v>8.5999999999999993E-2</v>
      </c>
      <c r="AL4" s="265">
        <v>7.0000000000000007E-2</v>
      </c>
      <c r="AM4" s="42">
        <v>24</v>
      </c>
      <c r="AN4" s="262">
        <v>0.27900000000000003</v>
      </c>
      <c r="AO4" s="262">
        <v>0.28000000000000003</v>
      </c>
      <c r="AP4" s="263">
        <v>0.3</v>
      </c>
      <c r="AQ4" s="42">
        <v>24</v>
      </c>
      <c r="AR4" s="282">
        <v>8.5999999999999993E-2</v>
      </c>
      <c r="AS4" s="282">
        <v>0.121</v>
      </c>
      <c r="AT4" s="284">
        <v>9.2999999999999999E-2</v>
      </c>
    </row>
    <row r="5" spans="1:51" ht="18.5" x14ac:dyDescent="0.45">
      <c r="A5" s="459"/>
      <c r="B5" s="257" t="s">
        <v>3</v>
      </c>
      <c r="C5" s="270">
        <v>6.6000000000000003E-2</v>
      </c>
      <c r="D5" s="270">
        <v>8.5000000000000006E-2</v>
      </c>
      <c r="E5" s="270">
        <v>0.111</v>
      </c>
      <c r="F5" s="270">
        <v>0.11899999999999999</v>
      </c>
      <c r="G5" s="270">
        <v>0.13800000000000001</v>
      </c>
      <c r="H5" s="270">
        <v>0.128</v>
      </c>
      <c r="I5" s="270">
        <v>0.13700000000000001</v>
      </c>
      <c r="J5" s="270">
        <v>0.113</v>
      </c>
      <c r="K5" s="270">
        <v>0.113</v>
      </c>
      <c r="L5" s="270">
        <v>0.114</v>
      </c>
      <c r="O5" s="42">
        <v>48</v>
      </c>
      <c r="P5" s="262">
        <v>0.11700000000000001</v>
      </c>
      <c r="Q5" s="262">
        <v>0.111</v>
      </c>
      <c r="R5" s="263">
        <v>0.10199999999999999</v>
      </c>
      <c r="S5" s="42">
        <v>48</v>
      </c>
      <c r="T5" s="262">
        <v>0.08</v>
      </c>
      <c r="U5" s="262">
        <v>8.5999999999999993E-2</v>
      </c>
      <c r="V5" s="263">
        <v>0.113</v>
      </c>
      <c r="W5" s="42">
        <v>48</v>
      </c>
      <c r="X5" s="264">
        <v>7.4999999999999997E-2</v>
      </c>
      <c r="Y5" s="264">
        <v>7.0000000000000007E-2</v>
      </c>
      <c r="Z5" s="265">
        <v>8.8999999999999996E-2</v>
      </c>
      <c r="AA5" s="42">
        <v>48</v>
      </c>
      <c r="AB5" s="262">
        <v>0.29299999999999998</v>
      </c>
      <c r="AC5" s="262">
        <v>0.29799999999999999</v>
      </c>
      <c r="AD5" s="263">
        <v>0.30399999999999999</v>
      </c>
      <c r="AE5" s="42">
        <v>48</v>
      </c>
      <c r="AF5" s="264">
        <v>7.6999999999999999E-2</v>
      </c>
      <c r="AG5" s="264">
        <v>6.2E-2</v>
      </c>
      <c r="AH5" s="265">
        <v>7.4999999999999997E-2</v>
      </c>
      <c r="AI5" s="42">
        <v>48</v>
      </c>
      <c r="AJ5" s="264">
        <v>7.0000000000000007E-2</v>
      </c>
      <c r="AK5" s="264">
        <v>6.6000000000000003E-2</v>
      </c>
      <c r="AL5" s="265">
        <v>0.121</v>
      </c>
      <c r="AM5" s="42">
        <v>48</v>
      </c>
      <c r="AN5" s="262">
        <v>0.313</v>
      </c>
      <c r="AO5" s="262">
        <v>0.32500000000000001</v>
      </c>
      <c r="AP5" s="263">
        <v>0.32900000000000001</v>
      </c>
      <c r="AQ5" s="42">
        <v>48</v>
      </c>
      <c r="AR5" s="282">
        <v>7.3999999999999996E-2</v>
      </c>
      <c r="AS5" s="282">
        <v>0.10100000000000001</v>
      </c>
      <c r="AT5" s="284">
        <v>0.105</v>
      </c>
    </row>
    <row r="6" spans="1:51" ht="18.5" x14ac:dyDescent="0.45">
      <c r="A6" s="459"/>
      <c r="B6" s="257" t="s">
        <v>4</v>
      </c>
      <c r="C6" s="270">
        <v>7.3999999999999996E-2</v>
      </c>
      <c r="D6" s="270">
        <v>9.4E-2</v>
      </c>
      <c r="E6" s="270">
        <v>0.10199999999999999</v>
      </c>
      <c r="F6" s="270">
        <v>0.125</v>
      </c>
      <c r="G6" s="270">
        <v>0.124</v>
      </c>
      <c r="H6" s="270">
        <v>0.124</v>
      </c>
      <c r="I6" s="270">
        <v>0.124</v>
      </c>
      <c r="J6" s="270">
        <v>0.114</v>
      </c>
      <c r="K6" s="270">
        <v>0.112</v>
      </c>
      <c r="L6" s="270">
        <v>0.112</v>
      </c>
      <c r="O6" s="42">
        <v>72</v>
      </c>
      <c r="P6" s="262">
        <v>0.114</v>
      </c>
      <c r="Q6" s="262">
        <v>0.11899999999999999</v>
      </c>
      <c r="R6" s="263">
        <v>0.125</v>
      </c>
      <c r="S6" s="42">
        <v>72</v>
      </c>
      <c r="T6" s="262">
        <v>9.8000000000000004E-2</v>
      </c>
      <c r="U6" s="262">
        <v>0.09</v>
      </c>
      <c r="V6" s="263">
        <v>0.104</v>
      </c>
      <c r="W6" s="42">
        <v>72</v>
      </c>
      <c r="X6" s="264">
        <v>8.8999999999999996E-2</v>
      </c>
      <c r="Y6" s="264">
        <v>8.5999999999999993E-2</v>
      </c>
      <c r="Z6" s="265">
        <v>8.7999999999999995E-2</v>
      </c>
      <c r="AA6" s="42">
        <v>72</v>
      </c>
      <c r="AB6" s="262">
        <v>0.45800000000000002</v>
      </c>
      <c r="AC6" s="262">
        <v>0.47199999999999998</v>
      </c>
      <c r="AD6" s="263">
        <v>0.48</v>
      </c>
      <c r="AE6" s="42">
        <v>72</v>
      </c>
      <c r="AF6" s="264">
        <v>0.107</v>
      </c>
      <c r="AG6" s="264">
        <v>9.8000000000000004E-2</v>
      </c>
      <c r="AH6" s="265">
        <v>9.1999999999999998E-2</v>
      </c>
      <c r="AI6" s="42">
        <v>72</v>
      </c>
      <c r="AJ6" s="264">
        <v>7.9000000000000001E-2</v>
      </c>
      <c r="AK6" s="264">
        <v>8.5999999999999993E-2</v>
      </c>
      <c r="AL6" s="265">
        <v>9.7000000000000003E-2</v>
      </c>
      <c r="AM6" s="42">
        <v>72</v>
      </c>
      <c r="AN6" s="262">
        <v>0.53</v>
      </c>
      <c r="AO6" s="262">
        <v>0.50900000000000001</v>
      </c>
      <c r="AP6" s="263">
        <v>0.52</v>
      </c>
      <c r="AQ6" s="42">
        <v>72</v>
      </c>
      <c r="AR6" s="282">
        <v>9.8000000000000004E-2</v>
      </c>
      <c r="AS6" s="282">
        <v>0.127</v>
      </c>
      <c r="AT6" s="284">
        <v>0.128</v>
      </c>
    </row>
    <row r="7" spans="1:51" ht="18.5" x14ac:dyDescent="0.45">
      <c r="A7" s="459"/>
      <c r="B7" s="259" t="s">
        <v>262</v>
      </c>
      <c r="C7" s="271">
        <f t="shared" ref="C7:L7" si="0">AVERAGE(C4:C6)</f>
        <v>7.0333333333333345E-2</v>
      </c>
      <c r="D7" s="271">
        <f t="shared" si="0"/>
        <v>9.1666666666666674E-2</v>
      </c>
      <c r="E7" s="271">
        <f t="shared" si="0"/>
        <v>0.11</v>
      </c>
      <c r="F7" s="271">
        <f t="shared" si="0"/>
        <v>0.11933333333333333</v>
      </c>
      <c r="G7" s="271">
        <f t="shared" si="0"/>
        <v>0.12633333333333333</v>
      </c>
      <c r="H7" s="271">
        <f t="shared" si="0"/>
        <v>0.12333333333333334</v>
      </c>
      <c r="I7" s="271">
        <f t="shared" si="0"/>
        <v>0.126</v>
      </c>
      <c r="J7" s="271">
        <f t="shared" si="0"/>
        <v>0.11133333333333334</v>
      </c>
      <c r="K7" s="271">
        <f t="shared" si="0"/>
        <v>0.112</v>
      </c>
      <c r="L7" s="271">
        <f t="shared" si="0"/>
        <v>0.10766666666666667</v>
      </c>
      <c r="O7" s="42">
        <v>96</v>
      </c>
      <c r="P7" s="262">
        <v>0.11700000000000001</v>
      </c>
      <c r="Q7" s="262">
        <v>0.13800000000000001</v>
      </c>
      <c r="R7" s="263">
        <v>0.124</v>
      </c>
      <c r="S7" s="42">
        <v>96</v>
      </c>
      <c r="T7" s="262">
        <v>0.125</v>
      </c>
      <c r="U7" s="262">
        <v>0.11799999999999999</v>
      </c>
      <c r="V7" s="263">
        <v>0.18</v>
      </c>
      <c r="W7" s="42">
        <v>96</v>
      </c>
      <c r="X7" s="264">
        <v>0.17399999999999999</v>
      </c>
      <c r="Y7" s="264">
        <v>0.13600000000000001</v>
      </c>
      <c r="Z7" s="265">
        <v>0.13800000000000001</v>
      </c>
      <c r="AA7" s="42">
        <v>96</v>
      </c>
      <c r="AB7" s="262">
        <v>0.51</v>
      </c>
      <c r="AC7" s="262">
        <v>0.498</v>
      </c>
      <c r="AD7" s="263">
        <v>0.50700000000000001</v>
      </c>
      <c r="AE7" s="42">
        <v>96</v>
      </c>
      <c r="AF7" s="264">
        <v>0.218</v>
      </c>
      <c r="AG7" s="264">
        <v>0.16700000000000001</v>
      </c>
      <c r="AH7" s="265">
        <v>0.16800000000000001</v>
      </c>
      <c r="AI7" s="42">
        <v>96</v>
      </c>
      <c r="AJ7" s="264">
        <v>0.16500000000000001</v>
      </c>
      <c r="AK7" s="264">
        <v>0.158</v>
      </c>
      <c r="AL7" s="265">
        <v>0.17100000000000001</v>
      </c>
      <c r="AM7" s="42">
        <v>96</v>
      </c>
      <c r="AN7" s="262">
        <v>0.60099999999999998</v>
      </c>
      <c r="AO7" s="262">
        <v>0.624</v>
      </c>
      <c r="AP7" s="263">
        <v>0.7</v>
      </c>
      <c r="AQ7" s="42">
        <v>96</v>
      </c>
      <c r="AR7" s="282">
        <v>0.16200000000000001</v>
      </c>
      <c r="AS7" s="282">
        <v>0.183</v>
      </c>
      <c r="AT7" s="284">
        <v>0.20899999999999999</v>
      </c>
    </row>
    <row r="8" spans="1:51" ht="18.5" x14ac:dyDescent="0.45">
      <c r="A8" s="460"/>
      <c r="B8" s="259" t="s">
        <v>263</v>
      </c>
      <c r="C8" s="271">
        <f t="shared" ref="C8:L8" si="1">STDEVA(C4:C6)</f>
        <v>4.0414518843273767E-3</v>
      </c>
      <c r="D8" s="271">
        <f t="shared" si="1"/>
        <v>5.8594652770823123E-3</v>
      </c>
      <c r="E8" s="271">
        <f t="shared" si="1"/>
        <v>7.549834435270757E-3</v>
      </c>
      <c r="F8" s="271">
        <f t="shared" si="1"/>
        <v>5.5075705472860999E-3</v>
      </c>
      <c r="G8" s="271">
        <f t="shared" si="1"/>
        <v>1.069267662156363E-2</v>
      </c>
      <c r="H8" s="271">
        <f t="shared" si="1"/>
        <v>5.0332229568471713E-3</v>
      </c>
      <c r="I8" s="271">
        <f t="shared" si="1"/>
        <v>1.0148891565092223E-2</v>
      </c>
      <c r="J8" s="271">
        <f t="shared" si="1"/>
        <v>3.7859388972001857E-3</v>
      </c>
      <c r="K8" s="271">
        <f t="shared" si="1"/>
        <v>1.0000000000000009E-3</v>
      </c>
      <c r="L8" s="271">
        <f t="shared" si="1"/>
        <v>9.2915732431775692E-3</v>
      </c>
      <c r="O8" s="42">
        <v>120</v>
      </c>
      <c r="P8" s="262">
        <v>0.11799999999999999</v>
      </c>
      <c r="Q8" s="262">
        <v>0.128</v>
      </c>
      <c r="R8" s="263">
        <v>0.124</v>
      </c>
      <c r="S8" s="42">
        <v>120</v>
      </c>
      <c r="T8" s="262">
        <v>0.14199999999999999</v>
      </c>
      <c r="U8" s="262">
        <v>0.13</v>
      </c>
      <c r="V8" s="263">
        <v>0.158</v>
      </c>
      <c r="W8" s="42">
        <v>120</v>
      </c>
      <c r="X8" s="264">
        <v>0.22</v>
      </c>
      <c r="Y8" s="264">
        <v>0.188</v>
      </c>
      <c r="Z8" s="265">
        <v>0.17799999999999999</v>
      </c>
      <c r="AA8" s="42">
        <v>120</v>
      </c>
      <c r="AB8" s="262">
        <v>0.52</v>
      </c>
      <c r="AC8" s="262">
        <v>0.49299999999999999</v>
      </c>
      <c r="AD8" s="263">
        <v>0.59699999999999998</v>
      </c>
      <c r="AE8" s="42">
        <v>120</v>
      </c>
      <c r="AF8" s="264">
        <v>0.314</v>
      </c>
      <c r="AG8" s="264">
        <v>0.23400000000000001</v>
      </c>
      <c r="AH8" s="265">
        <v>0.315</v>
      </c>
      <c r="AI8" s="42">
        <v>120</v>
      </c>
      <c r="AJ8" s="264">
        <v>0.251</v>
      </c>
      <c r="AK8" s="264">
        <v>0.26500000000000001</v>
      </c>
      <c r="AL8" s="265">
        <v>0.28899999999999998</v>
      </c>
      <c r="AM8" s="42">
        <v>120</v>
      </c>
      <c r="AN8" s="262">
        <v>0.75800000000000001</v>
      </c>
      <c r="AO8" s="262">
        <v>0.70599999999999996</v>
      </c>
      <c r="AP8" s="263">
        <v>0.72499999999999998</v>
      </c>
      <c r="AQ8" s="42">
        <v>120</v>
      </c>
      <c r="AR8" s="282">
        <v>0.34300000000000003</v>
      </c>
      <c r="AS8" s="282">
        <v>0.40300000000000002</v>
      </c>
      <c r="AT8" s="284">
        <v>0.41399999999999998</v>
      </c>
    </row>
    <row r="9" spans="1:51" ht="18.5" x14ac:dyDescent="0.45">
      <c r="A9" s="458">
        <v>70</v>
      </c>
      <c r="B9" s="257" t="s">
        <v>2</v>
      </c>
      <c r="C9" s="270">
        <v>6.5000000000000002E-2</v>
      </c>
      <c r="D9" s="270">
        <v>6.9000000000000006E-2</v>
      </c>
      <c r="E9" s="270">
        <v>0.08</v>
      </c>
      <c r="F9" s="270">
        <v>9.8000000000000004E-2</v>
      </c>
      <c r="G9" s="270">
        <v>0.125</v>
      </c>
      <c r="H9" s="270">
        <v>0.14199999999999999</v>
      </c>
      <c r="I9" s="270">
        <v>0.14099999999999999</v>
      </c>
      <c r="J9" s="270">
        <v>0.13400000000000001</v>
      </c>
      <c r="K9" s="270">
        <v>0.14699999999999999</v>
      </c>
      <c r="L9" s="270">
        <v>0.14099999999999999</v>
      </c>
      <c r="O9" s="42">
        <v>144</v>
      </c>
      <c r="P9" s="262">
        <v>0.11700000000000001</v>
      </c>
      <c r="Q9" s="262">
        <v>0.13700000000000001</v>
      </c>
      <c r="R9" s="263">
        <v>0.124</v>
      </c>
      <c r="S9" s="42">
        <v>144</v>
      </c>
      <c r="T9" s="262">
        <v>0.14099999999999999</v>
      </c>
      <c r="U9" s="262">
        <v>0.13700000000000001</v>
      </c>
      <c r="V9" s="263">
        <v>0.16400000000000001</v>
      </c>
      <c r="W9" s="42">
        <v>144</v>
      </c>
      <c r="X9" s="264">
        <v>0.20899999999999999</v>
      </c>
      <c r="Y9" s="264">
        <v>0.20200000000000001</v>
      </c>
      <c r="Z9" s="265">
        <v>0.17799999999999999</v>
      </c>
      <c r="AA9" s="42">
        <v>144</v>
      </c>
      <c r="AB9" s="262">
        <v>0.48099999999999998</v>
      </c>
      <c r="AC9" s="262">
        <v>0.48199999999999998</v>
      </c>
      <c r="AD9" s="263">
        <v>0.498</v>
      </c>
      <c r="AE9" s="42">
        <v>144</v>
      </c>
      <c r="AF9" s="264">
        <v>0.34</v>
      </c>
      <c r="AG9" s="264">
        <v>0.312</v>
      </c>
      <c r="AH9" s="265">
        <v>0.32700000000000001</v>
      </c>
      <c r="AI9" s="42">
        <v>144</v>
      </c>
      <c r="AJ9" s="264">
        <v>0.39700000000000002</v>
      </c>
      <c r="AK9" s="264">
        <v>0.35499999999999998</v>
      </c>
      <c r="AL9" s="265">
        <v>0.372</v>
      </c>
      <c r="AM9" s="42">
        <v>144</v>
      </c>
      <c r="AN9" s="262">
        <v>0.69699999999999995</v>
      </c>
      <c r="AO9" s="262">
        <v>0.68400000000000005</v>
      </c>
      <c r="AP9" s="263">
        <v>0.69599999999999995</v>
      </c>
      <c r="AQ9" s="42">
        <v>144</v>
      </c>
      <c r="AR9" s="282">
        <v>0.48599999999999999</v>
      </c>
      <c r="AS9" s="282">
        <v>0.51600000000000001</v>
      </c>
      <c r="AT9" s="284">
        <v>0.49199999999999999</v>
      </c>
    </row>
    <row r="10" spans="1:51" ht="18.5" x14ac:dyDescent="0.45">
      <c r="A10" s="459"/>
      <c r="B10" s="257" t="s">
        <v>3</v>
      </c>
      <c r="C10" s="270">
        <v>6.4000000000000001E-2</v>
      </c>
      <c r="D10" s="270">
        <v>7.4999999999999997E-2</v>
      </c>
      <c r="E10" s="270">
        <v>8.5999999999999993E-2</v>
      </c>
      <c r="F10" s="270">
        <v>0.09</v>
      </c>
      <c r="G10" s="270">
        <v>0.11799999999999999</v>
      </c>
      <c r="H10" s="270">
        <v>0.13</v>
      </c>
      <c r="I10" s="270">
        <v>0.13700000000000001</v>
      </c>
      <c r="J10" s="270">
        <v>0.13700000000000001</v>
      </c>
      <c r="K10" s="270">
        <v>0.13200000000000001</v>
      </c>
      <c r="L10" s="270">
        <v>0.127</v>
      </c>
      <c r="O10" s="42">
        <v>168</v>
      </c>
      <c r="P10" s="262">
        <v>0.107</v>
      </c>
      <c r="Q10" s="262">
        <v>0.113</v>
      </c>
      <c r="R10" s="263">
        <v>0.114</v>
      </c>
      <c r="S10" s="42">
        <v>168</v>
      </c>
      <c r="T10" s="262">
        <v>0.13400000000000001</v>
      </c>
      <c r="U10" s="262">
        <v>0.13700000000000001</v>
      </c>
      <c r="V10" s="263">
        <v>0.157</v>
      </c>
      <c r="W10" s="42">
        <v>168</v>
      </c>
      <c r="X10" s="264">
        <v>0.22600000000000001</v>
      </c>
      <c r="Y10" s="264">
        <v>0.19</v>
      </c>
      <c r="Z10" s="265">
        <v>0.17599999999999999</v>
      </c>
      <c r="AA10" s="42">
        <v>168</v>
      </c>
      <c r="AB10" s="262">
        <v>0.46700000000000003</v>
      </c>
      <c r="AC10" s="262">
        <v>0.45900000000000002</v>
      </c>
      <c r="AD10" s="263">
        <v>0.48799999999999999</v>
      </c>
      <c r="AE10" s="42">
        <v>168</v>
      </c>
      <c r="AF10" s="264">
        <v>0.34100000000000003</v>
      </c>
      <c r="AG10" s="264">
        <v>0.3</v>
      </c>
      <c r="AH10" s="265">
        <v>0.316</v>
      </c>
      <c r="AI10" s="42">
        <v>168</v>
      </c>
      <c r="AJ10" s="264">
        <v>0.38500000000000001</v>
      </c>
      <c r="AK10" s="264">
        <v>0.34599999999999997</v>
      </c>
      <c r="AL10" s="265">
        <v>0.371</v>
      </c>
      <c r="AM10" s="42">
        <v>168</v>
      </c>
      <c r="AN10" s="262">
        <v>0.67900000000000005</v>
      </c>
      <c r="AO10" s="262">
        <v>0.62</v>
      </c>
      <c r="AP10" s="263">
        <v>0.64900000000000002</v>
      </c>
      <c r="AQ10" s="42">
        <v>168</v>
      </c>
      <c r="AR10" s="282">
        <v>0.44500000000000001</v>
      </c>
      <c r="AS10" s="282">
        <v>0.48</v>
      </c>
      <c r="AT10" s="284">
        <v>0.47799999999999998</v>
      </c>
    </row>
    <row r="11" spans="1:51" ht="18.5" x14ac:dyDescent="0.45">
      <c r="A11" s="459"/>
      <c r="B11" s="257" t="s">
        <v>4</v>
      </c>
      <c r="C11" s="270">
        <v>7.8E-2</v>
      </c>
      <c r="D11" s="270">
        <v>9.8000000000000004E-2</v>
      </c>
      <c r="E11" s="270">
        <v>0.113</v>
      </c>
      <c r="F11" s="270">
        <v>0.104</v>
      </c>
      <c r="G11" s="270">
        <v>0.18</v>
      </c>
      <c r="H11" s="270">
        <v>0.158</v>
      </c>
      <c r="I11" s="270">
        <v>0.16400000000000001</v>
      </c>
      <c r="J11" s="270">
        <v>0.157</v>
      </c>
      <c r="K11" s="270">
        <v>0.13700000000000001</v>
      </c>
      <c r="L11" s="270">
        <v>0.13900000000000001</v>
      </c>
      <c r="O11" s="42">
        <v>192</v>
      </c>
      <c r="P11" s="262">
        <v>0.111</v>
      </c>
      <c r="Q11" s="262">
        <v>0.113</v>
      </c>
      <c r="R11" s="263">
        <v>0.112</v>
      </c>
      <c r="S11" s="42">
        <v>192</v>
      </c>
      <c r="T11" s="262">
        <v>0.14699999999999999</v>
      </c>
      <c r="U11" s="262">
        <v>0.13200000000000001</v>
      </c>
      <c r="V11" s="263">
        <v>0.13700000000000001</v>
      </c>
      <c r="W11" s="42">
        <v>192</v>
      </c>
      <c r="X11" s="264">
        <v>0.22900000000000001</v>
      </c>
      <c r="Y11" s="264">
        <v>0.188</v>
      </c>
      <c r="Z11" s="265">
        <v>0.17100000000000001</v>
      </c>
      <c r="AA11" s="42">
        <v>192</v>
      </c>
      <c r="AB11" s="262">
        <v>0.46800000000000003</v>
      </c>
      <c r="AC11" s="262">
        <v>0.44600000000000001</v>
      </c>
      <c r="AD11" s="263">
        <v>0.47199999999999998</v>
      </c>
      <c r="AE11" s="42">
        <v>192</v>
      </c>
      <c r="AF11" s="264">
        <v>0.34699999999999998</v>
      </c>
      <c r="AG11" s="264">
        <v>0.29299999999999998</v>
      </c>
      <c r="AH11" s="265">
        <v>0.30399999999999999</v>
      </c>
      <c r="AI11" s="42">
        <v>192</v>
      </c>
      <c r="AJ11" s="264">
        <v>0.376</v>
      </c>
      <c r="AK11" s="264">
        <v>0.35099999999999998</v>
      </c>
      <c r="AL11" s="265">
        <v>0.33400000000000002</v>
      </c>
      <c r="AM11" s="42">
        <v>192</v>
      </c>
      <c r="AN11" s="262">
        <v>0.63300000000000001</v>
      </c>
      <c r="AO11" s="262">
        <v>0.65400000000000003</v>
      </c>
      <c r="AP11" s="263">
        <v>0.61099999999999999</v>
      </c>
      <c r="AQ11" s="42">
        <v>192</v>
      </c>
      <c r="AR11" s="282">
        <v>0.41199999999999998</v>
      </c>
      <c r="AS11" s="282">
        <v>0.41599999999999998</v>
      </c>
      <c r="AT11" s="284">
        <v>0.4</v>
      </c>
    </row>
    <row r="12" spans="1:51" ht="19" thickBot="1" x14ac:dyDescent="0.5">
      <c r="A12" s="459"/>
      <c r="B12" s="259" t="s">
        <v>262</v>
      </c>
      <c r="C12" s="271">
        <f t="shared" ref="C12:L12" si="2">AVERAGE(C9:C11)</f>
        <v>6.9000000000000006E-2</v>
      </c>
      <c r="D12" s="271">
        <f t="shared" si="2"/>
        <v>8.0666666666666678E-2</v>
      </c>
      <c r="E12" s="271">
        <f t="shared" si="2"/>
        <v>9.2999999999999985E-2</v>
      </c>
      <c r="F12" s="271">
        <f t="shared" si="2"/>
        <v>9.7333333333333327E-2</v>
      </c>
      <c r="G12" s="271">
        <f t="shared" si="2"/>
        <v>0.14099999999999999</v>
      </c>
      <c r="H12" s="271">
        <f t="shared" si="2"/>
        <v>0.14333333333333334</v>
      </c>
      <c r="I12" s="271">
        <f t="shared" si="2"/>
        <v>0.14733333333333334</v>
      </c>
      <c r="J12" s="271">
        <f t="shared" si="2"/>
        <v>0.14266666666666669</v>
      </c>
      <c r="K12" s="271">
        <f t="shared" si="2"/>
        <v>0.13866666666666669</v>
      </c>
      <c r="L12" s="271">
        <f t="shared" si="2"/>
        <v>0.13566666666666669</v>
      </c>
      <c r="O12" s="43">
        <v>216</v>
      </c>
      <c r="P12" s="266">
        <v>9.7000000000000003E-2</v>
      </c>
      <c r="Q12" s="266">
        <v>0.114</v>
      </c>
      <c r="R12" s="267">
        <v>0.112</v>
      </c>
      <c r="S12" s="43">
        <v>216</v>
      </c>
      <c r="T12" s="266">
        <v>0.14099999999999999</v>
      </c>
      <c r="U12" s="266">
        <v>0.127</v>
      </c>
      <c r="V12" s="267">
        <v>0.13900000000000001</v>
      </c>
      <c r="W12" s="43">
        <v>216</v>
      </c>
      <c r="X12" s="268">
        <v>0.215</v>
      </c>
      <c r="Y12" s="268">
        <v>0.17499999999999999</v>
      </c>
      <c r="Z12" s="269">
        <v>0.17699999999999999</v>
      </c>
      <c r="AA12" s="43">
        <v>216</v>
      </c>
      <c r="AB12" s="221"/>
      <c r="AC12" s="221"/>
      <c r="AD12" s="222"/>
      <c r="AE12" s="43">
        <v>216</v>
      </c>
      <c r="AF12" s="268">
        <v>0.33500000000000002</v>
      </c>
      <c r="AG12" s="268">
        <v>0.28499999999999998</v>
      </c>
      <c r="AH12" s="269">
        <v>0.29899999999999999</v>
      </c>
      <c r="AI12" s="43">
        <v>216</v>
      </c>
      <c r="AJ12" s="268">
        <v>0.36899999999999999</v>
      </c>
      <c r="AK12" s="268">
        <v>0.33800000000000002</v>
      </c>
      <c r="AL12" s="269">
        <v>0.33500000000000002</v>
      </c>
      <c r="AM12" s="43">
        <v>216</v>
      </c>
      <c r="AN12" s="221"/>
      <c r="AO12" s="221"/>
      <c r="AP12" s="222"/>
      <c r="AQ12" s="43">
        <v>216</v>
      </c>
      <c r="AR12" s="285">
        <v>0.38800000000000001</v>
      </c>
      <c r="AS12" s="285">
        <v>0.36399999999999999</v>
      </c>
      <c r="AT12" s="286">
        <v>0.371</v>
      </c>
    </row>
    <row r="13" spans="1:51" ht="18.5" x14ac:dyDescent="0.45">
      <c r="A13" s="460"/>
      <c r="B13" s="259" t="s">
        <v>263</v>
      </c>
      <c r="C13" s="271">
        <f t="shared" ref="C13:L13" si="3">STDEVA(C9:C11)</f>
        <v>7.8102496759066536E-3</v>
      </c>
      <c r="D13" s="271">
        <f t="shared" si="3"/>
        <v>1.5307950004273308E-2</v>
      </c>
      <c r="E13" s="271">
        <f t="shared" si="3"/>
        <v>1.7578395831247002E-2</v>
      </c>
      <c r="F13" s="271">
        <f t="shared" si="3"/>
        <v>7.0237691685684925E-3</v>
      </c>
      <c r="G13" s="271">
        <f t="shared" si="3"/>
        <v>3.3955853692699309E-2</v>
      </c>
      <c r="H13" s="271">
        <f t="shared" si="3"/>
        <v>1.4047538337136985E-2</v>
      </c>
      <c r="I13" s="271">
        <f t="shared" si="3"/>
        <v>1.4571661996262931E-2</v>
      </c>
      <c r="J13" s="271">
        <f t="shared" si="3"/>
        <v>1.2503332889007363E-2</v>
      </c>
      <c r="K13" s="271">
        <f t="shared" si="3"/>
        <v>7.6376261582597254E-3</v>
      </c>
      <c r="L13" s="271">
        <f t="shared" si="3"/>
        <v>7.5718777944003618E-3</v>
      </c>
      <c r="P13" s="52"/>
      <c r="Q13" s="52"/>
      <c r="R13" s="52"/>
    </row>
    <row r="14" spans="1:51" ht="18.5" x14ac:dyDescent="0.45">
      <c r="A14" s="461">
        <v>140</v>
      </c>
      <c r="B14" s="257" t="s">
        <v>2</v>
      </c>
      <c r="C14" s="272">
        <v>6.5000000000000002E-2</v>
      </c>
      <c r="D14" s="272">
        <v>8.6999999999999994E-2</v>
      </c>
      <c r="E14" s="272">
        <v>7.4999999999999997E-2</v>
      </c>
      <c r="F14" s="272">
        <v>8.8999999999999996E-2</v>
      </c>
      <c r="G14" s="272">
        <v>0.17399999999999999</v>
      </c>
      <c r="H14" s="272">
        <v>0.22</v>
      </c>
      <c r="I14" s="272">
        <v>0.20899999999999999</v>
      </c>
      <c r="J14" s="272">
        <v>0.22600000000000001</v>
      </c>
      <c r="K14" s="272">
        <v>0.22900000000000001</v>
      </c>
      <c r="L14" s="272">
        <v>0.215</v>
      </c>
      <c r="P14" s="52"/>
      <c r="Q14" s="52"/>
      <c r="R14" s="52"/>
    </row>
    <row r="15" spans="1:51" ht="19" thickBot="1" x14ac:dyDescent="0.5">
      <c r="A15" s="462"/>
      <c r="B15" s="257" t="s">
        <v>3</v>
      </c>
      <c r="C15" s="272">
        <v>6.5000000000000002E-2</v>
      </c>
      <c r="D15" s="272">
        <v>7.0000000000000007E-2</v>
      </c>
      <c r="E15" s="272">
        <v>7.0000000000000007E-2</v>
      </c>
      <c r="F15" s="272">
        <v>8.5999999999999993E-2</v>
      </c>
      <c r="G15" s="272">
        <v>0.13600000000000001</v>
      </c>
      <c r="H15" s="272">
        <v>0.188</v>
      </c>
      <c r="I15" s="272">
        <v>0.20200000000000001</v>
      </c>
      <c r="J15" s="272">
        <v>0.19</v>
      </c>
      <c r="K15" s="272">
        <v>0.188</v>
      </c>
      <c r="L15" s="272">
        <v>0.17499999999999999</v>
      </c>
      <c r="P15" s="52" t="s">
        <v>378</v>
      </c>
      <c r="Q15" s="52"/>
      <c r="R15" s="52"/>
      <c r="T15" t="s">
        <v>399</v>
      </c>
      <c r="X15" t="s">
        <v>380</v>
      </c>
      <c r="AB15" t="s">
        <v>385</v>
      </c>
      <c r="AF15" t="s">
        <v>381</v>
      </c>
      <c r="AJ15" t="s">
        <v>382</v>
      </c>
      <c r="AN15" t="s">
        <v>398</v>
      </c>
      <c r="AR15" t="s">
        <v>383</v>
      </c>
      <c r="AX15">
        <v>28</v>
      </c>
      <c r="AY15">
        <v>2</v>
      </c>
    </row>
    <row r="16" spans="1:51" ht="18.5" x14ac:dyDescent="0.45">
      <c r="A16" s="462"/>
      <c r="B16" s="257" t="s">
        <v>4</v>
      </c>
      <c r="C16" s="272">
        <v>6.6000000000000003E-2</v>
      </c>
      <c r="D16" s="272">
        <v>6.8000000000000005E-2</v>
      </c>
      <c r="E16" s="272">
        <v>8.8999999999999996E-2</v>
      </c>
      <c r="F16" s="272">
        <v>8.7999999999999995E-2</v>
      </c>
      <c r="G16" s="272">
        <v>0.13800000000000001</v>
      </c>
      <c r="H16" s="272">
        <v>0.17799999999999999</v>
      </c>
      <c r="I16" s="272">
        <v>0.17799999999999999</v>
      </c>
      <c r="J16" s="272">
        <v>0.17599999999999999</v>
      </c>
      <c r="K16" s="272">
        <v>0.17100000000000001</v>
      </c>
      <c r="L16" s="272">
        <v>0.17699999999999999</v>
      </c>
      <c r="O16" s="283" t="s">
        <v>12</v>
      </c>
      <c r="P16" s="48" t="s">
        <v>2</v>
      </c>
      <c r="Q16" s="48" t="s">
        <v>3</v>
      </c>
      <c r="R16" s="189" t="s">
        <v>4</v>
      </c>
      <c r="S16" s="283" t="s">
        <v>12</v>
      </c>
      <c r="T16" s="48" t="s">
        <v>2</v>
      </c>
      <c r="U16" s="48" t="s">
        <v>3</v>
      </c>
      <c r="V16" s="189" t="s">
        <v>4</v>
      </c>
      <c r="W16" s="283" t="s">
        <v>12</v>
      </c>
      <c r="X16" s="48" t="s">
        <v>2</v>
      </c>
      <c r="Y16" s="48" t="s">
        <v>3</v>
      </c>
      <c r="Z16" s="189" t="s">
        <v>4</v>
      </c>
      <c r="AA16" s="283" t="s">
        <v>12</v>
      </c>
      <c r="AB16" s="48" t="s">
        <v>2</v>
      </c>
      <c r="AC16" s="48" t="s">
        <v>3</v>
      </c>
      <c r="AD16" s="189" t="s">
        <v>4</v>
      </c>
      <c r="AE16" s="283" t="s">
        <v>12</v>
      </c>
      <c r="AF16" s="48" t="s">
        <v>2</v>
      </c>
      <c r="AG16" s="48" t="s">
        <v>3</v>
      </c>
      <c r="AH16" s="189" t="s">
        <v>4</v>
      </c>
      <c r="AI16" s="283" t="s">
        <v>12</v>
      </c>
      <c r="AJ16" s="48" t="s">
        <v>2</v>
      </c>
      <c r="AK16" s="48" t="s">
        <v>3</v>
      </c>
      <c r="AL16" s="189" t="s">
        <v>4</v>
      </c>
      <c r="AM16" s="283" t="s">
        <v>12</v>
      </c>
      <c r="AN16" s="48" t="s">
        <v>2</v>
      </c>
      <c r="AO16" s="48" t="s">
        <v>3</v>
      </c>
      <c r="AP16" s="189" t="s">
        <v>4</v>
      </c>
      <c r="AQ16" s="283" t="s">
        <v>12</v>
      </c>
      <c r="AR16" s="48" t="s">
        <v>2</v>
      </c>
      <c r="AS16" s="48" t="s">
        <v>3</v>
      </c>
      <c r="AT16" s="189" t="s">
        <v>4</v>
      </c>
      <c r="AX16">
        <v>70</v>
      </c>
      <c r="AY16">
        <v>5</v>
      </c>
    </row>
    <row r="17" spans="1:51" ht="18.5" x14ac:dyDescent="0.45">
      <c r="A17" s="462"/>
      <c r="B17" s="259" t="s">
        <v>262</v>
      </c>
      <c r="C17" s="271">
        <f t="shared" ref="C17:L17" si="4">AVERAGE(C14:C16)</f>
        <v>6.533333333333334E-2</v>
      </c>
      <c r="D17" s="271">
        <f t="shared" si="4"/>
        <v>7.4999999999999997E-2</v>
      </c>
      <c r="E17" s="271">
        <f t="shared" si="4"/>
        <v>7.8E-2</v>
      </c>
      <c r="F17" s="271">
        <f t="shared" si="4"/>
        <v>8.7666666666666671E-2</v>
      </c>
      <c r="G17" s="271">
        <f t="shared" si="4"/>
        <v>0.14933333333333335</v>
      </c>
      <c r="H17" s="271">
        <f t="shared" si="4"/>
        <v>0.19533333333333336</v>
      </c>
      <c r="I17" s="271">
        <f t="shared" si="4"/>
        <v>0.19633333333333333</v>
      </c>
      <c r="J17" s="271">
        <f t="shared" si="4"/>
        <v>0.19733333333333336</v>
      </c>
      <c r="K17" s="271">
        <f t="shared" si="4"/>
        <v>0.19600000000000004</v>
      </c>
      <c r="L17" s="271">
        <f t="shared" si="4"/>
        <v>0.18899999999999997</v>
      </c>
      <c r="O17" s="42">
        <v>0</v>
      </c>
      <c r="P17" s="262">
        <v>7.0999999999999994E-2</v>
      </c>
      <c r="Q17" s="262">
        <v>6.6000000000000003E-2</v>
      </c>
      <c r="R17" s="263">
        <v>7.3999999999999996E-2</v>
      </c>
      <c r="S17" s="42">
        <v>0</v>
      </c>
      <c r="T17" s="262"/>
      <c r="U17" s="262"/>
      <c r="V17" s="263"/>
      <c r="W17" s="42">
        <v>0</v>
      </c>
      <c r="X17" s="264"/>
      <c r="Y17" s="264"/>
      <c r="Z17" s="265"/>
      <c r="AA17" s="42">
        <v>0</v>
      </c>
      <c r="AB17" s="262"/>
      <c r="AC17" s="262"/>
      <c r="AD17" s="263"/>
      <c r="AE17" s="42"/>
      <c r="AF17" s="264"/>
      <c r="AG17" s="264"/>
      <c r="AH17" s="265"/>
      <c r="AI17" s="42"/>
      <c r="AJ17" s="264"/>
      <c r="AK17" s="264"/>
      <c r="AL17" s="265"/>
      <c r="AM17" s="42"/>
      <c r="AN17" s="262"/>
      <c r="AO17" s="262"/>
      <c r="AP17" s="263"/>
      <c r="AQ17" s="42">
        <v>0</v>
      </c>
      <c r="AR17" s="282"/>
      <c r="AS17" s="262"/>
      <c r="AT17" s="263"/>
      <c r="AX17">
        <v>140</v>
      </c>
      <c r="AY17">
        <v>10</v>
      </c>
    </row>
    <row r="18" spans="1:51" ht="18.5" x14ac:dyDescent="0.45">
      <c r="A18" s="463"/>
      <c r="B18" s="259" t="s">
        <v>263</v>
      </c>
      <c r="C18" s="271">
        <f t="shared" ref="C18:L18" si="5">STDEVA(C14:C16)</f>
        <v>5.7735026918962634E-4</v>
      </c>
      <c r="D18" s="271">
        <f t="shared" si="5"/>
        <v>1.0440306508910537E-2</v>
      </c>
      <c r="E18" s="271">
        <f t="shared" si="5"/>
        <v>9.8488578017960106E-3</v>
      </c>
      <c r="F18" s="271">
        <f t="shared" si="5"/>
        <v>1.5275252316519479E-3</v>
      </c>
      <c r="G18" s="271">
        <f t="shared" si="5"/>
        <v>2.1385353243127184E-2</v>
      </c>
      <c r="H18" s="271">
        <f t="shared" si="5"/>
        <v>2.1939310229205783E-2</v>
      </c>
      <c r="I18" s="271">
        <f t="shared" si="5"/>
        <v>1.6258331197676269E-2</v>
      </c>
      <c r="J18" s="271">
        <f t="shared" si="5"/>
        <v>2.5794056162870477E-2</v>
      </c>
      <c r="K18" s="271">
        <f t="shared" si="5"/>
        <v>2.9816103031750932E-2</v>
      </c>
      <c r="L18" s="271">
        <f t="shared" si="5"/>
        <v>2.2538855339169293E-2</v>
      </c>
      <c r="O18" s="42">
        <v>24</v>
      </c>
      <c r="P18" s="262">
        <v>9.6000000000000002E-2</v>
      </c>
      <c r="Q18" s="262">
        <v>8.5000000000000006E-2</v>
      </c>
      <c r="R18" s="263">
        <v>9.4E-2</v>
      </c>
      <c r="S18" s="42">
        <v>24</v>
      </c>
      <c r="T18" s="262">
        <v>6.9000000000000006E-2</v>
      </c>
      <c r="U18" s="262">
        <v>7.4999999999999997E-2</v>
      </c>
      <c r="V18" s="263">
        <v>9.8000000000000004E-2</v>
      </c>
      <c r="W18" s="42">
        <v>24</v>
      </c>
      <c r="X18" s="264"/>
      <c r="Y18" s="264"/>
      <c r="Z18" s="265"/>
      <c r="AA18" s="42">
        <v>24</v>
      </c>
      <c r="AB18" s="262">
        <v>0.247</v>
      </c>
      <c r="AC18" s="262">
        <v>0.25600000000000001</v>
      </c>
      <c r="AD18" s="263">
        <v>0.26200000000000001</v>
      </c>
      <c r="AE18" s="42"/>
      <c r="AF18" s="264"/>
      <c r="AG18" s="264"/>
      <c r="AH18" s="265"/>
      <c r="AI18" s="42"/>
      <c r="AJ18" s="264"/>
      <c r="AK18" s="264"/>
      <c r="AL18" s="265"/>
      <c r="AM18" s="42"/>
      <c r="AN18" s="262"/>
      <c r="AO18" s="262"/>
      <c r="AP18" s="263"/>
      <c r="AQ18" s="42">
        <v>24</v>
      </c>
      <c r="AR18" s="282"/>
      <c r="AS18" s="282"/>
      <c r="AT18" s="284"/>
      <c r="AX18">
        <v>200</v>
      </c>
      <c r="AY18">
        <f>AX18*7.14/100</f>
        <v>14.28</v>
      </c>
    </row>
    <row r="19" spans="1:51" ht="18.5" x14ac:dyDescent="0.45">
      <c r="A19" s="464">
        <v>280</v>
      </c>
      <c r="B19" s="257" t="s">
        <v>2</v>
      </c>
      <c r="C19" s="272">
        <v>7.0999999999999994E-2</v>
      </c>
      <c r="D19" s="272">
        <v>8.2000000000000003E-2</v>
      </c>
      <c r="E19" s="272">
        <v>7.6999999999999999E-2</v>
      </c>
      <c r="F19" s="272">
        <v>0.107</v>
      </c>
      <c r="G19" s="272">
        <v>0.218</v>
      </c>
      <c r="H19" s="272">
        <v>0.314</v>
      </c>
      <c r="I19" s="272">
        <v>0.34</v>
      </c>
      <c r="J19" s="272">
        <v>0.34100000000000003</v>
      </c>
      <c r="K19" s="272">
        <v>0.34699999999999998</v>
      </c>
      <c r="L19" s="272">
        <v>0.33500000000000002</v>
      </c>
      <c r="O19" s="42">
        <v>48</v>
      </c>
      <c r="P19" s="262">
        <v>0.11700000000000001</v>
      </c>
      <c r="Q19" s="262">
        <v>0.111</v>
      </c>
      <c r="R19" s="263">
        <v>0.10199999999999999</v>
      </c>
      <c r="S19" s="42">
        <v>48</v>
      </c>
      <c r="T19" s="262">
        <v>0.08</v>
      </c>
      <c r="U19" s="262">
        <v>8.5999999999999993E-2</v>
      </c>
      <c r="V19" s="263">
        <v>0.113</v>
      </c>
      <c r="W19" s="42">
        <v>48</v>
      </c>
      <c r="X19" s="264"/>
      <c r="Y19" s="264"/>
      <c r="Z19" s="265"/>
      <c r="AA19" s="42">
        <v>48</v>
      </c>
      <c r="AB19" s="262">
        <v>0.29299999999999998</v>
      </c>
      <c r="AC19" s="262">
        <v>0.29799999999999999</v>
      </c>
      <c r="AD19" s="263">
        <v>0.30399999999999999</v>
      </c>
      <c r="AE19" s="42"/>
      <c r="AF19" s="264"/>
      <c r="AG19" s="264"/>
      <c r="AH19" s="265"/>
      <c r="AI19" s="42"/>
      <c r="AJ19" s="264"/>
      <c r="AK19" s="264"/>
      <c r="AL19" s="265"/>
      <c r="AM19" s="42">
        <v>48</v>
      </c>
      <c r="AN19" s="262">
        <v>0.313</v>
      </c>
      <c r="AO19" s="262">
        <v>0.32500000000000001</v>
      </c>
      <c r="AP19" s="263">
        <v>0.32900000000000001</v>
      </c>
      <c r="AQ19" s="42">
        <v>48</v>
      </c>
      <c r="AR19" s="282"/>
      <c r="AS19" s="282"/>
      <c r="AT19" s="284"/>
      <c r="AX19">
        <v>280</v>
      </c>
      <c r="AY19">
        <v>20</v>
      </c>
    </row>
    <row r="20" spans="1:51" ht="18.5" x14ac:dyDescent="0.45">
      <c r="A20" s="465"/>
      <c r="B20" s="257" t="s">
        <v>3</v>
      </c>
      <c r="C20" s="272">
        <v>7.0000000000000007E-2</v>
      </c>
      <c r="D20" s="272">
        <v>7.6999999999999999E-2</v>
      </c>
      <c r="E20" s="272">
        <v>6.2E-2</v>
      </c>
      <c r="F20" s="272">
        <v>9.8000000000000004E-2</v>
      </c>
      <c r="G20" s="272">
        <v>0.16700000000000001</v>
      </c>
      <c r="H20" s="272">
        <v>0.23400000000000001</v>
      </c>
      <c r="I20" s="272">
        <v>0.312</v>
      </c>
      <c r="J20" s="272">
        <v>0.3</v>
      </c>
      <c r="K20" s="272">
        <v>0.29299999999999998</v>
      </c>
      <c r="L20" s="272">
        <v>0.28499999999999998</v>
      </c>
      <c r="O20" s="42">
        <v>72</v>
      </c>
      <c r="P20" s="262"/>
      <c r="Q20" s="262">
        <v>0.11899999999999999</v>
      </c>
      <c r="R20" s="263">
        <v>0.125</v>
      </c>
      <c r="S20" s="42">
        <v>72</v>
      </c>
      <c r="T20" s="262">
        <v>9.8000000000000004E-2</v>
      </c>
      <c r="U20" s="262">
        <v>0.09</v>
      </c>
      <c r="V20" s="263"/>
      <c r="W20" s="42">
        <v>72</v>
      </c>
      <c r="X20" s="264">
        <v>8.8999999999999996E-2</v>
      </c>
      <c r="Y20" s="264">
        <v>8.5999999999999993E-2</v>
      </c>
      <c r="Z20" s="265">
        <v>8.7999999999999995E-2</v>
      </c>
      <c r="AA20" s="42">
        <v>72</v>
      </c>
      <c r="AB20" s="262">
        <v>0.45800000000000002</v>
      </c>
      <c r="AC20" s="262">
        <v>0.47199999999999998</v>
      </c>
      <c r="AD20" s="263">
        <v>0.48</v>
      </c>
      <c r="AE20" s="42">
        <v>72</v>
      </c>
      <c r="AF20" s="264">
        <v>0.107</v>
      </c>
      <c r="AG20" s="264">
        <v>9.8000000000000004E-2</v>
      </c>
      <c r="AH20" s="265">
        <v>9.1999999999999998E-2</v>
      </c>
      <c r="AI20" s="42">
        <v>72</v>
      </c>
      <c r="AJ20" s="264">
        <v>7.9000000000000001E-2</v>
      </c>
      <c r="AK20" s="264">
        <v>8.5999999999999993E-2</v>
      </c>
      <c r="AL20" s="265">
        <v>9.7000000000000003E-2</v>
      </c>
      <c r="AM20" s="42">
        <v>72</v>
      </c>
      <c r="AN20" s="262">
        <v>0.53</v>
      </c>
      <c r="AO20" s="262">
        <v>0.50900000000000001</v>
      </c>
      <c r="AP20" s="263">
        <v>0.52</v>
      </c>
      <c r="AQ20" s="42">
        <v>72</v>
      </c>
      <c r="AR20" s="282">
        <v>9.8000000000000004E-2</v>
      </c>
      <c r="AS20" s="282">
        <v>0.127</v>
      </c>
      <c r="AT20" s="284">
        <v>0.128</v>
      </c>
      <c r="AX20">
        <v>350</v>
      </c>
      <c r="AY20">
        <v>25</v>
      </c>
    </row>
    <row r="21" spans="1:51" ht="18.5" x14ac:dyDescent="0.45">
      <c r="A21" s="465"/>
      <c r="B21" s="257" t="s">
        <v>4</v>
      </c>
      <c r="C21" s="272">
        <v>6.4000000000000001E-2</v>
      </c>
      <c r="D21" s="272">
        <v>8.5000000000000006E-2</v>
      </c>
      <c r="E21" s="272">
        <v>7.4999999999999997E-2</v>
      </c>
      <c r="F21" s="272">
        <v>9.1999999999999998E-2</v>
      </c>
      <c r="G21" s="272">
        <v>0.16800000000000001</v>
      </c>
      <c r="H21" s="272">
        <v>0.315</v>
      </c>
      <c r="I21" s="272">
        <v>0.32700000000000001</v>
      </c>
      <c r="J21" s="272">
        <v>0.316</v>
      </c>
      <c r="K21" s="272">
        <v>0.30399999999999999</v>
      </c>
      <c r="L21" s="272">
        <v>0.29899999999999999</v>
      </c>
      <c r="O21" s="42"/>
      <c r="P21" s="262"/>
      <c r="Q21" s="262"/>
      <c r="R21" s="263"/>
      <c r="S21" s="42">
        <v>96</v>
      </c>
      <c r="T21" s="262">
        <v>0.125</v>
      </c>
      <c r="U21" s="262">
        <v>0.11799999999999999</v>
      </c>
      <c r="V21" s="263"/>
      <c r="W21" s="42">
        <v>96</v>
      </c>
      <c r="X21" s="264">
        <v>0.17399999999999999</v>
      </c>
      <c r="Y21" s="264">
        <v>0.13600000000000001</v>
      </c>
      <c r="Z21" s="265">
        <v>0.13800000000000001</v>
      </c>
      <c r="AA21" s="42">
        <v>96</v>
      </c>
      <c r="AB21" s="262">
        <v>0.51</v>
      </c>
      <c r="AC21" s="262">
        <v>0.498</v>
      </c>
      <c r="AD21" s="263">
        <v>0.50700000000000001</v>
      </c>
      <c r="AE21" s="42">
        <v>96</v>
      </c>
      <c r="AF21" s="264">
        <v>0.218</v>
      </c>
      <c r="AG21" s="264">
        <v>0.16700000000000001</v>
      </c>
      <c r="AH21" s="265">
        <v>0.16800000000000001</v>
      </c>
      <c r="AI21" s="42">
        <v>96</v>
      </c>
      <c r="AJ21" s="264">
        <v>0.16500000000000001</v>
      </c>
      <c r="AK21" s="264">
        <v>0.158</v>
      </c>
      <c r="AL21" s="265">
        <v>0.17100000000000001</v>
      </c>
      <c r="AM21" s="42">
        <v>96</v>
      </c>
      <c r="AN21" s="262">
        <v>0.60099999999999998</v>
      </c>
      <c r="AO21" s="262">
        <v>0.624</v>
      </c>
      <c r="AP21" s="263">
        <v>0.7</v>
      </c>
      <c r="AQ21" s="42">
        <v>96</v>
      </c>
      <c r="AR21" s="282">
        <v>0.16200000000000001</v>
      </c>
      <c r="AS21" s="282">
        <v>0.183</v>
      </c>
      <c r="AT21" s="284">
        <v>0.20899999999999999</v>
      </c>
      <c r="AX21">
        <v>500</v>
      </c>
      <c r="AY21">
        <f>AX21*7.14/100</f>
        <v>35.700000000000003</v>
      </c>
    </row>
    <row r="22" spans="1:51" ht="19" thickBot="1" x14ac:dyDescent="0.5">
      <c r="A22" s="465"/>
      <c r="B22" s="259" t="s">
        <v>262</v>
      </c>
      <c r="C22" s="271">
        <f t="shared" ref="C22:L22" si="6">AVERAGE(C19:C21)</f>
        <v>6.8333333333333343E-2</v>
      </c>
      <c r="D22" s="271">
        <f t="shared" si="6"/>
        <v>8.1333333333333327E-2</v>
      </c>
      <c r="E22" s="271">
        <f t="shared" si="6"/>
        <v>7.1333333333333346E-2</v>
      </c>
      <c r="F22" s="271">
        <f t="shared" si="6"/>
        <v>9.9000000000000019E-2</v>
      </c>
      <c r="G22" s="271">
        <f t="shared" si="6"/>
        <v>0.18433333333333335</v>
      </c>
      <c r="H22" s="271">
        <f t="shared" si="6"/>
        <v>0.28766666666666668</v>
      </c>
      <c r="I22" s="271">
        <f t="shared" si="6"/>
        <v>0.32633333333333336</v>
      </c>
      <c r="J22" s="271">
        <f t="shared" si="6"/>
        <v>0.31900000000000001</v>
      </c>
      <c r="K22" s="271">
        <f t="shared" si="6"/>
        <v>0.31466666666666665</v>
      </c>
      <c r="L22" s="271">
        <f t="shared" si="6"/>
        <v>0.30633333333333335</v>
      </c>
      <c r="O22" s="43"/>
      <c r="P22" s="266"/>
      <c r="Q22" s="266"/>
      <c r="R22" s="267"/>
      <c r="S22" s="43">
        <v>120</v>
      </c>
      <c r="T22" s="266">
        <v>0.14199999999999999</v>
      </c>
      <c r="U22" s="266">
        <v>0.13</v>
      </c>
      <c r="V22" s="267">
        <v>0.158</v>
      </c>
      <c r="W22" s="43">
        <v>120</v>
      </c>
      <c r="X22" s="268">
        <v>0.22</v>
      </c>
      <c r="Y22" s="268">
        <v>0.188</v>
      </c>
      <c r="Z22" s="269">
        <v>0.17799999999999999</v>
      </c>
      <c r="AA22" s="43">
        <v>120</v>
      </c>
      <c r="AB22" s="266"/>
      <c r="AC22" s="266"/>
      <c r="AD22" s="267"/>
      <c r="AE22" s="42">
        <v>120</v>
      </c>
      <c r="AF22" s="264">
        <v>0.314</v>
      </c>
      <c r="AG22" s="264">
        <v>0.23400000000000001</v>
      </c>
      <c r="AH22" s="265">
        <v>0.315</v>
      </c>
      <c r="AI22" s="42">
        <v>120</v>
      </c>
      <c r="AJ22" s="264">
        <v>0.251</v>
      </c>
      <c r="AK22" s="264">
        <v>0.26500000000000001</v>
      </c>
      <c r="AL22" s="265">
        <v>0.28899999999999998</v>
      </c>
      <c r="AM22" s="43">
        <v>120</v>
      </c>
      <c r="AN22" s="266">
        <v>0.75800000000000001</v>
      </c>
      <c r="AO22" s="266">
        <v>0.70599999999999996</v>
      </c>
      <c r="AP22" s="267">
        <v>0.72499999999999998</v>
      </c>
      <c r="AQ22" s="42">
        <v>120</v>
      </c>
      <c r="AR22" s="282">
        <v>0.34300000000000003</v>
      </c>
      <c r="AS22" s="282">
        <v>0.40300000000000002</v>
      </c>
      <c r="AT22" s="284">
        <v>0.41399999999999998</v>
      </c>
      <c r="AX22">
        <v>560</v>
      </c>
      <c r="AY22">
        <v>40</v>
      </c>
    </row>
    <row r="23" spans="1:51" ht="19" thickBot="1" x14ac:dyDescent="0.5">
      <c r="A23" s="466"/>
      <c r="B23" s="259" t="s">
        <v>263</v>
      </c>
      <c r="C23" s="271">
        <f t="shared" ref="C23:L23" si="7">STDEVA(C19:C21)</f>
        <v>3.7859388972001809E-3</v>
      </c>
      <c r="D23" s="271">
        <f t="shared" si="7"/>
        <v>4.0414518843273836E-3</v>
      </c>
      <c r="E23" s="271">
        <f t="shared" si="7"/>
        <v>8.1445278152470768E-3</v>
      </c>
      <c r="F23" s="271">
        <f t="shared" si="7"/>
        <v>7.5498344352707492E-3</v>
      </c>
      <c r="G23" s="271">
        <f t="shared" si="7"/>
        <v>2.9160475533388134E-2</v>
      </c>
      <c r="H23" s="271">
        <f t="shared" si="7"/>
        <v>4.6479386111838453E-2</v>
      </c>
      <c r="I23" s="271">
        <f t="shared" si="7"/>
        <v>1.4011899704655814E-2</v>
      </c>
      <c r="J23" s="271">
        <f t="shared" si="7"/>
        <v>2.0663978319771844E-2</v>
      </c>
      <c r="K23" s="271">
        <f t="shared" si="7"/>
        <v>2.8536526301099315E-2</v>
      </c>
      <c r="L23" s="271">
        <f t="shared" si="7"/>
        <v>2.5794056162870827E-2</v>
      </c>
      <c r="P23" s="262"/>
      <c r="Q23" s="262"/>
      <c r="R23" s="262"/>
      <c r="T23" s="262"/>
      <c r="U23" s="262"/>
      <c r="V23" s="262"/>
      <c r="X23" s="264"/>
      <c r="Y23" s="264"/>
      <c r="Z23" s="264"/>
      <c r="AB23" s="262"/>
      <c r="AC23" s="262"/>
      <c r="AD23" s="262"/>
      <c r="AE23" s="43">
        <v>144</v>
      </c>
      <c r="AF23" s="268"/>
      <c r="AG23" s="268">
        <v>0.312</v>
      </c>
      <c r="AH23" s="269"/>
      <c r="AI23" s="43">
        <v>144</v>
      </c>
      <c r="AJ23" s="268">
        <v>0.39700000000000002</v>
      </c>
      <c r="AK23" s="268">
        <v>0.35499999999999998</v>
      </c>
      <c r="AL23" s="269">
        <v>0.372</v>
      </c>
      <c r="AN23" s="262"/>
      <c r="AO23" s="262"/>
      <c r="AP23" s="262"/>
      <c r="AQ23" s="43">
        <v>144</v>
      </c>
      <c r="AR23" s="285">
        <v>0.48599999999999999</v>
      </c>
      <c r="AS23" s="285">
        <v>0.51600000000000001</v>
      </c>
      <c r="AT23" s="286">
        <v>0.49199999999999999</v>
      </c>
    </row>
    <row r="24" spans="1:51" ht="18.5" x14ac:dyDescent="0.45">
      <c r="A24" s="456">
        <v>350</v>
      </c>
      <c r="B24" s="257" t="s">
        <v>2</v>
      </c>
      <c r="C24" s="272">
        <v>6.6000000000000003E-2</v>
      </c>
      <c r="D24" s="272">
        <v>6.3E-2</v>
      </c>
      <c r="E24" s="272">
        <v>7.0000000000000007E-2</v>
      </c>
      <c r="F24" s="272">
        <v>7.9000000000000001E-2</v>
      </c>
      <c r="G24" s="272">
        <v>0.16500000000000001</v>
      </c>
      <c r="H24" s="272">
        <v>0.251</v>
      </c>
      <c r="I24" s="272">
        <v>0.39700000000000002</v>
      </c>
      <c r="J24" s="272">
        <v>0.38500000000000001</v>
      </c>
      <c r="K24" s="272">
        <v>0.376</v>
      </c>
      <c r="L24" s="272">
        <v>0.36899999999999999</v>
      </c>
      <c r="P24" s="262"/>
      <c r="Q24" s="262"/>
      <c r="R24" s="262"/>
      <c r="T24" s="262"/>
      <c r="U24" s="262"/>
      <c r="V24" s="262"/>
      <c r="X24" s="264"/>
      <c r="Y24" s="264"/>
      <c r="Z24" s="264"/>
      <c r="AB24" s="262"/>
      <c r="AC24" s="262"/>
      <c r="AD24" s="262"/>
      <c r="AF24" s="264"/>
      <c r="AG24" s="264"/>
      <c r="AH24" s="264"/>
      <c r="AJ24" s="264"/>
      <c r="AK24" s="264"/>
      <c r="AL24" s="264"/>
      <c r="AN24" s="262"/>
      <c r="AO24" s="262"/>
      <c r="AP24" s="262"/>
      <c r="AR24" s="282"/>
      <c r="AS24" s="282"/>
      <c r="AT24" s="282"/>
    </row>
    <row r="25" spans="1:51" ht="18.5" x14ac:dyDescent="0.45">
      <c r="A25" s="456"/>
      <c r="B25" s="257" t="s">
        <v>3</v>
      </c>
      <c r="C25" s="272">
        <v>6.7000000000000004E-2</v>
      </c>
      <c r="D25" s="272">
        <v>8.5999999999999993E-2</v>
      </c>
      <c r="E25" s="272">
        <v>6.6000000000000003E-2</v>
      </c>
      <c r="F25" s="272">
        <v>8.5999999999999993E-2</v>
      </c>
      <c r="G25" s="272">
        <v>0.158</v>
      </c>
      <c r="H25" s="272">
        <v>0.26500000000000001</v>
      </c>
      <c r="I25" s="272">
        <v>0.35499999999999998</v>
      </c>
      <c r="J25" s="272">
        <v>0.34599999999999997</v>
      </c>
      <c r="K25" s="272">
        <v>0.35099999999999998</v>
      </c>
      <c r="L25" s="272">
        <v>0.33800000000000002</v>
      </c>
      <c r="P25" s="262"/>
      <c r="Q25" s="262"/>
      <c r="R25" s="262"/>
      <c r="T25" s="262"/>
      <c r="U25" s="262"/>
      <c r="V25" s="262"/>
      <c r="X25" s="264"/>
      <c r="Y25" s="264"/>
      <c r="Z25" s="264"/>
      <c r="AB25" s="262"/>
      <c r="AC25" s="262"/>
      <c r="AD25" s="262"/>
      <c r="AF25" s="264"/>
      <c r="AG25" s="264"/>
      <c r="AH25" s="264"/>
      <c r="AJ25" s="264"/>
      <c r="AK25" s="264"/>
      <c r="AL25" s="264"/>
      <c r="AN25" s="262"/>
      <c r="AO25" s="262"/>
      <c r="AP25" s="262"/>
      <c r="AR25" s="282"/>
      <c r="AS25" s="282"/>
      <c r="AT25" s="282"/>
    </row>
    <row r="26" spans="1:51" ht="19" thickBot="1" x14ac:dyDescent="0.5">
      <c r="A26" s="456"/>
      <c r="B26" s="257" t="s">
        <v>4</v>
      </c>
      <c r="C26" s="272">
        <v>7.1999999999999995E-2</v>
      </c>
      <c r="D26" s="272">
        <v>7.0000000000000007E-2</v>
      </c>
      <c r="E26" s="272">
        <v>0.121</v>
      </c>
      <c r="F26" s="272">
        <v>9.7000000000000003E-2</v>
      </c>
      <c r="G26" s="272">
        <v>0.17100000000000001</v>
      </c>
      <c r="H26" s="272">
        <v>0.28899999999999998</v>
      </c>
      <c r="I26" s="272">
        <v>0.372</v>
      </c>
      <c r="J26" s="272">
        <v>0.371</v>
      </c>
      <c r="K26" s="272">
        <v>0.33400000000000002</v>
      </c>
      <c r="L26" s="272">
        <v>0.33500000000000002</v>
      </c>
      <c r="P26" s="262"/>
      <c r="Q26" s="262"/>
      <c r="R26" s="262"/>
      <c r="T26" s="262"/>
      <c r="U26" s="262"/>
      <c r="V26" s="262"/>
      <c r="X26" s="264"/>
      <c r="Y26" s="264"/>
      <c r="Z26" s="264"/>
      <c r="AB26" s="52"/>
      <c r="AC26" s="52"/>
      <c r="AD26" s="52"/>
      <c r="AF26" s="264"/>
      <c r="AG26" s="264"/>
      <c r="AH26" s="264"/>
      <c r="AJ26" s="264"/>
      <c r="AK26" s="264"/>
      <c r="AL26" s="264"/>
      <c r="AN26" s="52"/>
      <c r="AO26" s="52"/>
      <c r="AP26" s="52"/>
      <c r="AR26" s="282"/>
      <c r="AS26" s="282"/>
      <c r="AT26" s="282"/>
    </row>
    <row r="27" spans="1:51" s="280" customFormat="1" ht="30.5" thickBot="1" x14ac:dyDescent="0.5">
      <c r="A27" s="456"/>
      <c r="B27" s="259" t="s">
        <v>262</v>
      </c>
      <c r="C27" s="281">
        <f t="shared" ref="C27:L27" si="8">AVERAGE(C24:C26)</f>
        <v>6.8333333333333343E-2</v>
      </c>
      <c r="D27" s="281">
        <f t="shared" si="8"/>
        <v>7.2999999999999995E-2</v>
      </c>
      <c r="E27" s="281">
        <f t="shared" si="8"/>
        <v>8.5666666666666669E-2</v>
      </c>
      <c r="F27" s="281">
        <f t="shared" si="8"/>
        <v>8.7333333333333332E-2</v>
      </c>
      <c r="G27" s="281">
        <f t="shared" si="8"/>
        <v>0.16466666666666666</v>
      </c>
      <c r="H27" s="281">
        <f t="shared" si="8"/>
        <v>0.26833333333333331</v>
      </c>
      <c r="I27" s="281">
        <f t="shared" si="8"/>
        <v>0.3746666666666667</v>
      </c>
      <c r="J27" s="281">
        <f t="shared" si="8"/>
        <v>0.36733333333333329</v>
      </c>
      <c r="K27" s="281">
        <f t="shared" si="8"/>
        <v>0.35366666666666663</v>
      </c>
      <c r="L27" s="281">
        <f t="shared" si="8"/>
        <v>0.34733333333333333</v>
      </c>
      <c r="O27" s="287" t="s">
        <v>400</v>
      </c>
      <c r="P27" s="288">
        <v>1E-3</v>
      </c>
      <c r="Q27" s="289">
        <v>8.0000000000000004E-4</v>
      </c>
      <c r="R27" s="290">
        <v>6.9999999999999999E-4</v>
      </c>
      <c r="T27" s="288">
        <v>5.9999999999999995E-4</v>
      </c>
      <c r="U27" s="291">
        <v>8.0000000000000004E-4</v>
      </c>
      <c r="V27" s="292">
        <v>5.9999999999999995E-4</v>
      </c>
      <c r="X27" s="293">
        <v>2.0999999999999999E-3</v>
      </c>
      <c r="Y27" s="291">
        <v>2.7000000000000001E-3</v>
      </c>
      <c r="Z27" s="292">
        <v>1.9E-3</v>
      </c>
      <c r="AB27" s="293">
        <v>3.8E-3</v>
      </c>
      <c r="AC27" s="291">
        <v>3.8E-3</v>
      </c>
      <c r="AD27" s="292">
        <v>4.0000000000000001E-3</v>
      </c>
      <c r="AF27" s="293">
        <v>4.3E-3</v>
      </c>
      <c r="AG27" s="291">
        <v>4.5999999999999999E-3</v>
      </c>
      <c r="AH27" s="292">
        <v>3.0000000000000001E-3</v>
      </c>
      <c r="AJ27" s="293">
        <v>4.3E-3</v>
      </c>
      <c r="AK27" s="291">
        <v>3.8999999999999998E-3</v>
      </c>
      <c r="AL27" s="292">
        <v>3.8E-3</v>
      </c>
      <c r="AN27" s="293">
        <v>5.1999999999999998E-3</v>
      </c>
      <c r="AO27" s="291">
        <v>5.8999999999999999E-3</v>
      </c>
      <c r="AP27" s="292">
        <v>5.7000000000000002E-3</v>
      </c>
      <c r="AR27" s="293">
        <v>5.7999999999999996E-3</v>
      </c>
      <c r="AS27" s="291">
        <v>5.5999999999999999E-3</v>
      </c>
      <c r="AT27" s="292">
        <v>5.4000000000000003E-3</v>
      </c>
    </row>
    <row r="28" spans="1:51" ht="18.5" x14ac:dyDescent="0.45">
      <c r="A28" s="456"/>
      <c r="B28" s="259" t="s">
        <v>263</v>
      </c>
      <c r="C28" s="271">
        <f t="shared" ref="C28:L28" si="9">STDEVA(C24:C26)</f>
        <v>3.2145502536643131E-3</v>
      </c>
      <c r="D28" s="271">
        <f t="shared" si="9"/>
        <v>1.1789826122551679E-2</v>
      </c>
      <c r="E28" s="271">
        <f t="shared" si="9"/>
        <v>3.0664855018951821E-2</v>
      </c>
      <c r="F28" s="271">
        <f t="shared" si="9"/>
        <v>9.0737717258774688E-3</v>
      </c>
      <c r="G28" s="271">
        <f t="shared" si="9"/>
        <v>6.5064070986477172E-3</v>
      </c>
      <c r="H28" s="271">
        <f t="shared" si="9"/>
        <v>1.9218047073866085E-2</v>
      </c>
      <c r="I28" s="271">
        <f t="shared" si="9"/>
        <v>2.1126602503321119E-2</v>
      </c>
      <c r="J28" s="271">
        <f t="shared" si="9"/>
        <v>1.9756855350316609E-2</v>
      </c>
      <c r="K28" s="271">
        <f t="shared" si="9"/>
        <v>2.1126602503321094E-2</v>
      </c>
      <c r="L28" s="271">
        <f t="shared" si="9"/>
        <v>1.8823743871327316E-2</v>
      </c>
    </row>
    <row r="29" spans="1:51" ht="18.5" x14ac:dyDescent="0.45">
      <c r="A29" s="456">
        <v>560</v>
      </c>
      <c r="B29" s="257" t="s">
        <v>2</v>
      </c>
      <c r="C29" s="279">
        <v>6.6000000000000003E-2</v>
      </c>
      <c r="D29" s="279">
        <v>8.5999999999999993E-2</v>
      </c>
      <c r="E29" s="279">
        <v>7.3999999999999996E-2</v>
      </c>
      <c r="F29" s="279">
        <v>9.8000000000000004E-2</v>
      </c>
      <c r="G29" s="279">
        <v>0.16200000000000001</v>
      </c>
      <c r="H29" s="279">
        <v>0.34300000000000003</v>
      </c>
      <c r="I29" s="279">
        <v>0.48599999999999999</v>
      </c>
      <c r="J29" s="279">
        <v>0.44500000000000001</v>
      </c>
      <c r="K29" s="279">
        <v>0.41199999999999998</v>
      </c>
      <c r="L29" s="279">
        <v>0.38800000000000001</v>
      </c>
    </row>
    <row r="30" spans="1:51" ht="18.5" x14ac:dyDescent="0.45">
      <c r="A30" s="456"/>
      <c r="B30" s="257" t="s">
        <v>3</v>
      </c>
      <c r="C30" s="270">
        <v>0.09</v>
      </c>
      <c r="D30" s="279">
        <v>0.121</v>
      </c>
      <c r="E30" s="279">
        <v>0.10100000000000001</v>
      </c>
      <c r="F30" s="279">
        <v>0.127</v>
      </c>
      <c r="G30" s="279">
        <v>0.183</v>
      </c>
      <c r="H30" s="279">
        <v>0.40300000000000002</v>
      </c>
      <c r="I30" s="279">
        <v>0.51600000000000001</v>
      </c>
      <c r="J30" s="279">
        <v>0.48</v>
      </c>
      <c r="K30" s="279">
        <v>0.41599999999999998</v>
      </c>
      <c r="L30" s="279">
        <v>0.36399999999999999</v>
      </c>
    </row>
    <row r="31" spans="1:51" ht="18.5" x14ac:dyDescent="0.45">
      <c r="A31" s="456"/>
      <c r="B31" s="257" t="s">
        <v>4</v>
      </c>
      <c r="C31" s="270">
        <v>7.9000000000000001E-2</v>
      </c>
      <c r="D31" s="279">
        <v>9.2999999999999999E-2</v>
      </c>
      <c r="E31" s="279">
        <v>0.105</v>
      </c>
      <c r="F31" s="279">
        <v>0.128</v>
      </c>
      <c r="G31" s="279">
        <v>0.20899999999999999</v>
      </c>
      <c r="H31" s="279">
        <v>0.41399999999999998</v>
      </c>
      <c r="I31" s="279">
        <v>0.49199999999999999</v>
      </c>
      <c r="J31" s="279">
        <v>0.47799999999999998</v>
      </c>
      <c r="K31" s="279">
        <v>0.4</v>
      </c>
      <c r="L31" s="279">
        <v>0.371</v>
      </c>
    </row>
    <row r="32" spans="1:51" ht="18.5" x14ac:dyDescent="0.45">
      <c r="A32" s="456"/>
      <c r="B32" s="259" t="s">
        <v>262</v>
      </c>
      <c r="C32" s="271">
        <f t="shared" ref="C32:L32" si="10">AVERAGE(C29:C31)</f>
        <v>7.8333333333333324E-2</v>
      </c>
      <c r="D32" s="271">
        <f t="shared" si="10"/>
        <v>9.9999999999999992E-2</v>
      </c>
      <c r="E32" s="271">
        <f t="shared" si="10"/>
        <v>9.3333333333333324E-2</v>
      </c>
      <c r="F32" s="271">
        <f t="shared" si="10"/>
        <v>0.11766666666666666</v>
      </c>
      <c r="G32" s="271">
        <f t="shared" si="10"/>
        <v>0.18466666666666665</v>
      </c>
      <c r="H32" s="271">
        <f t="shared" si="10"/>
        <v>0.38666666666666666</v>
      </c>
      <c r="I32" s="271">
        <f t="shared" si="10"/>
        <v>0.498</v>
      </c>
      <c r="J32" s="271">
        <f t="shared" si="10"/>
        <v>0.46766666666666667</v>
      </c>
      <c r="K32" s="271">
        <f t="shared" si="10"/>
        <v>0.40933333333333333</v>
      </c>
      <c r="L32" s="271">
        <f t="shared" si="10"/>
        <v>0.37433333333333335</v>
      </c>
    </row>
    <row r="33" spans="1:37" ht="18.5" x14ac:dyDescent="0.45">
      <c r="A33" s="456"/>
      <c r="B33" s="259" t="s">
        <v>263</v>
      </c>
      <c r="C33" s="271">
        <f t="shared" ref="C33:L33" si="11">STDEVA(C29:C31)</f>
        <v>1.2013880860626724E-2</v>
      </c>
      <c r="D33" s="271">
        <f t="shared" si="11"/>
        <v>1.8520259177452123E-2</v>
      </c>
      <c r="E33" s="271">
        <f t="shared" si="11"/>
        <v>1.6862186493255681E-2</v>
      </c>
      <c r="F33" s="271">
        <f t="shared" si="11"/>
        <v>1.7039170558842846E-2</v>
      </c>
      <c r="G33" s="271">
        <f t="shared" si="11"/>
        <v>2.3544284515213967E-2</v>
      </c>
      <c r="H33" s="271">
        <f t="shared" si="11"/>
        <v>3.8214307966170626E-2</v>
      </c>
      <c r="I33" s="271">
        <f t="shared" si="11"/>
        <v>1.5874507866387558E-2</v>
      </c>
      <c r="J33" s="271">
        <f t="shared" si="11"/>
        <v>1.965536398374074E-2</v>
      </c>
      <c r="K33" s="271">
        <f t="shared" si="11"/>
        <v>8.3266639978645078E-3</v>
      </c>
      <c r="L33" s="271">
        <f t="shared" si="11"/>
        <v>1.2342339054382423E-2</v>
      </c>
    </row>
    <row r="39" spans="1:37" ht="18.5" x14ac:dyDescent="0.45">
      <c r="A39" s="245"/>
      <c r="B39" s="457" t="s">
        <v>386</v>
      </c>
      <c r="C39" s="457"/>
      <c r="D39" s="457"/>
      <c r="E39" s="457"/>
      <c r="F39" s="457"/>
      <c r="G39" s="457"/>
      <c r="H39" s="457"/>
      <c r="I39" s="457"/>
      <c r="J39" s="457"/>
      <c r="K39" s="457"/>
    </row>
    <row r="40" spans="1:37" ht="18.5" x14ac:dyDescent="0.45">
      <c r="A40" s="246"/>
      <c r="B40" s="247" t="s">
        <v>353</v>
      </c>
      <c r="C40" s="248" t="s">
        <v>341</v>
      </c>
      <c r="D40" s="248" t="s">
        <v>340</v>
      </c>
      <c r="E40" s="248" t="s">
        <v>339</v>
      </c>
      <c r="F40" s="248" t="s">
        <v>338</v>
      </c>
      <c r="G40" s="248" t="s">
        <v>337</v>
      </c>
      <c r="H40" s="248" t="s">
        <v>336</v>
      </c>
      <c r="I40" s="248" t="s">
        <v>335</v>
      </c>
      <c r="J40" s="248" t="s">
        <v>334</v>
      </c>
      <c r="K40" s="248" t="s">
        <v>333</v>
      </c>
    </row>
    <row r="41" spans="1:37" ht="18.5" x14ac:dyDescent="0.45">
      <c r="A41" s="252" t="s">
        <v>331</v>
      </c>
      <c r="B41" s="247" t="s">
        <v>12</v>
      </c>
      <c r="C41" s="248">
        <v>0</v>
      </c>
      <c r="D41" s="248">
        <v>24</v>
      </c>
      <c r="E41" s="248">
        <v>48</v>
      </c>
      <c r="F41" s="248">
        <v>72</v>
      </c>
      <c r="G41" s="248">
        <v>96</v>
      </c>
      <c r="H41" s="248">
        <v>120</v>
      </c>
      <c r="I41" s="248">
        <v>144</v>
      </c>
      <c r="J41" s="248">
        <v>168</v>
      </c>
      <c r="K41" s="248">
        <v>192</v>
      </c>
    </row>
    <row r="42" spans="1:37" ht="18.5" x14ac:dyDescent="0.45">
      <c r="A42" s="458">
        <v>200</v>
      </c>
      <c r="B42" s="257" t="s">
        <v>2</v>
      </c>
      <c r="C42" s="270">
        <v>0.182</v>
      </c>
      <c r="D42" s="270">
        <v>0.247</v>
      </c>
      <c r="E42" s="270">
        <v>0.29299999999999998</v>
      </c>
      <c r="F42" s="270">
        <v>0.45800000000000002</v>
      </c>
      <c r="G42" s="270">
        <v>0.51</v>
      </c>
      <c r="H42" s="270">
        <v>0.52</v>
      </c>
      <c r="I42" s="270">
        <v>0.48099999999999998</v>
      </c>
      <c r="J42" s="270">
        <v>0.46700000000000003</v>
      </c>
      <c r="K42" s="270">
        <v>0.46800000000000003</v>
      </c>
    </row>
    <row r="43" spans="1:37" ht="19" thickBot="1" x14ac:dyDescent="0.5">
      <c r="A43" s="459"/>
      <c r="B43" s="257" t="s">
        <v>3</v>
      </c>
      <c r="C43" s="270">
        <v>0.17</v>
      </c>
      <c r="D43" s="270">
        <v>0.25600000000000001</v>
      </c>
      <c r="E43" s="270">
        <v>0.29799999999999999</v>
      </c>
      <c r="F43" s="270">
        <v>0.47199999999999998</v>
      </c>
      <c r="G43" s="270">
        <v>0.498</v>
      </c>
      <c r="H43" s="270">
        <v>0.49299999999999999</v>
      </c>
      <c r="I43" s="270">
        <v>0.48199999999999998</v>
      </c>
      <c r="J43" s="270">
        <v>0.45900000000000002</v>
      </c>
      <c r="K43" s="270">
        <v>0.44600000000000001</v>
      </c>
      <c r="AC43" s="83"/>
      <c r="AD43" s="455" t="s">
        <v>401</v>
      </c>
      <c r="AE43" s="455"/>
      <c r="AF43" s="455"/>
      <c r="AG43" s="455"/>
      <c r="AH43" s="455"/>
      <c r="AI43" s="455"/>
    </row>
    <row r="44" spans="1:37" ht="19" thickBot="1" x14ac:dyDescent="0.5">
      <c r="A44" s="459"/>
      <c r="B44" s="257" t="s">
        <v>4</v>
      </c>
      <c r="C44" s="270">
        <v>0.18099999999999999</v>
      </c>
      <c r="D44" s="270">
        <v>0.26200000000000001</v>
      </c>
      <c r="E44" s="270">
        <v>0.30399999999999999</v>
      </c>
      <c r="F44" s="270">
        <v>0.48</v>
      </c>
      <c r="G44" s="270">
        <v>0.50700000000000001</v>
      </c>
      <c r="H44" s="270">
        <v>0.59699999999999998</v>
      </c>
      <c r="I44" s="270">
        <v>0.498</v>
      </c>
      <c r="J44" s="270">
        <v>0.48799999999999999</v>
      </c>
      <c r="K44" s="270">
        <v>0.47199999999999998</v>
      </c>
      <c r="AB44" s="326" t="s">
        <v>330</v>
      </c>
      <c r="AC44" s="327" t="s">
        <v>375</v>
      </c>
      <c r="AD44" s="326" t="s">
        <v>2</v>
      </c>
      <c r="AE44" s="327" t="s">
        <v>3</v>
      </c>
      <c r="AF44" s="327" t="s">
        <v>4</v>
      </c>
      <c r="AG44" s="228" t="s">
        <v>5</v>
      </c>
      <c r="AH44" s="228" t="s">
        <v>6</v>
      </c>
      <c r="AI44" s="217" t="s">
        <v>404</v>
      </c>
    </row>
    <row r="45" spans="1:37" ht="18.5" x14ac:dyDescent="0.45">
      <c r="A45" s="459"/>
      <c r="B45" s="259" t="s">
        <v>262</v>
      </c>
      <c r="C45" s="271">
        <f t="shared" ref="C45:K45" si="12">AVERAGE(C42:C44)</f>
        <v>0.17766666666666664</v>
      </c>
      <c r="D45" s="271">
        <f t="shared" si="12"/>
        <v>0.255</v>
      </c>
      <c r="E45" s="271">
        <f t="shared" si="12"/>
        <v>0.29833333333333334</v>
      </c>
      <c r="F45" s="271">
        <f t="shared" si="12"/>
        <v>0.47</v>
      </c>
      <c r="G45" s="271">
        <f t="shared" si="12"/>
        <v>0.505</v>
      </c>
      <c r="H45" s="271">
        <f t="shared" si="12"/>
        <v>0.53666666666666663</v>
      </c>
      <c r="I45" s="271">
        <f t="shared" si="12"/>
        <v>0.48699999999999993</v>
      </c>
      <c r="J45" s="271">
        <f t="shared" si="12"/>
        <v>0.47133333333333338</v>
      </c>
      <c r="K45" s="271">
        <f t="shared" si="12"/>
        <v>0.46200000000000002</v>
      </c>
      <c r="AB45" s="315">
        <v>28</v>
      </c>
      <c r="AC45" s="316">
        <f t="shared" ref="AC45:AC56" si="13">AB45*7.14/100</f>
        <v>1.9991999999999999</v>
      </c>
      <c r="AD45" s="324">
        <v>1E-3</v>
      </c>
      <c r="AE45" s="313">
        <v>8.0000000000000004E-4</v>
      </c>
      <c r="AF45" s="313">
        <v>6.9999999999999999E-4</v>
      </c>
      <c r="AG45" s="52"/>
      <c r="AH45" s="52"/>
      <c r="AI45" s="220"/>
      <c r="AK45" s="280"/>
    </row>
    <row r="46" spans="1:37" ht="18.5" x14ac:dyDescent="0.45">
      <c r="A46" s="460"/>
      <c r="B46" s="259" t="s">
        <v>263</v>
      </c>
      <c r="C46" s="271">
        <f t="shared" ref="C46:K46" si="14">STDEVA(C42:C44)</f>
        <v>6.6583281184793824E-3</v>
      </c>
      <c r="D46" s="271">
        <f t="shared" si="14"/>
        <v>7.5498344352707561E-3</v>
      </c>
      <c r="E46" s="271">
        <f t="shared" si="14"/>
        <v>5.5075705472861069E-3</v>
      </c>
      <c r="F46" s="271">
        <f t="shared" si="14"/>
        <v>1.1135528725660024E-2</v>
      </c>
      <c r="G46" s="271">
        <f t="shared" si="14"/>
        <v>6.2449979983984034E-3</v>
      </c>
      <c r="H46" s="271">
        <f t="shared" si="14"/>
        <v>5.3966038703367247E-2</v>
      </c>
      <c r="I46" s="271">
        <f t="shared" si="14"/>
        <v>9.5393920141694649E-3</v>
      </c>
      <c r="J46" s="271">
        <f t="shared" si="14"/>
        <v>1.497776129244063E-2</v>
      </c>
      <c r="K46" s="271">
        <f t="shared" si="14"/>
        <v>1.3999999999999993E-2</v>
      </c>
      <c r="AB46" s="315">
        <v>70</v>
      </c>
      <c r="AC46" s="316">
        <f t="shared" si="13"/>
        <v>4.9979999999999993</v>
      </c>
      <c r="AD46" s="324">
        <v>5.9999999999999995E-4</v>
      </c>
      <c r="AE46" s="314">
        <v>8.0000000000000004E-4</v>
      </c>
      <c r="AF46" s="314">
        <v>5.9999999999999995E-4</v>
      </c>
      <c r="AG46" s="52"/>
      <c r="AH46" s="52"/>
      <c r="AI46" s="220"/>
      <c r="AK46" s="280"/>
    </row>
    <row r="47" spans="1:37" ht="18.5" x14ac:dyDescent="0.45">
      <c r="A47" s="458">
        <v>500</v>
      </c>
      <c r="B47" s="257" t="s">
        <v>2</v>
      </c>
      <c r="C47" s="270">
        <v>0.183</v>
      </c>
      <c r="D47" s="270">
        <v>0.27900000000000003</v>
      </c>
      <c r="E47" s="270">
        <v>0.313</v>
      </c>
      <c r="F47" s="270">
        <v>0.53</v>
      </c>
      <c r="G47" s="270">
        <v>0.60099999999999998</v>
      </c>
      <c r="H47" s="270">
        <v>0.75800000000000001</v>
      </c>
      <c r="I47" s="270">
        <v>0.69699999999999995</v>
      </c>
      <c r="J47" s="270">
        <v>0.67900000000000005</v>
      </c>
      <c r="K47" s="270">
        <v>0.63300000000000001</v>
      </c>
      <c r="AB47" s="317">
        <v>100</v>
      </c>
      <c r="AC47" s="316">
        <f t="shared" si="13"/>
        <v>7.14</v>
      </c>
      <c r="AD47" s="317">
        <v>2.8999999999999998E-3</v>
      </c>
      <c r="AE47" s="318">
        <v>2.0999999999999999E-3</v>
      </c>
      <c r="AF47" s="318">
        <v>2E-3</v>
      </c>
      <c r="AG47" s="52"/>
      <c r="AH47" s="52"/>
      <c r="AI47" s="220"/>
      <c r="AK47" s="280"/>
    </row>
    <row r="48" spans="1:37" ht="18.5" x14ac:dyDescent="0.45">
      <c r="A48" s="459"/>
      <c r="B48" s="257" t="s">
        <v>3</v>
      </c>
      <c r="C48" s="270">
        <v>0.18</v>
      </c>
      <c r="D48" s="270">
        <v>0.28000000000000003</v>
      </c>
      <c r="E48" s="270">
        <v>0.32500000000000001</v>
      </c>
      <c r="F48" s="270">
        <v>0.50900000000000001</v>
      </c>
      <c r="G48" s="270">
        <v>0.624</v>
      </c>
      <c r="H48" s="270">
        <v>0.70599999999999996</v>
      </c>
      <c r="I48" s="270">
        <v>0.68400000000000005</v>
      </c>
      <c r="J48" s="270">
        <v>0.62</v>
      </c>
      <c r="K48" s="270">
        <v>0.65400000000000003</v>
      </c>
      <c r="AB48" s="315">
        <v>140</v>
      </c>
      <c r="AC48" s="316">
        <f t="shared" si="13"/>
        <v>9.9959999999999987</v>
      </c>
      <c r="AD48" s="325">
        <v>2.0999999999999999E-3</v>
      </c>
      <c r="AE48" s="314">
        <v>2.7000000000000001E-3</v>
      </c>
      <c r="AF48" s="314">
        <v>1.9E-3</v>
      </c>
      <c r="AG48" s="42"/>
      <c r="AH48" s="52"/>
      <c r="AI48" s="52"/>
      <c r="AK48" s="280"/>
    </row>
    <row r="49" spans="1:37" ht="18.5" x14ac:dyDescent="0.45">
      <c r="A49" s="459"/>
      <c r="B49" s="257" t="s">
        <v>4</v>
      </c>
      <c r="C49" s="270">
        <v>0.17599999999999999</v>
      </c>
      <c r="D49" s="270">
        <v>0.3</v>
      </c>
      <c r="E49" s="270">
        <v>0.32900000000000001</v>
      </c>
      <c r="F49" s="270">
        <v>0.52</v>
      </c>
      <c r="G49" s="270">
        <v>0.7</v>
      </c>
      <c r="H49" s="270">
        <v>0.72499999999999998</v>
      </c>
      <c r="I49" s="270">
        <v>0.69599999999999995</v>
      </c>
      <c r="J49" s="270">
        <v>0.64900000000000002</v>
      </c>
      <c r="K49" s="270">
        <v>0.61099999999999999</v>
      </c>
      <c r="AB49" s="315">
        <v>200</v>
      </c>
      <c r="AC49" s="316">
        <f t="shared" si="13"/>
        <v>14.28</v>
      </c>
      <c r="AD49" s="325">
        <v>3.8E-3</v>
      </c>
      <c r="AE49" s="314">
        <v>3.8E-3</v>
      </c>
      <c r="AF49" s="314">
        <v>4.0000000000000001E-3</v>
      </c>
      <c r="AG49" s="319">
        <v>2.3E-3</v>
      </c>
      <c r="AH49" s="319">
        <v>2.5000000000000001E-3</v>
      </c>
      <c r="AI49" s="320">
        <v>2.5000000000000001E-3</v>
      </c>
      <c r="AK49" s="280"/>
    </row>
    <row r="50" spans="1:37" ht="18.5" x14ac:dyDescent="0.45">
      <c r="A50" s="459"/>
      <c r="B50" s="259" t="s">
        <v>262</v>
      </c>
      <c r="C50" s="271">
        <f t="shared" ref="C50:K50" si="15">AVERAGE(C47:C49)</f>
        <v>0.17966666666666664</v>
      </c>
      <c r="D50" s="271">
        <f t="shared" si="15"/>
        <v>0.28633333333333333</v>
      </c>
      <c r="E50" s="271">
        <f t="shared" si="15"/>
        <v>0.32233333333333336</v>
      </c>
      <c r="F50" s="271">
        <f t="shared" si="15"/>
        <v>0.51966666666666672</v>
      </c>
      <c r="G50" s="271">
        <f t="shared" si="15"/>
        <v>0.64166666666666672</v>
      </c>
      <c r="H50" s="271">
        <f t="shared" si="15"/>
        <v>0.72966666666666669</v>
      </c>
      <c r="I50" s="271">
        <f t="shared" si="15"/>
        <v>0.69233333333333336</v>
      </c>
      <c r="J50" s="271">
        <f t="shared" si="15"/>
        <v>0.64933333333333332</v>
      </c>
      <c r="K50" s="271">
        <f t="shared" si="15"/>
        <v>0.6326666666666666</v>
      </c>
      <c r="AB50" s="315">
        <v>280</v>
      </c>
      <c r="AC50" s="316">
        <f t="shared" si="13"/>
        <v>19.991999999999997</v>
      </c>
      <c r="AD50" s="325">
        <v>4.3E-3</v>
      </c>
      <c r="AE50" s="314">
        <v>4.5999999999999999E-3</v>
      </c>
      <c r="AF50" s="314">
        <v>3.0000000000000001E-3</v>
      </c>
      <c r="AG50" s="52"/>
      <c r="AH50" s="52"/>
      <c r="AI50" s="220"/>
      <c r="AK50" s="280"/>
    </row>
    <row r="51" spans="1:37" ht="18.5" x14ac:dyDescent="0.45">
      <c r="A51" s="460"/>
      <c r="B51" s="259" t="s">
        <v>263</v>
      </c>
      <c r="C51" s="271">
        <f t="shared" ref="C51:K51" si="16">STDEVA(C47:C49)</f>
        <v>3.5118845842842497E-3</v>
      </c>
      <c r="D51" s="271">
        <f t="shared" si="16"/>
        <v>1.1846237095944552E-2</v>
      </c>
      <c r="E51" s="271">
        <f t="shared" si="16"/>
        <v>8.326663997864539E-3</v>
      </c>
      <c r="F51" s="271">
        <f t="shared" si="16"/>
        <v>1.0503967504392496E-2</v>
      </c>
      <c r="G51" s="271">
        <f t="shared" si="16"/>
        <v>5.1810552335729176E-2</v>
      </c>
      <c r="H51" s="271">
        <f t="shared" si="16"/>
        <v>2.6312227829154537E-2</v>
      </c>
      <c r="I51" s="271">
        <f t="shared" si="16"/>
        <v>7.2341781380701776E-3</v>
      </c>
      <c r="J51" s="271">
        <f t="shared" si="16"/>
        <v>2.9501412395567347E-2</v>
      </c>
      <c r="K51" s="271">
        <f t="shared" si="16"/>
        <v>2.1501937897160203E-2</v>
      </c>
      <c r="AB51" s="315">
        <v>350</v>
      </c>
      <c r="AC51" s="316">
        <f t="shared" si="13"/>
        <v>24.99</v>
      </c>
      <c r="AD51" s="325">
        <v>4.3E-3</v>
      </c>
      <c r="AE51" s="314">
        <v>3.8999999999999998E-3</v>
      </c>
      <c r="AF51" s="314">
        <v>3.8E-3</v>
      </c>
      <c r="AG51" s="52"/>
      <c r="AH51" s="52"/>
      <c r="AI51" s="220"/>
      <c r="AK51" s="280"/>
    </row>
    <row r="52" spans="1:37" x14ac:dyDescent="0.35">
      <c r="AB52" s="315">
        <v>500</v>
      </c>
      <c r="AC52" s="316">
        <f t="shared" si="13"/>
        <v>35.700000000000003</v>
      </c>
      <c r="AD52" s="325">
        <v>5.1999999999999998E-3</v>
      </c>
      <c r="AE52" s="314">
        <v>5.8999999999999999E-3</v>
      </c>
      <c r="AF52" s="314">
        <v>5.7000000000000002E-3</v>
      </c>
      <c r="AG52" s="52"/>
      <c r="AH52" s="52"/>
      <c r="AI52" s="220"/>
      <c r="AK52" s="280"/>
    </row>
    <row r="53" spans="1:37" x14ac:dyDescent="0.35">
      <c r="AB53" s="315">
        <v>560</v>
      </c>
      <c r="AC53" s="316">
        <f t="shared" si="13"/>
        <v>39.983999999999995</v>
      </c>
      <c r="AD53" s="325">
        <v>5.7999999999999996E-3</v>
      </c>
      <c r="AE53" s="314">
        <v>5.5999999999999999E-3</v>
      </c>
      <c r="AF53" s="314">
        <v>5.4000000000000003E-3</v>
      </c>
      <c r="AG53" s="52"/>
      <c r="AH53" s="52"/>
      <c r="AI53" s="220"/>
      <c r="AK53" s="280"/>
    </row>
    <row r="54" spans="1:37" x14ac:dyDescent="0.35">
      <c r="AB54" s="315">
        <v>600</v>
      </c>
      <c r="AC54" s="316">
        <f t="shared" si="13"/>
        <v>42.84</v>
      </c>
      <c r="AD54" s="315">
        <v>4.8999999999999998E-3</v>
      </c>
      <c r="AE54" s="319">
        <v>4.1999999999999997E-3</v>
      </c>
      <c r="AF54" s="319">
        <v>4.3E-3</v>
      </c>
      <c r="AG54" s="52"/>
      <c r="AH54" s="52"/>
      <c r="AI54" s="220"/>
      <c r="AK54" s="280"/>
    </row>
    <row r="55" spans="1:37" x14ac:dyDescent="0.35">
      <c r="AB55" s="315">
        <v>1000</v>
      </c>
      <c r="AC55" s="316">
        <f t="shared" si="13"/>
        <v>71.400000000000006</v>
      </c>
      <c r="AD55" s="315">
        <v>4.7999999999999996E-3</v>
      </c>
      <c r="AE55" s="319">
        <v>4.3E-3</v>
      </c>
      <c r="AF55" s="319">
        <v>3.7000000000000002E-3</v>
      </c>
      <c r="AG55" s="319">
        <v>5.7000000000000002E-3</v>
      </c>
      <c r="AH55" s="319">
        <v>4.8999999999999998E-3</v>
      </c>
      <c r="AI55" s="320">
        <v>5.8999999999999999E-3</v>
      </c>
      <c r="AK55" s="280"/>
    </row>
    <row r="56" spans="1:37" ht="15" thickBot="1" x14ac:dyDescent="0.4">
      <c r="AB56" s="321">
        <v>1500</v>
      </c>
      <c r="AC56" s="322">
        <f t="shared" si="13"/>
        <v>107.1</v>
      </c>
      <c r="AD56" s="321">
        <v>2.5999999999999999E-3</v>
      </c>
      <c r="AE56" s="323">
        <v>2.5999999999999999E-3</v>
      </c>
      <c r="AF56" s="323">
        <v>2.5999999999999999E-3</v>
      </c>
      <c r="AG56" s="221"/>
      <c r="AH56" s="221"/>
      <c r="AI56" s="222"/>
      <c r="AK56" s="280"/>
    </row>
    <row r="57" spans="1:37" x14ac:dyDescent="0.35">
      <c r="AK57" s="280"/>
    </row>
    <row r="59" spans="1:37" x14ac:dyDescent="0.35">
      <c r="AD59" s="294"/>
      <c r="AE59" s="294"/>
      <c r="AF59" s="294"/>
    </row>
    <row r="60" spans="1:37" x14ac:dyDescent="0.35">
      <c r="AD60" s="294"/>
      <c r="AE60" s="294"/>
      <c r="AF60" s="294"/>
    </row>
    <row r="61" spans="1:37" x14ac:dyDescent="0.35">
      <c r="AD61" s="294"/>
      <c r="AE61" s="294"/>
      <c r="AF61" s="294"/>
    </row>
    <row r="63" spans="1:37" x14ac:dyDescent="0.35">
      <c r="A63" s="295"/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</row>
    <row r="64" spans="1:37" s="278" customFormat="1" ht="16" thickBot="1" x14ac:dyDescent="0.4">
      <c r="A64" s="296"/>
      <c r="B64" s="296" t="s">
        <v>385</v>
      </c>
      <c r="C64" s="296" t="s">
        <v>2</v>
      </c>
      <c r="D64" s="296" t="s">
        <v>3</v>
      </c>
      <c r="E64" s="296" t="s">
        <v>4</v>
      </c>
      <c r="F64" s="296"/>
      <c r="G64" s="296" t="s">
        <v>397</v>
      </c>
      <c r="H64" s="296" t="s">
        <v>2</v>
      </c>
      <c r="I64" s="296" t="s">
        <v>3</v>
      </c>
      <c r="J64" s="296" t="s">
        <v>4</v>
      </c>
      <c r="K64" s="296"/>
      <c r="L64" s="296" t="s">
        <v>395</v>
      </c>
      <c r="M64" s="296" t="s">
        <v>2</v>
      </c>
      <c r="N64" s="296" t="s">
        <v>3</v>
      </c>
      <c r="O64" s="296" t="s">
        <v>4</v>
      </c>
      <c r="P64" s="296"/>
      <c r="Q64" s="296" t="s">
        <v>396</v>
      </c>
      <c r="R64" s="296" t="s">
        <v>2</v>
      </c>
      <c r="S64" s="296" t="s">
        <v>3</v>
      </c>
      <c r="T64" s="296" t="s">
        <v>4</v>
      </c>
      <c r="U64" s="296"/>
      <c r="V64" s="296"/>
      <c r="W64" s="296"/>
      <c r="X64" s="296"/>
    </row>
    <row r="65" spans="1:24" s="278" customFormat="1" ht="15.5" x14ac:dyDescent="0.35">
      <c r="A65" s="296"/>
      <c r="B65" s="297">
        <v>0</v>
      </c>
      <c r="C65" s="298">
        <v>0.115</v>
      </c>
      <c r="D65" s="299">
        <v>0.125</v>
      </c>
      <c r="E65" s="300">
        <v>0.13</v>
      </c>
      <c r="F65" s="301"/>
      <c r="G65" s="297">
        <v>0</v>
      </c>
      <c r="H65" s="298"/>
      <c r="I65" s="299"/>
      <c r="J65" s="300"/>
      <c r="K65" s="301"/>
      <c r="L65" s="297">
        <v>0</v>
      </c>
      <c r="M65" s="298"/>
      <c r="N65" s="299"/>
      <c r="O65" s="300"/>
      <c r="P65" s="301"/>
      <c r="Q65" s="297">
        <v>0</v>
      </c>
      <c r="R65" s="298"/>
      <c r="S65" s="299"/>
      <c r="T65" s="300"/>
      <c r="U65" s="296"/>
      <c r="V65" s="296"/>
      <c r="W65" s="296"/>
      <c r="X65" s="296"/>
    </row>
    <row r="66" spans="1:24" s="278" customFormat="1" ht="15.5" x14ac:dyDescent="0.35">
      <c r="A66" s="296"/>
      <c r="B66" s="297">
        <v>48</v>
      </c>
      <c r="C66" s="302">
        <v>0.23400000000000001</v>
      </c>
      <c r="D66" s="303">
        <v>0.26100000000000001</v>
      </c>
      <c r="E66" s="304">
        <v>0.28000000000000003</v>
      </c>
      <c r="F66" s="301"/>
      <c r="G66" s="297">
        <v>48</v>
      </c>
      <c r="H66" s="302">
        <v>0.255</v>
      </c>
      <c r="I66" s="303">
        <v>0.27200000000000002</v>
      </c>
      <c r="J66" s="304">
        <v>0.24299999999999999</v>
      </c>
      <c r="K66" s="301"/>
      <c r="L66" s="297">
        <v>48</v>
      </c>
      <c r="M66" s="302">
        <v>0.17899999999999999</v>
      </c>
      <c r="N66" s="303">
        <v>0.17799999999999999</v>
      </c>
      <c r="O66" s="304">
        <v>0.189</v>
      </c>
      <c r="P66" s="301"/>
      <c r="Q66" s="297">
        <v>48</v>
      </c>
      <c r="R66" s="302">
        <v>0.183</v>
      </c>
      <c r="S66" s="303">
        <v>0.17699999999999999</v>
      </c>
      <c r="T66" s="304">
        <v>0.20899999999999999</v>
      </c>
      <c r="U66" s="296"/>
      <c r="V66" s="296"/>
      <c r="W66" s="296"/>
      <c r="X66" s="296"/>
    </row>
    <row r="67" spans="1:24" s="278" customFormat="1" ht="15.5" x14ac:dyDescent="0.35">
      <c r="A67" s="296"/>
      <c r="B67" s="297">
        <v>70</v>
      </c>
      <c r="C67" s="305">
        <v>0.28999999999999998</v>
      </c>
      <c r="D67" s="297">
        <v>0.29599999999999999</v>
      </c>
      <c r="E67" s="306">
        <v>0.28299999999999997</v>
      </c>
      <c r="F67" s="301"/>
      <c r="G67" s="297">
        <v>70</v>
      </c>
      <c r="H67" s="305">
        <v>0.38500000000000001</v>
      </c>
      <c r="I67" s="297">
        <v>0.40200000000000002</v>
      </c>
      <c r="J67" s="306">
        <v>0.372</v>
      </c>
      <c r="K67" s="301"/>
      <c r="L67" s="297">
        <v>70</v>
      </c>
      <c r="M67" s="305">
        <v>0.29499999999999998</v>
      </c>
      <c r="N67" s="297">
        <v>0.34</v>
      </c>
      <c r="O67" s="306">
        <v>0.27400000000000002</v>
      </c>
      <c r="P67" s="301"/>
      <c r="Q67" s="297">
        <v>70</v>
      </c>
      <c r="R67" s="305">
        <v>0.249</v>
      </c>
      <c r="S67" s="297">
        <v>0.222</v>
      </c>
      <c r="T67" s="306">
        <v>0.214</v>
      </c>
      <c r="U67" s="296"/>
      <c r="V67" s="296"/>
      <c r="W67" s="296"/>
      <c r="X67" s="296"/>
    </row>
    <row r="68" spans="1:24" s="278" customFormat="1" ht="15.5" x14ac:dyDescent="0.35">
      <c r="A68" s="296"/>
      <c r="B68" s="297">
        <v>92</v>
      </c>
      <c r="C68" s="305"/>
      <c r="D68" s="297"/>
      <c r="E68" s="306"/>
      <c r="F68" s="301"/>
      <c r="G68" s="297">
        <v>92</v>
      </c>
      <c r="H68" s="305">
        <v>0.47</v>
      </c>
      <c r="I68" s="297">
        <v>0.45600000000000002</v>
      </c>
      <c r="J68" s="306">
        <v>0.433</v>
      </c>
      <c r="K68" s="301"/>
      <c r="L68" s="297">
        <v>92</v>
      </c>
      <c r="M68" s="305">
        <v>0.40500000000000003</v>
      </c>
      <c r="N68" s="297">
        <v>0.45600000000000002</v>
      </c>
      <c r="O68" s="306">
        <v>0.35499999999999998</v>
      </c>
      <c r="P68" s="301"/>
      <c r="Q68" s="297">
        <v>92</v>
      </c>
      <c r="R68" s="305">
        <v>0.31</v>
      </c>
      <c r="S68" s="297">
        <v>0.30499999999999999</v>
      </c>
      <c r="T68" s="306">
        <v>0.30199999999999999</v>
      </c>
      <c r="U68" s="296"/>
      <c r="V68" s="296"/>
      <c r="W68" s="296"/>
      <c r="X68" s="296"/>
    </row>
    <row r="69" spans="1:24" s="278" customFormat="1" ht="15.5" x14ac:dyDescent="0.35">
      <c r="A69" s="296"/>
      <c r="B69" s="297"/>
      <c r="C69" s="305"/>
      <c r="D69" s="297"/>
      <c r="E69" s="306"/>
      <c r="F69" s="301"/>
      <c r="G69" s="297">
        <v>143</v>
      </c>
      <c r="H69" s="305"/>
      <c r="I69" s="297"/>
      <c r="J69" s="306"/>
      <c r="K69" s="301"/>
      <c r="L69" s="297">
        <v>143</v>
      </c>
      <c r="M69" s="305">
        <v>0.59599999999999997</v>
      </c>
      <c r="N69" s="297">
        <v>0.64800000000000002</v>
      </c>
      <c r="O69" s="306">
        <v>0.53800000000000003</v>
      </c>
      <c r="P69" s="301"/>
      <c r="Q69" s="297">
        <v>143</v>
      </c>
      <c r="R69" s="305">
        <v>0.441</v>
      </c>
      <c r="S69" s="297">
        <v>0.442</v>
      </c>
      <c r="T69" s="306">
        <v>0.45300000000000001</v>
      </c>
      <c r="U69" s="296"/>
      <c r="V69" s="296"/>
      <c r="W69" s="296"/>
      <c r="X69" s="296"/>
    </row>
    <row r="70" spans="1:24" s="278" customFormat="1" ht="16" thickBot="1" x14ac:dyDescent="0.4">
      <c r="A70" s="296"/>
      <c r="B70" s="297"/>
      <c r="C70" s="307"/>
      <c r="D70" s="308"/>
      <c r="E70" s="309"/>
      <c r="F70" s="301"/>
      <c r="G70" s="297"/>
      <c r="H70" s="305"/>
      <c r="I70" s="297"/>
      <c r="J70" s="306"/>
      <c r="K70" s="301"/>
      <c r="L70" s="297">
        <v>166</v>
      </c>
      <c r="M70" s="305"/>
      <c r="N70" s="297"/>
      <c r="O70" s="306"/>
      <c r="P70" s="301"/>
      <c r="Q70" s="297">
        <v>166</v>
      </c>
      <c r="R70" s="305">
        <v>0.48499999999999999</v>
      </c>
      <c r="S70" s="297">
        <v>0.46800000000000003</v>
      </c>
      <c r="T70" s="306">
        <v>0.49</v>
      </c>
      <c r="U70" s="296"/>
      <c r="V70" s="296"/>
      <c r="W70" s="296"/>
      <c r="X70" s="296"/>
    </row>
    <row r="71" spans="1:24" s="278" customFormat="1" ht="16" thickBot="1" x14ac:dyDescent="0.4">
      <c r="A71" s="296"/>
      <c r="B71" s="301"/>
      <c r="C71" s="301"/>
      <c r="D71" s="301"/>
      <c r="E71" s="301"/>
      <c r="F71" s="301"/>
      <c r="G71" s="297"/>
      <c r="H71" s="307"/>
      <c r="I71" s="308"/>
      <c r="J71" s="309"/>
      <c r="K71" s="301"/>
      <c r="L71" s="297">
        <v>190</v>
      </c>
      <c r="M71" s="305"/>
      <c r="N71" s="297"/>
      <c r="O71" s="306"/>
      <c r="P71" s="301"/>
      <c r="Q71" s="297">
        <v>190</v>
      </c>
      <c r="R71" s="305"/>
      <c r="S71" s="297"/>
      <c r="T71" s="306"/>
      <c r="U71" s="296"/>
      <c r="V71" s="296"/>
      <c r="W71" s="296"/>
      <c r="X71" s="296"/>
    </row>
    <row r="72" spans="1:24" s="278" customFormat="1" ht="16" thickBot="1" x14ac:dyDescent="0.4">
      <c r="A72" s="296"/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297"/>
      <c r="M72" s="310"/>
      <c r="N72" s="311"/>
      <c r="O72" s="312"/>
      <c r="P72" s="301"/>
      <c r="Q72" s="297"/>
      <c r="R72" s="310"/>
      <c r="S72" s="311"/>
      <c r="T72" s="312"/>
      <c r="U72" s="296"/>
      <c r="V72" s="296"/>
      <c r="W72" s="296"/>
      <c r="X72" s="296"/>
    </row>
    <row r="73" spans="1:24" x14ac:dyDescent="0.35">
      <c r="A73" s="295"/>
      <c r="B73" s="295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</row>
    <row r="74" spans="1:24" x14ac:dyDescent="0.35">
      <c r="A74" s="295"/>
      <c r="B74" s="295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</row>
    <row r="75" spans="1:24" x14ac:dyDescent="0.35">
      <c r="A75" s="295"/>
      <c r="B75" s="295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</row>
    <row r="76" spans="1:24" x14ac:dyDescent="0.35">
      <c r="A76" s="295"/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</row>
    <row r="77" spans="1:24" x14ac:dyDescent="0.35">
      <c r="A77" s="295"/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</row>
    <row r="78" spans="1:24" x14ac:dyDescent="0.35">
      <c r="A78" s="295"/>
      <c r="B78" s="295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</row>
    <row r="79" spans="1:24" x14ac:dyDescent="0.35">
      <c r="A79" s="295"/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</row>
    <row r="80" spans="1:24" x14ac:dyDescent="0.35">
      <c r="A80" s="295"/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</row>
    <row r="81" spans="1:24" x14ac:dyDescent="0.35">
      <c r="A81" s="295"/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</row>
    <row r="82" spans="1:24" x14ac:dyDescent="0.35">
      <c r="A82" s="295"/>
      <c r="B82" s="295"/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</row>
    <row r="83" spans="1:24" x14ac:dyDescent="0.35">
      <c r="A83" s="295"/>
      <c r="B83" s="295"/>
      <c r="C83" s="295"/>
      <c r="D83" s="295"/>
      <c r="E83" s="295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</row>
    <row r="84" spans="1:24" x14ac:dyDescent="0.35">
      <c r="A84" s="295"/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</row>
    <row r="85" spans="1:24" x14ac:dyDescent="0.35">
      <c r="A85" s="295"/>
      <c r="B85" s="295"/>
      <c r="C85" s="295"/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</row>
    <row r="86" spans="1:24" x14ac:dyDescent="0.35">
      <c r="A86" s="295"/>
      <c r="B86" s="295"/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</row>
    <row r="87" spans="1:24" x14ac:dyDescent="0.35">
      <c r="A87" s="295"/>
      <c r="B87" s="295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</row>
    <row r="88" spans="1:24" x14ac:dyDescent="0.35">
      <c r="A88" s="295"/>
      <c r="B88" s="295"/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</row>
    <row r="89" spans="1:24" x14ac:dyDescent="0.35">
      <c r="A89" s="295"/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</row>
    <row r="90" spans="1:24" x14ac:dyDescent="0.35">
      <c r="A90" s="295"/>
      <c r="B90" s="295"/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</row>
    <row r="91" spans="1:24" x14ac:dyDescent="0.35">
      <c r="A91" s="295"/>
      <c r="B91" s="295"/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</row>
    <row r="92" spans="1:24" x14ac:dyDescent="0.35">
      <c r="A92" s="295"/>
      <c r="B92" s="295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</row>
    <row r="93" spans="1:24" x14ac:dyDescent="0.35">
      <c r="A93" s="295"/>
      <c r="B93" s="295"/>
      <c r="C93" s="295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</row>
    <row r="94" spans="1:24" x14ac:dyDescent="0.35">
      <c r="A94" s="295"/>
      <c r="B94" s="295"/>
      <c r="C94" s="295"/>
      <c r="D94" s="295"/>
      <c r="E94" s="295"/>
      <c r="F94" s="295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</row>
    <row r="95" spans="1:24" x14ac:dyDescent="0.35">
      <c r="A95" s="295"/>
      <c r="B95" s="295"/>
      <c r="C95" s="295"/>
      <c r="D95" s="295"/>
      <c r="E95" s="295"/>
      <c r="F95" s="295"/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  <c r="X95" s="295"/>
    </row>
    <row r="96" spans="1:24" x14ac:dyDescent="0.35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</row>
    <row r="97" spans="1:24" x14ac:dyDescent="0.35">
      <c r="A97" s="295"/>
      <c r="B97" s="295"/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  <c r="X97" s="295"/>
    </row>
    <row r="98" spans="1:24" x14ac:dyDescent="0.35">
      <c r="A98" s="295"/>
      <c r="B98" s="295"/>
      <c r="C98" s="295"/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</row>
    <row r="99" spans="1:24" x14ac:dyDescent="0.35">
      <c r="A99" s="295"/>
      <c r="B99" s="295"/>
      <c r="C99" s="295"/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</row>
    <row r="102" spans="1:24" x14ac:dyDescent="0.35">
      <c r="B102" t="s">
        <v>384</v>
      </c>
      <c r="F102" t="s">
        <v>395</v>
      </c>
      <c r="K102" t="s">
        <v>384</v>
      </c>
      <c r="O102" t="s">
        <v>395</v>
      </c>
    </row>
    <row r="103" spans="1:24" ht="15" thickBot="1" x14ac:dyDescent="0.4">
      <c r="B103">
        <v>1</v>
      </c>
      <c r="C103">
        <v>2</v>
      </c>
      <c r="D103">
        <v>3</v>
      </c>
      <c r="F103">
        <v>1</v>
      </c>
      <c r="G103">
        <v>2</v>
      </c>
      <c r="H103">
        <v>3</v>
      </c>
      <c r="K103">
        <v>1</v>
      </c>
      <c r="L103">
        <v>2</v>
      </c>
      <c r="M103">
        <v>3</v>
      </c>
      <c r="O103">
        <v>1</v>
      </c>
      <c r="P103">
        <v>2</v>
      </c>
      <c r="Q103">
        <v>3</v>
      </c>
    </row>
    <row r="104" spans="1:24" x14ac:dyDescent="0.35">
      <c r="A104">
        <v>0</v>
      </c>
      <c r="B104" s="41">
        <v>9.9000000000000005E-2</v>
      </c>
      <c r="C104" s="48">
        <v>0.10299999999999999</v>
      </c>
      <c r="D104" s="189">
        <v>9.8000000000000004E-2</v>
      </c>
      <c r="E104">
        <v>0</v>
      </c>
      <c r="F104" s="41">
        <v>0.124</v>
      </c>
      <c r="G104" s="48">
        <v>0.125</v>
      </c>
      <c r="H104" s="189">
        <v>0.12</v>
      </c>
      <c r="J104">
        <v>0</v>
      </c>
      <c r="K104" s="41"/>
      <c r="L104" s="48"/>
      <c r="M104" s="189"/>
      <c r="N104">
        <v>0</v>
      </c>
      <c r="O104" s="41"/>
      <c r="P104" s="48"/>
      <c r="Q104" s="189"/>
    </row>
    <row r="105" spans="1:24" x14ac:dyDescent="0.35">
      <c r="A105">
        <v>24</v>
      </c>
      <c r="B105" s="42">
        <v>0.107</v>
      </c>
      <c r="C105" s="52">
        <v>0.114</v>
      </c>
      <c r="D105" s="220">
        <v>0.11600000000000001</v>
      </c>
      <c r="E105">
        <v>24</v>
      </c>
      <c r="F105" s="42">
        <v>0.14099999999999999</v>
      </c>
      <c r="G105" s="52">
        <v>0.13200000000000001</v>
      </c>
      <c r="H105" s="220">
        <v>0.14399999999999999</v>
      </c>
      <c r="J105">
        <v>24</v>
      </c>
      <c r="K105" s="42"/>
      <c r="L105" s="52"/>
      <c r="M105" s="220"/>
      <c r="N105">
        <v>24</v>
      </c>
      <c r="O105" s="42"/>
      <c r="P105" s="52"/>
      <c r="Q105" s="220"/>
    </row>
    <row r="106" spans="1:24" x14ac:dyDescent="0.35">
      <c r="A106">
        <v>46</v>
      </c>
      <c r="B106" s="42">
        <v>0.106</v>
      </c>
      <c r="C106" s="52">
        <v>0.124</v>
      </c>
      <c r="D106" s="220">
        <v>0.126</v>
      </c>
      <c r="E106">
        <v>46</v>
      </c>
      <c r="F106" s="42">
        <v>0.14599999999999999</v>
      </c>
      <c r="G106" s="52">
        <v>0.14899999999999999</v>
      </c>
      <c r="H106" s="220">
        <v>0.14199999999999999</v>
      </c>
      <c r="J106">
        <v>46</v>
      </c>
      <c r="K106" s="42"/>
      <c r="L106" s="52"/>
      <c r="M106" s="220"/>
      <c r="N106">
        <v>46</v>
      </c>
      <c r="O106" s="42"/>
      <c r="P106" s="52"/>
      <c r="Q106" s="220"/>
    </row>
    <row r="107" spans="1:24" x14ac:dyDescent="0.35">
      <c r="A107">
        <v>70</v>
      </c>
      <c r="B107" s="42">
        <v>0.114</v>
      </c>
      <c r="C107" s="52">
        <v>0.11600000000000001</v>
      </c>
      <c r="D107" s="220">
        <v>0.13800000000000001</v>
      </c>
      <c r="E107">
        <v>70</v>
      </c>
      <c r="F107" s="42">
        <v>0.152</v>
      </c>
      <c r="G107" s="52">
        <v>0.14799999999999999</v>
      </c>
      <c r="H107" s="220">
        <v>0.154</v>
      </c>
      <c r="J107">
        <v>70</v>
      </c>
      <c r="K107" s="42">
        <v>0.114</v>
      </c>
      <c r="L107" s="52">
        <v>0.11600000000000001</v>
      </c>
      <c r="M107" s="220">
        <v>0.13800000000000001</v>
      </c>
      <c r="N107">
        <v>70</v>
      </c>
      <c r="O107" s="42"/>
      <c r="P107" s="52"/>
      <c r="Q107" s="220"/>
    </row>
    <row r="108" spans="1:24" x14ac:dyDescent="0.35">
      <c r="A108">
        <v>78</v>
      </c>
      <c r="B108" s="42">
        <v>0.13100000000000001</v>
      </c>
      <c r="C108" s="52">
        <v>0.14599999999999999</v>
      </c>
      <c r="D108" s="220">
        <v>0.16900000000000001</v>
      </c>
      <c r="E108">
        <v>78</v>
      </c>
      <c r="F108" s="42"/>
      <c r="G108" s="52"/>
      <c r="H108" s="220"/>
      <c r="J108">
        <v>78</v>
      </c>
      <c r="K108" s="42">
        <v>0.13100000000000001</v>
      </c>
      <c r="L108" s="52">
        <v>0.14599999999999999</v>
      </c>
      <c r="M108" s="220">
        <v>0.16900000000000001</v>
      </c>
      <c r="N108">
        <v>78</v>
      </c>
      <c r="O108" s="42"/>
      <c r="P108" s="52"/>
      <c r="Q108" s="220"/>
    </row>
    <row r="109" spans="1:24" x14ac:dyDescent="0.35">
      <c r="A109">
        <v>96</v>
      </c>
      <c r="B109" s="42">
        <v>0.16700000000000001</v>
      </c>
      <c r="C109" s="52">
        <v>0.192</v>
      </c>
      <c r="D109" s="220">
        <v>0.19600000000000001</v>
      </c>
      <c r="E109">
        <v>96</v>
      </c>
      <c r="F109" s="42">
        <v>0.17199999999999999</v>
      </c>
      <c r="G109" s="52">
        <v>0.17299999999999999</v>
      </c>
      <c r="H109" s="220">
        <v>0.19800000000000001</v>
      </c>
      <c r="J109">
        <v>96</v>
      </c>
      <c r="K109" s="42">
        <v>0.16700000000000001</v>
      </c>
      <c r="L109" s="52">
        <v>0.192</v>
      </c>
      <c r="M109" s="220">
        <v>0.19600000000000001</v>
      </c>
      <c r="N109">
        <v>96</v>
      </c>
      <c r="O109" s="42"/>
      <c r="P109" s="52"/>
      <c r="Q109" s="220"/>
    </row>
    <row r="110" spans="1:24" x14ac:dyDescent="0.35">
      <c r="A110">
        <v>120</v>
      </c>
      <c r="B110" s="42">
        <v>0.20699999999999999</v>
      </c>
      <c r="C110" s="52">
        <v>0.19600000000000001</v>
      </c>
      <c r="D110" s="220">
        <v>0.22</v>
      </c>
      <c r="E110">
        <v>120</v>
      </c>
      <c r="F110" s="42">
        <v>0.19800000000000001</v>
      </c>
      <c r="G110" s="52">
        <v>0.192</v>
      </c>
      <c r="H110" s="220">
        <v>0.25900000000000001</v>
      </c>
      <c r="J110">
        <v>120</v>
      </c>
      <c r="K110" s="42"/>
      <c r="L110" s="52"/>
      <c r="M110" s="220"/>
      <c r="N110">
        <v>120</v>
      </c>
      <c r="O110" s="42"/>
      <c r="P110" s="52"/>
      <c r="Q110" s="220"/>
    </row>
    <row r="111" spans="1:24" x14ac:dyDescent="0.35">
      <c r="A111">
        <v>144</v>
      </c>
      <c r="B111" s="42">
        <v>0.21299999999999999</v>
      </c>
      <c r="C111" s="52">
        <v>0.20899999999999999</v>
      </c>
      <c r="D111" s="220">
        <v>0.2</v>
      </c>
      <c r="E111">
        <v>144</v>
      </c>
      <c r="F111" s="223">
        <v>0.245</v>
      </c>
      <c r="G111" s="60">
        <v>0.27300000000000002</v>
      </c>
      <c r="H111" s="220">
        <v>0.34300000000000003</v>
      </c>
      <c r="K111" s="42"/>
      <c r="L111" s="52"/>
      <c r="M111" s="220"/>
      <c r="N111">
        <v>144</v>
      </c>
      <c r="O111" s="223"/>
      <c r="P111" s="60">
        <v>0.27300000000000002</v>
      </c>
      <c r="Q111" s="220">
        <v>0.34300000000000003</v>
      </c>
    </row>
    <row r="112" spans="1:24" ht="15" thickBot="1" x14ac:dyDescent="0.4">
      <c r="A112">
        <v>168</v>
      </c>
      <c r="B112" s="43">
        <v>0.20200000000000001</v>
      </c>
      <c r="C112" s="221">
        <v>0.191</v>
      </c>
      <c r="D112" s="222">
        <v>0.20699999999999999</v>
      </c>
      <c r="E112">
        <v>168</v>
      </c>
      <c r="F112" s="223">
        <v>0.307</v>
      </c>
      <c r="G112" s="60">
        <v>0.39100000000000001</v>
      </c>
      <c r="H112" s="220">
        <v>0.48399999999999999</v>
      </c>
      <c r="K112" s="43"/>
      <c r="L112" s="221"/>
      <c r="M112" s="222"/>
      <c r="N112">
        <v>168</v>
      </c>
      <c r="O112" s="223">
        <v>0.307</v>
      </c>
      <c r="P112" s="60">
        <v>0.39100000000000001</v>
      </c>
      <c r="Q112" s="220">
        <v>0.48399999999999999</v>
      </c>
    </row>
    <row r="113" spans="5:17" x14ac:dyDescent="0.35">
      <c r="E113">
        <v>192</v>
      </c>
      <c r="F113" s="223">
        <v>0.54700000000000004</v>
      </c>
      <c r="G113" s="60">
        <v>0.29599999999999999</v>
      </c>
      <c r="H113" s="220">
        <v>0.55000000000000004</v>
      </c>
      <c r="N113">
        <v>192</v>
      </c>
      <c r="O113" s="223">
        <v>0.54700000000000004</v>
      </c>
      <c r="P113" s="60"/>
      <c r="Q113" s="220"/>
    </row>
    <row r="114" spans="5:17" x14ac:dyDescent="0.35">
      <c r="E114">
        <v>220</v>
      </c>
      <c r="F114" s="223">
        <v>0.60699999999999998</v>
      </c>
      <c r="G114" s="60">
        <v>0.38200000000000001</v>
      </c>
      <c r="H114" s="220">
        <v>0.63500000000000001</v>
      </c>
      <c r="K114">
        <v>2.8999999999999998E-3</v>
      </c>
      <c r="L114">
        <v>2.0999999999999999E-3</v>
      </c>
      <c r="M114">
        <v>2E-3</v>
      </c>
      <c r="N114">
        <v>220</v>
      </c>
      <c r="O114" s="223">
        <v>0.60699999999999998</v>
      </c>
      <c r="P114" s="60"/>
      <c r="Q114" s="220"/>
    </row>
    <row r="115" spans="5:17" x14ac:dyDescent="0.35">
      <c r="E115">
        <v>288</v>
      </c>
      <c r="F115" s="223">
        <v>0.69</v>
      </c>
      <c r="G115" s="60">
        <v>0.55600000000000005</v>
      </c>
      <c r="H115" s="220">
        <v>0.71099999999999997</v>
      </c>
      <c r="O115" s="223"/>
      <c r="P115" s="60"/>
      <c r="Q115" s="220"/>
    </row>
    <row r="116" spans="5:17" ht="15" thickBot="1" x14ac:dyDescent="0.4">
      <c r="E116">
        <v>360</v>
      </c>
      <c r="F116" s="277">
        <v>0.57799999999999996</v>
      </c>
      <c r="G116" s="240">
        <v>0.64800000000000002</v>
      </c>
      <c r="H116" s="222">
        <v>0.628</v>
      </c>
      <c r="O116" s="277"/>
      <c r="P116" s="240"/>
      <c r="Q116" s="222"/>
    </row>
    <row r="117" spans="5:17" x14ac:dyDescent="0.35">
      <c r="O117">
        <v>5.7000000000000002E-3</v>
      </c>
      <c r="P117" s="223">
        <v>4.8999999999999998E-3</v>
      </c>
      <c r="Q117" s="224">
        <v>5.8999999999999999E-3</v>
      </c>
    </row>
    <row r="148" spans="3:12" x14ac:dyDescent="0.35">
      <c r="C148" s="276"/>
      <c r="D148" s="276"/>
      <c r="E148" s="276"/>
      <c r="F148" s="276"/>
      <c r="I148" s="276"/>
      <c r="J148" s="276"/>
      <c r="K148" s="276"/>
      <c r="L148" s="276"/>
    </row>
    <row r="149" spans="3:12" x14ac:dyDescent="0.35">
      <c r="C149" s="276"/>
      <c r="D149" s="276"/>
      <c r="E149" s="276"/>
      <c r="F149" s="276"/>
      <c r="I149" s="276"/>
      <c r="J149" s="276"/>
      <c r="K149" s="276"/>
      <c r="L149" s="276"/>
    </row>
    <row r="150" spans="3:12" x14ac:dyDescent="0.35">
      <c r="C150" s="275"/>
      <c r="D150" s="275"/>
      <c r="E150" s="275"/>
      <c r="F150" s="275"/>
      <c r="I150" s="275"/>
      <c r="J150" s="275"/>
      <c r="K150" s="275"/>
      <c r="L150" s="275"/>
    </row>
    <row r="151" spans="3:12" x14ac:dyDescent="0.35">
      <c r="C151" s="275"/>
      <c r="D151" s="275"/>
      <c r="E151" s="275"/>
      <c r="F151" s="275"/>
      <c r="I151" s="275"/>
      <c r="J151" s="275"/>
      <c r="K151" s="275"/>
      <c r="L151" s="275"/>
    </row>
    <row r="152" spans="3:12" x14ac:dyDescent="0.35">
      <c r="C152" s="275"/>
      <c r="D152" s="275"/>
      <c r="E152" s="275"/>
      <c r="F152" s="275"/>
      <c r="I152" s="275"/>
      <c r="J152" s="275"/>
      <c r="K152" s="275"/>
      <c r="L152" s="275"/>
    </row>
    <row r="153" spans="3:12" x14ac:dyDescent="0.35">
      <c r="C153" s="274"/>
      <c r="D153" s="274"/>
      <c r="E153" s="274"/>
      <c r="F153" s="274"/>
      <c r="I153" s="274"/>
      <c r="J153" s="274"/>
      <c r="K153" s="274"/>
      <c r="L153" s="274"/>
    </row>
    <row r="154" spans="3:12" x14ac:dyDescent="0.35">
      <c r="C154" s="274"/>
      <c r="D154" s="274"/>
      <c r="E154" s="274"/>
      <c r="F154" s="274"/>
      <c r="I154" s="274"/>
      <c r="J154" s="274"/>
      <c r="K154" s="274"/>
      <c r="L154" s="274"/>
    </row>
  </sheetData>
  <sortState ref="AB45:AI56">
    <sortCondition ref="AC45:AC56"/>
  </sortState>
  <mergeCells count="11">
    <mergeCell ref="A24:A28"/>
    <mergeCell ref="B1:L1"/>
    <mergeCell ref="A4:A8"/>
    <mergeCell ref="A9:A13"/>
    <mergeCell ref="A14:A18"/>
    <mergeCell ref="A19:A23"/>
    <mergeCell ref="AD43:AI43"/>
    <mergeCell ref="A29:A33"/>
    <mergeCell ref="B39:K39"/>
    <mergeCell ref="A42:A46"/>
    <mergeCell ref="A47:A5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3"/>
  <sheetViews>
    <sheetView topLeftCell="A55" zoomScale="87" zoomScaleNormal="87" workbookViewId="0">
      <selection activeCell="M101" sqref="M101"/>
    </sheetView>
  </sheetViews>
  <sheetFormatPr baseColWidth="10" defaultRowHeight="14.5" x14ac:dyDescent="0.35"/>
  <cols>
    <col min="1" max="1" width="14" customWidth="1"/>
    <col min="2" max="12" width="10.7265625" customWidth="1"/>
    <col min="13" max="13" width="12.1796875" customWidth="1"/>
    <col min="14" max="14" width="18.26953125" customWidth="1"/>
    <col min="15" max="15" width="13" style="33" customWidth="1"/>
    <col min="16" max="16" width="14.453125" customWidth="1"/>
    <col min="17" max="17" width="14.81640625" customWidth="1"/>
    <col min="21" max="21" width="13.54296875" customWidth="1"/>
  </cols>
  <sheetData>
    <row r="2" spans="1:12" x14ac:dyDescent="0.35">
      <c r="A2" t="s">
        <v>351</v>
      </c>
    </row>
    <row r="6" spans="1:12" x14ac:dyDescent="0.35">
      <c r="B6" t="s">
        <v>346</v>
      </c>
    </row>
    <row r="10" spans="1:12" ht="15" thickBot="1" x14ac:dyDescent="0.4">
      <c r="A10" s="44" t="s">
        <v>348</v>
      </c>
      <c r="B10" s="44" t="s">
        <v>344</v>
      </c>
      <c r="C10" s="44"/>
      <c r="D10" s="44" t="s">
        <v>345</v>
      </c>
      <c r="E10" s="44"/>
      <c r="F10" s="44"/>
      <c r="G10" s="44"/>
      <c r="H10" s="44"/>
      <c r="I10" s="44"/>
      <c r="J10" s="44"/>
      <c r="K10" s="44"/>
      <c r="L10" s="44"/>
    </row>
    <row r="11" spans="1:12" x14ac:dyDescent="0.35">
      <c r="A11" t="s">
        <v>349</v>
      </c>
      <c r="B11" s="194" t="s">
        <v>353</v>
      </c>
      <c r="C11" s="45" t="s">
        <v>341</v>
      </c>
      <c r="D11" s="45" t="s">
        <v>340</v>
      </c>
      <c r="E11" s="45" t="s">
        <v>339</v>
      </c>
      <c r="F11" s="45" t="s">
        <v>338</v>
      </c>
      <c r="G11" s="45" t="s">
        <v>337</v>
      </c>
      <c r="H11" s="45" t="s">
        <v>336</v>
      </c>
      <c r="I11" s="45" t="s">
        <v>335</v>
      </c>
      <c r="J11" s="45" t="s">
        <v>334</v>
      </c>
      <c r="K11" s="45" t="s">
        <v>333</v>
      </c>
      <c r="L11" s="51" t="s">
        <v>332</v>
      </c>
    </row>
    <row r="12" spans="1:12" ht="15" thickBot="1" x14ac:dyDescent="0.4">
      <c r="A12" s="44" t="s">
        <v>331</v>
      </c>
      <c r="B12" s="192" t="s">
        <v>12</v>
      </c>
      <c r="C12" s="47">
        <v>0</v>
      </c>
      <c r="D12" s="47">
        <v>24</v>
      </c>
      <c r="E12" s="47">
        <v>48</v>
      </c>
      <c r="F12" s="47">
        <v>72</v>
      </c>
      <c r="G12" s="47">
        <v>96</v>
      </c>
      <c r="H12" s="47">
        <v>120</v>
      </c>
      <c r="I12" s="47">
        <v>144</v>
      </c>
      <c r="J12" s="47">
        <v>168</v>
      </c>
      <c r="K12" s="47">
        <v>192</v>
      </c>
      <c r="L12" s="50">
        <v>216</v>
      </c>
    </row>
    <row r="13" spans="1:12" x14ac:dyDescent="0.35">
      <c r="A13" s="44">
        <v>28</v>
      </c>
      <c r="B13" s="194" t="s">
        <v>2</v>
      </c>
      <c r="C13" s="45">
        <v>155.07</v>
      </c>
      <c r="D13" s="45">
        <v>143.78899999999999</v>
      </c>
      <c r="E13" s="45">
        <v>70.206000000000003</v>
      </c>
      <c r="F13" s="45">
        <v>10.334</v>
      </c>
      <c r="G13" s="45">
        <v>0</v>
      </c>
      <c r="H13" s="45">
        <v>0</v>
      </c>
      <c r="I13" s="45">
        <v>0</v>
      </c>
      <c r="J13" s="45">
        <v>9.2200000000000006</v>
      </c>
      <c r="K13" s="45">
        <v>0</v>
      </c>
      <c r="L13" s="51">
        <v>0</v>
      </c>
    </row>
    <row r="14" spans="1:12" x14ac:dyDescent="0.35">
      <c r="A14" s="44"/>
      <c r="B14" s="193" t="s">
        <v>3</v>
      </c>
      <c r="C14" s="46">
        <v>261.40600000000001</v>
      </c>
      <c r="D14" s="46">
        <v>250.32599999999999</v>
      </c>
      <c r="E14" s="46">
        <v>172.81299999999999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9">
        <v>0</v>
      </c>
    </row>
    <row r="15" spans="1:12" x14ac:dyDescent="0.35">
      <c r="A15" s="44"/>
      <c r="B15" s="193" t="s">
        <v>4</v>
      </c>
      <c r="C15" s="46">
        <v>170.262</v>
      </c>
      <c r="D15" s="46">
        <v>136.274</v>
      </c>
      <c r="E15" s="46">
        <v>98.762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5.7750000000000004</v>
      </c>
      <c r="L15" s="49">
        <v>0</v>
      </c>
    </row>
    <row r="16" spans="1:12" x14ac:dyDescent="0.35">
      <c r="A16" s="44"/>
      <c r="B16" s="193" t="s">
        <v>262</v>
      </c>
      <c r="C16" s="46">
        <v>195.57933333333335</v>
      </c>
      <c r="D16" s="46">
        <v>176.79633333333334</v>
      </c>
      <c r="E16" s="46">
        <v>113.92700000000001</v>
      </c>
      <c r="F16" s="46">
        <v>3.4446666666666665</v>
      </c>
      <c r="G16" s="46">
        <v>0</v>
      </c>
      <c r="H16" s="46">
        <v>0</v>
      </c>
      <c r="I16" s="46">
        <v>0</v>
      </c>
      <c r="J16" s="46">
        <v>3.0733333333333337</v>
      </c>
      <c r="K16" s="46">
        <v>1.925</v>
      </c>
      <c r="L16" s="49">
        <v>0</v>
      </c>
    </row>
    <row r="17" spans="1:12" ht="15" thickBot="1" x14ac:dyDescent="0.4">
      <c r="A17" s="44"/>
      <c r="B17" s="193" t="s">
        <v>263</v>
      </c>
      <c r="C17" s="46">
        <v>57.511405384787103</v>
      </c>
      <c r="D17" s="46">
        <v>63.789322902295538</v>
      </c>
      <c r="E17" s="46">
        <v>52.957832574605987</v>
      </c>
      <c r="F17" s="46">
        <v>5.9663376818055927</v>
      </c>
      <c r="G17" s="46">
        <v>0</v>
      </c>
      <c r="H17" s="46">
        <v>0</v>
      </c>
      <c r="I17" s="46">
        <v>0</v>
      </c>
      <c r="J17" s="46">
        <v>5.3231694819283497</v>
      </c>
      <c r="K17" s="46">
        <v>3.3341978045700889</v>
      </c>
      <c r="L17" s="49">
        <v>0</v>
      </c>
    </row>
    <row r="18" spans="1:12" x14ac:dyDescent="0.35">
      <c r="A18" s="44">
        <v>70</v>
      </c>
      <c r="B18" s="194" t="s">
        <v>2</v>
      </c>
      <c r="C18" s="46">
        <v>382.97</v>
      </c>
      <c r="D18" s="46">
        <v>366.964</v>
      </c>
      <c r="E18" s="46">
        <v>281.64499999999998</v>
      </c>
      <c r="F18" s="46">
        <v>174.91499999999999</v>
      </c>
      <c r="G18" s="46">
        <v>0</v>
      </c>
      <c r="H18" s="46">
        <v>0</v>
      </c>
      <c r="I18" s="46">
        <v>0</v>
      </c>
      <c r="J18" s="46">
        <v>5.5220000000000002</v>
      </c>
      <c r="K18" s="46">
        <v>0</v>
      </c>
      <c r="L18" s="49">
        <v>0</v>
      </c>
    </row>
    <row r="19" spans="1:12" x14ac:dyDescent="0.35">
      <c r="A19" s="44"/>
      <c r="B19" s="193" t="s">
        <v>3</v>
      </c>
      <c r="C19" s="46">
        <v>460.49299999999999</v>
      </c>
      <c r="D19" s="46">
        <v>431.45299999999997</v>
      </c>
      <c r="E19" s="46">
        <v>410.74900000000002</v>
      </c>
      <c r="F19" s="46">
        <v>302.59199999999998</v>
      </c>
      <c r="G19" s="46">
        <v>50.31</v>
      </c>
      <c r="H19" s="46">
        <v>0</v>
      </c>
      <c r="I19" s="46">
        <v>0</v>
      </c>
      <c r="J19" s="46">
        <v>0</v>
      </c>
      <c r="K19" s="46">
        <v>0</v>
      </c>
      <c r="L19" s="49">
        <v>9.1969999999999992</v>
      </c>
    </row>
    <row r="20" spans="1:12" x14ac:dyDescent="0.35">
      <c r="A20" s="44"/>
      <c r="B20" s="193" t="s">
        <v>4</v>
      </c>
      <c r="C20" s="46">
        <v>425.24599999999998</v>
      </c>
      <c r="D20" s="46">
        <v>557.298</v>
      </c>
      <c r="E20" s="46">
        <v>554.096</v>
      </c>
      <c r="F20" s="46">
        <v>237.21100000000001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9">
        <v>0</v>
      </c>
    </row>
    <row r="21" spans="1:12" x14ac:dyDescent="0.35">
      <c r="A21" s="44"/>
      <c r="B21" s="193" t="s">
        <v>262</v>
      </c>
      <c r="C21" s="46">
        <v>422.90299999999996</v>
      </c>
      <c r="D21" s="46">
        <v>451.90499999999997</v>
      </c>
      <c r="E21" s="46">
        <v>415.49666666666667</v>
      </c>
      <c r="F21" s="46">
        <v>238.23933333333332</v>
      </c>
      <c r="G21" s="46">
        <v>16.77</v>
      </c>
      <c r="H21" s="46">
        <v>0</v>
      </c>
      <c r="I21" s="46">
        <v>0</v>
      </c>
      <c r="J21" s="46">
        <v>1.8406666666666667</v>
      </c>
      <c r="K21" s="46">
        <v>0</v>
      </c>
      <c r="L21" s="49">
        <v>3.0656666666666665</v>
      </c>
    </row>
    <row r="22" spans="1:12" ht="15" thickBot="1" x14ac:dyDescent="0.4">
      <c r="A22" s="44"/>
      <c r="B22" s="193" t="s">
        <v>263</v>
      </c>
      <c r="C22" s="46">
        <v>38.814573538813981</v>
      </c>
      <c r="D22" s="46">
        <v>96.801193778796119</v>
      </c>
      <c r="E22" s="46">
        <v>136.28753466232078</v>
      </c>
      <c r="F22" s="46">
        <v>63.844711482889025</v>
      </c>
      <c r="G22" s="46">
        <v>29.046492042930076</v>
      </c>
      <c r="H22" s="46">
        <v>0</v>
      </c>
      <c r="I22" s="46">
        <v>0</v>
      </c>
      <c r="J22" s="46">
        <v>3.1881281864651134</v>
      </c>
      <c r="K22" s="46">
        <v>0</v>
      </c>
      <c r="L22" s="49">
        <v>5.3098904257369872</v>
      </c>
    </row>
    <row r="23" spans="1:12" x14ac:dyDescent="0.35">
      <c r="A23" s="44">
        <v>140</v>
      </c>
      <c r="B23" s="194" t="s">
        <v>2</v>
      </c>
      <c r="C23" s="46">
        <v>577.51</v>
      </c>
      <c r="D23" s="46">
        <v>592.98</v>
      </c>
      <c r="E23" s="46">
        <v>580.87</v>
      </c>
      <c r="F23" s="46">
        <v>450.78</v>
      </c>
      <c r="G23" s="46">
        <v>228.56</v>
      </c>
      <c r="H23" s="46">
        <v>0</v>
      </c>
      <c r="I23" s="46">
        <v>0</v>
      </c>
      <c r="J23" s="46">
        <v>0</v>
      </c>
      <c r="K23" s="46">
        <v>0</v>
      </c>
      <c r="L23" s="49">
        <v>0</v>
      </c>
    </row>
    <row r="24" spans="1:12" x14ac:dyDescent="0.35">
      <c r="A24" s="44"/>
      <c r="B24" s="193" t="s">
        <v>3</v>
      </c>
      <c r="C24" s="46">
        <v>543.32000000000005</v>
      </c>
      <c r="D24" s="46">
        <v>586.61</v>
      </c>
      <c r="E24" s="46">
        <v>563</v>
      </c>
      <c r="F24" s="46">
        <v>438.17</v>
      </c>
      <c r="G24" s="46">
        <v>272.79000000000002</v>
      </c>
      <c r="H24" s="46">
        <v>0</v>
      </c>
      <c r="I24" s="46">
        <v>0</v>
      </c>
      <c r="J24" s="46">
        <v>0</v>
      </c>
      <c r="K24" s="46">
        <v>7.2009999999999996</v>
      </c>
      <c r="L24" s="49">
        <v>0</v>
      </c>
    </row>
    <row r="25" spans="1:12" x14ac:dyDescent="0.35">
      <c r="A25" s="44"/>
      <c r="B25" s="193" t="s">
        <v>4</v>
      </c>
      <c r="C25" s="46">
        <v>689.38</v>
      </c>
      <c r="D25" s="46">
        <v>575.16</v>
      </c>
      <c r="E25" s="46">
        <v>566.75</v>
      </c>
      <c r="F25" s="46">
        <v>392.79</v>
      </c>
      <c r="G25" s="46">
        <v>223</v>
      </c>
      <c r="H25" s="46">
        <v>0</v>
      </c>
      <c r="I25" s="46">
        <v>0</v>
      </c>
      <c r="J25" s="46">
        <v>0</v>
      </c>
      <c r="K25" s="46">
        <v>0</v>
      </c>
      <c r="L25" s="49">
        <v>0</v>
      </c>
    </row>
    <row r="26" spans="1:12" x14ac:dyDescent="0.35">
      <c r="A26" s="44"/>
      <c r="B26" s="193" t="s">
        <v>262</v>
      </c>
      <c r="C26" s="46">
        <v>603.40333333333331</v>
      </c>
      <c r="D26" s="46">
        <v>584.91666666666663</v>
      </c>
      <c r="E26" s="46">
        <v>570.20666666666659</v>
      </c>
      <c r="F26" s="46">
        <v>427.24666666666667</v>
      </c>
      <c r="G26" s="46">
        <v>241.45000000000002</v>
      </c>
      <c r="H26" s="46">
        <v>0</v>
      </c>
      <c r="I26" s="46">
        <v>0</v>
      </c>
      <c r="J26" s="46">
        <v>0</v>
      </c>
      <c r="K26" s="46">
        <v>2.4003333333333332</v>
      </c>
      <c r="L26" s="49">
        <v>0</v>
      </c>
    </row>
    <row r="27" spans="1:12" ht="15" thickBot="1" x14ac:dyDescent="0.4">
      <c r="A27" s="44"/>
      <c r="B27" s="193" t="s">
        <v>263</v>
      </c>
      <c r="C27" s="46">
        <v>76.395218654922274</v>
      </c>
      <c r="D27" s="46">
        <v>9.0298744915604345</v>
      </c>
      <c r="E27" s="46">
        <v>9.4231434953169089</v>
      </c>
      <c r="F27" s="46">
        <v>30.499171026985834</v>
      </c>
      <c r="G27" s="46">
        <v>27.283238444143699</v>
      </c>
      <c r="H27" s="46">
        <v>0</v>
      </c>
      <c r="I27" s="46">
        <v>0</v>
      </c>
      <c r="J27" s="46">
        <v>0</v>
      </c>
      <c r="K27" s="46">
        <v>4.1574992884344946</v>
      </c>
      <c r="L27" s="49">
        <v>0</v>
      </c>
    </row>
    <row r="28" spans="1:12" x14ac:dyDescent="0.35">
      <c r="A28" s="44">
        <v>200</v>
      </c>
      <c r="B28" s="194" t="s">
        <v>2</v>
      </c>
      <c r="C28" s="46">
        <v>719.1</v>
      </c>
      <c r="D28" s="46">
        <v>735.27</v>
      </c>
      <c r="E28" s="46">
        <v>648.30999999999995</v>
      </c>
      <c r="F28" s="46">
        <v>12.182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9">
        <v>0</v>
      </c>
    </row>
    <row r="29" spans="1:12" x14ac:dyDescent="0.35">
      <c r="A29" s="44"/>
      <c r="B29" s="193" t="s">
        <v>3</v>
      </c>
      <c r="C29" s="46">
        <v>718</v>
      </c>
      <c r="D29" s="46">
        <v>750.72</v>
      </c>
      <c r="E29" s="46">
        <v>635.83000000000004</v>
      </c>
      <c r="F29" s="46">
        <v>65.263999999999996</v>
      </c>
      <c r="G29" s="46">
        <v>0</v>
      </c>
      <c r="H29" s="46">
        <v>0</v>
      </c>
      <c r="I29" s="46">
        <v>9.4450000000000003</v>
      </c>
      <c r="J29" s="46">
        <v>0</v>
      </c>
      <c r="K29" s="46">
        <v>0</v>
      </c>
      <c r="L29" s="49">
        <v>0</v>
      </c>
    </row>
    <row r="30" spans="1:12" x14ac:dyDescent="0.35">
      <c r="A30" s="44"/>
      <c r="B30" s="193" t="s">
        <v>4</v>
      </c>
      <c r="C30" s="46">
        <v>773.97</v>
      </c>
      <c r="D30" s="46">
        <v>740.36</v>
      </c>
      <c r="E30" s="46">
        <v>577.76</v>
      </c>
      <c r="F30" s="46">
        <v>22.731999999999999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9">
        <v>0</v>
      </c>
    </row>
    <row r="31" spans="1:12" x14ac:dyDescent="0.35">
      <c r="A31" s="44"/>
      <c r="B31" s="193" t="s">
        <v>262</v>
      </c>
      <c r="C31" s="46">
        <v>737.0233333333332</v>
      </c>
      <c r="D31" s="46">
        <v>742.11666666666667</v>
      </c>
      <c r="E31" s="46">
        <v>620.63333333333333</v>
      </c>
      <c r="F31" s="46">
        <v>33.392666666666663</v>
      </c>
      <c r="G31" s="46">
        <v>0</v>
      </c>
      <c r="H31" s="46">
        <v>0</v>
      </c>
      <c r="I31" s="46">
        <v>3.1483333333333334</v>
      </c>
      <c r="J31" s="46">
        <v>0</v>
      </c>
      <c r="K31" s="46">
        <v>0</v>
      </c>
      <c r="L31" s="49">
        <v>0</v>
      </c>
    </row>
    <row r="32" spans="1:12" ht="15" thickBot="1" x14ac:dyDescent="0.4">
      <c r="A32" s="44"/>
      <c r="B32" s="193" t="s">
        <v>263</v>
      </c>
      <c r="C32" s="46">
        <v>32.001478611672525</v>
      </c>
      <c r="D32" s="46">
        <v>7.8733749646091207</v>
      </c>
      <c r="E32" s="46">
        <v>37.650094732063195</v>
      </c>
      <c r="F32" s="46">
        <v>28.100925987115318</v>
      </c>
      <c r="G32" s="46">
        <v>0</v>
      </c>
      <c r="H32" s="46">
        <v>0</v>
      </c>
      <c r="I32" s="46">
        <v>5.4530732924960157</v>
      </c>
      <c r="J32" s="46">
        <v>0</v>
      </c>
      <c r="K32" s="46">
        <v>0</v>
      </c>
      <c r="L32" s="49">
        <v>0</v>
      </c>
    </row>
    <row r="33" spans="1:16" x14ac:dyDescent="0.35">
      <c r="A33" s="44">
        <v>280</v>
      </c>
      <c r="B33" s="194" t="s">
        <v>2</v>
      </c>
      <c r="C33" s="46">
        <v>1194</v>
      </c>
      <c r="D33" s="46">
        <v>1151.8</v>
      </c>
      <c r="E33" s="46">
        <v>1159.9000000000001</v>
      </c>
      <c r="F33" s="46">
        <v>1007.6</v>
      </c>
      <c r="G33" s="46">
        <v>511.69</v>
      </c>
      <c r="H33" s="46">
        <v>0</v>
      </c>
      <c r="I33" s="46">
        <v>6.7560000000000002</v>
      </c>
      <c r="J33" s="46">
        <v>0</v>
      </c>
      <c r="K33" s="46">
        <v>0</v>
      </c>
      <c r="L33" s="49">
        <v>0</v>
      </c>
    </row>
    <row r="34" spans="1:16" x14ac:dyDescent="0.35">
      <c r="A34" s="44"/>
      <c r="B34" s="193" t="s">
        <v>3</v>
      </c>
      <c r="C34" s="46">
        <v>1149.7</v>
      </c>
      <c r="D34" s="46">
        <v>1136.8</v>
      </c>
      <c r="E34" s="46">
        <v>1038.9000000000001</v>
      </c>
      <c r="F34" s="46">
        <v>1081.3</v>
      </c>
      <c r="G34" s="46">
        <v>925.44</v>
      </c>
      <c r="H34" s="46">
        <v>296.8</v>
      </c>
      <c r="I34" s="46">
        <v>0</v>
      </c>
      <c r="J34" s="46">
        <v>0</v>
      </c>
      <c r="K34" s="46">
        <v>7.2009999999999996</v>
      </c>
      <c r="L34" s="49">
        <v>0</v>
      </c>
    </row>
    <row r="35" spans="1:16" x14ac:dyDescent="0.35">
      <c r="A35" s="44"/>
      <c r="B35" s="193" t="s">
        <v>4</v>
      </c>
      <c r="C35" s="46">
        <v>1163.5999999999999</v>
      </c>
      <c r="D35" s="46">
        <v>1148.4000000000001</v>
      </c>
      <c r="E35" s="46">
        <v>1103</v>
      </c>
      <c r="F35" s="46">
        <v>1060.3</v>
      </c>
      <c r="G35" s="46">
        <v>785.56</v>
      </c>
      <c r="H35" s="46">
        <v>0</v>
      </c>
      <c r="I35" s="46">
        <v>0</v>
      </c>
      <c r="J35" s="46">
        <v>0</v>
      </c>
      <c r="K35" s="46">
        <v>0</v>
      </c>
      <c r="L35" s="49">
        <v>0</v>
      </c>
    </row>
    <row r="36" spans="1:16" x14ac:dyDescent="0.35">
      <c r="A36" s="44"/>
      <c r="B36" s="193" t="s">
        <v>262</v>
      </c>
      <c r="C36" s="46">
        <v>1169.0999999999999</v>
      </c>
      <c r="D36" s="46">
        <v>1145.6666666666667</v>
      </c>
      <c r="E36" s="46">
        <v>1100.6000000000001</v>
      </c>
      <c r="F36" s="46">
        <v>1049.7333333333333</v>
      </c>
      <c r="G36" s="46">
        <v>740.89666666666665</v>
      </c>
      <c r="H36" s="46">
        <v>98.933333333333337</v>
      </c>
      <c r="I36" s="46">
        <v>2.2520000000000002</v>
      </c>
      <c r="J36" s="46">
        <v>0</v>
      </c>
      <c r="K36" s="46">
        <v>2.4003333333333332</v>
      </c>
      <c r="L36" s="49">
        <v>0</v>
      </c>
      <c r="P36" t="s">
        <v>350</v>
      </c>
    </row>
    <row r="37" spans="1:16" ht="15" thickBot="1" x14ac:dyDescent="0.4">
      <c r="A37" s="44"/>
      <c r="B37" s="193" t="s">
        <v>263</v>
      </c>
      <c r="C37" s="46">
        <v>22.65634568945309</v>
      </c>
      <c r="D37" s="46">
        <v>7.8646890169499848</v>
      </c>
      <c r="E37" s="46">
        <v>60.535691951112611</v>
      </c>
      <c r="F37" s="46">
        <v>37.96924193782818</v>
      </c>
      <c r="G37" s="46">
        <v>210.4599145522333</v>
      </c>
      <c r="H37" s="46">
        <v>171.35755989548093</v>
      </c>
      <c r="I37" s="46">
        <v>3.9005784186451122</v>
      </c>
      <c r="J37" s="46">
        <v>0</v>
      </c>
      <c r="K37" s="46">
        <v>4.1574992884344946</v>
      </c>
      <c r="L37" s="49">
        <v>0</v>
      </c>
    </row>
    <row r="38" spans="1:16" x14ac:dyDescent="0.35">
      <c r="A38" s="44">
        <v>350</v>
      </c>
      <c r="B38" s="194" t="s">
        <v>2</v>
      </c>
      <c r="C38" s="46">
        <v>1491</v>
      </c>
      <c r="D38" s="46">
        <v>1370</v>
      </c>
      <c r="E38" s="46">
        <v>1598.7</v>
      </c>
      <c r="F38" s="46">
        <v>1480.3</v>
      </c>
      <c r="G38" s="46">
        <v>1321.4</v>
      </c>
      <c r="H38" s="46">
        <v>590.62</v>
      </c>
      <c r="I38" s="46">
        <v>0</v>
      </c>
      <c r="J38" s="46">
        <v>0</v>
      </c>
      <c r="K38" s="46">
        <v>0</v>
      </c>
      <c r="L38" s="49">
        <v>7.6210000000000004</v>
      </c>
    </row>
    <row r="39" spans="1:16" x14ac:dyDescent="0.35">
      <c r="A39" s="44"/>
      <c r="B39" s="193" t="s">
        <v>3</v>
      </c>
      <c r="C39" s="46">
        <v>1563.1</v>
      </c>
      <c r="D39" s="46">
        <v>1443.5</v>
      </c>
      <c r="E39" s="46">
        <v>1423.2</v>
      </c>
      <c r="F39" s="46">
        <v>1262.9000000000001</v>
      </c>
      <c r="G39" s="46">
        <v>1103.5</v>
      </c>
      <c r="H39" s="46">
        <v>101.04</v>
      </c>
      <c r="I39" s="46">
        <v>0</v>
      </c>
      <c r="J39" s="46">
        <v>0</v>
      </c>
      <c r="K39" s="46">
        <v>0</v>
      </c>
      <c r="L39" s="49">
        <v>0</v>
      </c>
    </row>
    <row r="40" spans="1:16" x14ac:dyDescent="0.35">
      <c r="A40" s="44"/>
      <c r="B40" s="193" t="s">
        <v>4</v>
      </c>
      <c r="C40" s="46">
        <v>1542.3</v>
      </c>
      <c r="D40" s="46">
        <v>1532.8</v>
      </c>
      <c r="E40" s="46">
        <v>1483.7</v>
      </c>
      <c r="F40" s="46">
        <v>1488.8</v>
      </c>
      <c r="G40" s="46">
        <v>1015</v>
      </c>
      <c r="H40" s="46">
        <v>39.616</v>
      </c>
      <c r="I40" s="46">
        <v>6.6120000000000001</v>
      </c>
      <c r="J40" s="46">
        <v>0</v>
      </c>
      <c r="K40" s="46">
        <v>0</v>
      </c>
      <c r="L40" s="49">
        <v>0</v>
      </c>
    </row>
    <row r="41" spans="1:16" x14ac:dyDescent="0.35">
      <c r="A41" s="44"/>
      <c r="B41" s="193" t="s">
        <v>262</v>
      </c>
      <c r="C41" s="46">
        <v>1532.1333333333332</v>
      </c>
      <c r="D41" s="46">
        <v>1448.7666666666667</v>
      </c>
      <c r="E41" s="46">
        <v>1501.8666666666668</v>
      </c>
      <c r="F41" s="46">
        <v>1410.6666666666667</v>
      </c>
      <c r="G41" s="46">
        <v>1146.6333333333334</v>
      </c>
      <c r="H41" s="46">
        <v>243.75866666666664</v>
      </c>
      <c r="I41" s="46">
        <v>2.2040000000000002</v>
      </c>
      <c r="J41" s="46">
        <v>0</v>
      </c>
      <c r="K41" s="46">
        <v>0</v>
      </c>
      <c r="L41" s="49">
        <v>2.5403333333333333</v>
      </c>
    </row>
    <row r="42" spans="1:16" ht="15" thickBot="1" x14ac:dyDescent="0.4">
      <c r="A42" s="44"/>
      <c r="B42" s="193" t="s">
        <v>263</v>
      </c>
      <c r="C42" s="46">
        <v>37.109612411521226</v>
      </c>
      <c r="D42" s="46">
        <v>81.527684459533916</v>
      </c>
      <c r="E42" s="46">
        <v>89.149219476859884</v>
      </c>
      <c r="F42" s="46">
        <v>128.04024107027178</v>
      </c>
      <c r="G42" s="46">
        <v>157.68831070606748</v>
      </c>
      <c r="H42" s="46">
        <v>301.95664484381422</v>
      </c>
      <c r="I42" s="46">
        <v>3.8174399798818057</v>
      </c>
      <c r="J42" s="46">
        <v>0</v>
      </c>
      <c r="K42" s="46">
        <v>0</v>
      </c>
      <c r="L42" s="49">
        <v>4.3999864014941386</v>
      </c>
    </row>
    <row r="43" spans="1:16" x14ac:dyDescent="0.35">
      <c r="A43" s="44">
        <v>500</v>
      </c>
      <c r="B43" s="194" t="s">
        <v>2</v>
      </c>
      <c r="C43" s="46">
        <v>1817.4</v>
      </c>
      <c r="D43" s="46">
        <v>1857.5</v>
      </c>
      <c r="E43" s="46">
        <v>1462.1</v>
      </c>
      <c r="F43" s="46">
        <v>999.47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9">
        <v>0</v>
      </c>
    </row>
    <row r="44" spans="1:16" x14ac:dyDescent="0.35">
      <c r="A44" s="44"/>
      <c r="B44" s="193" t="s">
        <v>3</v>
      </c>
      <c r="C44" s="46">
        <v>1635.6</v>
      </c>
      <c r="D44" s="46">
        <v>1810.1</v>
      </c>
      <c r="E44" s="46">
        <v>1684</v>
      </c>
      <c r="F44" s="46">
        <v>793.92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9">
        <v>0</v>
      </c>
    </row>
    <row r="45" spans="1:16" x14ac:dyDescent="0.35">
      <c r="A45" s="44"/>
      <c r="B45" s="193" t="s">
        <v>4</v>
      </c>
      <c r="C45" s="46">
        <v>1937.7</v>
      </c>
      <c r="D45" s="46">
        <v>1745.2</v>
      </c>
      <c r="E45" s="46">
        <v>1546.7</v>
      </c>
      <c r="F45" s="46">
        <v>876.87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9">
        <v>0</v>
      </c>
    </row>
    <row r="46" spans="1:16" x14ac:dyDescent="0.35">
      <c r="A46" s="44"/>
      <c r="B46" s="193" t="s">
        <v>262</v>
      </c>
      <c r="C46" s="46">
        <v>1796.8999999999999</v>
      </c>
      <c r="D46" s="46">
        <v>1804.2666666666667</v>
      </c>
      <c r="E46" s="46">
        <v>1564.2666666666667</v>
      </c>
      <c r="F46" s="46">
        <v>890.08666666666659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9">
        <v>0</v>
      </c>
    </row>
    <row r="47" spans="1:16" ht="15" thickBot="1" x14ac:dyDescent="0.4">
      <c r="A47" s="44"/>
      <c r="B47" s="193" t="s">
        <v>263</v>
      </c>
      <c r="C47" s="46">
        <v>152.08974324391511</v>
      </c>
      <c r="D47" s="46">
        <v>56.376797827948067</v>
      </c>
      <c r="E47" s="46">
        <v>111.98813925292866</v>
      </c>
      <c r="F47" s="46">
        <v>103.41040002501363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9">
        <v>0</v>
      </c>
    </row>
    <row r="48" spans="1:16" x14ac:dyDescent="0.35">
      <c r="A48" s="44">
        <v>560</v>
      </c>
      <c r="B48" s="194" t="s">
        <v>2</v>
      </c>
      <c r="C48" s="46">
        <v>2128.4</v>
      </c>
      <c r="D48" s="46">
        <v>2233.6</v>
      </c>
      <c r="E48" s="46">
        <v>2294.1999999999998</v>
      </c>
      <c r="F48" s="46">
        <v>1972.5</v>
      </c>
      <c r="G48" s="46">
        <v>1844.3</v>
      </c>
      <c r="H48" s="46">
        <v>539.42999999999995</v>
      </c>
      <c r="I48" s="46">
        <v>0</v>
      </c>
      <c r="J48" s="46">
        <v>0</v>
      </c>
      <c r="K48" s="46">
        <v>0</v>
      </c>
      <c r="L48" s="49">
        <v>7.2439999999999998</v>
      </c>
    </row>
    <row r="49" spans="1:17" x14ac:dyDescent="0.35">
      <c r="A49" s="44"/>
      <c r="B49" s="193" t="s">
        <v>3</v>
      </c>
      <c r="C49" s="46">
        <v>2369.6</v>
      </c>
      <c r="D49" s="46">
        <v>2402.9</v>
      </c>
      <c r="E49" s="46">
        <v>2165.9</v>
      </c>
      <c r="F49" s="46">
        <v>2220.1</v>
      </c>
      <c r="G49" s="46">
        <v>1966.9</v>
      </c>
      <c r="H49" s="46">
        <v>226.91</v>
      </c>
      <c r="I49" s="46">
        <v>0</v>
      </c>
      <c r="J49" s="46">
        <v>7.4939999999999998</v>
      </c>
      <c r="K49" s="46">
        <v>0</v>
      </c>
      <c r="L49" s="49">
        <v>8.5879999999999992</v>
      </c>
    </row>
    <row r="50" spans="1:17" x14ac:dyDescent="0.35">
      <c r="A50" s="44"/>
      <c r="B50" s="193" t="s">
        <v>4</v>
      </c>
      <c r="C50" s="46">
        <v>2367.9</v>
      </c>
      <c r="D50" s="46">
        <v>2366</v>
      </c>
      <c r="E50" s="46">
        <v>2295.6999999999998</v>
      </c>
      <c r="F50" s="46">
        <v>2061.6</v>
      </c>
      <c r="G50" s="46">
        <v>1894</v>
      </c>
      <c r="H50" s="46">
        <v>0</v>
      </c>
      <c r="I50" s="46">
        <v>0</v>
      </c>
      <c r="J50" s="46">
        <v>0</v>
      </c>
      <c r="K50" s="46">
        <v>6.5430000000000001</v>
      </c>
      <c r="L50" s="49">
        <v>6.8810000000000002</v>
      </c>
    </row>
    <row r="51" spans="1:17" x14ac:dyDescent="0.35">
      <c r="A51" s="44"/>
      <c r="B51" s="193" t="s">
        <v>262</v>
      </c>
      <c r="C51" s="46">
        <v>2288.6333333333332</v>
      </c>
      <c r="D51" s="46">
        <v>2334.1666666666665</v>
      </c>
      <c r="E51" s="46">
        <v>2251.9333333333334</v>
      </c>
      <c r="F51" s="46">
        <v>2084.7333333333336</v>
      </c>
      <c r="G51" s="46">
        <v>1901.7333333333333</v>
      </c>
      <c r="H51" s="46">
        <v>255.44666666666663</v>
      </c>
      <c r="I51" s="46">
        <v>0</v>
      </c>
      <c r="J51" s="46">
        <v>2.4979999999999998</v>
      </c>
      <c r="K51" s="46">
        <v>2.181</v>
      </c>
      <c r="L51" s="49">
        <v>7.5710000000000006</v>
      </c>
    </row>
    <row r="52" spans="1:17" ht="15" thickBot="1" x14ac:dyDescent="0.4">
      <c r="A52" s="44"/>
      <c r="B52" s="192" t="s">
        <v>263</v>
      </c>
      <c r="C52" s="47">
        <v>138.76874047613649</v>
      </c>
      <c r="D52" s="47">
        <v>89.026082320482615</v>
      </c>
      <c r="E52" s="47">
        <v>74.510826953760954</v>
      </c>
      <c r="F52" s="47">
        <v>125.41053916371352</v>
      </c>
      <c r="G52" s="47">
        <v>61.664765736466897</v>
      </c>
      <c r="H52" s="47">
        <v>270.84485823683883</v>
      </c>
      <c r="I52" s="47">
        <v>0</v>
      </c>
      <c r="J52" s="47">
        <v>4.326662917307055</v>
      </c>
      <c r="K52" s="47">
        <v>3.7776028113077218</v>
      </c>
      <c r="L52" s="50">
        <v>0.89925469139726988</v>
      </c>
    </row>
    <row r="53" spans="1:17" ht="15" thickBot="1" x14ac:dyDescent="0.4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7" ht="15" thickBot="1" x14ac:dyDescent="0.4">
      <c r="O54" s="211" t="s">
        <v>355</v>
      </c>
    </row>
    <row r="55" spans="1:17" ht="15" thickBot="1" x14ac:dyDescent="0.4">
      <c r="B55" s="195" t="s">
        <v>347</v>
      </c>
      <c r="O55" s="212" t="s">
        <v>356</v>
      </c>
      <c r="Q55" s="211" t="s">
        <v>355</v>
      </c>
    </row>
    <row r="56" spans="1:17" ht="15" thickBot="1" x14ac:dyDescent="0.4">
      <c r="A56" s="44"/>
      <c r="B56" s="44" t="s">
        <v>344</v>
      </c>
      <c r="C56" s="44"/>
      <c r="D56" s="44" t="s">
        <v>330</v>
      </c>
      <c r="E56" s="44"/>
      <c r="F56" s="44" t="s">
        <v>343</v>
      </c>
      <c r="G56" s="44"/>
      <c r="H56" s="44"/>
      <c r="I56" s="44"/>
      <c r="J56" s="44"/>
      <c r="K56" s="44"/>
      <c r="L56" s="44"/>
      <c r="M56" s="41"/>
      <c r="N56" s="48" t="s">
        <v>352</v>
      </c>
      <c r="O56" s="212" t="s">
        <v>298</v>
      </c>
      <c r="P56" s="218" t="s">
        <v>352</v>
      </c>
      <c r="Q56" s="212" t="s">
        <v>356</v>
      </c>
    </row>
    <row r="57" spans="1:17" x14ac:dyDescent="0.35">
      <c r="A57" s="44"/>
      <c r="B57" s="194" t="s">
        <v>353</v>
      </c>
      <c r="C57" s="45" t="s">
        <v>341</v>
      </c>
      <c r="D57" s="45" t="s">
        <v>340</v>
      </c>
      <c r="E57" s="45" t="s">
        <v>339</v>
      </c>
      <c r="F57" s="45" t="s">
        <v>338</v>
      </c>
      <c r="G57" s="45" t="s">
        <v>337</v>
      </c>
      <c r="H57" s="45" t="s">
        <v>336</v>
      </c>
      <c r="I57" s="45" t="s">
        <v>335</v>
      </c>
      <c r="J57" s="45" t="s">
        <v>334</v>
      </c>
      <c r="K57" s="45" t="s">
        <v>333</v>
      </c>
      <c r="L57" s="45" t="s">
        <v>332</v>
      </c>
      <c r="M57" s="42" t="s">
        <v>402</v>
      </c>
      <c r="N57" s="52" t="s">
        <v>363</v>
      </c>
      <c r="O57" s="213" t="s">
        <v>329</v>
      </c>
      <c r="P57" s="213" t="s">
        <v>298</v>
      </c>
      <c r="Q57" s="212" t="s">
        <v>298</v>
      </c>
    </row>
    <row r="58" spans="1:17" ht="15" thickBot="1" x14ac:dyDescent="0.4">
      <c r="A58" s="44" t="s">
        <v>331</v>
      </c>
      <c r="B58" s="192" t="s">
        <v>12</v>
      </c>
      <c r="C58" s="46">
        <v>0</v>
      </c>
      <c r="D58" s="46">
        <v>24</v>
      </c>
      <c r="E58" s="46">
        <v>48</v>
      </c>
      <c r="F58" s="46">
        <v>72</v>
      </c>
      <c r="G58" s="46">
        <v>96</v>
      </c>
      <c r="H58" s="46">
        <v>120</v>
      </c>
      <c r="I58" s="46">
        <v>144</v>
      </c>
      <c r="J58" s="46">
        <v>168</v>
      </c>
      <c r="K58" s="46">
        <v>192</v>
      </c>
      <c r="L58" s="46">
        <v>216</v>
      </c>
      <c r="M58" s="42"/>
      <c r="N58" s="52" t="s">
        <v>342</v>
      </c>
      <c r="O58" s="212" t="s">
        <v>357</v>
      </c>
      <c r="P58" s="213" t="s">
        <v>361</v>
      </c>
      <c r="Q58" s="213" t="s">
        <v>362</v>
      </c>
    </row>
    <row r="59" spans="1:17" x14ac:dyDescent="0.35">
      <c r="A59" s="44">
        <v>28</v>
      </c>
      <c r="B59" s="194" t="s">
        <v>2</v>
      </c>
      <c r="C59" s="194">
        <f t="shared" ref="C59:L59" si="0">C13*100/443</f>
        <v>35.004514672686227</v>
      </c>
      <c r="D59" s="196">
        <f t="shared" si="0"/>
        <v>32.458013544018051</v>
      </c>
      <c r="E59" s="196">
        <f t="shared" si="0"/>
        <v>15.847855530474041</v>
      </c>
      <c r="F59" s="196">
        <f t="shared" si="0"/>
        <v>2.3327313769751692</v>
      </c>
      <c r="G59" s="45">
        <f t="shared" si="0"/>
        <v>0</v>
      </c>
      <c r="H59" s="45">
        <f t="shared" si="0"/>
        <v>0</v>
      </c>
      <c r="I59" s="45">
        <f t="shared" si="0"/>
        <v>0</v>
      </c>
      <c r="J59" s="45">
        <f t="shared" si="0"/>
        <v>2.0812641083521446</v>
      </c>
      <c r="K59" s="45">
        <f t="shared" si="0"/>
        <v>0</v>
      </c>
      <c r="L59" s="51">
        <f t="shared" si="0"/>
        <v>0</v>
      </c>
      <c r="M59" s="41">
        <v>0.112</v>
      </c>
      <c r="N59" s="48">
        <v>0.62760000000000005</v>
      </c>
      <c r="O59" s="190">
        <f>N59/M59</f>
        <v>5.6035714285714286</v>
      </c>
      <c r="P59" s="210">
        <f>N59*7.14/100</f>
        <v>4.4810639999999999E-2</v>
      </c>
      <c r="Q59" s="209">
        <f t="shared" ref="Q59:Q98" si="1">O59*7.14/100</f>
        <v>0.40009499999999998</v>
      </c>
    </row>
    <row r="60" spans="1:17" x14ac:dyDescent="0.35">
      <c r="A60" s="44"/>
      <c r="B60" s="193" t="s">
        <v>3</v>
      </c>
      <c r="C60" s="193">
        <f t="shared" ref="C60:L60" si="2">C14*100/443</f>
        <v>59.008126410835217</v>
      </c>
      <c r="D60" s="197">
        <f t="shared" si="2"/>
        <v>56.506997742663657</v>
      </c>
      <c r="E60" s="197">
        <f t="shared" si="2"/>
        <v>39.009706546275396</v>
      </c>
      <c r="F60" s="197">
        <f t="shared" si="2"/>
        <v>0</v>
      </c>
      <c r="G60" s="46">
        <f t="shared" si="2"/>
        <v>0</v>
      </c>
      <c r="H60" s="46">
        <f t="shared" si="2"/>
        <v>0</v>
      </c>
      <c r="I60" s="46">
        <f t="shared" si="2"/>
        <v>0</v>
      </c>
      <c r="J60" s="46">
        <f t="shared" si="2"/>
        <v>0</v>
      </c>
      <c r="K60" s="46">
        <f t="shared" si="2"/>
        <v>0</v>
      </c>
      <c r="L60" s="49">
        <f t="shared" si="2"/>
        <v>0</v>
      </c>
      <c r="M60" s="42">
        <v>0.123</v>
      </c>
      <c r="N60" s="52">
        <v>1.1772</v>
      </c>
      <c r="O60" s="188">
        <f>N60/M60</f>
        <v>9.5707317073170728</v>
      </c>
      <c r="P60" s="208">
        <f t="shared" ref="P60:P98" si="3">N60*7.14/100</f>
        <v>8.4052080000000001E-2</v>
      </c>
      <c r="Q60" s="207">
        <f t="shared" si="1"/>
        <v>0.68335024390243904</v>
      </c>
    </row>
    <row r="61" spans="1:17" x14ac:dyDescent="0.35">
      <c r="A61" s="44"/>
      <c r="B61" s="193" t="s">
        <v>4</v>
      </c>
      <c r="C61" s="193">
        <f t="shared" ref="C61:L61" si="4">C15*100/443</f>
        <v>38.43386004514673</v>
      </c>
      <c r="D61" s="197">
        <f t="shared" si="4"/>
        <v>30.761625282167042</v>
      </c>
      <c r="E61" s="197">
        <f t="shared" si="4"/>
        <v>22.293905191873591</v>
      </c>
      <c r="F61" s="197">
        <f t="shared" si="4"/>
        <v>0</v>
      </c>
      <c r="G61" s="46">
        <f t="shared" si="4"/>
        <v>0</v>
      </c>
      <c r="H61" s="46">
        <f t="shared" si="4"/>
        <v>0</v>
      </c>
      <c r="I61" s="46">
        <f t="shared" si="4"/>
        <v>0</v>
      </c>
      <c r="J61" s="46">
        <f t="shared" si="4"/>
        <v>0</v>
      </c>
      <c r="K61" s="46">
        <f t="shared" si="4"/>
        <v>1.3036117381489842</v>
      </c>
      <c r="L61" s="49">
        <f t="shared" si="4"/>
        <v>0</v>
      </c>
      <c r="M61" s="42">
        <v>0.11799999999999999</v>
      </c>
      <c r="N61" s="52">
        <v>0.64090000000000003</v>
      </c>
      <c r="O61" s="188">
        <f>N61/M61</f>
        <v>5.43135593220339</v>
      </c>
      <c r="P61" s="208">
        <f t="shared" si="3"/>
        <v>4.5760259999999997E-2</v>
      </c>
      <c r="Q61" s="207">
        <f t="shared" si="1"/>
        <v>0.38779881355932205</v>
      </c>
    </row>
    <row r="62" spans="1:17" x14ac:dyDescent="0.35">
      <c r="A62" s="44"/>
      <c r="B62" s="193" t="s">
        <v>262</v>
      </c>
      <c r="C62" s="193">
        <f t="shared" ref="C62:L62" si="5">C16*100/443</f>
        <v>44.148833709556058</v>
      </c>
      <c r="D62" s="46">
        <f t="shared" si="5"/>
        <v>39.908878856282925</v>
      </c>
      <c r="E62" s="46">
        <f t="shared" si="5"/>
        <v>25.717155756207678</v>
      </c>
      <c r="F62" s="46">
        <f t="shared" si="5"/>
        <v>0.77757712565838966</v>
      </c>
      <c r="G62" s="46">
        <f t="shared" si="5"/>
        <v>0</v>
      </c>
      <c r="H62" s="46">
        <f t="shared" si="5"/>
        <v>0</v>
      </c>
      <c r="I62" s="46">
        <f t="shared" si="5"/>
        <v>0</v>
      </c>
      <c r="J62" s="46">
        <f t="shared" si="5"/>
        <v>0.69375470278404827</v>
      </c>
      <c r="K62" s="46">
        <f t="shared" si="5"/>
        <v>0.43453724604966137</v>
      </c>
      <c r="L62" s="49">
        <f t="shared" si="5"/>
        <v>0</v>
      </c>
      <c r="M62" s="42"/>
      <c r="N62" s="191">
        <f>AVERAGE(N59:N61)</f>
        <v>0.81523333333333348</v>
      </c>
      <c r="O62" s="214">
        <f>AVERAGE(O59:O61)</f>
        <v>6.868553022697296</v>
      </c>
      <c r="P62" s="208">
        <f t="shared" si="3"/>
        <v>5.8207660000000008E-2</v>
      </c>
      <c r="Q62" s="207">
        <f t="shared" si="1"/>
        <v>0.49041468582058689</v>
      </c>
    </row>
    <row r="63" spans="1:17" ht="15" thickBot="1" x14ac:dyDescent="0.4">
      <c r="A63" s="44"/>
      <c r="B63" s="192" t="s">
        <v>263</v>
      </c>
      <c r="C63" s="192">
        <f t="shared" ref="C63:L63" si="6">C17*100/443</f>
        <v>12.982258551870679</v>
      </c>
      <c r="D63" s="47">
        <f t="shared" si="6"/>
        <v>14.399395689005765</v>
      </c>
      <c r="E63" s="47">
        <f t="shared" si="6"/>
        <v>11.954364012326408</v>
      </c>
      <c r="F63" s="47">
        <f t="shared" si="6"/>
        <v>1.3468030884437003</v>
      </c>
      <c r="G63" s="47">
        <f t="shared" si="6"/>
        <v>0</v>
      </c>
      <c r="H63" s="47">
        <f t="shared" si="6"/>
        <v>0</v>
      </c>
      <c r="I63" s="47">
        <f t="shared" si="6"/>
        <v>0</v>
      </c>
      <c r="J63" s="47">
        <f t="shared" si="6"/>
        <v>1.201618393211817</v>
      </c>
      <c r="K63" s="47">
        <f t="shared" si="6"/>
        <v>0.75264058793907196</v>
      </c>
      <c r="L63" s="50">
        <f t="shared" si="6"/>
        <v>0</v>
      </c>
      <c r="M63" s="43"/>
      <c r="N63" s="200">
        <f>STDEV(N59:N61)</f>
        <v>0.31354285725133807</v>
      </c>
      <c r="O63" s="215">
        <f>STDEV(O59:O61)</f>
        <v>2.3417390497251049</v>
      </c>
      <c r="P63" s="206">
        <f t="shared" si="3"/>
        <v>2.2386960007745538E-2</v>
      </c>
      <c r="Q63" s="205">
        <f t="shared" si="1"/>
        <v>0.16720016815037247</v>
      </c>
    </row>
    <row r="64" spans="1:17" x14ac:dyDescent="0.35">
      <c r="A64" s="44">
        <v>70</v>
      </c>
      <c r="B64" s="194" t="s">
        <v>2</v>
      </c>
      <c r="C64" s="194">
        <f t="shared" ref="C64:L64" si="7">C18*100/443</f>
        <v>86.449209932279913</v>
      </c>
      <c r="D64" s="196">
        <f t="shared" si="7"/>
        <v>82.836117381489842</v>
      </c>
      <c r="E64" s="196">
        <f t="shared" si="7"/>
        <v>63.576749435665917</v>
      </c>
      <c r="F64" s="196">
        <f t="shared" si="7"/>
        <v>39.484198645598191</v>
      </c>
      <c r="G64" s="196">
        <f t="shared" si="7"/>
        <v>0</v>
      </c>
      <c r="H64" s="45">
        <f t="shared" si="7"/>
        <v>0</v>
      </c>
      <c r="I64" s="45">
        <f t="shared" si="7"/>
        <v>0</v>
      </c>
      <c r="J64" s="45">
        <f t="shared" si="7"/>
        <v>1.2465011286681718</v>
      </c>
      <c r="K64" s="45">
        <f t="shared" si="7"/>
        <v>0</v>
      </c>
      <c r="L64" s="51">
        <f t="shared" si="7"/>
        <v>0</v>
      </c>
      <c r="M64" s="41">
        <v>0.14099999999999999</v>
      </c>
      <c r="N64" s="48">
        <v>1.1357999999999999</v>
      </c>
      <c r="O64" s="190">
        <f>N64/M64</f>
        <v>8.0553191489361708</v>
      </c>
      <c r="P64" s="210">
        <f t="shared" si="3"/>
        <v>8.109611999999998E-2</v>
      </c>
      <c r="Q64" s="209">
        <f t="shared" si="1"/>
        <v>0.57514978723404253</v>
      </c>
    </row>
    <row r="65" spans="1:17" x14ac:dyDescent="0.35">
      <c r="A65" s="44"/>
      <c r="B65" s="193" t="s">
        <v>3</v>
      </c>
      <c r="C65" s="193">
        <f t="shared" ref="C65:L65" si="8">C19*100/443</f>
        <v>103.9487584650113</v>
      </c>
      <c r="D65" s="197">
        <f t="shared" si="8"/>
        <v>97.393453724604953</v>
      </c>
      <c r="E65" s="197">
        <f t="shared" si="8"/>
        <v>92.719864559819413</v>
      </c>
      <c r="F65" s="197">
        <f t="shared" si="8"/>
        <v>68.305191873589152</v>
      </c>
      <c r="G65" s="197">
        <f t="shared" si="8"/>
        <v>11.356659142212189</v>
      </c>
      <c r="H65" s="46">
        <f t="shared" si="8"/>
        <v>0</v>
      </c>
      <c r="I65" s="46">
        <f t="shared" si="8"/>
        <v>0</v>
      </c>
      <c r="J65" s="46">
        <f t="shared" si="8"/>
        <v>0</v>
      </c>
      <c r="K65" s="46">
        <f t="shared" si="8"/>
        <v>0</v>
      </c>
      <c r="L65" s="49">
        <f t="shared" si="8"/>
        <v>2.0760722347629796</v>
      </c>
      <c r="M65" s="42">
        <v>0.13300000000000001</v>
      </c>
      <c r="N65" s="52">
        <v>1.1772</v>
      </c>
      <c r="O65" s="188">
        <f>N65/M65</f>
        <v>8.8511278195488714</v>
      </c>
      <c r="P65" s="208">
        <f t="shared" si="3"/>
        <v>8.4052080000000001E-2</v>
      </c>
      <c r="Q65" s="207">
        <f t="shared" si="1"/>
        <v>0.63197052631578943</v>
      </c>
    </row>
    <row r="66" spans="1:17" x14ac:dyDescent="0.35">
      <c r="A66" s="44"/>
      <c r="B66" s="193" t="s">
        <v>4</v>
      </c>
      <c r="C66" s="193">
        <f t="shared" ref="C66:L66" si="9">C20*100/443</f>
        <v>95.992325056433401</v>
      </c>
      <c r="D66" s="197">
        <f t="shared" si="9"/>
        <v>125.80090293453725</v>
      </c>
      <c r="E66" s="197">
        <f t="shared" si="9"/>
        <v>125.07810383747179</v>
      </c>
      <c r="F66" s="197">
        <f t="shared" si="9"/>
        <v>53.546501128668176</v>
      </c>
      <c r="G66" s="197">
        <f t="shared" si="9"/>
        <v>0</v>
      </c>
      <c r="H66" s="46">
        <f t="shared" si="9"/>
        <v>0</v>
      </c>
      <c r="I66" s="46">
        <f t="shared" si="9"/>
        <v>0</v>
      </c>
      <c r="J66" s="46">
        <f t="shared" si="9"/>
        <v>0</v>
      </c>
      <c r="K66" s="46">
        <f t="shared" si="9"/>
        <v>0</v>
      </c>
      <c r="L66" s="49">
        <f t="shared" si="9"/>
        <v>0</v>
      </c>
      <c r="M66" s="42">
        <v>0.151</v>
      </c>
      <c r="N66" s="52">
        <v>1.8706</v>
      </c>
      <c r="O66" s="188">
        <f>N66/M66</f>
        <v>12.388079470198676</v>
      </c>
      <c r="P66" s="208">
        <f t="shared" si="3"/>
        <v>0.13356083999999999</v>
      </c>
      <c r="Q66" s="207">
        <f t="shared" si="1"/>
        <v>0.88450887417218538</v>
      </c>
    </row>
    <row r="67" spans="1:17" x14ac:dyDescent="0.35">
      <c r="A67" s="44"/>
      <c r="B67" s="193" t="s">
        <v>262</v>
      </c>
      <c r="C67" s="193">
        <f t="shared" ref="C67:L67" si="10">C21*100/443</f>
        <v>95.463431151241522</v>
      </c>
      <c r="D67" s="46">
        <f t="shared" si="10"/>
        <v>102.01015801354401</v>
      </c>
      <c r="E67" s="46">
        <f t="shared" si="10"/>
        <v>93.791572610985696</v>
      </c>
      <c r="F67" s="46">
        <f t="shared" si="10"/>
        <v>53.778630549285168</v>
      </c>
      <c r="G67" s="46">
        <f t="shared" si="10"/>
        <v>3.7855530474040631</v>
      </c>
      <c r="H67" s="46">
        <f t="shared" si="10"/>
        <v>0</v>
      </c>
      <c r="I67" s="46">
        <f t="shared" si="10"/>
        <v>0</v>
      </c>
      <c r="J67" s="46">
        <f t="shared" si="10"/>
        <v>0.41550037622272384</v>
      </c>
      <c r="K67" s="46">
        <f t="shared" si="10"/>
        <v>0</v>
      </c>
      <c r="L67" s="49">
        <f t="shared" si="10"/>
        <v>0.69202407825432655</v>
      </c>
      <c r="M67" s="42"/>
      <c r="N67" s="191">
        <f>AVERAGE(N64:N66)</f>
        <v>1.3945333333333334</v>
      </c>
      <c r="O67" s="214">
        <f>AVERAGE(O64:O66)</f>
        <v>9.764842146227906</v>
      </c>
      <c r="P67" s="208">
        <f t="shared" si="3"/>
        <v>9.9569679999999994E-2</v>
      </c>
      <c r="Q67" s="207">
        <f t="shared" si="1"/>
        <v>0.69720972924067237</v>
      </c>
    </row>
    <row r="68" spans="1:17" ht="15" thickBot="1" x14ac:dyDescent="0.4">
      <c r="A68" s="44"/>
      <c r="B68" s="192" t="s">
        <v>263</v>
      </c>
      <c r="C68" s="192">
        <f t="shared" ref="C68:L68" si="11">C22*100/443</f>
        <v>8.7617547491679417</v>
      </c>
      <c r="D68" s="47">
        <f t="shared" si="11"/>
        <v>21.851285277380612</v>
      </c>
      <c r="E68" s="47">
        <f t="shared" si="11"/>
        <v>30.764680510681892</v>
      </c>
      <c r="F68" s="47">
        <f t="shared" si="11"/>
        <v>14.411898754602488</v>
      </c>
      <c r="G68" s="47">
        <f t="shared" si="11"/>
        <v>6.556770212851033</v>
      </c>
      <c r="H68" s="47">
        <f t="shared" si="11"/>
        <v>0</v>
      </c>
      <c r="I68" s="47">
        <f t="shared" si="11"/>
        <v>0</v>
      </c>
      <c r="J68" s="47">
        <f t="shared" si="11"/>
        <v>0.71966776218174122</v>
      </c>
      <c r="K68" s="47">
        <f t="shared" si="11"/>
        <v>0</v>
      </c>
      <c r="L68" s="50">
        <f t="shared" si="11"/>
        <v>1.198620863597514</v>
      </c>
      <c r="M68" s="43"/>
      <c r="N68" s="200">
        <f>STDEV(N64:N66)</f>
        <v>0.41280515177663807</v>
      </c>
      <c r="O68" s="215">
        <f>STDEV(O64:O66)</f>
        <v>2.3063734310515653</v>
      </c>
      <c r="P68" s="206">
        <f t="shared" si="3"/>
        <v>2.9474287836851958E-2</v>
      </c>
      <c r="Q68" s="205">
        <f t="shared" si="1"/>
        <v>0.16467506297708176</v>
      </c>
    </row>
    <row r="69" spans="1:17" x14ac:dyDescent="0.35">
      <c r="A69" s="44">
        <v>140</v>
      </c>
      <c r="B69" s="194" t="s">
        <v>2</v>
      </c>
      <c r="C69" s="194">
        <f t="shared" ref="C69:L69" si="12">C23*100/443</f>
        <v>130.36343115124154</v>
      </c>
      <c r="D69" s="45">
        <f t="shared" si="12"/>
        <v>133.85553047404062</v>
      </c>
      <c r="E69" s="196">
        <f t="shared" si="12"/>
        <v>131.12189616252823</v>
      </c>
      <c r="F69" s="196">
        <f t="shared" si="12"/>
        <v>101.75620767494357</v>
      </c>
      <c r="G69" s="196">
        <f t="shared" si="12"/>
        <v>51.593679458239279</v>
      </c>
      <c r="H69" s="196">
        <f t="shared" si="12"/>
        <v>0</v>
      </c>
      <c r="I69" s="45">
        <f t="shared" si="12"/>
        <v>0</v>
      </c>
      <c r="J69" s="45">
        <f t="shared" si="12"/>
        <v>0</v>
      </c>
      <c r="K69" s="45">
        <f t="shared" si="12"/>
        <v>0</v>
      </c>
      <c r="L69" s="51">
        <f t="shared" si="12"/>
        <v>0</v>
      </c>
      <c r="M69" s="41">
        <v>0.22</v>
      </c>
      <c r="N69" s="48">
        <v>1.7588999999999999</v>
      </c>
      <c r="O69" s="190">
        <f>N69/M69</f>
        <v>7.9949999999999992</v>
      </c>
      <c r="P69" s="210">
        <f t="shared" si="3"/>
        <v>0.12558545999999998</v>
      </c>
      <c r="Q69" s="209">
        <f t="shared" si="1"/>
        <v>0.57084299999999988</v>
      </c>
    </row>
    <row r="70" spans="1:17" x14ac:dyDescent="0.35">
      <c r="A70" s="44"/>
      <c r="B70" s="193" t="s">
        <v>3</v>
      </c>
      <c r="C70" s="193">
        <f t="shared" ref="C70:L70" si="13">C24*100/443</f>
        <v>122.64559819413094</v>
      </c>
      <c r="D70" s="46">
        <f t="shared" si="13"/>
        <v>132.4176072234763</v>
      </c>
      <c r="E70" s="197">
        <f t="shared" si="13"/>
        <v>127.08803611738149</v>
      </c>
      <c r="F70" s="197">
        <f t="shared" si="13"/>
        <v>98.909706546275402</v>
      </c>
      <c r="G70" s="197">
        <f t="shared" si="13"/>
        <v>61.577878103837477</v>
      </c>
      <c r="H70" s="197">
        <f t="shared" si="13"/>
        <v>0</v>
      </c>
      <c r="I70" s="46">
        <f t="shared" si="13"/>
        <v>0</v>
      </c>
      <c r="J70" s="46">
        <f t="shared" si="13"/>
        <v>0</v>
      </c>
      <c r="K70" s="46">
        <f t="shared" si="13"/>
        <v>1.6255079006772006</v>
      </c>
      <c r="L70" s="49">
        <f t="shared" si="13"/>
        <v>0</v>
      </c>
      <c r="M70" s="42">
        <v>0.189</v>
      </c>
      <c r="N70" s="52">
        <v>1.7441</v>
      </c>
      <c r="O70" s="188">
        <f>N70/M70</f>
        <v>9.2280423280423278</v>
      </c>
      <c r="P70" s="208">
        <f t="shared" si="3"/>
        <v>0.12452874</v>
      </c>
      <c r="Q70" s="207">
        <f t="shared" si="1"/>
        <v>0.65888222222222215</v>
      </c>
    </row>
    <row r="71" spans="1:17" x14ac:dyDescent="0.35">
      <c r="A71" s="44"/>
      <c r="B71" s="193" t="s">
        <v>4</v>
      </c>
      <c r="C71" s="193">
        <f t="shared" ref="C71:L71" si="14">C25*100/443</f>
        <v>155.61625282167043</v>
      </c>
      <c r="D71" s="46">
        <f t="shared" si="14"/>
        <v>129.83295711060947</v>
      </c>
      <c r="E71" s="197">
        <f t="shared" si="14"/>
        <v>127.93453724604966</v>
      </c>
      <c r="F71" s="197">
        <f t="shared" si="14"/>
        <v>88.665914221218955</v>
      </c>
      <c r="G71" s="197">
        <f t="shared" si="14"/>
        <v>50.338600451467272</v>
      </c>
      <c r="H71" s="197">
        <f t="shared" si="14"/>
        <v>0</v>
      </c>
      <c r="I71" s="46">
        <f t="shared" si="14"/>
        <v>0</v>
      </c>
      <c r="J71" s="46">
        <f t="shared" si="14"/>
        <v>0</v>
      </c>
      <c r="K71" s="46">
        <f t="shared" si="14"/>
        <v>0</v>
      </c>
      <c r="L71" s="49">
        <f t="shared" si="14"/>
        <v>0</v>
      </c>
      <c r="M71" s="42">
        <v>0.17599999999999999</v>
      </c>
      <c r="N71" s="52">
        <v>1.8480000000000001</v>
      </c>
      <c r="O71" s="188">
        <f>N71/M71</f>
        <v>10.500000000000002</v>
      </c>
      <c r="P71" s="208">
        <f t="shared" si="3"/>
        <v>0.13194720000000001</v>
      </c>
      <c r="Q71" s="207">
        <f t="shared" si="1"/>
        <v>0.74970000000000014</v>
      </c>
    </row>
    <row r="72" spans="1:17" x14ac:dyDescent="0.35">
      <c r="A72" s="44"/>
      <c r="B72" s="193" t="s">
        <v>262</v>
      </c>
      <c r="C72" s="193">
        <f t="shared" ref="C72:L72" si="15">C26*100/443</f>
        <v>136.20842738901428</v>
      </c>
      <c r="D72" s="46">
        <f t="shared" si="15"/>
        <v>132.03536493604213</v>
      </c>
      <c r="E72" s="46">
        <f t="shared" si="15"/>
        <v>128.71482317531976</v>
      </c>
      <c r="F72" s="46">
        <f t="shared" si="15"/>
        <v>96.44394281414597</v>
      </c>
      <c r="G72" s="46">
        <f t="shared" si="15"/>
        <v>54.503386004514674</v>
      </c>
      <c r="H72" s="46">
        <f t="shared" si="15"/>
        <v>0</v>
      </c>
      <c r="I72" s="46">
        <f t="shared" si="15"/>
        <v>0</v>
      </c>
      <c r="J72" s="46">
        <f t="shared" si="15"/>
        <v>0</v>
      </c>
      <c r="K72" s="46">
        <f t="shared" si="15"/>
        <v>0.54183596689240032</v>
      </c>
      <c r="L72" s="49">
        <f t="shared" si="15"/>
        <v>0</v>
      </c>
      <c r="M72" s="42"/>
      <c r="N72" s="191">
        <f>AVERAGE(N69:N71)</f>
        <v>1.7836666666666667</v>
      </c>
      <c r="O72" s="214">
        <f>AVERAGE(O69:O71)</f>
        <v>9.2410141093474412</v>
      </c>
      <c r="P72" s="208">
        <f t="shared" si="3"/>
        <v>0.12735379999999999</v>
      </c>
      <c r="Q72" s="207">
        <f t="shared" si="1"/>
        <v>0.65980840740740732</v>
      </c>
    </row>
    <row r="73" spans="1:17" ht="15" thickBot="1" x14ac:dyDescent="0.4">
      <c r="A73" s="44"/>
      <c r="B73" s="192" t="s">
        <v>263</v>
      </c>
      <c r="C73" s="192">
        <f t="shared" ref="C73:L73" si="16">C27*100/443</f>
        <v>17.244970350998255</v>
      </c>
      <c r="D73" s="47">
        <f t="shared" si="16"/>
        <v>2.038346386356757</v>
      </c>
      <c r="E73" s="47">
        <f t="shared" si="16"/>
        <v>2.1271204278367741</v>
      </c>
      <c r="F73" s="47">
        <f t="shared" si="16"/>
        <v>6.884688719409894</v>
      </c>
      <c r="G73" s="47">
        <f t="shared" si="16"/>
        <v>6.1587445697841305</v>
      </c>
      <c r="H73" s="47">
        <f t="shared" si="16"/>
        <v>0</v>
      </c>
      <c r="I73" s="47">
        <f t="shared" si="16"/>
        <v>0</v>
      </c>
      <c r="J73" s="47">
        <f t="shared" si="16"/>
        <v>0</v>
      </c>
      <c r="K73" s="47">
        <f t="shared" si="16"/>
        <v>0.93848742402584528</v>
      </c>
      <c r="L73" s="50">
        <f t="shared" si="16"/>
        <v>0</v>
      </c>
      <c r="M73" s="43"/>
      <c r="N73" s="200">
        <f>STDEV(N69:N71)</f>
        <v>5.6203588260300086E-2</v>
      </c>
      <c r="O73" s="215">
        <f>STDEV(O69:O71)</f>
        <v>1.2525503783611749</v>
      </c>
      <c r="P73" s="206">
        <f t="shared" si="3"/>
        <v>4.012936201785426E-3</v>
      </c>
      <c r="Q73" s="205">
        <f t="shared" si="1"/>
        <v>8.9432097014987874E-2</v>
      </c>
    </row>
    <row r="74" spans="1:17" x14ac:dyDescent="0.35">
      <c r="A74" s="44">
        <v>200</v>
      </c>
      <c r="B74" s="194" t="s">
        <v>2</v>
      </c>
      <c r="C74" s="194">
        <f t="shared" ref="C74:L74" si="17">C28*100/443</f>
        <v>162.32505643340858</v>
      </c>
      <c r="D74" s="196">
        <f t="shared" si="17"/>
        <v>165.97516930022573</v>
      </c>
      <c r="E74" s="196">
        <f t="shared" si="17"/>
        <v>146.34537246049661</v>
      </c>
      <c r="F74" s="196">
        <f t="shared" si="17"/>
        <v>2.7498871331828445</v>
      </c>
      <c r="G74" s="196">
        <f t="shared" si="17"/>
        <v>0</v>
      </c>
      <c r="H74" s="45">
        <f t="shared" si="17"/>
        <v>0</v>
      </c>
      <c r="I74" s="45">
        <f t="shared" si="17"/>
        <v>0</v>
      </c>
      <c r="J74" s="45">
        <f t="shared" si="17"/>
        <v>0</v>
      </c>
      <c r="K74" s="45">
        <f t="shared" si="17"/>
        <v>0</v>
      </c>
      <c r="L74" s="51">
        <f t="shared" si="17"/>
        <v>0</v>
      </c>
      <c r="M74" s="41">
        <v>0.48399999999999999</v>
      </c>
      <c r="N74" s="48">
        <v>2.673</v>
      </c>
      <c r="O74" s="190">
        <f>N74/M74</f>
        <v>5.5227272727272734</v>
      </c>
      <c r="P74" s="210">
        <f t="shared" si="3"/>
        <v>0.1908522</v>
      </c>
      <c r="Q74" s="209">
        <f t="shared" si="1"/>
        <v>0.39432272727272732</v>
      </c>
    </row>
    <row r="75" spans="1:17" x14ac:dyDescent="0.35">
      <c r="A75" s="44"/>
      <c r="B75" s="193" t="s">
        <v>3</v>
      </c>
      <c r="C75" s="193">
        <f t="shared" ref="C75:L75" si="18">C29*100/443</f>
        <v>162.0767494356659</v>
      </c>
      <c r="D75" s="197">
        <f t="shared" si="18"/>
        <v>169.46275395033859</v>
      </c>
      <c r="E75" s="197">
        <f t="shared" si="18"/>
        <v>143.52821670428895</v>
      </c>
      <c r="F75" s="197">
        <f t="shared" si="18"/>
        <v>14.732279909706545</v>
      </c>
      <c r="G75" s="197">
        <f t="shared" si="18"/>
        <v>0</v>
      </c>
      <c r="H75" s="46">
        <f t="shared" si="18"/>
        <v>0</v>
      </c>
      <c r="I75" s="46">
        <f t="shared" si="18"/>
        <v>2.1320541760722347</v>
      </c>
      <c r="J75" s="46">
        <f t="shared" si="18"/>
        <v>0</v>
      </c>
      <c r="K75" s="46">
        <f t="shared" si="18"/>
        <v>0</v>
      </c>
      <c r="L75" s="49">
        <f t="shared" si="18"/>
        <v>0</v>
      </c>
      <c r="M75" s="42">
        <v>0.47</v>
      </c>
      <c r="N75" s="52">
        <v>2.6549</v>
      </c>
      <c r="O75" s="188">
        <f>N75/M75</f>
        <v>5.6487234042553194</v>
      </c>
      <c r="P75" s="208">
        <f t="shared" si="3"/>
        <v>0.18955986</v>
      </c>
      <c r="Q75" s="207">
        <f t="shared" si="1"/>
        <v>0.40331885106382975</v>
      </c>
    </row>
    <row r="76" spans="1:17" x14ac:dyDescent="0.35">
      <c r="A76" s="44"/>
      <c r="B76" s="193" t="s">
        <v>4</v>
      </c>
      <c r="C76" s="193">
        <f t="shared" ref="C76:L76" si="19">C30*100/443</f>
        <v>174.71106094808127</v>
      </c>
      <c r="D76" s="197">
        <f t="shared" si="19"/>
        <v>167.12415349887132</v>
      </c>
      <c r="E76" s="197">
        <f t="shared" si="19"/>
        <v>130.41986455981942</v>
      </c>
      <c r="F76" s="197">
        <f t="shared" si="19"/>
        <v>5.1313769751692995</v>
      </c>
      <c r="G76" s="197">
        <f t="shared" si="19"/>
        <v>0</v>
      </c>
      <c r="H76" s="46">
        <f t="shared" si="19"/>
        <v>0</v>
      </c>
      <c r="I76" s="46">
        <f t="shared" si="19"/>
        <v>0</v>
      </c>
      <c r="J76" s="46">
        <f t="shared" si="19"/>
        <v>0</v>
      </c>
      <c r="K76" s="46">
        <f t="shared" si="19"/>
        <v>0</v>
      </c>
      <c r="L76" s="49">
        <f t="shared" si="19"/>
        <v>0</v>
      </c>
      <c r="M76" s="42">
        <v>0.51400000000000001</v>
      </c>
      <c r="N76" s="52">
        <v>2.6111</v>
      </c>
      <c r="O76" s="188">
        <f>N76/M76</f>
        <v>5.0799610894941631</v>
      </c>
      <c r="P76" s="208">
        <f t="shared" si="3"/>
        <v>0.18643253999999998</v>
      </c>
      <c r="Q76" s="207">
        <f t="shared" si="1"/>
        <v>0.36270922178988324</v>
      </c>
    </row>
    <row r="77" spans="1:17" x14ac:dyDescent="0.35">
      <c r="A77" s="44"/>
      <c r="B77" s="193" t="s">
        <v>262</v>
      </c>
      <c r="C77" s="193">
        <f t="shared" ref="C77:L77" si="20">C31*100/443</f>
        <v>166.37095560571854</v>
      </c>
      <c r="D77" s="46">
        <f t="shared" si="20"/>
        <v>167.5206922498119</v>
      </c>
      <c r="E77" s="46">
        <f t="shared" si="20"/>
        <v>140.09781790820165</v>
      </c>
      <c r="F77" s="46">
        <f t="shared" si="20"/>
        <v>7.537848006019563</v>
      </c>
      <c r="G77" s="46">
        <f t="shared" si="20"/>
        <v>0</v>
      </c>
      <c r="H77" s="46">
        <f t="shared" si="20"/>
        <v>0</v>
      </c>
      <c r="I77" s="46">
        <f t="shared" si="20"/>
        <v>0.71068472535741167</v>
      </c>
      <c r="J77" s="46">
        <f t="shared" si="20"/>
        <v>0</v>
      </c>
      <c r="K77" s="46">
        <f t="shared" si="20"/>
        <v>0</v>
      </c>
      <c r="L77" s="49">
        <f t="shared" si="20"/>
        <v>0</v>
      </c>
      <c r="M77" s="42"/>
      <c r="N77" s="191">
        <f>AVERAGE(N74:N76)</f>
        <v>2.6463333333333332</v>
      </c>
      <c r="O77" s="214">
        <f>AVERAGE(O74:O76)</f>
        <v>5.4171372554922526</v>
      </c>
      <c r="P77" s="208">
        <f t="shared" si="3"/>
        <v>0.18894819999999998</v>
      </c>
      <c r="Q77" s="207">
        <f t="shared" si="1"/>
        <v>0.38678360004214679</v>
      </c>
    </row>
    <row r="78" spans="1:17" ht="15" thickBot="1" x14ac:dyDescent="0.4">
      <c r="A78" s="44"/>
      <c r="B78" s="192" t="s">
        <v>263</v>
      </c>
      <c r="C78" s="192">
        <f t="shared" ref="C78:L78" si="21">C32*100/443</f>
        <v>7.223810070354971</v>
      </c>
      <c r="D78" s="47">
        <f t="shared" si="21"/>
        <v>1.7772855450584923</v>
      </c>
      <c r="E78" s="47">
        <f t="shared" si="21"/>
        <v>8.4988927160413539</v>
      </c>
      <c r="F78" s="47">
        <f t="shared" si="21"/>
        <v>6.343324150590365</v>
      </c>
      <c r="G78" s="47">
        <f t="shared" si="21"/>
        <v>0</v>
      </c>
      <c r="H78" s="47">
        <f t="shared" si="21"/>
        <v>0</v>
      </c>
      <c r="I78" s="47">
        <f t="shared" si="21"/>
        <v>1.2309420524821706</v>
      </c>
      <c r="J78" s="47">
        <f t="shared" si="21"/>
        <v>0</v>
      </c>
      <c r="K78" s="47">
        <f t="shared" si="21"/>
        <v>0</v>
      </c>
      <c r="L78" s="50">
        <f t="shared" si="21"/>
        <v>0</v>
      </c>
      <c r="M78" s="43"/>
      <c r="N78" s="200">
        <f>STDEV(N74:N76)</f>
        <v>3.1826770702245863E-2</v>
      </c>
      <c r="O78" s="215">
        <f>STDEV(O74:O76)</f>
        <v>0.2987215785273743</v>
      </c>
      <c r="P78" s="206">
        <f t="shared" si="3"/>
        <v>2.2724314281403544E-3</v>
      </c>
      <c r="Q78" s="205">
        <f t="shared" si="1"/>
        <v>2.1328720706854525E-2</v>
      </c>
    </row>
    <row r="79" spans="1:17" x14ac:dyDescent="0.35">
      <c r="A79" s="44">
        <v>280</v>
      </c>
      <c r="B79" s="194" t="s">
        <v>2</v>
      </c>
      <c r="C79" s="194">
        <f t="shared" ref="C79:L79" si="22">C33*100/443</f>
        <v>269.5259593679458</v>
      </c>
      <c r="D79" s="45">
        <f t="shared" si="22"/>
        <v>260</v>
      </c>
      <c r="E79" s="45">
        <f t="shared" si="22"/>
        <v>261.82844243792329</v>
      </c>
      <c r="F79" s="196">
        <f t="shared" si="22"/>
        <v>227.4492099322799</v>
      </c>
      <c r="G79" s="196">
        <f t="shared" si="22"/>
        <v>115.50564334085779</v>
      </c>
      <c r="H79" s="196">
        <f t="shared" si="22"/>
        <v>0</v>
      </c>
      <c r="I79" s="196">
        <f t="shared" si="22"/>
        <v>1.5250564334085779</v>
      </c>
      <c r="J79" s="45">
        <f t="shared" si="22"/>
        <v>0</v>
      </c>
      <c r="K79" s="45">
        <f t="shared" si="22"/>
        <v>0</v>
      </c>
      <c r="L79" s="51">
        <f t="shared" si="22"/>
        <v>0</v>
      </c>
      <c r="M79" s="41">
        <v>0.34100000000000003</v>
      </c>
      <c r="N79" s="48">
        <v>3.3052999999999999</v>
      </c>
      <c r="O79" s="190">
        <f>N79/M79</f>
        <v>9.6929618768328432</v>
      </c>
      <c r="P79" s="210">
        <f t="shared" si="3"/>
        <v>0.23599841999999999</v>
      </c>
      <c r="Q79" s="209">
        <f t="shared" si="1"/>
        <v>0.69207747800586505</v>
      </c>
    </row>
    <row r="80" spans="1:17" x14ac:dyDescent="0.35">
      <c r="A80" s="44"/>
      <c r="B80" s="193" t="s">
        <v>3</v>
      </c>
      <c r="C80" s="193">
        <f t="shared" ref="C80:L80" si="23">C34*100/443</f>
        <v>259.5259593679458</v>
      </c>
      <c r="D80" s="46">
        <f t="shared" si="23"/>
        <v>256.61399548532734</v>
      </c>
      <c r="E80" s="46">
        <f t="shared" si="23"/>
        <v>234.51467268623028</v>
      </c>
      <c r="F80" s="197">
        <f t="shared" si="23"/>
        <v>244.08577878103839</v>
      </c>
      <c r="G80" s="197">
        <f t="shared" si="23"/>
        <v>208.90293453724604</v>
      </c>
      <c r="H80" s="197">
        <f t="shared" si="23"/>
        <v>66.997742663656879</v>
      </c>
      <c r="I80" s="197">
        <f t="shared" si="23"/>
        <v>0</v>
      </c>
      <c r="J80" s="46">
        <f t="shared" si="23"/>
        <v>0</v>
      </c>
      <c r="K80" s="46">
        <f t="shared" si="23"/>
        <v>1.6255079006772006</v>
      </c>
      <c r="L80" s="49">
        <f t="shared" si="23"/>
        <v>0</v>
      </c>
      <c r="M80" s="42">
        <v>0.29799999999999999</v>
      </c>
      <c r="N80" s="52">
        <v>3.6423000000000001</v>
      </c>
      <c r="O80" s="188">
        <f>N80/M80</f>
        <v>12.22248322147651</v>
      </c>
      <c r="P80" s="208">
        <f t="shared" si="3"/>
        <v>0.26006021999999995</v>
      </c>
      <c r="Q80" s="207">
        <f t="shared" si="1"/>
        <v>0.87268530201342287</v>
      </c>
    </row>
    <row r="81" spans="1:17" x14ac:dyDescent="0.35">
      <c r="A81" s="44"/>
      <c r="B81" s="193" t="s">
        <v>4</v>
      </c>
      <c r="C81" s="193">
        <f t="shared" ref="C81:L81" si="24">C35*100/443</f>
        <v>262.66365688487582</v>
      </c>
      <c r="D81" s="46">
        <f t="shared" si="24"/>
        <v>259.23250564334091</v>
      </c>
      <c r="E81" s="46">
        <f t="shared" si="24"/>
        <v>248.98419864559818</v>
      </c>
      <c r="F81" s="197">
        <f t="shared" si="24"/>
        <v>239.34537246049661</v>
      </c>
      <c r="G81" s="197">
        <f t="shared" si="24"/>
        <v>177.3273137697517</v>
      </c>
      <c r="H81" s="197">
        <f t="shared" si="24"/>
        <v>0</v>
      </c>
      <c r="I81" s="197">
        <f t="shared" si="24"/>
        <v>0</v>
      </c>
      <c r="J81" s="46">
        <f t="shared" si="24"/>
        <v>0</v>
      </c>
      <c r="K81" s="46">
        <f t="shared" si="24"/>
        <v>0</v>
      </c>
      <c r="L81" s="49">
        <f t="shared" si="24"/>
        <v>0</v>
      </c>
      <c r="M81" s="42">
        <v>0.312</v>
      </c>
      <c r="N81" s="52">
        <v>3.7307000000000001</v>
      </c>
      <c r="O81" s="188">
        <f>N81/M81</f>
        <v>11.957371794871795</v>
      </c>
      <c r="P81" s="208">
        <f t="shared" si="3"/>
        <v>0.26637198000000001</v>
      </c>
      <c r="Q81" s="207">
        <f t="shared" si="1"/>
        <v>0.8537563461538461</v>
      </c>
    </row>
    <row r="82" spans="1:17" x14ac:dyDescent="0.35">
      <c r="A82" s="44"/>
      <c r="B82" s="193" t="s">
        <v>262</v>
      </c>
      <c r="C82" s="193">
        <f t="shared" ref="C82:L82" si="25">C36*100/443</f>
        <v>263.9051918735891</v>
      </c>
      <c r="D82" s="46">
        <f t="shared" si="25"/>
        <v>258.61550037622271</v>
      </c>
      <c r="E82" s="46">
        <f t="shared" si="25"/>
        <v>248.44243792325059</v>
      </c>
      <c r="F82" s="46">
        <f t="shared" si="25"/>
        <v>236.96012039127163</v>
      </c>
      <c r="G82" s="46">
        <f t="shared" si="25"/>
        <v>167.24529721595187</v>
      </c>
      <c r="H82" s="46">
        <f t="shared" si="25"/>
        <v>22.33258088788563</v>
      </c>
      <c r="I82" s="46">
        <f t="shared" si="25"/>
        <v>0.50835214446952603</v>
      </c>
      <c r="J82" s="46">
        <f t="shared" si="25"/>
        <v>0</v>
      </c>
      <c r="K82" s="46">
        <f t="shared" si="25"/>
        <v>0.54183596689240032</v>
      </c>
      <c r="L82" s="49">
        <f t="shared" si="25"/>
        <v>0</v>
      </c>
      <c r="M82" s="198"/>
      <c r="N82" s="191">
        <f>AVERAGE(N79:N81)</f>
        <v>3.5594333333333332</v>
      </c>
      <c r="O82" s="214">
        <f>AVERAGE(O79:O81)</f>
        <v>11.290938964393717</v>
      </c>
      <c r="P82" s="208">
        <f t="shared" si="3"/>
        <v>0.25414354</v>
      </c>
      <c r="Q82" s="207">
        <f t="shared" si="1"/>
        <v>0.80617304205771134</v>
      </c>
    </row>
    <row r="83" spans="1:17" ht="15" thickBot="1" x14ac:dyDescent="0.4">
      <c r="A83" s="44"/>
      <c r="B83" s="192" t="s">
        <v>263</v>
      </c>
      <c r="C83" s="192">
        <f t="shared" ref="C83:L83" si="26">C37*100/443</f>
        <v>5.1142992526982152</v>
      </c>
      <c r="D83" s="47">
        <f t="shared" si="26"/>
        <v>1.775324834525956</v>
      </c>
      <c r="E83" s="47">
        <f t="shared" si="26"/>
        <v>13.66494174968682</v>
      </c>
      <c r="F83" s="47">
        <f t="shared" si="26"/>
        <v>8.5709349746790462</v>
      </c>
      <c r="G83" s="47">
        <f t="shared" si="26"/>
        <v>47.507881388765988</v>
      </c>
      <c r="H83" s="47">
        <f t="shared" si="26"/>
        <v>38.681164761959572</v>
      </c>
      <c r="I83" s="47">
        <f t="shared" si="26"/>
        <v>0.88049174235781313</v>
      </c>
      <c r="J83" s="47">
        <f t="shared" si="26"/>
        <v>0</v>
      </c>
      <c r="K83" s="47">
        <f t="shared" si="26"/>
        <v>0.93848742402584528</v>
      </c>
      <c r="L83" s="50">
        <f t="shared" si="26"/>
        <v>0</v>
      </c>
      <c r="M83" s="199"/>
      <c r="N83" s="200">
        <f>STDEV(N79:N81)</f>
        <v>0.22448040745983464</v>
      </c>
      <c r="O83" s="215">
        <f>STDEV(O79:O81)</f>
        <v>1.3902226787123821</v>
      </c>
      <c r="P83" s="206">
        <f t="shared" si="3"/>
        <v>1.6027901092632194E-2</v>
      </c>
      <c r="Q83" s="205">
        <f t="shared" si="1"/>
        <v>9.9261899260064082E-2</v>
      </c>
    </row>
    <row r="84" spans="1:17" x14ac:dyDescent="0.35">
      <c r="A84" s="44">
        <v>350</v>
      </c>
      <c r="B84" s="194" t="s">
        <v>2</v>
      </c>
      <c r="C84" s="194">
        <f t="shared" ref="C84:L84" si="27">C38*100/443</f>
        <v>336.56884875846504</v>
      </c>
      <c r="D84" s="45">
        <f t="shared" si="27"/>
        <v>309.25507900677201</v>
      </c>
      <c r="E84" s="45">
        <f t="shared" si="27"/>
        <v>360.88036117381489</v>
      </c>
      <c r="F84" s="196">
        <f t="shared" si="27"/>
        <v>334.15349887133181</v>
      </c>
      <c r="G84" s="196">
        <f t="shared" si="27"/>
        <v>298.28442437923252</v>
      </c>
      <c r="H84" s="196">
        <f t="shared" si="27"/>
        <v>133.32279909706546</v>
      </c>
      <c r="I84" s="196">
        <f t="shared" si="27"/>
        <v>0</v>
      </c>
      <c r="J84" s="45">
        <f t="shared" si="27"/>
        <v>0</v>
      </c>
      <c r="K84" s="45">
        <f t="shared" si="27"/>
        <v>0</v>
      </c>
      <c r="L84" s="51">
        <f t="shared" si="27"/>
        <v>1.7203160270880362</v>
      </c>
      <c r="M84" s="41">
        <v>0.38200000000000001</v>
      </c>
      <c r="N84" s="48">
        <v>4.8643000000000001</v>
      </c>
      <c r="O84" s="190">
        <f>N84/M84</f>
        <v>12.733769633507853</v>
      </c>
      <c r="P84" s="210">
        <f t="shared" si="3"/>
        <v>0.34731102000000003</v>
      </c>
      <c r="Q84" s="209">
        <f t="shared" si="1"/>
        <v>0.90919115183246069</v>
      </c>
    </row>
    <row r="85" spans="1:17" x14ac:dyDescent="0.35">
      <c r="A85" s="44"/>
      <c r="B85" s="193" t="s">
        <v>3</v>
      </c>
      <c r="C85" s="193">
        <f t="shared" ref="C85:L85" si="28">C39*100/443</f>
        <v>352.84424379232507</v>
      </c>
      <c r="D85" s="46">
        <f t="shared" si="28"/>
        <v>325.84650112866819</v>
      </c>
      <c r="E85" s="46">
        <f t="shared" si="28"/>
        <v>321.26410835214449</v>
      </c>
      <c r="F85" s="197">
        <f t="shared" si="28"/>
        <v>285.07900677200905</v>
      </c>
      <c r="G85" s="197">
        <f t="shared" si="28"/>
        <v>249.09706546275396</v>
      </c>
      <c r="H85" s="197">
        <f t="shared" si="28"/>
        <v>22.808126410835214</v>
      </c>
      <c r="I85" s="197">
        <f t="shared" si="28"/>
        <v>0</v>
      </c>
      <c r="J85" s="46">
        <f t="shared" si="28"/>
        <v>0</v>
      </c>
      <c r="K85" s="46">
        <f t="shared" si="28"/>
        <v>0</v>
      </c>
      <c r="L85" s="49">
        <f t="shared" si="28"/>
        <v>0</v>
      </c>
      <c r="M85" s="42">
        <v>0.34799999999999998</v>
      </c>
      <c r="N85" s="52">
        <v>4.5064000000000002</v>
      </c>
      <c r="O85" s="188">
        <f>N85/M85</f>
        <v>12.949425287356323</v>
      </c>
      <c r="P85" s="208">
        <f t="shared" si="3"/>
        <v>0.32175696000000004</v>
      </c>
      <c r="Q85" s="207">
        <f t="shared" si="1"/>
        <v>0.92458896551724135</v>
      </c>
    </row>
    <row r="86" spans="1:17" x14ac:dyDescent="0.35">
      <c r="A86" s="44"/>
      <c r="B86" s="193" t="s">
        <v>4</v>
      </c>
      <c r="C86" s="193">
        <f t="shared" ref="C86:L86" si="29">C40*100/443</f>
        <v>348.14898419864562</v>
      </c>
      <c r="D86" s="46">
        <f t="shared" si="29"/>
        <v>346.00451467268624</v>
      </c>
      <c r="E86" s="46">
        <f t="shared" si="29"/>
        <v>334.92099322799095</v>
      </c>
      <c r="F86" s="197">
        <f t="shared" si="29"/>
        <v>336.07223476297969</v>
      </c>
      <c r="G86" s="197">
        <f t="shared" si="29"/>
        <v>229.11963882618511</v>
      </c>
      <c r="H86" s="197">
        <f t="shared" si="29"/>
        <v>8.942663656884875</v>
      </c>
      <c r="I86" s="197">
        <f t="shared" si="29"/>
        <v>1.4925507900677202</v>
      </c>
      <c r="J86" s="46">
        <f t="shared" si="29"/>
        <v>0</v>
      </c>
      <c r="K86" s="46">
        <f t="shared" si="29"/>
        <v>0</v>
      </c>
      <c r="L86" s="49">
        <f t="shared" si="29"/>
        <v>0</v>
      </c>
      <c r="M86" s="42">
        <v>0.35299999999999998</v>
      </c>
      <c r="N86" s="52">
        <v>5.0997000000000003</v>
      </c>
      <c r="O86" s="188">
        <f>N86/M86</f>
        <v>14.446742209631729</v>
      </c>
      <c r="P86" s="208">
        <f t="shared" si="3"/>
        <v>0.36411858000000002</v>
      </c>
      <c r="Q86" s="207">
        <f t="shared" si="1"/>
        <v>1.0314973937677054</v>
      </c>
    </row>
    <row r="87" spans="1:17" x14ac:dyDescent="0.35">
      <c r="A87" s="44"/>
      <c r="B87" s="193" t="s">
        <v>262</v>
      </c>
      <c r="C87" s="193">
        <f t="shared" ref="C87:L87" si="30">C41*100/443</f>
        <v>345.85402558314519</v>
      </c>
      <c r="D87" s="46">
        <f t="shared" si="30"/>
        <v>327.03536493604213</v>
      </c>
      <c r="E87" s="46">
        <f t="shared" si="30"/>
        <v>339.02182091798346</v>
      </c>
      <c r="F87" s="46">
        <f t="shared" si="30"/>
        <v>318.43491346877357</v>
      </c>
      <c r="G87" s="46">
        <f t="shared" si="30"/>
        <v>258.83370955605722</v>
      </c>
      <c r="H87" s="46">
        <f t="shared" si="30"/>
        <v>55.024529721595179</v>
      </c>
      <c r="I87" s="46">
        <f t="shared" si="30"/>
        <v>0.49751693002257336</v>
      </c>
      <c r="J87" s="46">
        <f t="shared" si="30"/>
        <v>0</v>
      </c>
      <c r="K87" s="46">
        <f t="shared" si="30"/>
        <v>0</v>
      </c>
      <c r="L87" s="49">
        <f t="shared" si="30"/>
        <v>0.57343867569601203</v>
      </c>
      <c r="M87" s="42"/>
      <c r="N87" s="191">
        <f>AVERAGE(N84:N86)</f>
        <v>4.8234666666666666</v>
      </c>
      <c r="O87" s="214">
        <f>AVERAGE(O84:O86)</f>
        <v>13.376645710165301</v>
      </c>
      <c r="P87" s="208">
        <f t="shared" si="3"/>
        <v>0.34439552000000001</v>
      </c>
      <c r="Q87" s="207">
        <f t="shared" si="1"/>
        <v>0.95509250370580245</v>
      </c>
    </row>
    <row r="88" spans="1:17" ht="15" thickBot="1" x14ac:dyDescent="0.4">
      <c r="A88" s="44"/>
      <c r="B88" s="192" t="s">
        <v>263</v>
      </c>
      <c r="C88" s="192">
        <f t="shared" ref="C88:L88" si="31">C42*100/443</f>
        <v>8.3768876775442944</v>
      </c>
      <c r="D88" s="47">
        <f t="shared" si="31"/>
        <v>18.403540510052803</v>
      </c>
      <c r="E88" s="47">
        <f t="shared" si="31"/>
        <v>20.123977308546252</v>
      </c>
      <c r="F88" s="47">
        <f t="shared" si="31"/>
        <v>28.902988954914619</v>
      </c>
      <c r="G88" s="47">
        <f t="shared" si="31"/>
        <v>35.595555464123585</v>
      </c>
      <c r="H88" s="47">
        <f t="shared" si="31"/>
        <v>68.161770845104783</v>
      </c>
      <c r="I88" s="47">
        <f t="shared" si="31"/>
        <v>0.86172460042478682</v>
      </c>
      <c r="J88" s="47">
        <f t="shared" si="31"/>
        <v>0</v>
      </c>
      <c r="K88" s="47">
        <f t="shared" si="31"/>
        <v>0</v>
      </c>
      <c r="L88" s="50">
        <f t="shared" si="31"/>
        <v>0.99322492133050533</v>
      </c>
      <c r="M88" s="43"/>
      <c r="N88" s="200">
        <f>STDEV(N84:N86)</f>
        <v>0.29875030264977703</v>
      </c>
      <c r="O88" s="215">
        <f>STDEV(O84:O86)</f>
        <v>0.932982705566898</v>
      </c>
      <c r="P88" s="206">
        <f t="shared" si="3"/>
        <v>2.1330771609194082E-2</v>
      </c>
      <c r="Q88" s="205">
        <f t="shared" si="1"/>
        <v>6.6614965177476518E-2</v>
      </c>
    </row>
    <row r="89" spans="1:17" x14ac:dyDescent="0.35">
      <c r="A89" s="44">
        <v>500</v>
      </c>
      <c r="B89" s="194" t="s">
        <v>2</v>
      </c>
      <c r="C89" s="194">
        <f t="shared" ref="C89:L89" si="32">C43*100/443</f>
        <v>410.24830699774265</v>
      </c>
      <c r="D89" s="45">
        <f t="shared" si="32"/>
        <v>419.30022573363431</v>
      </c>
      <c r="E89" s="196">
        <f t="shared" si="32"/>
        <v>330.0451467268623</v>
      </c>
      <c r="F89" s="196">
        <f t="shared" si="32"/>
        <v>225.61399548532731</v>
      </c>
      <c r="G89" s="196">
        <f t="shared" si="32"/>
        <v>0</v>
      </c>
      <c r="H89" s="45">
        <f t="shared" si="32"/>
        <v>0</v>
      </c>
      <c r="I89" s="45">
        <f t="shared" si="32"/>
        <v>0</v>
      </c>
      <c r="J89" s="45">
        <f t="shared" si="32"/>
        <v>0</v>
      </c>
      <c r="K89" s="45">
        <f t="shared" si="32"/>
        <v>0</v>
      </c>
      <c r="L89" s="51">
        <f t="shared" si="32"/>
        <v>0</v>
      </c>
      <c r="M89" s="41">
        <v>0.69199999999999995</v>
      </c>
      <c r="N89" s="48">
        <v>6.8758999999999997</v>
      </c>
      <c r="O89" s="190">
        <f>N89/M89</f>
        <v>9.9362716763005778</v>
      </c>
      <c r="P89" s="210">
        <f t="shared" si="3"/>
        <v>0.49093925999999999</v>
      </c>
      <c r="Q89" s="209">
        <f t="shared" si="1"/>
        <v>0.70944979768786132</v>
      </c>
    </row>
    <row r="90" spans="1:17" x14ac:dyDescent="0.35">
      <c r="A90" s="44"/>
      <c r="B90" s="193" t="s">
        <v>3</v>
      </c>
      <c r="C90" s="193">
        <f t="shared" ref="C90:L90" si="33">C44*100/443</f>
        <v>369.20993227990971</v>
      </c>
      <c r="D90" s="46">
        <f t="shared" si="33"/>
        <v>408.60045146726861</v>
      </c>
      <c r="E90" s="197">
        <f t="shared" si="33"/>
        <v>380.1354401805869</v>
      </c>
      <c r="F90" s="197">
        <f t="shared" si="33"/>
        <v>179.21444695259595</v>
      </c>
      <c r="G90" s="197">
        <f t="shared" si="33"/>
        <v>0</v>
      </c>
      <c r="H90" s="46">
        <f t="shared" si="33"/>
        <v>0</v>
      </c>
      <c r="I90" s="46">
        <f t="shared" si="33"/>
        <v>0</v>
      </c>
      <c r="J90" s="46">
        <f t="shared" si="33"/>
        <v>0</v>
      </c>
      <c r="K90" s="46">
        <f t="shared" si="33"/>
        <v>0</v>
      </c>
      <c r="L90" s="49">
        <f t="shared" si="33"/>
        <v>0</v>
      </c>
      <c r="M90" s="42">
        <v>0.66600000000000004</v>
      </c>
      <c r="N90" s="52">
        <v>7.9195000000000002</v>
      </c>
      <c r="O90" s="188">
        <f>N90/M90</f>
        <v>11.891141141141141</v>
      </c>
      <c r="P90" s="208">
        <f t="shared" si="3"/>
        <v>0.56545230000000002</v>
      </c>
      <c r="Q90" s="207">
        <f t="shared" si="1"/>
        <v>0.84902747747747742</v>
      </c>
    </row>
    <row r="91" spans="1:17" x14ac:dyDescent="0.35">
      <c r="A91" s="44"/>
      <c r="B91" s="193" t="s">
        <v>4</v>
      </c>
      <c r="C91" s="193">
        <f t="shared" ref="C91:L91" si="34">C45*100/443</f>
        <v>437.40406320541763</v>
      </c>
      <c r="D91" s="46">
        <f t="shared" si="34"/>
        <v>393.95033860045146</v>
      </c>
      <c r="E91" s="197">
        <f t="shared" si="34"/>
        <v>349.14221218961626</v>
      </c>
      <c r="F91" s="197">
        <f t="shared" si="34"/>
        <v>197.93905191873588</v>
      </c>
      <c r="G91" s="197">
        <f t="shared" si="34"/>
        <v>0</v>
      </c>
      <c r="H91" s="46">
        <f t="shared" si="34"/>
        <v>0</v>
      </c>
      <c r="I91" s="46">
        <f t="shared" si="34"/>
        <v>0</v>
      </c>
      <c r="J91" s="46">
        <f t="shared" si="34"/>
        <v>0</v>
      </c>
      <c r="K91" s="46">
        <f t="shared" si="34"/>
        <v>0</v>
      </c>
      <c r="L91" s="49">
        <f t="shared" si="34"/>
        <v>0</v>
      </c>
      <c r="M91" s="42">
        <v>0.67</v>
      </c>
      <c r="N91" s="52">
        <v>7.2737999999999996</v>
      </c>
      <c r="O91" s="188">
        <f>N91/M91</f>
        <v>10.85641791044776</v>
      </c>
      <c r="P91" s="208">
        <f t="shared" si="3"/>
        <v>0.51934932</v>
      </c>
      <c r="Q91" s="207">
        <f t="shared" si="1"/>
        <v>0.77514823880597006</v>
      </c>
    </row>
    <row r="92" spans="1:17" x14ac:dyDescent="0.35">
      <c r="A92" s="44"/>
      <c r="B92" s="193" t="s">
        <v>262</v>
      </c>
      <c r="C92" s="193">
        <f t="shared" ref="C92:L92" si="35">C46*100/443</f>
        <v>405.62076749435664</v>
      </c>
      <c r="D92" s="46">
        <f t="shared" si="35"/>
        <v>407.28367193378477</v>
      </c>
      <c r="E92" s="46">
        <f t="shared" si="35"/>
        <v>353.10759969902182</v>
      </c>
      <c r="F92" s="46">
        <f t="shared" si="35"/>
        <v>200.92249811888635</v>
      </c>
      <c r="G92" s="46">
        <f t="shared" si="35"/>
        <v>0</v>
      </c>
      <c r="H92" s="46">
        <f t="shared" si="35"/>
        <v>0</v>
      </c>
      <c r="I92" s="46">
        <f t="shared" si="35"/>
        <v>0</v>
      </c>
      <c r="J92" s="46">
        <f t="shared" si="35"/>
        <v>0</v>
      </c>
      <c r="K92" s="46">
        <f t="shared" si="35"/>
        <v>0</v>
      </c>
      <c r="L92" s="49">
        <f t="shared" si="35"/>
        <v>0</v>
      </c>
      <c r="M92" s="42"/>
      <c r="N92" s="191">
        <f>AVERAGE(N89:N91)</f>
        <v>7.3564000000000007</v>
      </c>
      <c r="O92" s="214">
        <f>AVERAGE(O89:O91)</f>
        <v>10.894610242629826</v>
      </c>
      <c r="P92" s="208">
        <f t="shared" si="3"/>
        <v>0.52524696000000004</v>
      </c>
      <c r="Q92" s="207">
        <f t="shared" si="1"/>
        <v>0.77787517132376949</v>
      </c>
    </row>
    <row r="93" spans="1:17" ht="15" thickBot="1" x14ac:dyDescent="0.4">
      <c r="A93" s="44"/>
      <c r="B93" s="192" t="s">
        <v>263</v>
      </c>
      <c r="C93" s="192">
        <f t="shared" ref="C93:L93" si="36">C47*100/443</f>
        <v>34.331770483953747</v>
      </c>
      <c r="D93" s="47">
        <f t="shared" si="36"/>
        <v>12.726139464548096</v>
      </c>
      <c r="E93" s="47">
        <f t="shared" si="36"/>
        <v>25.279489673347328</v>
      </c>
      <c r="F93" s="47">
        <f t="shared" si="36"/>
        <v>23.343205423253639</v>
      </c>
      <c r="G93" s="47">
        <f t="shared" si="36"/>
        <v>0</v>
      </c>
      <c r="H93" s="47">
        <f t="shared" si="36"/>
        <v>0</v>
      </c>
      <c r="I93" s="47">
        <f t="shared" si="36"/>
        <v>0</v>
      </c>
      <c r="J93" s="47">
        <f t="shared" si="36"/>
        <v>0</v>
      </c>
      <c r="K93" s="47">
        <f t="shared" si="36"/>
        <v>0</v>
      </c>
      <c r="L93" s="50">
        <f t="shared" si="36"/>
        <v>0</v>
      </c>
      <c r="M93" s="43"/>
      <c r="N93" s="200">
        <f>STDEV(N89:N91)</f>
        <v>0.52668046289947035</v>
      </c>
      <c r="O93" s="215">
        <f>STDEV(O89:O91)</f>
        <v>0.97799419569833657</v>
      </c>
      <c r="P93" s="206">
        <f t="shared" si="3"/>
        <v>3.760498505102218E-2</v>
      </c>
      <c r="Q93" s="205">
        <f t="shared" si="1"/>
        <v>6.9828785572861221E-2</v>
      </c>
    </row>
    <row r="94" spans="1:17" x14ac:dyDescent="0.35">
      <c r="A94" s="44">
        <v>560</v>
      </c>
      <c r="B94" s="194" t="s">
        <v>2</v>
      </c>
      <c r="C94" s="194">
        <f t="shared" ref="C94:L94" si="37">C48*100/443</f>
        <v>480.45146726862305</v>
      </c>
      <c r="D94" s="45">
        <f t="shared" si="37"/>
        <v>504.1986455981941</v>
      </c>
      <c r="E94" s="45">
        <f t="shared" si="37"/>
        <v>517.87810383747171</v>
      </c>
      <c r="F94" s="196">
        <f t="shared" si="37"/>
        <v>445.25959367945825</v>
      </c>
      <c r="G94" s="196">
        <f t="shared" si="37"/>
        <v>416.32054176072234</v>
      </c>
      <c r="H94" s="196">
        <f t="shared" si="37"/>
        <v>121.76749435665913</v>
      </c>
      <c r="I94" s="45">
        <f t="shared" si="37"/>
        <v>0</v>
      </c>
      <c r="J94" s="45">
        <f t="shared" si="37"/>
        <v>0</v>
      </c>
      <c r="K94" s="45">
        <f t="shared" si="37"/>
        <v>0</v>
      </c>
      <c r="L94" s="51">
        <f t="shared" si="37"/>
        <v>1.635214446952596</v>
      </c>
      <c r="M94" s="41">
        <v>0.433</v>
      </c>
      <c r="N94" s="48">
        <v>6.7393999999999998</v>
      </c>
      <c r="O94" s="190">
        <f>N94/M94</f>
        <v>15.564434180138567</v>
      </c>
      <c r="P94" s="210">
        <f t="shared" si="3"/>
        <v>0.48119315999999995</v>
      </c>
      <c r="Q94" s="209">
        <f t="shared" si="1"/>
        <v>1.1113006004618937</v>
      </c>
    </row>
    <row r="95" spans="1:17" x14ac:dyDescent="0.35">
      <c r="A95" s="44"/>
      <c r="B95" s="193" t="s">
        <v>3</v>
      </c>
      <c r="C95" s="193">
        <f t="shared" ref="C95:L95" si="38">C49*100/443</f>
        <v>534.89841986455986</v>
      </c>
      <c r="D95" s="46">
        <f t="shared" si="38"/>
        <v>542.41534988713317</v>
      </c>
      <c r="E95" s="46">
        <f t="shared" si="38"/>
        <v>488.91647855530476</v>
      </c>
      <c r="F95" s="197">
        <f t="shared" si="38"/>
        <v>501.15124153498869</v>
      </c>
      <c r="G95" s="197">
        <f t="shared" si="38"/>
        <v>443.99548532731376</v>
      </c>
      <c r="H95" s="197">
        <f t="shared" si="38"/>
        <v>51.221218961625283</v>
      </c>
      <c r="I95" s="46">
        <f t="shared" si="38"/>
        <v>0</v>
      </c>
      <c r="J95" s="46">
        <f t="shared" si="38"/>
        <v>1.6916478555304739</v>
      </c>
      <c r="K95" s="46">
        <f t="shared" si="38"/>
        <v>0</v>
      </c>
      <c r="L95" s="49">
        <f t="shared" si="38"/>
        <v>1.9386004514672686</v>
      </c>
      <c r="M95" s="42">
        <v>0.44400000000000001</v>
      </c>
      <c r="N95" s="52">
        <v>9.3734999999999999</v>
      </c>
      <c r="O95" s="188">
        <f>N95/M95</f>
        <v>21.111486486486488</v>
      </c>
      <c r="P95" s="208">
        <f t="shared" si="3"/>
        <v>0.66926789999999992</v>
      </c>
      <c r="Q95" s="207">
        <f t="shared" si="1"/>
        <v>1.5073601351351351</v>
      </c>
    </row>
    <row r="96" spans="1:17" x14ac:dyDescent="0.35">
      <c r="A96" s="44"/>
      <c r="B96" s="193" t="s">
        <v>4</v>
      </c>
      <c r="C96" s="193">
        <f t="shared" ref="C96:L96" si="39">C50*100/443</f>
        <v>534.51467268623026</v>
      </c>
      <c r="D96" s="46">
        <f t="shared" si="39"/>
        <v>534.08577878103836</v>
      </c>
      <c r="E96" s="46">
        <f t="shared" si="39"/>
        <v>518.21670428893901</v>
      </c>
      <c r="F96" s="197">
        <f t="shared" si="39"/>
        <v>465.372460496614</v>
      </c>
      <c r="G96" s="197">
        <f t="shared" si="39"/>
        <v>427.53950338600453</v>
      </c>
      <c r="H96" s="197">
        <f t="shared" si="39"/>
        <v>0</v>
      </c>
      <c r="I96" s="46">
        <f t="shared" si="39"/>
        <v>0</v>
      </c>
      <c r="J96" s="46">
        <f t="shared" si="39"/>
        <v>0</v>
      </c>
      <c r="K96" s="46">
        <f t="shared" si="39"/>
        <v>1.476975169300226</v>
      </c>
      <c r="L96" s="49">
        <f t="shared" si="39"/>
        <v>1.5532731376975171</v>
      </c>
      <c r="M96" s="42">
        <v>0.435</v>
      </c>
      <c r="N96" s="52">
        <v>9.6952999999999996</v>
      </c>
      <c r="O96" s="188">
        <f>N96/M96</f>
        <v>22.288045977011492</v>
      </c>
      <c r="P96" s="208">
        <f t="shared" si="3"/>
        <v>0.69224441999999997</v>
      </c>
      <c r="Q96" s="207">
        <f t="shared" si="1"/>
        <v>1.5913664827586205</v>
      </c>
    </row>
    <row r="97" spans="1:21" x14ac:dyDescent="0.35">
      <c r="A97" s="44"/>
      <c r="B97" s="193" t="s">
        <v>262</v>
      </c>
      <c r="C97" s="193">
        <f t="shared" ref="C97:L97" si="40">C51*100/443</f>
        <v>516.62151993980433</v>
      </c>
      <c r="D97" s="46">
        <f t="shared" si="40"/>
        <v>526.89992475545523</v>
      </c>
      <c r="E97" s="46">
        <f t="shared" si="40"/>
        <v>508.33709556057187</v>
      </c>
      <c r="F97" s="46">
        <f t="shared" si="40"/>
        <v>470.59443190368705</v>
      </c>
      <c r="G97" s="46">
        <f t="shared" si="40"/>
        <v>429.28517682468021</v>
      </c>
      <c r="H97" s="46">
        <f t="shared" si="40"/>
        <v>57.662904439428139</v>
      </c>
      <c r="I97" s="46">
        <f t="shared" si="40"/>
        <v>0</v>
      </c>
      <c r="J97" s="46">
        <f t="shared" si="40"/>
        <v>0.56388261851015797</v>
      </c>
      <c r="K97" s="46">
        <f t="shared" si="40"/>
        <v>0.49232505643340857</v>
      </c>
      <c r="L97" s="49">
        <f t="shared" si="40"/>
        <v>1.7090293453724605</v>
      </c>
      <c r="M97" s="42"/>
      <c r="N97" s="191">
        <f>AVERAGE(N94:N96)</f>
        <v>8.6027333333333331</v>
      </c>
      <c r="O97" s="214">
        <f>AVERAGE(O94:O96)</f>
        <v>19.65465554787885</v>
      </c>
      <c r="P97" s="208">
        <f t="shared" si="3"/>
        <v>0.61423515999999989</v>
      </c>
      <c r="Q97" s="207">
        <f t="shared" si="1"/>
        <v>1.40334240611855</v>
      </c>
    </row>
    <row r="98" spans="1:21" ht="15" thickBot="1" x14ac:dyDescent="0.4">
      <c r="A98" s="44"/>
      <c r="B98" s="192" t="s">
        <v>263</v>
      </c>
      <c r="C98" s="192">
        <f t="shared" ref="C98:L98" si="41">C52*100/443</f>
        <v>31.324772116509365</v>
      </c>
      <c r="D98" s="47">
        <f t="shared" si="41"/>
        <v>20.096181110718423</v>
      </c>
      <c r="E98" s="47">
        <f t="shared" si="41"/>
        <v>16.819599763828656</v>
      </c>
      <c r="F98" s="47">
        <f t="shared" si="41"/>
        <v>28.309376786391315</v>
      </c>
      <c r="G98" s="47">
        <f t="shared" si="41"/>
        <v>13.919811678660698</v>
      </c>
      <c r="H98" s="47">
        <f t="shared" si="41"/>
        <v>61.138794184388004</v>
      </c>
      <c r="I98" s="47">
        <f t="shared" si="41"/>
        <v>0</v>
      </c>
      <c r="J98" s="47">
        <f t="shared" si="41"/>
        <v>0.97667334476457224</v>
      </c>
      <c r="K98" s="47">
        <f t="shared" si="41"/>
        <v>0.8527320115818785</v>
      </c>
      <c r="L98" s="50">
        <f t="shared" si="41"/>
        <v>0.20299202966078325</v>
      </c>
      <c r="M98" s="43"/>
      <c r="N98" s="200">
        <f>STDEV(N94:N96)</f>
        <v>1.6216957616437653</v>
      </c>
      <c r="O98" s="215">
        <f>STDEV(O94:O96)</f>
        <v>3.5907528718258432</v>
      </c>
      <c r="P98" s="206">
        <f t="shared" si="3"/>
        <v>0.11578907738136485</v>
      </c>
      <c r="Q98" s="205">
        <f t="shared" si="1"/>
        <v>0.25637975504836519</v>
      </c>
    </row>
    <row r="99" spans="1:21" x14ac:dyDescent="0.35">
      <c r="M99" t="s">
        <v>403</v>
      </c>
    </row>
    <row r="104" spans="1:21" ht="15" thickBot="1" x14ac:dyDescent="0.4"/>
    <row r="105" spans="1:21" ht="15" thickBot="1" x14ac:dyDescent="0.4">
      <c r="N105" s="467" t="s">
        <v>358</v>
      </c>
      <c r="O105" s="468"/>
      <c r="P105" s="216" t="s">
        <v>359</v>
      </c>
      <c r="Q105" s="217"/>
    </row>
    <row r="106" spans="1:21" ht="15" thickBot="1" x14ac:dyDescent="0.4">
      <c r="L106" s="218" t="s">
        <v>330</v>
      </c>
      <c r="M106" s="218" t="s">
        <v>375</v>
      </c>
      <c r="N106" s="48" t="s">
        <v>354</v>
      </c>
      <c r="O106" s="190" t="s">
        <v>263</v>
      </c>
      <c r="P106" s="41" t="s">
        <v>360</v>
      </c>
      <c r="Q106" s="189" t="s">
        <v>263</v>
      </c>
    </row>
    <row r="107" spans="1:21" x14ac:dyDescent="0.35">
      <c r="L107" s="41">
        <v>28</v>
      </c>
      <c r="M107" s="230">
        <f>L107*7.14/100</f>
        <v>1.9991999999999999</v>
      </c>
      <c r="N107" s="210">
        <v>5.8207660000000008E-2</v>
      </c>
      <c r="O107" s="209">
        <v>2.2386960007745538E-2</v>
      </c>
      <c r="P107" s="210">
        <v>0.49041468582058689</v>
      </c>
      <c r="Q107" s="209">
        <v>0.16720016815037247</v>
      </c>
    </row>
    <row r="108" spans="1:21" x14ac:dyDescent="0.35">
      <c r="L108" s="42">
        <v>70</v>
      </c>
      <c r="M108" s="231">
        <f t="shared" ref="M108:M114" si="42">L108*7.14/100</f>
        <v>4.9979999999999993</v>
      </c>
      <c r="N108" s="208">
        <v>9.9569679999999994E-2</v>
      </c>
      <c r="O108" s="207">
        <v>2.9474287836851958E-2</v>
      </c>
      <c r="P108" s="208">
        <v>0.69720972924067237</v>
      </c>
      <c r="Q108" s="207">
        <v>0.16467506297708176</v>
      </c>
    </row>
    <row r="109" spans="1:21" x14ac:dyDescent="0.35">
      <c r="L109" s="42">
        <v>140</v>
      </c>
      <c r="M109" s="231">
        <f t="shared" si="42"/>
        <v>9.9959999999999987</v>
      </c>
      <c r="N109" s="208">
        <v>0.12735379999999999</v>
      </c>
      <c r="O109" s="207">
        <v>4.012936201785426E-3</v>
      </c>
      <c r="P109" s="208">
        <v>0.65980840740740732</v>
      </c>
      <c r="Q109" s="207">
        <v>8.9432097014987874E-2</v>
      </c>
    </row>
    <row r="110" spans="1:21" x14ac:dyDescent="0.35">
      <c r="L110" s="42">
        <v>200</v>
      </c>
      <c r="M110" s="231">
        <f t="shared" si="42"/>
        <v>14.28</v>
      </c>
      <c r="N110" s="208">
        <v>0.18894819999999998</v>
      </c>
      <c r="O110" s="207">
        <v>2.2724314281403544E-3</v>
      </c>
      <c r="P110" s="208">
        <v>0.38678360004214679</v>
      </c>
      <c r="Q110" s="207">
        <v>2.1328720706854525E-2</v>
      </c>
    </row>
    <row r="111" spans="1:21" x14ac:dyDescent="0.35">
      <c r="L111" s="42">
        <v>280</v>
      </c>
      <c r="M111" s="231">
        <f t="shared" si="42"/>
        <v>19.991999999999997</v>
      </c>
      <c r="N111" s="208">
        <v>0.25414354</v>
      </c>
      <c r="O111" s="207">
        <v>1.6027901092632194E-2</v>
      </c>
      <c r="P111" s="208">
        <v>0.80617304205771134</v>
      </c>
      <c r="Q111" s="207">
        <v>9.9261899260064082E-2</v>
      </c>
    </row>
    <row r="112" spans="1:21" x14ac:dyDescent="0.35">
      <c r="L112" s="42">
        <v>350</v>
      </c>
      <c r="M112" s="231">
        <f t="shared" si="42"/>
        <v>24.99</v>
      </c>
      <c r="N112" s="208">
        <v>0.34439552000000001</v>
      </c>
      <c r="O112" s="207">
        <v>2.1330771609194082E-2</v>
      </c>
      <c r="P112" s="208">
        <v>0.95509250370580245</v>
      </c>
      <c r="Q112" s="207">
        <v>6.6614965177476518E-2</v>
      </c>
      <c r="U112" s="55"/>
    </row>
    <row r="113" spans="12:21" x14ac:dyDescent="0.35">
      <c r="L113" s="42">
        <v>500</v>
      </c>
      <c r="M113" s="231">
        <f t="shared" si="42"/>
        <v>35.700000000000003</v>
      </c>
      <c r="N113" s="208">
        <v>0.52524696000000004</v>
      </c>
      <c r="O113" s="207">
        <v>3.760498505102218E-2</v>
      </c>
      <c r="P113" s="208">
        <v>0.77787517132376949</v>
      </c>
      <c r="Q113" s="207">
        <v>6.9828785572861221E-2</v>
      </c>
      <c r="U113" s="55"/>
    </row>
    <row r="114" spans="12:21" ht="15" thickBot="1" x14ac:dyDescent="0.4">
      <c r="L114" s="43">
        <v>560</v>
      </c>
      <c r="M114" s="232">
        <f t="shared" si="42"/>
        <v>39.983999999999995</v>
      </c>
      <c r="N114" s="206">
        <v>0.61423515999999989</v>
      </c>
      <c r="O114" s="205">
        <v>0.11578907738136485</v>
      </c>
      <c r="P114" s="206">
        <v>1.40334240611855</v>
      </c>
      <c r="Q114" s="205">
        <v>0.25637975504836519</v>
      </c>
    </row>
    <row r="115" spans="12:21" x14ac:dyDescent="0.35">
      <c r="M115" s="52"/>
      <c r="N115" s="52"/>
      <c r="O115" s="55"/>
      <c r="P115" s="52"/>
      <c r="Q115" s="52"/>
    </row>
    <row r="116" spans="12:21" x14ac:dyDescent="0.35">
      <c r="M116" s="52"/>
      <c r="N116" s="52"/>
      <c r="O116" s="52"/>
      <c r="P116" s="52"/>
      <c r="Q116" s="52"/>
    </row>
    <row r="117" spans="12:21" x14ac:dyDescent="0.35">
      <c r="M117" s="52"/>
      <c r="N117" s="52"/>
      <c r="O117" s="52"/>
      <c r="P117" s="52"/>
      <c r="Q117" s="52"/>
    </row>
    <row r="118" spans="12:21" x14ac:dyDescent="0.35">
      <c r="M118" s="52"/>
      <c r="N118" s="52"/>
      <c r="O118" s="52"/>
      <c r="P118" s="52"/>
      <c r="Q118" s="52"/>
    </row>
    <row r="119" spans="12:21" x14ac:dyDescent="0.35">
      <c r="M119" s="52"/>
      <c r="N119" s="52"/>
      <c r="O119" s="52"/>
      <c r="P119" s="52"/>
      <c r="Q119" s="52"/>
    </row>
    <row r="120" spans="12:21" x14ac:dyDescent="0.35">
      <c r="M120" s="52"/>
      <c r="N120" s="52"/>
      <c r="O120" s="52"/>
      <c r="P120" s="52"/>
      <c r="Q120" s="52"/>
    </row>
    <row r="121" spans="12:21" x14ac:dyDescent="0.35">
      <c r="M121" s="52"/>
      <c r="N121" s="52"/>
      <c r="O121" s="52"/>
      <c r="P121" s="52"/>
      <c r="Q121" s="52"/>
    </row>
    <row r="122" spans="12:21" x14ac:dyDescent="0.35">
      <c r="M122" s="52"/>
      <c r="N122" s="52"/>
      <c r="O122" s="52"/>
      <c r="P122" s="52"/>
      <c r="Q122" s="52"/>
    </row>
    <row r="123" spans="12:21" x14ac:dyDescent="0.35">
      <c r="M123" s="52"/>
      <c r="N123" s="52"/>
      <c r="O123" s="52"/>
      <c r="P123" s="52"/>
      <c r="Q123" s="52"/>
    </row>
  </sheetData>
  <mergeCells count="1">
    <mergeCell ref="N105:O105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G95"/>
  <sheetViews>
    <sheetView zoomScale="60" zoomScaleNormal="60" workbookViewId="0">
      <selection activeCell="M93" sqref="M93"/>
    </sheetView>
  </sheetViews>
  <sheetFormatPr baseColWidth="10" defaultRowHeight="14.5" x14ac:dyDescent="0.35"/>
  <cols>
    <col min="1" max="1" width="26.81640625" customWidth="1"/>
  </cols>
  <sheetData>
    <row r="9" spans="1:33" ht="15" thickBot="1" x14ac:dyDescent="0.4"/>
    <row r="10" spans="1:33" x14ac:dyDescent="0.35">
      <c r="A10" s="41" t="s">
        <v>12</v>
      </c>
      <c r="B10" s="469" t="s">
        <v>364</v>
      </c>
      <c r="C10" s="469"/>
      <c r="D10" s="470"/>
      <c r="E10" s="41" t="s">
        <v>12</v>
      </c>
      <c r="F10" s="469" t="s">
        <v>365</v>
      </c>
      <c r="G10" s="469"/>
      <c r="H10" s="470"/>
      <c r="I10" s="41" t="s">
        <v>12</v>
      </c>
      <c r="J10" s="469" t="s">
        <v>366</v>
      </c>
      <c r="K10" s="469"/>
      <c r="L10" s="470"/>
      <c r="M10" s="41" t="s">
        <v>12</v>
      </c>
      <c r="N10" s="469" t="s">
        <v>367</v>
      </c>
      <c r="O10" s="469"/>
      <c r="P10" s="470"/>
      <c r="Q10" s="41" t="s">
        <v>12</v>
      </c>
      <c r="R10" s="469" t="s">
        <v>368</v>
      </c>
      <c r="S10" s="469"/>
      <c r="T10" s="470"/>
      <c r="U10" s="41" t="s">
        <v>12</v>
      </c>
      <c r="V10" s="469" t="s">
        <v>369</v>
      </c>
      <c r="W10" s="469"/>
      <c r="X10" s="470"/>
      <c r="Z10" s="41" t="s">
        <v>12</v>
      </c>
      <c r="AA10" s="469" t="s">
        <v>370</v>
      </c>
      <c r="AB10" s="469"/>
      <c r="AC10" s="470"/>
      <c r="AD10" s="41" t="s">
        <v>12</v>
      </c>
      <c r="AE10" s="469" t="s">
        <v>371</v>
      </c>
      <c r="AF10" s="469"/>
      <c r="AG10" s="470"/>
    </row>
    <row r="11" spans="1:33" x14ac:dyDescent="0.35">
      <c r="A11" s="42"/>
      <c r="B11" s="219" t="s">
        <v>2</v>
      </c>
      <c r="C11" s="219" t="s">
        <v>3</v>
      </c>
      <c r="D11" s="225" t="s">
        <v>4</v>
      </c>
      <c r="E11" s="42"/>
      <c r="F11" s="219" t="s">
        <v>2</v>
      </c>
      <c r="G11" s="219" t="s">
        <v>3</v>
      </c>
      <c r="H11" s="225" t="s">
        <v>4</v>
      </c>
      <c r="I11" s="42"/>
      <c r="J11" s="219" t="s">
        <v>2</v>
      </c>
      <c r="K11" s="219" t="s">
        <v>3</v>
      </c>
      <c r="L11" s="225" t="s">
        <v>4</v>
      </c>
      <c r="M11" s="42"/>
      <c r="N11" s="219" t="s">
        <v>2</v>
      </c>
      <c r="O11" s="219" t="s">
        <v>3</v>
      </c>
      <c r="P11" s="225" t="s">
        <v>4</v>
      </c>
      <c r="Q11" s="42"/>
      <c r="R11" s="219" t="s">
        <v>2</v>
      </c>
      <c r="S11" s="219" t="s">
        <v>3</v>
      </c>
      <c r="T11" s="225" t="s">
        <v>4</v>
      </c>
      <c r="U11" s="42"/>
      <c r="V11" s="219" t="s">
        <v>2</v>
      </c>
      <c r="W11" s="219" t="s">
        <v>3</v>
      </c>
      <c r="X11" s="225" t="s">
        <v>4</v>
      </c>
      <c r="Z11" s="42"/>
      <c r="AA11" s="219" t="s">
        <v>2</v>
      </c>
      <c r="AB11" s="219" t="s">
        <v>3</v>
      </c>
      <c r="AC11" s="225" t="s">
        <v>4</v>
      </c>
      <c r="AD11" s="42"/>
      <c r="AE11" s="219" t="s">
        <v>2</v>
      </c>
      <c r="AF11" s="219" t="s">
        <v>3</v>
      </c>
      <c r="AG11" s="225" t="s">
        <v>4</v>
      </c>
    </row>
    <row r="12" spans="1:33" x14ac:dyDescent="0.35">
      <c r="A12" s="42">
        <v>0</v>
      </c>
      <c r="B12" s="52">
        <v>3.4000000000000002E-2</v>
      </c>
      <c r="C12" s="52">
        <v>0.02</v>
      </c>
      <c r="D12" s="220">
        <v>3.7999999999999999E-2</v>
      </c>
      <c r="E12" s="42">
        <v>0</v>
      </c>
      <c r="F12" s="52">
        <v>7.0000000000000001E-3</v>
      </c>
      <c r="G12" s="52">
        <v>2.9000000000000001E-2</v>
      </c>
      <c r="H12" s="220">
        <v>1.6E-2</v>
      </c>
      <c r="I12" s="42">
        <v>0</v>
      </c>
      <c r="J12" s="52">
        <v>1.9E-2</v>
      </c>
      <c r="K12" s="52">
        <v>2.3E-2</v>
      </c>
      <c r="L12" s="220">
        <v>1.4999999999999999E-2</v>
      </c>
      <c r="M12" s="42">
        <v>0</v>
      </c>
      <c r="N12" s="52">
        <v>2.5999999999999999E-2</v>
      </c>
      <c r="O12" s="52">
        <v>1.2999999999999999E-2</v>
      </c>
      <c r="P12" s="220">
        <v>1.6E-2</v>
      </c>
      <c r="Q12" s="42">
        <v>0</v>
      </c>
      <c r="R12" s="52">
        <v>1.7999999999999999E-2</v>
      </c>
      <c r="S12" s="52">
        <v>2.1999999999999999E-2</v>
      </c>
      <c r="T12" s="220">
        <v>3.2000000000000001E-2</v>
      </c>
      <c r="U12" s="42">
        <v>0</v>
      </c>
      <c r="V12" s="52">
        <v>0.02</v>
      </c>
      <c r="W12" s="52">
        <v>2.3E-2</v>
      </c>
      <c r="X12" s="220">
        <v>2.3E-2</v>
      </c>
      <c r="Z12" s="42">
        <v>0</v>
      </c>
      <c r="AA12" s="52">
        <v>3.9E-2</v>
      </c>
      <c r="AB12" s="52">
        <v>2.4E-2</v>
      </c>
      <c r="AC12" s="220">
        <v>1.2E-2</v>
      </c>
      <c r="AD12" s="42">
        <v>0</v>
      </c>
      <c r="AE12" s="52">
        <v>1.7999999999999999E-2</v>
      </c>
      <c r="AF12" s="52">
        <v>3.9E-2</v>
      </c>
      <c r="AG12" s="220">
        <v>3.2000000000000001E-2</v>
      </c>
    </row>
    <row r="13" spans="1:33" x14ac:dyDescent="0.35">
      <c r="A13" s="42">
        <v>4</v>
      </c>
      <c r="B13" s="52">
        <v>4.3999999999999997E-2</v>
      </c>
      <c r="C13" s="52">
        <v>1.7000000000000001E-2</v>
      </c>
      <c r="D13" s="220">
        <v>2.5999999999999999E-2</v>
      </c>
      <c r="E13" s="42">
        <v>4</v>
      </c>
      <c r="F13" s="52">
        <v>6.0000000000000001E-3</v>
      </c>
      <c r="G13" s="52">
        <v>1.2E-2</v>
      </c>
      <c r="H13" s="220">
        <v>1.0999999999999999E-2</v>
      </c>
      <c r="I13" s="42">
        <v>4</v>
      </c>
      <c r="J13" s="52">
        <v>1.4E-2</v>
      </c>
      <c r="K13" s="52">
        <v>1.2999999999999999E-2</v>
      </c>
      <c r="L13" s="220">
        <v>1.4E-2</v>
      </c>
      <c r="M13" s="42">
        <v>4</v>
      </c>
      <c r="N13" s="52">
        <v>1.7999999999999999E-2</v>
      </c>
      <c r="O13" s="52">
        <v>7.0000000000000001E-3</v>
      </c>
      <c r="P13" s="220">
        <v>0.01</v>
      </c>
      <c r="Q13" s="42">
        <v>4</v>
      </c>
      <c r="R13" s="52">
        <v>1.6E-2</v>
      </c>
      <c r="S13" s="52">
        <v>1.9E-2</v>
      </c>
      <c r="T13" s="220">
        <v>2.5999999999999999E-2</v>
      </c>
      <c r="U13" s="42">
        <v>4</v>
      </c>
      <c r="V13" s="52">
        <v>1.4999999999999999E-2</v>
      </c>
      <c r="W13" s="52">
        <v>1.2999999999999999E-2</v>
      </c>
      <c r="X13" s="220">
        <v>1.4E-2</v>
      </c>
      <c r="Z13" s="42">
        <v>5</v>
      </c>
      <c r="AA13" s="52">
        <v>2.9000000000000001E-2</v>
      </c>
      <c r="AB13" s="52">
        <v>2.7E-2</v>
      </c>
      <c r="AC13" s="220">
        <v>1.7999999999999999E-2</v>
      </c>
      <c r="AD13" s="42">
        <v>5</v>
      </c>
      <c r="AE13" s="52">
        <v>2.7E-2</v>
      </c>
      <c r="AF13" s="52">
        <v>2.4E-2</v>
      </c>
      <c r="AG13" s="220">
        <v>2.3E-2</v>
      </c>
    </row>
    <row r="14" spans="1:33" x14ac:dyDescent="0.35">
      <c r="A14" s="42">
        <v>8</v>
      </c>
      <c r="B14" s="52">
        <v>2.5000000000000001E-2</v>
      </c>
      <c r="C14" s="52">
        <v>0.02</v>
      </c>
      <c r="D14" s="220">
        <v>2.9000000000000001E-2</v>
      </c>
      <c r="E14" s="42">
        <v>8</v>
      </c>
      <c r="F14" s="52">
        <v>7.0000000000000001E-3</v>
      </c>
      <c r="G14" s="52">
        <v>1.4999999999999999E-2</v>
      </c>
      <c r="H14" s="220">
        <v>5.3999999999999999E-2</v>
      </c>
      <c r="I14" s="42">
        <v>8</v>
      </c>
      <c r="J14" s="52">
        <v>2.4E-2</v>
      </c>
      <c r="K14" s="52">
        <v>5.6000000000000001E-2</v>
      </c>
      <c r="L14" s="220">
        <v>1.9E-2</v>
      </c>
      <c r="M14" s="42">
        <v>8</v>
      </c>
      <c r="N14" s="52">
        <v>2.8000000000000001E-2</v>
      </c>
      <c r="O14" s="52">
        <v>2.4E-2</v>
      </c>
      <c r="P14" s="220">
        <v>0.02</v>
      </c>
      <c r="Q14" s="42">
        <v>8</v>
      </c>
      <c r="R14" s="52">
        <v>6.4000000000000001E-2</v>
      </c>
      <c r="S14" s="52">
        <v>2.7E-2</v>
      </c>
      <c r="T14" s="220">
        <v>3.3000000000000002E-2</v>
      </c>
      <c r="U14" s="42">
        <v>8</v>
      </c>
      <c r="V14" s="52">
        <v>2.5000000000000001E-2</v>
      </c>
      <c r="W14" s="52">
        <v>1.7999999999999999E-2</v>
      </c>
      <c r="X14" s="220">
        <v>2.7E-2</v>
      </c>
      <c r="Z14" s="42">
        <v>24</v>
      </c>
      <c r="AA14" s="52">
        <v>0.16600000000000001</v>
      </c>
      <c r="AB14" s="52">
        <v>0.16700000000000001</v>
      </c>
      <c r="AC14" s="220">
        <v>0.16800000000000001</v>
      </c>
      <c r="AD14" s="42">
        <v>24</v>
      </c>
      <c r="AE14" s="52">
        <v>0.20399999999999999</v>
      </c>
      <c r="AF14" s="52">
        <v>0.217</v>
      </c>
      <c r="AG14" s="220">
        <v>0.19600000000000001</v>
      </c>
    </row>
    <row r="15" spans="1:33" x14ac:dyDescent="0.35">
      <c r="A15" s="42">
        <v>24</v>
      </c>
      <c r="B15" s="52">
        <v>7.0999999999999994E-2</v>
      </c>
      <c r="C15" s="52">
        <v>6.7000000000000004E-2</v>
      </c>
      <c r="D15" s="220">
        <v>8.2000000000000003E-2</v>
      </c>
      <c r="E15" s="42">
        <v>24</v>
      </c>
      <c r="F15" s="52">
        <v>6.3E-2</v>
      </c>
      <c r="G15" s="52">
        <v>7.8E-2</v>
      </c>
      <c r="H15" s="220">
        <v>0.09</v>
      </c>
      <c r="I15" s="42">
        <v>24</v>
      </c>
      <c r="J15" s="52">
        <v>8.5999999999999993E-2</v>
      </c>
      <c r="K15" s="52">
        <v>8.4000000000000005E-2</v>
      </c>
      <c r="L15" s="220">
        <v>9.9000000000000005E-2</v>
      </c>
      <c r="M15" s="42">
        <v>24</v>
      </c>
      <c r="N15" s="52">
        <v>0.121</v>
      </c>
      <c r="O15" s="52">
        <v>0.11799999999999999</v>
      </c>
      <c r="P15" s="220">
        <v>0.11</v>
      </c>
      <c r="Q15" s="42">
        <v>24</v>
      </c>
      <c r="R15" s="52">
        <v>0.22</v>
      </c>
      <c r="S15" s="52">
        <v>0.14499999999999999</v>
      </c>
      <c r="T15" s="220">
        <v>0.26400000000000001</v>
      </c>
      <c r="U15" s="42">
        <v>24</v>
      </c>
      <c r="V15" s="52">
        <v>0.24</v>
      </c>
      <c r="W15" s="52">
        <v>0.22600000000000001</v>
      </c>
      <c r="X15" s="220">
        <v>0.222</v>
      </c>
      <c r="Z15" s="42">
        <v>29</v>
      </c>
      <c r="AA15" s="52">
        <v>0.19900000000000001</v>
      </c>
      <c r="AB15" s="52">
        <v>0.18099999999999999</v>
      </c>
      <c r="AC15" s="220">
        <v>0.17799999999999999</v>
      </c>
      <c r="AD15" s="42">
        <v>29</v>
      </c>
      <c r="AE15" s="52">
        <v>0.26200000000000001</v>
      </c>
      <c r="AF15" s="52">
        <v>0.224</v>
      </c>
      <c r="AG15" s="220">
        <v>0.22</v>
      </c>
    </row>
    <row r="16" spans="1:33" ht="15" thickBot="1" x14ac:dyDescent="0.4">
      <c r="A16" s="42">
        <v>28</v>
      </c>
      <c r="B16" s="52">
        <v>8.7999999999999995E-2</v>
      </c>
      <c r="C16" s="52">
        <v>7.6999999999999999E-2</v>
      </c>
      <c r="D16" s="220">
        <v>9.2999999999999999E-2</v>
      </c>
      <c r="E16" s="42">
        <v>28</v>
      </c>
      <c r="F16" s="52">
        <v>8.7999999999999995E-2</v>
      </c>
      <c r="G16" s="52">
        <v>0.10100000000000001</v>
      </c>
      <c r="H16" s="220">
        <v>0.112</v>
      </c>
      <c r="I16" s="42">
        <v>28</v>
      </c>
      <c r="J16" s="52">
        <v>0.13400000000000001</v>
      </c>
      <c r="K16" s="52">
        <v>0.128</v>
      </c>
      <c r="L16" s="220">
        <v>0.125</v>
      </c>
      <c r="M16" s="42">
        <v>28</v>
      </c>
      <c r="N16" s="52">
        <v>0.13600000000000001</v>
      </c>
      <c r="O16" s="52">
        <v>0.122</v>
      </c>
      <c r="P16" s="220">
        <v>0.124</v>
      </c>
      <c r="Q16" s="42">
        <v>28</v>
      </c>
      <c r="R16" s="52">
        <v>0.21099999999999999</v>
      </c>
      <c r="S16" s="52">
        <v>0.185</v>
      </c>
      <c r="T16" s="220">
        <v>0.23300000000000001</v>
      </c>
      <c r="U16" s="42">
        <v>28</v>
      </c>
      <c r="V16" s="52">
        <v>0.25800000000000001</v>
      </c>
      <c r="W16" s="52">
        <v>0.25900000000000001</v>
      </c>
      <c r="X16" s="220">
        <v>0.245</v>
      </c>
      <c r="Z16" s="43">
        <v>47</v>
      </c>
      <c r="AA16" s="221">
        <v>0.23699999999999999</v>
      </c>
      <c r="AB16" s="221">
        <v>0.23799999999999999</v>
      </c>
      <c r="AC16" s="222">
        <v>0.22500000000000001</v>
      </c>
      <c r="AD16" s="43">
        <v>47</v>
      </c>
      <c r="AE16" s="221">
        <v>0.35399999999999998</v>
      </c>
      <c r="AF16" s="221">
        <v>0.249</v>
      </c>
      <c r="AG16" s="222">
        <v>0.23300000000000001</v>
      </c>
    </row>
    <row r="17" spans="1:33" x14ac:dyDescent="0.35">
      <c r="A17" s="42">
        <v>32</v>
      </c>
      <c r="B17" s="52">
        <v>9.7000000000000003E-2</v>
      </c>
      <c r="C17" s="52">
        <v>9.2999999999999999E-2</v>
      </c>
      <c r="D17" s="220">
        <v>0.105</v>
      </c>
      <c r="E17" s="42">
        <v>32</v>
      </c>
      <c r="F17" s="52">
        <v>0.1</v>
      </c>
      <c r="G17" s="52">
        <v>0.112</v>
      </c>
      <c r="H17" s="220">
        <v>0.111</v>
      </c>
      <c r="I17" s="42">
        <v>32</v>
      </c>
      <c r="J17" s="52">
        <v>0.152</v>
      </c>
      <c r="K17" s="52">
        <v>0.151</v>
      </c>
      <c r="L17" s="220">
        <v>0.157</v>
      </c>
      <c r="M17" s="42">
        <v>32</v>
      </c>
      <c r="N17" s="52">
        <v>0.183</v>
      </c>
      <c r="O17" s="52">
        <v>0.157</v>
      </c>
      <c r="P17" s="220">
        <v>0.16400000000000001</v>
      </c>
      <c r="Q17" s="42">
        <v>32</v>
      </c>
      <c r="R17" s="52">
        <v>0.21</v>
      </c>
      <c r="S17" s="52">
        <v>0.186</v>
      </c>
      <c r="T17" s="220">
        <v>0.22600000000000001</v>
      </c>
      <c r="U17" s="42">
        <v>32</v>
      </c>
      <c r="V17" s="52">
        <v>0.248</v>
      </c>
      <c r="W17" s="52">
        <v>0.3</v>
      </c>
      <c r="X17" s="220">
        <v>0.28199999999999997</v>
      </c>
    </row>
    <row r="18" spans="1:33" x14ac:dyDescent="0.35">
      <c r="A18" s="42">
        <v>48</v>
      </c>
      <c r="B18" s="52">
        <v>0.11</v>
      </c>
      <c r="C18" s="52">
        <v>0.107</v>
      </c>
      <c r="D18" s="220">
        <v>0.13900000000000001</v>
      </c>
      <c r="E18" s="42">
        <v>48</v>
      </c>
      <c r="F18" s="52"/>
      <c r="G18" s="52">
        <v>0.13</v>
      </c>
      <c r="H18" s="220">
        <v>0.122</v>
      </c>
      <c r="I18" s="42">
        <v>48</v>
      </c>
      <c r="J18" s="52">
        <v>0.17100000000000001</v>
      </c>
      <c r="K18" s="52">
        <v>0.17199999999999999</v>
      </c>
      <c r="L18" s="220">
        <v>0.161</v>
      </c>
      <c r="M18" s="42">
        <v>48</v>
      </c>
      <c r="N18" s="52">
        <v>0.20699999999999999</v>
      </c>
      <c r="O18" s="52">
        <v>0.189</v>
      </c>
      <c r="P18" s="220">
        <v>0.193</v>
      </c>
      <c r="Q18" s="42">
        <v>48</v>
      </c>
      <c r="R18" s="52">
        <v>0.20599999999999999</v>
      </c>
      <c r="S18" s="52">
        <v>0.24</v>
      </c>
      <c r="T18" s="220">
        <v>0.29699999999999999</v>
      </c>
      <c r="U18" s="42">
        <v>48</v>
      </c>
      <c r="V18" s="52">
        <v>0.26500000000000001</v>
      </c>
      <c r="W18" s="52">
        <v>0.30299999999999999</v>
      </c>
      <c r="X18" s="220">
        <v>0.27100000000000002</v>
      </c>
    </row>
    <row r="19" spans="1:33" ht="15" thickBot="1" x14ac:dyDescent="0.4">
      <c r="A19" s="43">
        <v>52</v>
      </c>
      <c r="B19" s="221">
        <v>0.10299999999999999</v>
      </c>
      <c r="C19" s="221">
        <v>0.10199999999999999</v>
      </c>
      <c r="D19" s="222">
        <v>0.13300000000000001</v>
      </c>
      <c r="E19" s="43">
        <v>52</v>
      </c>
      <c r="F19" s="221"/>
      <c r="G19" s="221">
        <v>0.122</v>
      </c>
      <c r="H19" s="222">
        <v>0.122</v>
      </c>
      <c r="I19" s="43">
        <v>52</v>
      </c>
      <c r="J19" s="221">
        <v>0.18099999999999999</v>
      </c>
      <c r="K19" s="221">
        <v>0.155</v>
      </c>
      <c r="L19" s="222">
        <v>0.16300000000000001</v>
      </c>
      <c r="M19" s="43">
        <v>52</v>
      </c>
      <c r="N19" s="221">
        <v>0.20200000000000001</v>
      </c>
      <c r="O19" s="221">
        <v>0.20799999999999999</v>
      </c>
      <c r="P19" s="222">
        <v>0.19800000000000001</v>
      </c>
      <c r="Q19" s="43">
        <v>52</v>
      </c>
      <c r="R19" s="221">
        <v>0.215</v>
      </c>
      <c r="S19" s="221">
        <v>0.23699999999999999</v>
      </c>
      <c r="T19" s="222">
        <v>0.29799999999999999</v>
      </c>
      <c r="U19" s="43">
        <v>52</v>
      </c>
      <c r="V19" s="221">
        <v>0.26400000000000001</v>
      </c>
      <c r="W19" s="221">
        <v>0.33300000000000002</v>
      </c>
      <c r="X19" s="222">
        <v>0.26</v>
      </c>
    </row>
    <row r="21" spans="1:33" ht="15" thickBot="1" x14ac:dyDescent="0.4"/>
    <row r="22" spans="1:33" x14ac:dyDescent="0.35">
      <c r="A22" s="41" t="s">
        <v>12</v>
      </c>
      <c r="B22" s="469" t="s">
        <v>364</v>
      </c>
      <c r="C22" s="469"/>
      <c r="D22" s="470"/>
      <c r="E22" s="41" t="s">
        <v>12</v>
      </c>
      <c r="F22" s="469" t="s">
        <v>365</v>
      </c>
      <c r="G22" s="469"/>
      <c r="H22" s="470"/>
      <c r="I22" s="226"/>
      <c r="J22" s="469" t="s">
        <v>366</v>
      </c>
      <c r="K22" s="469"/>
      <c r="L22" s="470"/>
      <c r="M22" s="41" t="s">
        <v>12</v>
      </c>
      <c r="N22" s="469" t="s">
        <v>367</v>
      </c>
      <c r="O22" s="469"/>
      <c r="P22" s="470"/>
      <c r="Q22" s="41" t="s">
        <v>12</v>
      </c>
      <c r="R22" s="469" t="s">
        <v>368</v>
      </c>
      <c r="S22" s="469"/>
      <c r="T22" s="470"/>
      <c r="U22" s="226"/>
      <c r="V22" s="469" t="s">
        <v>369</v>
      </c>
      <c r="W22" s="469"/>
      <c r="X22" s="470"/>
      <c r="Z22" s="41" t="s">
        <v>12</v>
      </c>
      <c r="AA22" s="469" t="s">
        <v>370</v>
      </c>
      <c r="AB22" s="469"/>
      <c r="AC22" s="470"/>
      <c r="AD22" s="41" t="s">
        <v>12</v>
      </c>
      <c r="AE22" s="469" t="s">
        <v>371</v>
      </c>
      <c r="AF22" s="469"/>
      <c r="AG22" s="470"/>
    </row>
    <row r="23" spans="1:33" x14ac:dyDescent="0.35">
      <c r="A23" s="42"/>
      <c r="B23" s="219" t="s">
        <v>2</v>
      </c>
      <c r="C23" s="219" t="s">
        <v>3</v>
      </c>
      <c r="D23" s="225" t="s">
        <v>4</v>
      </c>
      <c r="E23" s="42"/>
      <c r="F23" s="219" t="s">
        <v>2</v>
      </c>
      <c r="G23" s="219" t="s">
        <v>3</v>
      </c>
      <c r="H23" s="225" t="s">
        <v>4</v>
      </c>
      <c r="I23" s="42"/>
      <c r="J23" s="219" t="s">
        <v>2</v>
      </c>
      <c r="K23" s="219" t="s">
        <v>3</v>
      </c>
      <c r="L23" s="225" t="s">
        <v>4</v>
      </c>
      <c r="M23" s="42"/>
      <c r="N23" s="219" t="s">
        <v>2</v>
      </c>
      <c r="O23" s="219" t="s">
        <v>3</v>
      </c>
      <c r="P23" s="225" t="s">
        <v>4</v>
      </c>
      <c r="Q23" s="42"/>
      <c r="R23" s="219" t="s">
        <v>2</v>
      </c>
      <c r="S23" s="219" t="s">
        <v>3</v>
      </c>
      <c r="T23" s="225" t="s">
        <v>4</v>
      </c>
      <c r="U23" s="42"/>
      <c r="V23" s="219" t="s">
        <v>2</v>
      </c>
      <c r="W23" s="219" t="s">
        <v>3</v>
      </c>
      <c r="X23" s="225" t="s">
        <v>4</v>
      </c>
      <c r="Z23" s="42"/>
      <c r="AA23" s="219" t="s">
        <v>2</v>
      </c>
      <c r="AB23" s="219" t="s">
        <v>3</v>
      </c>
      <c r="AC23" s="225" t="s">
        <v>4</v>
      </c>
      <c r="AD23" s="42"/>
      <c r="AE23" s="219" t="s">
        <v>2</v>
      </c>
      <c r="AF23" s="219" t="s">
        <v>3</v>
      </c>
      <c r="AG23" s="225" t="s">
        <v>4</v>
      </c>
    </row>
    <row r="24" spans="1:33" x14ac:dyDescent="0.35">
      <c r="A24" s="42">
        <v>0</v>
      </c>
      <c r="B24" s="52">
        <v>3.4000000000000002E-2</v>
      </c>
      <c r="C24" s="52">
        <v>0.02</v>
      </c>
      <c r="D24" s="220">
        <v>3.7999999999999999E-2</v>
      </c>
      <c r="E24" s="42">
        <v>0</v>
      </c>
      <c r="F24" s="52">
        <v>7.0000000000000001E-3</v>
      </c>
      <c r="G24" s="52">
        <v>2.9000000000000001E-2</v>
      </c>
      <c r="H24" s="220">
        <v>1.6E-2</v>
      </c>
      <c r="I24" s="42">
        <v>0</v>
      </c>
      <c r="J24" s="52">
        <v>1.9E-2</v>
      </c>
      <c r="K24" s="52">
        <v>2.3E-2</v>
      </c>
      <c r="L24" s="220">
        <v>1.4999999999999999E-2</v>
      </c>
      <c r="M24" s="42">
        <v>0</v>
      </c>
      <c r="N24" s="52">
        <v>2.5999999999999999E-2</v>
      </c>
      <c r="O24" s="52">
        <v>1.2999999999999999E-2</v>
      </c>
      <c r="P24" s="220">
        <v>1.6E-2</v>
      </c>
      <c r="Q24" s="42">
        <v>0</v>
      </c>
      <c r="R24" s="52">
        <v>1.7999999999999999E-2</v>
      </c>
      <c r="S24" s="52">
        <v>2.1999999999999999E-2</v>
      </c>
      <c r="T24" s="220">
        <v>3.2000000000000001E-2</v>
      </c>
      <c r="U24" s="42">
        <v>0</v>
      </c>
      <c r="V24" s="52">
        <v>0.02</v>
      </c>
      <c r="W24" s="52">
        <v>2.3E-2</v>
      </c>
      <c r="X24" s="220">
        <v>2.3E-2</v>
      </c>
      <c r="Z24" s="42">
        <v>0</v>
      </c>
      <c r="AA24" s="52">
        <v>3.9E-2</v>
      </c>
      <c r="AB24" s="52">
        <v>2.4E-2</v>
      </c>
      <c r="AC24" s="220">
        <v>1.2E-2</v>
      </c>
      <c r="AD24" s="42">
        <v>0</v>
      </c>
      <c r="AE24" s="52">
        <v>1.7999999999999999E-2</v>
      </c>
      <c r="AF24" s="52">
        <v>3.9E-2</v>
      </c>
      <c r="AG24" s="220">
        <v>3.2000000000000001E-2</v>
      </c>
    </row>
    <row r="25" spans="1:33" x14ac:dyDescent="0.35">
      <c r="A25" s="42">
        <v>4</v>
      </c>
      <c r="B25" s="52">
        <v>4.3999999999999997E-2</v>
      </c>
      <c r="C25" s="52">
        <v>1.7000000000000001E-2</v>
      </c>
      <c r="D25" s="220">
        <v>2.5999999999999999E-2</v>
      </c>
      <c r="E25" s="42">
        <v>4</v>
      </c>
      <c r="F25" s="52">
        <v>6.0000000000000001E-3</v>
      </c>
      <c r="G25" s="52">
        <v>1.2E-2</v>
      </c>
      <c r="H25" s="220">
        <v>1.0999999999999999E-2</v>
      </c>
      <c r="I25" s="42">
        <v>4</v>
      </c>
      <c r="J25" s="52">
        <v>1.4E-2</v>
      </c>
      <c r="K25" s="52">
        <v>1.2999999999999999E-2</v>
      </c>
      <c r="L25" s="220">
        <v>1.4E-2</v>
      </c>
      <c r="M25" s="42">
        <v>4</v>
      </c>
      <c r="N25" s="52">
        <v>1.7999999999999999E-2</v>
      </c>
      <c r="O25" s="52">
        <v>7.0000000000000001E-3</v>
      </c>
      <c r="P25" s="220">
        <v>0.01</v>
      </c>
      <c r="Q25" s="42">
        <v>4</v>
      </c>
      <c r="R25" s="52">
        <v>1.6E-2</v>
      </c>
      <c r="S25" s="52">
        <v>1.9E-2</v>
      </c>
      <c r="T25" s="220">
        <v>2.5999999999999999E-2</v>
      </c>
      <c r="U25" s="42">
        <v>4</v>
      </c>
      <c r="V25" s="52">
        <v>1.4999999999999999E-2</v>
      </c>
      <c r="W25" s="52">
        <v>1.2999999999999999E-2</v>
      </c>
      <c r="X25" s="220">
        <v>1.4E-2</v>
      </c>
      <c r="Z25" s="42">
        <v>5</v>
      </c>
      <c r="AA25" s="52">
        <v>2.9000000000000001E-2</v>
      </c>
      <c r="AB25" s="52">
        <v>2.7E-2</v>
      </c>
      <c r="AC25" s="220">
        <v>1.7999999999999999E-2</v>
      </c>
      <c r="AD25" s="42">
        <v>5</v>
      </c>
      <c r="AE25" s="52">
        <v>2.7E-2</v>
      </c>
      <c r="AF25" s="52">
        <v>2.4E-2</v>
      </c>
      <c r="AG25" s="220">
        <v>2.3E-2</v>
      </c>
    </row>
    <row r="26" spans="1:33" x14ac:dyDescent="0.35">
      <c r="A26" s="42">
        <v>8</v>
      </c>
      <c r="B26" s="52">
        <v>2.5000000000000001E-2</v>
      </c>
      <c r="C26" s="52">
        <v>0.02</v>
      </c>
      <c r="D26" s="220">
        <v>2.9000000000000001E-2</v>
      </c>
      <c r="E26" s="42">
        <v>8</v>
      </c>
      <c r="F26" s="52">
        <v>7.0000000000000001E-3</v>
      </c>
      <c r="G26" s="52">
        <v>1.4999999999999999E-2</v>
      </c>
      <c r="H26" s="220">
        <v>5.3999999999999999E-2</v>
      </c>
      <c r="I26" s="42">
        <v>8</v>
      </c>
      <c r="J26" s="52">
        <v>2.4E-2</v>
      </c>
      <c r="K26" s="52">
        <v>5.6000000000000001E-2</v>
      </c>
      <c r="L26" s="220">
        <v>1.9E-2</v>
      </c>
      <c r="M26" s="42">
        <v>8</v>
      </c>
      <c r="N26" s="52">
        <v>2.8000000000000001E-2</v>
      </c>
      <c r="O26" s="52">
        <v>2.4E-2</v>
      </c>
      <c r="P26" s="220">
        <v>0.02</v>
      </c>
      <c r="Q26" s="42">
        <v>8</v>
      </c>
      <c r="R26" s="52">
        <v>6.4000000000000001E-2</v>
      </c>
      <c r="S26" s="52">
        <v>2.7E-2</v>
      </c>
      <c r="T26" s="220">
        <v>3.3000000000000002E-2</v>
      </c>
      <c r="U26" s="42">
        <v>8</v>
      </c>
      <c r="V26" s="52">
        <v>2.5000000000000001E-2</v>
      </c>
      <c r="W26" s="52">
        <v>1.7999999999999999E-2</v>
      </c>
      <c r="X26" s="220">
        <v>2.7E-2</v>
      </c>
      <c r="Z26" s="42">
        <v>24</v>
      </c>
      <c r="AA26" s="52">
        <v>0.16600000000000001</v>
      </c>
      <c r="AB26" s="52">
        <v>0.16700000000000001</v>
      </c>
      <c r="AC26" s="220">
        <v>0.16800000000000001</v>
      </c>
      <c r="AD26" s="42">
        <v>24</v>
      </c>
      <c r="AE26" s="52">
        <v>0.20399999999999999</v>
      </c>
      <c r="AF26" s="52">
        <v>0.217</v>
      </c>
      <c r="AG26" s="220">
        <v>0.19600000000000001</v>
      </c>
    </row>
    <row r="27" spans="1:33" x14ac:dyDescent="0.35">
      <c r="A27" s="42">
        <v>24</v>
      </c>
      <c r="B27" s="52">
        <v>7.0999999999999994E-2</v>
      </c>
      <c r="C27" s="52">
        <v>6.7000000000000004E-2</v>
      </c>
      <c r="D27" s="220">
        <v>8.2000000000000003E-2</v>
      </c>
      <c r="E27" s="42">
        <v>24</v>
      </c>
      <c r="F27" s="52">
        <v>6.3E-2</v>
      </c>
      <c r="G27" s="52">
        <v>7.8E-2</v>
      </c>
      <c r="H27" s="220">
        <v>0.09</v>
      </c>
      <c r="I27" s="42">
        <v>24</v>
      </c>
      <c r="J27" s="52">
        <v>8.5999999999999993E-2</v>
      </c>
      <c r="K27" s="52">
        <v>8.4000000000000005E-2</v>
      </c>
      <c r="L27" s="220">
        <v>9.9000000000000005E-2</v>
      </c>
      <c r="M27" s="42">
        <v>24</v>
      </c>
      <c r="N27" s="52">
        <v>0.121</v>
      </c>
      <c r="O27" s="52">
        <v>0.11799999999999999</v>
      </c>
      <c r="P27" s="220">
        <v>0.11</v>
      </c>
      <c r="Q27" s="42">
        <v>24</v>
      </c>
      <c r="R27" s="52">
        <v>0.22</v>
      </c>
      <c r="S27" s="52">
        <v>0.14499999999999999</v>
      </c>
      <c r="T27" s="220">
        <v>0.26400000000000001</v>
      </c>
      <c r="U27" s="42">
        <v>24</v>
      </c>
      <c r="V27" s="52">
        <v>0.24</v>
      </c>
      <c r="W27" s="52">
        <v>0.22600000000000001</v>
      </c>
      <c r="X27" s="220">
        <v>0.222</v>
      </c>
      <c r="Z27" s="42">
        <v>29</v>
      </c>
      <c r="AA27" s="52">
        <v>0.19900000000000001</v>
      </c>
      <c r="AB27" s="52">
        <v>0.18099999999999999</v>
      </c>
      <c r="AC27" s="220">
        <v>0.17799999999999999</v>
      </c>
      <c r="AD27" s="42">
        <v>29</v>
      </c>
      <c r="AE27" s="52">
        <v>0.26200000000000001</v>
      </c>
      <c r="AF27" s="52">
        <v>0.224</v>
      </c>
      <c r="AG27" s="220">
        <v>0.22</v>
      </c>
    </row>
    <row r="28" spans="1:33" x14ac:dyDescent="0.35">
      <c r="A28" s="42">
        <v>28</v>
      </c>
      <c r="B28" s="52">
        <v>8.7999999999999995E-2</v>
      </c>
      <c r="C28" s="52">
        <v>7.6999999999999999E-2</v>
      </c>
      <c r="D28" s="220">
        <v>9.2999999999999999E-2</v>
      </c>
      <c r="E28" s="42">
        <v>28</v>
      </c>
      <c r="F28" s="52">
        <v>8.7999999999999995E-2</v>
      </c>
      <c r="G28" s="52">
        <v>0.10100000000000001</v>
      </c>
      <c r="H28" s="220">
        <v>0.112</v>
      </c>
      <c r="I28" s="42">
        <v>28</v>
      </c>
      <c r="J28" s="52">
        <v>0.13400000000000001</v>
      </c>
      <c r="K28" s="52">
        <v>0.128</v>
      </c>
      <c r="L28" s="220">
        <v>0.125</v>
      </c>
      <c r="M28" s="42">
        <v>28</v>
      </c>
      <c r="N28" s="52">
        <v>0.13600000000000001</v>
      </c>
      <c r="O28" s="52">
        <v>0.122</v>
      </c>
      <c r="P28" s="220">
        <v>0.124</v>
      </c>
      <c r="Q28" s="42">
        <v>28</v>
      </c>
      <c r="R28" s="52">
        <v>0.21099999999999999</v>
      </c>
      <c r="S28" s="52">
        <v>0.185</v>
      </c>
      <c r="T28" s="220">
        <v>0.23300000000000001</v>
      </c>
      <c r="U28" s="42">
        <v>28</v>
      </c>
      <c r="V28" s="52">
        <v>0.25800000000000001</v>
      </c>
      <c r="W28" s="52">
        <v>0.25900000000000001</v>
      </c>
      <c r="X28" s="220">
        <v>0.245</v>
      </c>
      <c r="Z28" s="42">
        <v>47</v>
      </c>
      <c r="AA28" s="52"/>
      <c r="AB28" s="52"/>
      <c r="AC28" s="220"/>
      <c r="AD28" s="42">
        <v>47</v>
      </c>
      <c r="AE28" s="52"/>
      <c r="AF28" s="52"/>
      <c r="AG28" s="220"/>
    </row>
    <row r="29" spans="1:33" x14ac:dyDescent="0.35">
      <c r="A29" s="42">
        <v>32</v>
      </c>
      <c r="B29" s="52">
        <v>9.7000000000000003E-2</v>
      </c>
      <c r="C29" s="52">
        <v>9.2999999999999999E-2</v>
      </c>
      <c r="D29" s="220">
        <v>0.105</v>
      </c>
      <c r="E29" s="42">
        <v>32</v>
      </c>
      <c r="F29" s="52">
        <v>0.1</v>
      </c>
      <c r="G29" s="52">
        <v>0.112</v>
      </c>
      <c r="H29" s="220">
        <v>0.111</v>
      </c>
      <c r="I29" s="42">
        <v>32</v>
      </c>
      <c r="J29" s="52">
        <v>0.152</v>
      </c>
      <c r="K29" s="52">
        <v>0.151</v>
      </c>
      <c r="L29" s="220">
        <v>0.157</v>
      </c>
      <c r="M29" s="42">
        <v>32</v>
      </c>
      <c r="N29" s="52">
        <v>0.183</v>
      </c>
      <c r="O29" s="52">
        <v>0.157</v>
      </c>
      <c r="P29" s="220">
        <v>0.16400000000000001</v>
      </c>
      <c r="Q29" s="42">
        <v>32</v>
      </c>
      <c r="R29" s="52"/>
      <c r="S29" s="52">
        <v>0.186</v>
      </c>
      <c r="T29" s="220">
        <v>0.22600000000000001</v>
      </c>
      <c r="U29" s="42">
        <v>32</v>
      </c>
      <c r="V29" s="52">
        <v>0.248</v>
      </c>
      <c r="W29" s="52">
        <v>0.3</v>
      </c>
      <c r="X29" s="220">
        <v>0.28199999999999997</v>
      </c>
      <c r="Z29" s="42"/>
      <c r="AA29" s="52"/>
      <c r="AB29" s="52"/>
      <c r="AC29" s="220"/>
      <c r="AD29" s="42"/>
      <c r="AE29" s="52"/>
      <c r="AF29" s="52"/>
      <c r="AG29" s="220"/>
    </row>
    <row r="30" spans="1:33" x14ac:dyDescent="0.35">
      <c r="A30" s="42">
        <v>48</v>
      </c>
      <c r="B30" s="52"/>
      <c r="C30" s="52"/>
      <c r="D30" s="220"/>
      <c r="E30" s="42">
        <v>48</v>
      </c>
      <c r="F30" s="52">
        <v>0.115</v>
      </c>
      <c r="G30" s="52"/>
      <c r="H30" s="220"/>
      <c r="I30" s="42">
        <v>48</v>
      </c>
      <c r="J30" s="52"/>
      <c r="K30" s="52"/>
      <c r="L30" s="220"/>
      <c r="M30" s="42">
        <v>48</v>
      </c>
      <c r="N30" s="52"/>
      <c r="O30" s="52"/>
      <c r="P30" s="220"/>
      <c r="Q30" s="42">
        <v>48</v>
      </c>
      <c r="R30" s="52"/>
      <c r="S30" s="52"/>
      <c r="T30" s="220"/>
      <c r="U30" s="42">
        <v>48</v>
      </c>
      <c r="V30" s="52"/>
      <c r="W30" s="52"/>
      <c r="X30" s="220"/>
      <c r="Z30" s="42"/>
      <c r="AA30" s="52"/>
      <c r="AB30" s="52"/>
      <c r="AC30" s="220"/>
      <c r="AD30" s="42"/>
      <c r="AE30" s="52"/>
      <c r="AF30" s="52"/>
      <c r="AG30" s="220"/>
    </row>
    <row r="31" spans="1:33" ht="15" thickBot="1" x14ac:dyDescent="0.4">
      <c r="A31" s="42">
        <v>52</v>
      </c>
      <c r="B31" s="52"/>
      <c r="C31" s="52"/>
      <c r="D31" s="220"/>
      <c r="E31" s="42">
        <v>52</v>
      </c>
      <c r="F31" s="52">
        <v>0.129</v>
      </c>
      <c r="G31" s="52"/>
      <c r="H31" s="220"/>
      <c r="I31" s="42">
        <v>52</v>
      </c>
      <c r="J31" s="52"/>
      <c r="K31" s="52"/>
      <c r="L31" s="220"/>
      <c r="M31" s="42">
        <v>52</v>
      </c>
      <c r="N31" s="52"/>
      <c r="O31" s="52"/>
      <c r="P31" s="220"/>
      <c r="Q31" s="42">
        <v>52</v>
      </c>
      <c r="R31" s="52"/>
      <c r="S31" s="52"/>
      <c r="T31" s="220"/>
      <c r="U31" s="42">
        <v>52</v>
      </c>
      <c r="V31" s="52"/>
      <c r="W31" s="52"/>
      <c r="X31" s="220"/>
      <c r="Z31" s="42"/>
      <c r="AA31" s="52"/>
      <c r="AB31" s="52"/>
      <c r="AC31" s="220"/>
      <c r="AD31" s="42"/>
      <c r="AE31" s="52"/>
      <c r="AF31" s="52"/>
      <c r="AG31" s="220"/>
    </row>
    <row r="32" spans="1:33" ht="29.5" thickBot="1" x14ac:dyDescent="0.4">
      <c r="A32" s="229" t="s">
        <v>376</v>
      </c>
      <c r="B32" s="228">
        <v>2.0999999999999999E-3</v>
      </c>
      <c r="C32" s="228">
        <v>2.3999999999999998E-3</v>
      </c>
      <c r="D32" s="217">
        <v>2.5000000000000001E-3</v>
      </c>
      <c r="E32" s="227" t="s">
        <v>374</v>
      </c>
      <c r="F32" s="228">
        <v>3.0999999999999999E-3</v>
      </c>
      <c r="G32" s="228">
        <v>3.0999999999999999E-3</v>
      </c>
      <c r="H32" s="217">
        <v>3.3E-3</v>
      </c>
      <c r="I32" s="227" t="s">
        <v>374</v>
      </c>
      <c r="J32" s="228">
        <v>4.4000000000000003E-3</v>
      </c>
      <c r="K32" s="228">
        <v>3.8999999999999998E-3</v>
      </c>
      <c r="L32" s="217">
        <v>4.5999999999999999E-3</v>
      </c>
      <c r="M32" s="227" t="s">
        <v>374</v>
      </c>
      <c r="N32" s="228">
        <v>5.0000000000000001E-3</v>
      </c>
      <c r="O32" s="228">
        <v>4.7999999999999996E-3</v>
      </c>
      <c r="P32" s="217">
        <v>4.7999999999999996E-3</v>
      </c>
      <c r="Q32" s="227" t="s">
        <v>374</v>
      </c>
      <c r="R32" s="228">
        <v>8.0000000000000002E-3</v>
      </c>
      <c r="S32" s="228">
        <v>6.0000000000000001E-3</v>
      </c>
      <c r="T32" s="217">
        <v>8.0000000000000002E-3</v>
      </c>
      <c r="U32" s="227" t="s">
        <v>374</v>
      </c>
      <c r="V32" s="228">
        <v>8.8999999999999999E-3</v>
      </c>
      <c r="W32" s="228">
        <v>9.7999999999999997E-3</v>
      </c>
      <c r="X32" s="217">
        <v>9.1000000000000004E-3</v>
      </c>
      <c r="Z32" s="227" t="s">
        <v>374</v>
      </c>
      <c r="AA32" s="228">
        <v>6.0000000000000001E-3</v>
      </c>
      <c r="AB32" s="228">
        <v>6.0000000000000001E-3</v>
      </c>
      <c r="AC32" s="217">
        <v>6.4000000000000003E-3</v>
      </c>
      <c r="AD32" s="227" t="s">
        <v>374</v>
      </c>
      <c r="AE32" s="228">
        <v>7.3000000000000001E-3</v>
      </c>
      <c r="AF32" s="228">
        <v>8.6999999999999994E-3</v>
      </c>
      <c r="AG32" s="217">
        <v>7.4999999999999997E-3</v>
      </c>
    </row>
    <row r="79" spans="1:25" ht="15" thickBot="1" x14ac:dyDescent="0.4"/>
    <row r="80" spans="1:25" ht="15" thickBot="1" x14ac:dyDescent="0.4">
      <c r="A80" t="s">
        <v>373</v>
      </c>
      <c r="U80" s="41"/>
      <c r="V80" s="189"/>
      <c r="W80" s="469" t="s">
        <v>377</v>
      </c>
      <c r="X80" s="469"/>
      <c r="Y80" s="470"/>
    </row>
    <row r="81" spans="1:25" ht="15" thickBot="1" x14ac:dyDescent="0.4">
      <c r="B81">
        <v>25</v>
      </c>
      <c r="C81" t="s">
        <v>330</v>
      </c>
      <c r="E81">
        <v>50</v>
      </c>
      <c r="F81" t="s">
        <v>330</v>
      </c>
      <c r="H81">
        <v>100</v>
      </c>
      <c r="I81" t="s">
        <v>330</v>
      </c>
      <c r="K81">
        <v>300</v>
      </c>
      <c r="L81" t="s">
        <v>330</v>
      </c>
      <c r="N81">
        <v>600</v>
      </c>
      <c r="O81" t="s">
        <v>330</v>
      </c>
      <c r="R81">
        <v>1000</v>
      </c>
      <c r="S81" t="s">
        <v>330</v>
      </c>
      <c r="U81" s="227" t="s">
        <v>330</v>
      </c>
      <c r="V81" s="217" t="s">
        <v>375</v>
      </c>
      <c r="W81" s="203" t="s">
        <v>2</v>
      </c>
      <c r="X81" s="203" t="s">
        <v>3</v>
      </c>
      <c r="Y81" s="204" t="s">
        <v>4</v>
      </c>
    </row>
    <row r="82" spans="1:25" x14ac:dyDescent="0.35">
      <c r="A82">
        <v>0</v>
      </c>
      <c r="B82" s="41">
        <v>3.2000000000000001E-2</v>
      </c>
      <c r="C82" s="48">
        <v>0.01</v>
      </c>
      <c r="D82" s="189">
        <v>3.2000000000000001E-2</v>
      </c>
      <c r="E82" s="41">
        <v>4.0000000000000001E-3</v>
      </c>
      <c r="F82" s="48">
        <v>3.5000000000000003E-2</v>
      </c>
      <c r="G82" s="189">
        <v>3.3000000000000002E-2</v>
      </c>
      <c r="H82" s="41">
        <v>1.2999999999999999E-2</v>
      </c>
      <c r="I82" s="48">
        <v>0</v>
      </c>
      <c r="J82" s="189">
        <v>0.03</v>
      </c>
      <c r="K82" s="41">
        <v>8.0000000000000002E-3</v>
      </c>
      <c r="L82" s="48">
        <v>5.2999999999999999E-2</v>
      </c>
      <c r="M82" s="189">
        <v>8.9999999999999993E-3</v>
      </c>
      <c r="N82" s="41">
        <v>1.6E-2</v>
      </c>
      <c r="O82" s="48">
        <v>1.2E-2</v>
      </c>
      <c r="P82" s="189">
        <v>2.5999999999999999E-2</v>
      </c>
      <c r="Q82" s="41">
        <v>8.9999999999999993E-3</v>
      </c>
      <c r="R82" s="48">
        <v>3.6999999999999998E-2</v>
      </c>
      <c r="S82" s="189">
        <v>1.6E-2</v>
      </c>
      <c r="U82" s="193">
        <v>22.6</v>
      </c>
      <c r="V82" s="242">
        <f t="shared" ref="V82:V95" si="0">U82*7.14/100</f>
        <v>1.61364</v>
      </c>
      <c r="W82" s="52">
        <v>2.0999999999999999E-3</v>
      </c>
      <c r="X82" s="52">
        <v>2.3999999999999998E-3</v>
      </c>
      <c r="Y82" s="220">
        <v>2.5000000000000001E-3</v>
      </c>
    </row>
    <row r="83" spans="1:25" x14ac:dyDescent="0.35">
      <c r="A83">
        <v>6</v>
      </c>
      <c r="B83" s="42">
        <v>6.3E-2</v>
      </c>
      <c r="C83" s="52">
        <v>1.9E-2</v>
      </c>
      <c r="D83" s="220">
        <v>2.3E-2</v>
      </c>
      <c r="E83" s="42">
        <v>1.4999999999999999E-2</v>
      </c>
      <c r="F83" s="52">
        <v>1E-3</v>
      </c>
      <c r="G83" s="220">
        <v>0.04</v>
      </c>
      <c r="H83" s="42">
        <v>8.4000000000000005E-2</v>
      </c>
      <c r="I83" s="52">
        <v>4.1000000000000002E-2</v>
      </c>
      <c r="J83" s="220">
        <v>0.03</v>
      </c>
      <c r="K83" s="42">
        <v>4.0000000000000001E-3</v>
      </c>
      <c r="L83" s="52">
        <v>3.3000000000000002E-2</v>
      </c>
      <c r="M83" s="220">
        <v>8.0000000000000002E-3</v>
      </c>
      <c r="N83" s="42">
        <v>7.1999999999999995E-2</v>
      </c>
      <c r="O83" s="52">
        <v>7.6999999999999999E-2</v>
      </c>
      <c r="P83" s="220">
        <v>1.6E-2</v>
      </c>
      <c r="Q83" s="42">
        <v>1.2E-2</v>
      </c>
      <c r="R83" s="52">
        <v>8.0000000000000002E-3</v>
      </c>
      <c r="S83" s="220">
        <v>1.4999999999999999E-2</v>
      </c>
      <c r="U83" s="193">
        <v>25</v>
      </c>
      <c r="V83" s="242">
        <f t="shared" si="0"/>
        <v>1.7849999999999999</v>
      </c>
      <c r="W83" s="60">
        <v>2.7000000000000001E-3</v>
      </c>
      <c r="X83" s="60">
        <v>3.3E-3</v>
      </c>
      <c r="Y83" s="220">
        <v>2.5999999999999999E-3</v>
      </c>
    </row>
    <row r="84" spans="1:25" x14ac:dyDescent="0.35">
      <c r="A84">
        <v>24</v>
      </c>
      <c r="B84" s="42">
        <v>0.1</v>
      </c>
      <c r="C84" s="52">
        <v>7.0000000000000007E-2</v>
      </c>
      <c r="D84" s="220">
        <v>0.112</v>
      </c>
      <c r="E84" s="42">
        <v>0.11899999999999999</v>
      </c>
      <c r="F84" s="52">
        <v>6.9000000000000006E-2</v>
      </c>
      <c r="G84" s="220">
        <v>0.13</v>
      </c>
      <c r="H84" s="42">
        <v>0.17</v>
      </c>
      <c r="I84" s="52">
        <v>0.14599999999999999</v>
      </c>
      <c r="J84" s="220">
        <v>0.09</v>
      </c>
      <c r="K84" s="42">
        <v>0.14299999999999999</v>
      </c>
      <c r="L84" s="52">
        <v>0.19900000000000001</v>
      </c>
      <c r="M84" s="220">
        <v>8.4000000000000005E-2</v>
      </c>
      <c r="N84" s="42">
        <v>0.17699999999999999</v>
      </c>
      <c r="O84" s="52">
        <v>0.216</v>
      </c>
      <c r="P84" s="220">
        <v>0.157</v>
      </c>
      <c r="Q84" s="42">
        <v>0.30599999999999999</v>
      </c>
      <c r="R84" s="52">
        <v>0.21199999999999999</v>
      </c>
      <c r="S84" s="220">
        <v>0.23599999999999999</v>
      </c>
      <c r="U84" s="193">
        <v>50</v>
      </c>
      <c r="V84" s="242">
        <f t="shared" si="0"/>
        <v>3.57</v>
      </c>
      <c r="W84" s="60">
        <v>4.3E-3</v>
      </c>
      <c r="X84" s="60">
        <v>5.0000000000000001E-3</v>
      </c>
      <c r="Y84" s="224">
        <v>2E-3</v>
      </c>
    </row>
    <row r="85" spans="1:25" x14ac:dyDescent="0.35">
      <c r="A85">
        <v>48</v>
      </c>
      <c r="B85" s="42">
        <v>0.14399999999999999</v>
      </c>
      <c r="C85" s="52">
        <v>0.10199999999999999</v>
      </c>
      <c r="D85" s="220">
        <v>0.17499999999999999</v>
      </c>
      <c r="E85" s="42">
        <v>0.106</v>
      </c>
      <c r="F85" s="52">
        <v>0.115</v>
      </c>
      <c r="G85" s="220">
        <v>0.13</v>
      </c>
      <c r="H85" s="42">
        <v>0.14499999999999999</v>
      </c>
      <c r="I85" s="52">
        <v>0.13400000000000001</v>
      </c>
      <c r="J85" s="220">
        <v>0.161</v>
      </c>
      <c r="K85" s="42">
        <v>0.187</v>
      </c>
      <c r="L85" s="52">
        <v>0.214</v>
      </c>
      <c r="M85" s="220">
        <v>0.13400000000000001</v>
      </c>
      <c r="N85" s="42">
        <v>0.436</v>
      </c>
      <c r="O85" s="52">
        <v>0.23899999999999999</v>
      </c>
      <c r="P85" s="220">
        <v>0.19</v>
      </c>
      <c r="Q85" s="42">
        <v>0.31900000000000001</v>
      </c>
      <c r="R85" s="52">
        <v>0.251</v>
      </c>
      <c r="S85" s="220">
        <v>0.27</v>
      </c>
      <c r="U85" s="193">
        <v>56.6</v>
      </c>
      <c r="V85" s="242">
        <f t="shared" si="0"/>
        <v>4.0412399999999993</v>
      </c>
      <c r="W85" s="52">
        <v>3.0999999999999999E-3</v>
      </c>
      <c r="X85" s="52">
        <v>3.0999999999999999E-3</v>
      </c>
      <c r="Y85" s="220">
        <v>3.3E-3</v>
      </c>
    </row>
    <row r="86" spans="1:25" ht="15" thickBot="1" x14ac:dyDescent="0.4">
      <c r="A86">
        <v>72</v>
      </c>
      <c r="B86" s="43">
        <v>0.152</v>
      </c>
      <c r="C86" s="221">
        <v>0.125</v>
      </c>
      <c r="D86" s="222">
        <v>0.17</v>
      </c>
      <c r="E86" s="43">
        <v>0.10199999999999999</v>
      </c>
      <c r="F86" s="221">
        <v>0.10100000000000001</v>
      </c>
      <c r="G86" s="222">
        <v>0.17699999999999999</v>
      </c>
      <c r="H86" s="43">
        <v>0.22700000000000001</v>
      </c>
      <c r="I86" s="221">
        <v>0.153</v>
      </c>
      <c r="J86" s="222">
        <v>0.14699999999999999</v>
      </c>
      <c r="K86" s="43">
        <v>0.19400000000000001</v>
      </c>
      <c r="L86" s="221">
        <v>0.20899999999999999</v>
      </c>
      <c r="M86" s="222">
        <v>0.14099999999999999</v>
      </c>
      <c r="N86" s="43">
        <v>0.45300000000000001</v>
      </c>
      <c r="O86" s="221">
        <v>0.29099999999999998</v>
      </c>
      <c r="P86" s="222">
        <v>0.19800000000000001</v>
      </c>
      <c r="Q86" s="43">
        <v>0.33300000000000002</v>
      </c>
      <c r="R86" s="221">
        <v>0.29299999999999998</v>
      </c>
      <c r="S86" s="222">
        <v>0.26600000000000001</v>
      </c>
      <c r="U86" s="193">
        <v>100</v>
      </c>
      <c r="V86" s="242">
        <f t="shared" si="0"/>
        <v>7.14</v>
      </c>
      <c r="W86" s="60">
        <v>6.1000000000000004E-3</v>
      </c>
      <c r="X86" s="60">
        <v>6.0000000000000001E-3</v>
      </c>
      <c r="Y86" s="224">
        <v>2.7000000000000001E-3</v>
      </c>
    </row>
    <row r="87" spans="1:25" x14ac:dyDescent="0.35">
      <c r="U87" s="193">
        <v>113.1</v>
      </c>
      <c r="V87" s="242">
        <f t="shared" si="0"/>
        <v>8.0753399999999989</v>
      </c>
      <c r="W87" s="52">
        <v>4.4000000000000003E-3</v>
      </c>
      <c r="X87" s="52">
        <v>3.8999999999999998E-3</v>
      </c>
      <c r="Y87" s="220">
        <v>4.5999999999999999E-3</v>
      </c>
    </row>
    <row r="88" spans="1:25" x14ac:dyDescent="0.35">
      <c r="U88" s="193">
        <v>169.7</v>
      </c>
      <c r="V88" s="242">
        <f t="shared" si="0"/>
        <v>12.116579999999999</v>
      </c>
      <c r="W88" s="52">
        <v>5.0000000000000001E-3</v>
      </c>
      <c r="X88" s="52">
        <v>4.7999999999999996E-3</v>
      </c>
      <c r="Y88" s="220">
        <v>4.7999999999999996E-3</v>
      </c>
    </row>
    <row r="89" spans="1:25" ht="15" thickBot="1" x14ac:dyDescent="0.4">
      <c r="B89">
        <v>25</v>
      </c>
      <c r="C89" t="s">
        <v>330</v>
      </c>
      <c r="E89">
        <v>50</v>
      </c>
      <c r="F89" t="s">
        <v>330</v>
      </c>
      <c r="H89">
        <v>100</v>
      </c>
      <c r="I89" t="s">
        <v>330</v>
      </c>
      <c r="K89">
        <v>300</v>
      </c>
      <c r="L89" t="s">
        <v>330</v>
      </c>
      <c r="N89">
        <v>600</v>
      </c>
      <c r="O89" t="s">
        <v>330</v>
      </c>
      <c r="R89">
        <v>1000</v>
      </c>
      <c r="S89" t="s">
        <v>330</v>
      </c>
      <c r="U89" s="193">
        <v>226.2</v>
      </c>
      <c r="V89" s="242">
        <f t="shared" si="0"/>
        <v>16.150679999999998</v>
      </c>
      <c r="W89" s="52">
        <v>6.0000000000000001E-3</v>
      </c>
      <c r="X89" s="52">
        <v>6.0000000000000001E-3</v>
      </c>
      <c r="Y89" s="220">
        <v>6.4000000000000003E-3</v>
      </c>
    </row>
    <row r="90" spans="1:25" x14ac:dyDescent="0.35">
      <c r="A90">
        <v>0</v>
      </c>
      <c r="B90" s="41">
        <v>3.2000000000000001E-2</v>
      </c>
      <c r="C90" s="48">
        <v>0.01</v>
      </c>
      <c r="D90" s="189">
        <v>3.2000000000000001E-2</v>
      </c>
      <c r="E90" s="41">
        <v>4.0000000000000001E-3</v>
      </c>
      <c r="F90" s="48">
        <v>3.5000000000000003E-2</v>
      </c>
      <c r="G90" s="189">
        <v>3.3000000000000002E-2</v>
      </c>
      <c r="H90" s="41">
        <v>1.2999999999999999E-2</v>
      </c>
      <c r="I90" s="48">
        <v>0</v>
      </c>
      <c r="J90" s="189">
        <v>0.03</v>
      </c>
      <c r="K90" s="41">
        <v>8.0000000000000002E-3</v>
      </c>
      <c r="L90" s="48">
        <v>5.2999999999999999E-2</v>
      </c>
      <c r="M90" s="189">
        <v>8.9999999999999993E-3</v>
      </c>
      <c r="N90" s="41">
        <v>1.6E-2</v>
      </c>
      <c r="O90" s="48">
        <v>1.2E-2</v>
      </c>
      <c r="P90" s="189"/>
      <c r="Q90" s="41">
        <v>8.9999999999999993E-3</v>
      </c>
      <c r="R90" s="48">
        <v>3.6999999999999998E-2</v>
      </c>
      <c r="S90" s="189">
        <v>1.6E-2</v>
      </c>
      <c r="U90" s="193">
        <v>300</v>
      </c>
      <c r="V90" s="242">
        <f t="shared" si="0"/>
        <v>21.42</v>
      </c>
      <c r="W90" s="60">
        <v>3.3999999999999998E-3</v>
      </c>
      <c r="X90" s="60">
        <v>6.1000000000000004E-3</v>
      </c>
      <c r="Y90" s="224">
        <v>6.7999999999999996E-3</v>
      </c>
    </row>
    <row r="91" spans="1:25" x14ac:dyDescent="0.35">
      <c r="A91">
        <v>6</v>
      </c>
      <c r="B91" s="42">
        <v>6.3E-2</v>
      </c>
      <c r="C91" s="52">
        <v>1.9E-2</v>
      </c>
      <c r="D91" s="220"/>
      <c r="E91" s="42">
        <v>1.4999999999999999E-2</v>
      </c>
      <c r="F91" s="52">
        <v>1E-3</v>
      </c>
      <c r="G91" s="220">
        <v>0.04</v>
      </c>
      <c r="H91" s="42">
        <v>8.4000000000000005E-2</v>
      </c>
      <c r="I91" s="52">
        <v>4.1000000000000002E-2</v>
      </c>
      <c r="J91" s="220">
        <v>0.03</v>
      </c>
      <c r="K91" s="42">
        <v>4.0000000000000001E-3</v>
      </c>
      <c r="L91" s="52">
        <v>3.3000000000000002E-2</v>
      </c>
      <c r="M91" s="220">
        <v>8.0000000000000002E-3</v>
      </c>
      <c r="N91" s="42">
        <v>7.1999999999999995E-2</v>
      </c>
      <c r="O91" s="52">
        <v>7.6999999999999999E-2</v>
      </c>
      <c r="P91" s="220">
        <v>1.6E-2</v>
      </c>
      <c r="Q91" s="42">
        <v>1.2E-2</v>
      </c>
      <c r="R91" s="52">
        <v>8.0000000000000002E-3</v>
      </c>
      <c r="S91" s="220">
        <v>1.4999999999999999E-2</v>
      </c>
      <c r="U91" s="193">
        <v>339.4</v>
      </c>
      <c r="V91" s="242">
        <f t="shared" si="0"/>
        <v>24.233159999999998</v>
      </c>
      <c r="W91" s="52">
        <v>8.0000000000000002E-3</v>
      </c>
      <c r="X91" s="52">
        <v>6.0000000000000001E-3</v>
      </c>
      <c r="Y91" s="220">
        <v>8.0000000000000002E-3</v>
      </c>
    </row>
    <row r="92" spans="1:25" x14ac:dyDescent="0.35">
      <c r="A92">
        <v>24</v>
      </c>
      <c r="B92" s="42">
        <v>0.1</v>
      </c>
      <c r="C92" s="52">
        <v>7.0000000000000007E-2</v>
      </c>
      <c r="D92" s="220">
        <v>0.112</v>
      </c>
      <c r="E92" s="42">
        <v>0.11899999999999999</v>
      </c>
      <c r="F92" s="52">
        <v>6.9000000000000006E-2</v>
      </c>
      <c r="G92" s="220">
        <v>0.13</v>
      </c>
      <c r="H92" s="42">
        <v>0.17</v>
      </c>
      <c r="I92" s="52">
        <v>0.14599999999999999</v>
      </c>
      <c r="J92" s="220">
        <v>0.09</v>
      </c>
      <c r="K92" s="42">
        <v>0.14299999999999999</v>
      </c>
      <c r="L92" s="52">
        <v>0.19900000000000001</v>
      </c>
      <c r="M92" s="220">
        <v>8.4000000000000005E-2</v>
      </c>
      <c r="N92" s="42">
        <v>0.17699999999999999</v>
      </c>
      <c r="O92" s="52">
        <v>0.216</v>
      </c>
      <c r="P92" s="220">
        <v>0.157</v>
      </c>
      <c r="Q92" s="42">
        <v>0.30599999999999999</v>
      </c>
      <c r="R92" s="52">
        <v>0.21199999999999999</v>
      </c>
      <c r="S92" s="220">
        <v>0.23599999999999999</v>
      </c>
      <c r="U92" s="193">
        <v>452.5</v>
      </c>
      <c r="V92" s="242">
        <f t="shared" si="0"/>
        <v>32.308500000000002</v>
      </c>
      <c r="W92" s="52">
        <v>7.3000000000000001E-3</v>
      </c>
      <c r="X92" s="52">
        <v>8.6999999999999994E-3</v>
      </c>
      <c r="Y92" s="220">
        <v>7.4999999999999997E-3</v>
      </c>
    </row>
    <row r="93" spans="1:25" x14ac:dyDescent="0.35">
      <c r="B93" s="42"/>
      <c r="C93" s="52"/>
      <c r="D93" s="220"/>
      <c r="E93" s="42"/>
      <c r="F93" s="52"/>
      <c r="G93" s="220"/>
      <c r="H93" s="42"/>
      <c r="I93" s="52"/>
      <c r="J93" s="220"/>
      <c r="K93" s="42"/>
      <c r="L93" s="52"/>
      <c r="M93" s="220"/>
      <c r="N93" s="42">
        <v>0.436</v>
      </c>
      <c r="O93" s="52"/>
      <c r="P93" s="220"/>
      <c r="Q93" s="42"/>
      <c r="R93" s="52"/>
      <c r="S93" s="220"/>
      <c r="U93" s="193">
        <v>565.6</v>
      </c>
      <c r="V93" s="242">
        <f t="shared" si="0"/>
        <v>40.383839999999999</v>
      </c>
      <c r="W93" s="52">
        <v>8.8999999999999999E-3</v>
      </c>
      <c r="X93" s="52">
        <v>9.7999999999999997E-3</v>
      </c>
      <c r="Y93" s="220">
        <v>9.1000000000000004E-3</v>
      </c>
    </row>
    <row r="94" spans="1:25" ht="15" thickBot="1" x14ac:dyDescent="0.4">
      <c r="B94" s="43"/>
      <c r="C94" s="221"/>
      <c r="D94" s="222"/>
      <c r="E94" s="43"/>
      <c r="F94" s="221"/>
      <c r="G94" s="222"/>
      <c r="H94" s="43"/>
      <c r="I94" s="221"/>
      <c r="J94" s="222"/>
      <c r="K94" s="43"/>
      <c r="L94" s="221"/>
      <c r="M94" s="222"/>
      <c r="N94" s="43"/>
      <c r="O94" s="221"/>
      <c r="P94" s="222"/>
      <c r="Q94" s="43"/>
      <c r="R94" s="221"/>
      <c r="S94" s="222"/>
      <c r="U94" s="193">
        <v>600</v>
      </c>
      <c r="V94" s="242">
        <f t="shared" si="0"/>
        <v>42.84</v>
      </c>
      <c r="W94" s="60">
        <v>8.3000000000000001E-3</v>
      </c>
      <c r="X94" s="60">
        <v>6.4999999999999997E-3</v>
      </c>
      <c r="Y94" s="224">
        <v>7.7999999999999996E-3</v>
      </c>
    </row>
    <row r="95" spans="1:25" ht="29.5" thickBot="1" x14ac:dyDescent="0.4">
      <c r="A95" s="229" t="s">
        <v>376</v>
      </c>
      <c r="B95" s="233">
        <v>2.7000000000000001E-3</v>
      </c>
      <c r="C95" s="234">
        <v>3.3E-3</v>
      </c>
      <c r="D95" s="228">
        <v>2.5999999999999999E-3</v>
      </c>
      <c r="E95" s="233">
        <v>4.3E-3</v>
      </c>
      <c r="F95" s="234">
        <v>5.0000000000000001E-3</v>
      </c>
      <c r="G95" s="235">
        <v>2E-3</v>
      </c>
      <c r="H95" s="233">
        <v>6.1000000000000004E-3</v>
      </c>
      <c r="I95" s="234">
        <v>6.0000000000000001E-3</v>
      </c>
      <c r="J95" s="235">
        <v>2.7000000000000001E-3</v>
      </c>
      <c r="K95" s="233">
        <v>6.7999999999999996E-3</v>
      </c>
      <c r="L95" s="234">
        <v>6.1000000000000004E-3</v>
      </c>
      <c r="M95" s="235">
        <v>3.4000000000000002E-2</v>
      </c>
      <c r="N95" s="233">
        <v>8.3000000000000001E-3</v>
      </c>
      <c r="O95" s="234">
        <v>6.4999999999999997E-3</v>
      </c>
      <c r="P95" s="235">
        <v>7.7999999999999996E-3</v>
      </c>
      <c r="Q95" s="233">
        <v>1.3299999999999999E-2</v>
      </c>
      <c r="R95" s="234">
        <v>9.9000000000000008E-3</v>
      </c>
      <c r="S95" s="235">
        <v>8.2000000000000007E-3</v>
      </c>
      <c r="U95" s="192">
        <v>1000</v>
      </c>
      <c r="V95" s="243">
        <f t="shared" si="0"/>
        <v>71.400000000000006</v>
      </c>
      <c r="W95" s="240">
        <v>1.3299999999999999E-2</v>
      </c>
      <c r="X95" s="240">
        <v>9.9000000000000008E-3</v>
      </c>
      <c r="Y95" s="241">
        <v>8.2000000000000007E-3</v>
      </c>
    </row>
  </sheetData>
  <sortState ref="U103:Y116">
    <sortCondition ref="V103:V116"/>
  </sortState>
  <mergeCells count="17">
    <mergeCell ref="B10:D10"/>
    <mergeCell ref="F10:H10"/>
    <mergeCell ref="J10:L10"/>
    <mergeCell ref="N10:P10"/>
    <mergeCell ref="R10:T10"/>
    <mergeCell ref="B22:D22"/>
    <mergeCell ref="F22:H22"/>
    <mergeCell ref="J22:L22"/>
    <mergeCell ref="N22:P22"/>
    <mergeCell ref="R22:T22"/>
    <mergeCell ref="AA22:AC22"/>
    <mergeCell ref="AE22:AG22"/>
    <mergeCell ref="W80:Y80"/>
    <mergeCell ref="AA10:AC10"/>
    <mergeCell ref="AE10:AG10"/>
    <mergeCell ref="V22:X22"/>
    <mergeCell ref="V10:X10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V80"/>
  <sheetViews>
    <sheetView topLeftCell="AY1" zoomScale="60" zoomScaleNormal="60" workbookViewId="0">
      <selection activeCell="BQ41" sqref="BQ41"/>
    </sheetView>
  </sheetViews>
  <sheetFormatPr baseColWidth="10" defaultRowHeight="14.5" x14ac:dyDescent="0.35"/>
  <cols>
    <col min="1" max="1" width="12.26953125" customWidth="1"/>
    <col min="2" max="2" width="11.81640625" customWidth="1"/>
    <col min="3" max="11" width="8.81640625" customWidth="1"/>
    <col min="13" max="13" width="14" customWidth="1"/>
    <col min="14" max="21" width="8.7265625" customWidth="1"/>
    <col min="23" max="26" width="8" customWidth="1"/>
    <col min="29" max="32" width="8.54296875" customWidth="1"/>
    <col min="35" max="35" width="8.54296875" customWidth="1"/>
    <col min="36" max="38" width="9.26953125" customWidth="1"/>
    <col min="67" max="68" width="11.453125" style="244"/>
  </cols>
  <sheetData>
    <row r="4" spans="1:68" x14ac:dyDescent="0.35">
      <c r="N4" t="s">
        <v>378</v>
      </c>
      <c r="X4" t="s">
        <v>379</v>
      </c>
      <c r="AD4" t="s">
        <v>380</v>
      </c>
      <c r="AJ4" t="s">
        <v>381</v>
      </c>
      <c r="AP4" t="s">
        <v>382</v>
      </c>
      <c r="AV4" t="s">
        <v>383</v>
      </c>
      <c r="BB4" t="s">
        <v>384</v>
      </c>
      <c r="BH4" t="s">
        <v>385</v>
      </c>
    </row>
    <row r="6" spans="1:68" ht="19" thickBot="1" x14ac:dyDescent="0.5">
      <c r="A6" s="245"/>
      <c r="B6" s="473" t="s">
        <v>394</v>
      </c>
      <c r="C6" s="474"/>
      <c r="D6" s="474"/>
      <c r="E6" s="474"/>
      <c r="F6" s="474"/>
      <c r="G6" s="474"/>
      <c r="H6" s="474"/>
      <c r="I6" s="475"/>
      <c r="M6" t="s">
        <v>12</v>
      </c>
      <c r="N6" s="295" t="s">
        <v>2</v>
      </c>
      <c r="O6" s="295" t="s">
        <v>3</v>
      </c>
      <c r="P6" s="295" t="s">
        <v>4</v>
      </c>
      <c r="Q6" s="295" t="s">
        <v>5</v>
      </c>
      <c r="R6" s="295" t="s">
        <v>6</v>
      </c>
      <c r="S6" s="295" t="s">
        <v>8</v>
      </c>
      <c r="T6" s="295" t="s">
        <v>9</v>
      </c>
      <c r="U6" s="295" t="s">
        <v>387</v>
      </c>
      <c r="V6" s="295"/>
      <c r="W6" t="s">
        <v>12</v>
      </c>
      <c r="X6" s="295" t="s">
        <v>2</v>
      </c>
      <c r="Y6" s="295" t="s">
        <v>3</v>
      </c>
      <c r="Z6" s="295" t="s">
        <v>4</v>
      </c>
      <c r="AA6" s="295"/>
      <c r="AB6" s="295"/>
      <c r="AC6" t="s">
        <v>12</v>
      </c>
      <c r="AD6" s="295" t="s">
        <v>8</v>
      </c>
      <c r="AE6" s="295" t="s">
        <v>9</v>
      </c>
      <c r="AF6" s="295" t="s">
        <v>387</v>
      </c>
      <c r="AG6" s="295"/>
      <c r="AH6" s="295"/>
      <c r="AI6" t="s">
        <v>12</v>
      </c>
      <c r="AJ6" s="295" t="s">
        <v>8</v>
      </c>
      <c r="AK6" s="295" t="s">
        <v>9</v>
      </c>
      <c r="AL6" s="295" t="s">
        <v>387</v>
      </c>
      <c r="AO6" t="s">
        <v>12</v>
      </c>
      <c r="AP6" s="295" t="s">
        <v>8</v>
      </c>
      <c r="AQ6" s="295" t="s">
        <v>9</v>
      </c>
      <c r="AR6" s="295" t="s">
        <v>387</v>
      </c>
      <c r="AS6" s="295"/>
      <c r="AT6" s="295"/>
      <c r="AU6" t="s">
        <v>12</v>
      </c>
      <c r="AV6" s="295" t="s">
        <v>8</v>
      </c>
      <c r="AW6" s="295" t="s">
        <v>9</v>
      </c>
      <c r="AX6" s="295" t="s">
        <v>387</v>
      </c>
      <c r="AY6" s="295"/>
      <c r="AZ6" s="295"/>
      <c r="BA6" t="s">
        <v>12</v>
      </c>
      <c r="BB6" s="295" t="s">
        <v>388</v>
      </c>
      <c r="BC6" s="295" t="s">
        <v>389</v>
      </c>
      <c r="BD6" s="295" t="s">
        <v>390</v>
      </c>
      <c r="BE6" s="295"/>
      <c r="BF6" s="295"/>
      <c r="BG6" t="s">
        <v>12</v>
      </c>
      <c r="BH6" s="295" t="s">
        <v>388</v>
      </c>
      <c r="BI6" s="295" t="s">
        <v>389</v>
      </c>
      <c r="BJ6" s="295" t="s">
        <v>390</v>
      </c>
      <c r="BK6" s="295"/>
    </row>
    <row r="7" spans="1:68" ht="18.5" x14ac:dyDescent="0.45">
      <c r="A7" s="246"/>
      <c r="B7" s="247" t="s">
        <v>353</v>
      </c>
      <c r="C7" s="248" t="s">
        <v>341</v>
      </c>
      <c r="D7" s="248" t="s">
        <v>340</v>
      </c>
      <c r="E7" s="248" t="s">
        <v>339</v>
      </c>
      <c r="F7" s="248" t="s">
        <v>338</v>
      </c>
      <c r="G7" s="248" t="s">
        <v>337</v>
      </c>
      <c r="H7" s="248" t="s">
        <v>336</v>
      </c>
      <c r="I7" s="248" t="s">
        <v>335</v>
      </c>
      <c r="M7">
        <v>0</v>
      </c>
      <c r="N7" s="344">
        <v>6.2E-2</v>
      </c>
      <c r="O7" s="345">
        <v>4.2000000000000003E-2</v>
      </c>
      <c r="P7" s="345">
        <v>4.8000000000000001E-2</v>
      </c>
      <c r="Q7" s="345">
        <v>3.1E-2</v>
      </c>
      <c r="R7" s="345"/>
      <c r="S7" s="345"/>
      <c r="T7" s="345"/>
      <c r="U7" s="346"/>
      <c r="V7" s="295"/>
      <c r="W7" s="295">
        <v>0</v>
      </c>
      <c r="X7" s="249">
        <v>3.7999999999999999E-2</v>
      </c>
      <c r="Y7" s="250">
        <v>3.1E-2</v>
      </c>
      <c r="Z7" s="251">
        <v>0.04</v>
      </c>
      <c r="AA7" s="295"/>
      <c r="AB7" s="295"/>
      <c r="AC7" s="295">
        <v>0</v>
      </c>
      <c r="AD7" s="249">
        <v>5.8999999999999997E-2</v>
      </c>
      <c r="AE7" s="250">
        <v>6.0999999999999999E-2</v>
      </c>
      <c r="AF7" s="251">
        <v>5.7000000000000002E-2</v>
      </c>
      <c r="AG7" s="295"/>
      <c r="AH7" s="295"/>
      <c r="AI7" s="295">
        <v>0</v>
      </c>
      <c r="AJ7" s="249">
        <v>5.0999999999999997E-2</v>
      </c>
      <c r="AK7" s="250">
        <v>6.2E-2</v>
      </c>
      <c r="AL7" s="251">
        <v>4.7E-2</v>
      </c>
      <c r="AO7">
        <v>0</v>
      </c>
      <c r="AP7" s="249">
        <v>5.8000000000000003E-2</v>
      </c>
      <c r="AQ7" s="250">
        <v>5.2999999999999999E-2</v>
      </c>
      <c r="AR7" s="251">
        <v>4.8000000000000001E-2</v>
      </c>
      <c r="AS7" s="295"/>
      <c r="AT7" s="295"/>
      <c r="AU7" s="295">
        <v>0</v>
      </c>
      <c r="AV7" s="347">
        <v>5.7000000000000002E-2</v>
      </c>
      <c r="AW7" s="348">
        <v>4.9000000000000002E-2</v>
      </c>
      <c r="AX7" s="349">
        <v>5.0999999999999997E-2</v>
      </c>
      <c r="AY7" s="295"/>
      <c r="AZ7" s="295"/>
      <c r="BA7" s="295">
        <v>0</v>
      </c>
      <c r="BB7" s="249">
        <v>4.4999999999999998E-2</v>
      </c>
      <c r="BC7" s="250">
        <v>4.4999999999999998E-2</v>
      </c>
      <c r="BD7" s="251">
        <v>4.5999999999999999E-2</v>
      </c>
      <c r="BE7" s="295"/>
      <c r="BF7" s="295"/>
      <c r="BG7" s="295">
        <v>0</v>
      </c>
      <c r="BH7" s="249">
        <v>6.3E-2</v>
      </c>
      <c r="BI7" s="250">
        <v>5.0999999999999997E-2</v>
      </c>
      <c r="BJ7" s="251">
        <v>5.3999999999999999E-2</v>
      </c>
      <c r="BK7" s="295"/>
      <c r="BN7" s="52"/>
      <c r="BO7" s="340"/>
      <c r="BP7" s="340"/>
    </row>
    <row r="8" spans="1:68" ht="18.5" x14ac:dyDescent="0.45">
      <c r="A8" s="252" t="s">
        <v>331</v>
      </c>
      <c r="B8" s="247" t="s">
        <v>12</v>
      </c>
      <c r="C8" s="248">
        <v>0</v>
      </c>
      <c r="D8" s="248">
        <v>10</v>
      </c>
      <c r="E8" s="248">
        <v>24</v>
      </c>
      <c r="F8" s="248">
        <v>36</v>
      </c>
      <c r="G8" s="248">
        <v>48</v>
      </c>
      <c r="H8" s="248">
        <v>60</v>
      </c>
      <c r="I8" s="248">
        <v>72</v>
      </c>
      <c r="M8">
        <v>6</v>
      </c>
      <c r="N8" s="223"/>
      <c r="O8" s="60"/>
      <c r="P8" s="60"/>
      <c r="Q8" s="60"/>
      <c r="R8" s="60"/>
      <c r="S8" s="254"/>
      <c r="T8" s="254"/>
      <c r="U8" s="255"/>
      <c r="V8" s="295"/>
      <c r="W8" s="295">
        <v>6</v>
      </c>
      <c r="X8" s="223"/>
      <c r="Y8" s="60"/>
      <c r="Z8" s="224"/>
      <c r="AA8" s="295"/>
      <c r="AB8" s="295"/>
      <c r="AC8" s="295">
        <v>6</v>
      </c>
      <c r="AD8" s="256">
        <v>8.3000000000000004E-2</v>
      </c>
      <c r="AE8" s="254">
        <v>0.08</v>
      </c>
      <c r="AF8" s="255">
        <v>8.5999999999999993E-2</v>
      </c>
      <c r="AG8" s="295"/>
      <c r="AH8" s="295"/>
      <c r="AI8" s="295">
        <v>6</v>
      </c>
      <c r="AJ8" s="256">
        <v>9.9000000000000005E-2</v>
      </c>
      <c r="AK8" s="254">
        <v>9.9000000000000005E-2</v>
      </c>
      <c r="AL8" s="255">
        <v>8.5000000000000006E-2</v>
      </c>
      <c r="AO8">
        <v>6</v>
      </c>
      <c r="AP8" s="256">
        <v>8.8999999999999996E-2</v>
      </c>
      <c r="AQ8" s="254">
        <v>9.5000000000000001E-2</v>
      </c>
      <c r="AR8" s="255">
        <v>9.7000000000000003E-2</v>
      </c>
      <c r="AS8" s="295"/>
      <c r="AT8" s="295"/>
      <c r="AU8" s="295">
        <v>6</v>
      </c>
      <c r="AV8" s="350">
        <v>0.105</v>
      </c>
      <c r="AW8" s="351">
        <v>0.108</v>
      </c>
      <c r="AX8" s="352">
        <v>0.13</v>
      </c>
      <c r="AY8" s="295"/>
      <c r="AZ8" s="295"/>
      <c r="BA8" s="295">
        <v>6</v>
      </c>
      <c r="BB8" s="256">
        <v>0.105</v>
      </c>
      <c r="BC8" s="254">
        <v>0.104</v>
      </c>
      <c r="BD8" s="255">
        <v>0.106</v>
      </c>
      <c r="BE8" s="295"/>
      <c r="BF8" s="295"/>
      <c r="BG8" s="295">
        <v>6</v>
      </c>
      <c r="BH8" s="256">
        <v>0.126</v>
      </c>
      <c r="BI8" s="254">
        <v>0.121</v>
      </c>
      <c r="BJ8" s="255">
        <v>0.123</v>
      </c>
      <c r="BK8" s="295"/>
      <c r="BN8" s="52"/>
      <c r="BO8" s="340"/>
      <c r="BP8" s="340"/>
    </row>
    <row r="9" spans="1:68" ht="18.5" x14ac:dyDescent="0.45">
      <c r="A9" s="458">
        <v>28</v>
      </c>
      <c r="B9" s="257" t="s">
        <v>2</v>
      </c>
      <c r="C9" s="258">
        <v>6.2E-2</v>
      </c>
      <c r="D9" s="258">
        <v>7.9000000000000001E-2</v>
      </c>
      <c r="E9" s="258">
        <v>7.4999999999999997E-2</v>
      </c>
      <c r="F9" s="258">
        <v>9.5000000000000001E-2</v>
      </c>
      <c r="G9" s="258">
        <v>0.10299999999999999</v>
      </c>
      <c r="H9" s="258">
        <v>8.7999999999999995E-2</v>
      </c>
      <c r="I9" s="258">
        <v>0.17100000000000001</v>
      </c>
      <c r="M9">
        <v>10</v>
      </c>
      <c r="N9" s="256">
        <v>7.9000000000000001E-2</v>
      </c>
      <c r="O9" s="254">
        <v>5.8000000000000003E-2</v>
      </c>
      <c r="P9" s="254">
        <v>6.9000000000000006E-2</v>
      </c>
      <c r="Q9" s="254"/>
      <c r="R9" s="254">
        <v>0.03</v>
      </c>
      <c r="S9" s="60"/>
      <c r="T9" s="60"/>
      <c r="U9" s="224"/>
      <c r="V9" s="295"/>
      <c r="W9" s="295">
        <v>10</v>
      </c>
      <c r="X9" s="256">
        <v>7.1999999999999995E-2</v>
      </c>
      <c r="Y9" s="254">
        <v>7.0000000000000007E-2</v>
      </c>
      <c r="Z9" s="255">
        <v>6.7000000000000004E-2</v>
      </c>
      <c r="AA9" s="295"/>
      <c r="AB9" s="295"/>
      <c r="AC9" s="295">
        <v>10</v>
      </c>
      <c r="AD9" s="223"/>
      <c r="AE9" s="60"/>
      <c r="AF9" s="224"/>
      <c r="AG9" s="295"/>
      <c r="AH9" s="295"/>
      <c r="AI9" s="295">
        <v>10</v>
      </c>
      <c r="AJ9" s="223"/>
      <c r="AK9" s="60"/>
      <c r="AL9" s="224"/>
      <c r="AO9">
        <v>10</v>
      </c>
      <c r="AP9" s="223"/>
      <c r="AQ9" s="60"/>
      <c r="AR9" s="224"/>
      <c r="AS9" s="295"/>
      <c r="AT9" s="295"/>
      <c r="AU9" s="295">
        <v>10</v>
      </c>
      <c r="AV9" s="223"/>
      <c r="AW9" s="60"/>
      <c r="AX9" s="224"/>
      <c r="AY9" s="295"/>
      <c r="AZ9" s="295"/>
      <c r="BA9" s="295">
        <v>12</v>
      </c>
      <c r="BB9" s="256"/>
      <c r="BC9" s="254"/>
      <c r="BD9" s="255"/>
      <c r="BE9" s="295"/>
      <c r="BF9" s="295"/>
      <c r="BG9" s="295">
        <v>12</v>
      </c>
      <c r="BH9" s="256"/>
      <c r="BI9" s="254"/>
      <c r="BJ9" s="255"/>
      <c r="BK9" s="295"/>
      <c r="BN9" s="52"/>
      <c r="BO9" s="340"/>
      <c r="BP9" s="340"/>
    </row>
    <row r="10" spans="1:68" ht="18.5" x14ac:dyDescent="0.45">
      <c r="A10" s="459"/>
      <c r="B10" s="257" t="s">
        <v>3</v>
      </c>
      <c r="C10" s="258">
        <v>4.2000000000000003E-2</v>
      </c>
      <c r="D10" s="258">
        <v>5.8000000000000003E-2</v>
      </c>
      <c r="E10" s="258">
        <v>5.6000000000000001E-2</v>
      </c>
      <c r="F10" s="258">
        <v>8.4000000000000005E-2</v>
      </c>
      <c r="G10" s="258">
        <v>8.8999999999999996E-2</v>
      </c>
      <c r="H10" s="258">
        <v>8.5999999999999993E-2</v>
      </c>
      <c r="I10" s="258">
        <v>0.14799999999999999</v>
      </c>
      <c r="M10">
        <v>12</v>
      </c>
      <c r="N10" s="223"/>
      <c r="O10" s="60"/>
      <c r="P10" s="60"/>
      <c r="Q10" s="60"/>
      <c r="R10" s="60"/>
      <c r="S10" s="254">
        <v>4.2999999999999997E-2</v>
      </c>
      <c r="T10" s="254">
        <v>3.5000000000000003E-2</v>
      </c>
      <c r="U10" s="255">
        <v>4.2000000000000003E-2</v>
      </c>
      <c r="V10" s="295"/>
      <c r="W10" s="295">
        <v>12</v>
      </c>
      <c r="X10" s="223"/>
      <c r="Y10" s="60"/>
      <c r="Z10" s="224"/>
      <c r="AA10" s="295"/>
      <c r="AB10" s="295"/>
      <c r="AC10" s="295">
        <v>12</v>
      </c>
      <c r="AD10" s="256"/>
      <c r="AE10" s="254"/>
      <c r="AF10" s="255"/>
      <c r="AG10" s="295"/>
      <c r="AH10" s="295"/>
      <c r="AI10" s="295">
        <v>12</v>
      </c>
      <c r="AJ10" s="256"/>
      <c r="AK10" s="254"/>
      <c r="AL10" s="255"/>
      <c r="AO10">
        <v>12</v>
      </c>
      <c r="AP10" s="256"/>
      <c r="AQ10" s="254"/>
      <c r="AR10" s="255"/>
      <c r="AS10" s="295"/>
      <c r="AT10" s="295"/>
      <c r="AU10" s="295">
        <v>12</v>
      </c>
      <c r="AV10" s="350"/>
      <c r="AW10" s="351">
        <v>0.182</v>
      </c>
      <c r="AX10" s="352">
        <v>0.19700000000000001</v>
      </c>
      <c r="AY10" s="295"/>
      <c r="AZ10" s="295"/>
      <c r="BA10" s="295">
        <v>24</v>
      </c>
      <c r="BB10" s="256">
        <v>0.13200000000000001</v>
      </c>
      <c r="BC10" s="254">
        <v>0.128</v>
      </c>
      <c r="BD10" s="255">
        <v>0.13400000000000001</v>
      </c>
      <c r="BE10" s="295"/>
      <c r="BF10" s="295"/>
      <c r="BG10" s="295">
        <v>24</v>
      </c>
      <c r="BH10" s="256">
        <v>0.251</v>
      </c>
      <c r="BI10" s="254">
        <v>0.255</v>
      </c>
      <c r="BJ10" s="255">
        <v>0.245</v>
      </c>
      <c r="BK10" s="295"/>
      <c r="BN10" s="52"/>
      <c r="BO10" s="340"/>
      <c r="BP10" s="340"/>
    </row>
    <row r="11" spans="1:68" ht="18.5" x14ac:dyDescent="0.45">
      <c r="A11" s="459"/>
      <c r="B11" s="257" t="s">
        <v>4</v>
      </c>
      <c r="C11" s="258">
        <v>4.8000000000000001E-2</v>
      </c>
      <c r="D11" s="258">
        <v>6.9000000000000006E-2</v>
      </c>
      <c r="E11" s="258">
        <v>0.08</v>
      </c>
      <c r="F11" s="258">
        <v>0.129</v>
      </c>
      <c r="G11" s="258">
        <v>8.5999999999999993E-2</v>
      </c>
      <c r="H11" s="258">
        <v>9.7000000000000003E-2</v>
      </c>
      <c r="I11" s="258">
        <v>0.158</v>
      </c>
      <c r="M11">
        <v>24</v>
      </c>
      <c r="N11" s="256">
        <v>7.4999999999999997E-2</v>
      </c>
      <c r="O11" s="254">
        <v>5.6000000000000001E-2</v>
      </c>
      <c r="P11" s="254">
        <v>0.08</v>
      </c>
      <c r="Q11" s="254">
        <v>6.2E-2</v>
      </c>
      <c r="R11" s="254">
        <v>5.8000000000000003E-2</v>
      </c>
      <c r="S11" s="254">
        <v>5.6000000000000001E-2</v>
      </c>
      <c r="T11" s="254">
        <v>4.9000000000000002E-2</v>
      </c>
      <c r="U11" s="255">
        <v>0.05</v>
      </c>
      <c r="V11" s="295"/>
      <c r="W11" s="295">
        <v>24</v>
      </c>
      <c r="X11" s="256">
        <v>8.5999999999999993E-2</v>
      </c>
      <c r="Y11" s="254">
        <v>8.5999999999999993E-2</v>
      </c>
      <c r="Z11" s="255">
        <v>8.6999999999999994E-2</v>
      </c>
      <c r="AA11" s="295"/>
      <c r="AB11" s="295"/>
      <c r="AC11" s="295">
        <v>24</v>
      </c>
      <c r="AD11" s="256">
        <v>0.14099999999999999</v>
      </c>
      <c r="AE11" s="254">
        <v>0.13600000000000001</v>
      </c>
      <c r="AF11" s="255">
        <v>0.14000000000000001</v>
      </c>
      <c r="AG11" s="295"/>
      <c r="AH11" s="295"/>
      <c r="AI11" s="295">
        <v>24</v>
      </c>
      <c r="AJ11" s="256">
        <v>0.245</v>
      </c>
      <c r="AK11" s="254">
        <v>0.24</v>
      </c>
      <c r="AL11" s="255">
        <v>0.22</v>
      </c>
      <c r="AO11">
        <v>24</v>
      </c>
      <c r="AP11" s="256">
        <v>0.22</v>
      </c>
      <c r="AQ11" s="254">
        <v>0.193</v>
      </c>
      <c r="AR11" s="255">
        <v>0.20799999999999999</v>
      </c>
      <c r="AS11" s="295"/>
      <c r="AT11" s="295"/>
      <c r="AU11" s="295">
        <v>24</v>
      </c>
      <c r="AV11" s="350">
        <v>0.25</v>
      </c>
      <c r="AW11" s="351">
        <v>0.249</v>
      </c>
      <c r="AX11" s="352"/>
      <c r="AY11" s="295"/>
      <c r="AZ11" s="295"/>
      <c r="BA11" s="295">
        <v>30</v>
      </c>
      <c r="BB11" s="256"/>
      <c r="BC11" s="254"/>
      <c r="BD11" s="255"/>
      <c r="BE11" s="295"/>
      <c r="BF11" s="295"/>
      <c r="BG11" s="295">
        <v>30</v>
      </c>
      <c r="BH11" s="256"/>
      <c r="BI11" s="254"/>
      <c r="BJ11" s="255"/>
      <c r="BK11" s="295"/>
      <c r="BN11" s="52"/>
      <c r="BO11" s="340"/>
      <c r="BP11" s="340"/>
    </row>
    <row r="12" spans="1:68" ht="18.5" x14ac:dyDescent="0.45">
      <c r="A12" s="459"/>
      <c r="B12" s="259" t="s">
        <v>262</v>
      </c>
      <c r="C12" s="260">
        <f>AVERAGE(C9:C11)</f>
        <v>5.0666666666666672E-2</v>
      </c>
      <c r="D12" s="260">
        <f t="shared" ref="D12:I12" si="0">AVERAGE(D9:D11)</f>
        <v>6.8666666666666668E-2</v>
      </c>
      <c r="E12" s="260">
        <f t="shared" si="0"/>
        <v>7.0333333333333345E-2</v>
      </c>
      <c r="F12" s="260">
        <f t="shared" si="0"/>
        <v>0.10266666666666667</v>
      </c>
      <c r="G12" s="260">
        <f t="shared" si="0"/>
        <v>9.2666666666666675E-2</v>
      </c>
      <c r="H12" s="260">
        <f t="shared" si="0"/>
        <v>9.0333333333333335E-2</v>
      </c>
      <c r="I12" s="260">
        <f t="shared" si="0"/>
        <v>0.159</v>
      </c>
      <c r="M12">
        <v>30</v>
      </c>
      <c r="N12" s="223"/>
      <c r="O12" s="60"/>
      <c r="P12" s="60"/>
      <c r="Q12" s="60"/>
      <c r="R12" s="60"/>
      <c r="S12" s="254">
        <v>6.8000000000000005E-2</v>
      </c>
      <c r="T12" s="254">
        <v>5.8000000000000003E-2</v>
      </c>
      <c r="U12" s="255">
        <v>5.2999999999999999E-2</v>
      </c>
      <c r="V12" s="295"/>
      <c r="W12" s="295">
        <v>30</v>
      </c>
      <c r="X12" s="223"/>
      <c r="Y12" s="60"/>
      <c r="Z12" s="224"/>
      <c r="AA12" s="295"/>
      <c r="AB12" s="295"/>
      <c r="AC12" s="295">
        <v>30</v>
      </c>
      <c r="AD12" s="256">
        <v>0.151</v>
      </c>
      <c r="AE12" s="254">
        <v>0.14499999999999999</v>
      </c>
      <c r="AF12" s="255">
        <v>0.156</v>
      </c>
      <c r="AG12" s="295"/>
      <c r="AH12" s="295"/>
      <c r="AI12" s="295">
        <v>30</v>
      </c>
      <c r="AJ12" s="355"/>
      <c r="AK12" s="261"/>
      <c r="AL12" s="255"/>
      <c r="AO12">
        <v>30</v>
      </c>
      <c r="AP12" s="256">
        <v>0.27700000000000002</v>
      </c>
      <c r="AQ12" s="254">
        <v>0.22500000000000001</v>
      </c>
      <c r="AR12" s="255">
        <v>0.255</v>
      </c>
      <c r="AS12" s="295"/>
      <c r="AT12" s="295"/>
      <c r="AU12" s="295">
        <v>30</v>
      </c>
      <c r="AV12" s="350">
        <v>0.30099999999999999</v>
      </c>
      <c r="AW12" s="351"/>
      <c r="AX12" s="352">
        <v>0.29299999999999998</v>
      </c>
      <c r="AY12" s="295"/>
      <c r="AZ12" s="295"/>
      <c r="BA12" s="295">
        <v>36</v>
      </c>
      <c r="BB12" s="256"/>
      <c r="BC12" s="254"/>
      <c r="BD12" s="255"/>
      <c r="BE12" s="295"/>
      <c r="BF12" s="295"/>
      <c r="BG12" s="295">
        <v>36</v>
      </c>
      <c r="BH12" s="223"/>
      <c r="BI12" s="60"/>
      <c r="BJ12" s="224"/>
      <c r="BK12" s="295"/>
      <c r="BN12" s="52"/>
      <c r="BO12" s="340"/>
      <c r="BP12" s="340"/>
    </row>
    <row r="13" spans="1:68" ht="18.5" x14ac:dyDescent="0.45">
      <c r="A13" s="460"/>
      <c r="B13" s="259" t="s">
        <v>263</v>
      </c>
      <c r="C13" s="260">
        <f>STDEVA(C9:C11)</f>
        <v>1.0263202878893738E-2</v>
      </c>
      <c r="D13" s="260">
        <f t="shared" ref="D13:I13" si="1">STDEVA(D9:D11)</f>
        <v>1.0503967504392427E-2</v>
      </c>
      <c r="E13" s="260">
        <f t="shared" si="1"/>
        <v>1.2662279942148325E-2</v>
      </c>
      <c r="F13" s="260">
        <f t="shared" si="1"/>
        <v>2.3459184413217208E-2</v>
      </c>
      <c r="G13" s="260">
        <f t="shared" si="1"/>
        <v>9.0737717258774671E-3</v>
      </c>
      <c r="H13" s="260">
        <f t="shared" si="1"/>
        <v>5.8594652770823201E-3</v>
      </c>
      <c r="I13" s="260">
        <f t="shared" si="1"/>
        <v>1.1532562594670807E-2</v>
      </c>
      <c r="M13">
        <v>36</v>
      </c>
      <c r="N13" s="256">
        <v>9.5000000000000001E-2</v>
      </c>
      <c r="O13" s="254">
        <v>8.4000000000000005E-2</v>
      </c>
      <c r="P13" s="254">
        <v>0.129</v>
      </c>
      <c r="Q13" s="254">
        <v>7.0000000000000007E-2</v>
      </c>
      <c r="R13" s="254">
        <v>6.6000000000000003E-2</v>
      </c>
      <c r="S13" s="254">
        <v>8.5000000000000006E-2</v>
      </c>
      <c r="T13" s="254">
        <v>7.0000000000000007E-2</v>
      </c>
      <c r="U13" s="255">
        <v>7.0999999999999994E-2</v>
      </c>
      <c r="V13" s="295"/>
      <c r="W13" s="295">
        <v>36</v>
      </c>
      <c r="X13" s="256">
        <v>0.113</v>
      </c>
      <c r="Y13" s="254">
        <v>0.112</v>
      </c>
      <c r="Z13" s="255">
        <v>0.124</v>
      </c>
      <c r="AA13" s="295"/>
      <c r="AB13" s="295"/>
      <c r="AC13" s="295">
        <v>36</v>
      </c>
      <c r="AD13" s="256"/>
      <c r="AE13" s="254"/>
      <c r="AF13" s="255"/>
      <c r="AG13" s="295"/>
      <c r="AH13" s="295"/>
      <c r="AI13" s="295">
        <v>36</v>
      </c>
      <c r="AJ13" s="256"/>
      <c r="AK13" s="254"/>
      <c r="AL13" s="255"/>
      <c r="AO13">
        <v>36</v>
      </c>
      <c r="AP13" s="256"/>
      <c r="AQ13" s="254">
        <v>0.254</v>
      </c>
      <c r="AR13" s="255"/>
      <c r="AS13" s="295"/>
      <c r="AT13" s="295"/>
      <c r="AU13" s="295">
        <v>36</v>
      </c>
      <c r="AV13" s="350"/>
      <c r="AW13" s="351"/>
      <c r="AX13" s="352"/>
      <c r="AY13" s="295"/>
      <c r="AZ13" s="295"/>
      <c r="BA13" s="295">
        <v>48</v>
      </c>
      <c r="BB13" s="256"/>
      <c r="BC13" s="254"/>
      <c r="BD13" s="255"/>
      <c r="BE13" s="295"/>
      <c r="BF13" s="295"/>
      <c r="BG13" s="295">
        <v>48</v>
      </c>
      <c r="BH13" s="223"/>
      <c r="BI13" s="60"/>
      <c r="BJ13" s="224"/>
      <c r="BK13" s="295"/>
      <c r="BN13" s="52"/>
      <c r="BO13" s="340"/>
      <c r="BP13" s="340"/>
    </row>
    <row r="14" spans="1:68" ht="18.5" x14ac:dyDescent="0.45">
      <c r="A14" s="456">
        <v>70</v>
      </c>
      <c r="B14" s="257" t="s">
        <v>2</v>
      </c>
      <c r="C14" s="258">
        <v>3.7999999999999999E-2</v>
      </c>
      <c r="D14" s="258">
        <v>7.1999999999999995E-2</v>
      </c>
      <c r="E14" s="258">
        <v>8.5999999999999993E-2</v>
      </c>
      <c r="F14" s="258">
        <v>0.113</v>
      </c>
      <c r="G14" s="258">
        <v>0.121</v>
      </c>
      <c r="H14" s="258">
        <v>0.13200000000000001</v>
      </c>
      <c r="I14" s="258">
        <v>0.20499999999999999</v>
      </c>
      <c r="M14">
        <v>48</v>
      </c>
      <c r="N14" s="256">
        <v>0.10299999999999999</v>
      </c>
      <c r="O14" s="254">
        <v>8.8999999999999996E-2</v>
      </c>
      <c r="P14" s="254"/>
      <c r="Q14" s="254">
        <v>8.1000000000000003E-2</v>
      </c>
      <c r="R14" s="254">
        <v>8.2000000000000003E-2</v>
      </c>
      <c r="S14" s="254">
        <v>9.2999999999999999E-2</v>
      </c>
      <c r="T14" s="254">
        <v>8.2000000000000003E-2</v>
      </c>
      <c r="U14" s="255">
        <v>8.5000000000000006E-2</v>
      </c>
      <c r="V14" s="295"/>
      <c r="W14" s="295">
        <v>48</v>
      </c>
      <c r="X14" s="256">
        <v>0.121</v>
      </c>
      <c r="Y14" s="254">
        <v>0.124</v>
      </c>
      <c r="Z14" s="255"/>
      <c r="AA14" s="295"/>
      <c r="AB14" s="295"/>
      <c r="AC14" s="295">
        <v>48</v>
      </c>
      <c r="AD14" s="256"/>
      <c r="AE14" s="254"/>
      <c r="AF14" s="255"/>
      <c r="AG14" s="295"/>
      <c r="AH14" s="295"/>
      <c r="AI14" s="295">
        <v>48</v>
      </c>
      <c r="AJ14" s="256"/>
      <c r="AK14" s="254"/>
      <c r="AL14" s="255"/>
      <c r="AO14">
        <v>48</v>
      </c>
      <c r="AP14" s="256"/>
      <c r="AQ14" s="254"/>
      <c r="AR14" s="255"/>
      <c r="AS14" s="295"/>
      <c r="AT14" s="295"/>
      <c r="AU14" s="295">
        <v>48</v>
      </c>
      <c r="AV14" s="350"/>
      <c r="AW14" s="351"/>
      <c r="AX14" s="352"/>
      <c r="AY14" s="295"/>
      <c r="AZ14" s="295"/>
      <c r="BA14" s="295">
        <v>56</v>
      </c>
      <c r="BB14" s="353"/>
      <c r="BC14" s="264"/>
      <c r="BD14" s="265"/>
      <c r="BE14" s="295"/>
      <c r="BF14" s="295"/>
      <c r="BG14" s="295">
        <v>56</v>
      </c>
      <c r="BH14" s="223"/>
      <c r="BI14" s="60"/>
      <c r="BJ14" s="224"/>
      <c r="BK14" s="295"/>
      <c r="BN14" s="52"/>
      <c r="BO14" s="340"/>
      <c r="BP14" s="340"/>
    </row>
    <row r="15" spans="1:68" ht="19" thickBot="1" x14ac:dyDescent="0.5">
      <c r="A15" s="456"/>
      <c r="B15" s="257" t="s">
        <v>3</v>
      </c>
      <c r="C15" s="258">
        <v>3.1E-2</v>
      </c>
      <c r="D15" s="258">
        <v>7.0000000000000007E-2</v>
      </c>
      <c r="E15" s="258">
        <v>8.5999999999999993E-2</v>
      </c>
      <c r="F15" s="258">
        <v>0.112</v>
      </c>
      <c r="G15" s="258">
        <v>0.124</v>
      </c>
      <c r="H15" s="258">
        <v>0.129</v>
      </c>
      <c r="I15" s="258">
        <v>0.19400000000000001</v>
      </c>
      <c r="M15">
        <v>56</v>
      </c>
      <c r="N15" s="223"/>
      <c r="O15" s="60"/>
      <c r="P15" s="60"/>
      <c r="Q15" s="60"/>
      <c r="R15" s="60"/>
      <c r="S15" s="264">
        <v>0.107</v>
      </c>
      <c r="T15" s="264">
        <v>9.6000000000000002E-2</v>
      </c>
      <c r="U15" s="265">
        <v>9.7000000000000003E-2</v>
      </c>
      <c r="V15" s="295"/>
      <c r="W15" s="295">
        <v>56</v>
      </c>
      <c r="X15" s="223"/>
      <c r="Y15" s="60"/>
      <c r="Z15" s="224"/>
      <c r="AA15" s="295"/>
      <c r="AB15" s="295"/>
      <c r="AC15" s="295">
        <v>56</v>
      </c>
      <c r="AD15" s="353"/>
      <c r="AE15" s="264"/>
      <c r="AF15" s="265"/>
      <c r="AG15" s="295"/>
      <c r="AH15" s="295"/>
      <c r="AI15" s="295">
        <v>56</v>
      </c>
      <c r="AJ15" s="256"/>
      <c r="AK15" s="254"/>
      <c r="AL15" s="255"/>
      <c r="AO15">
        <v>56</v>
      </c>
      <c r="AP15" s="256"/>
      <c r="AQ15" s="254"/>
      <c r="AR15" s="255"/>
      <c r="AS15" s="295"/>
      <c r="AT15" s="295"/>
      <c r="AU15" s="295">
        <v>56</v>
      </c>
      <c r="AV15" s="350"/>
      <c r="AW15" s="351"/>
      <c r="AX15" s="352"/>
      <c r="AY15" s="295"/>
      <c r="AZ15" s="295"/>
      <c r="BA15" s="295">
        <v>72</v>
      </c>
      <c r="BB15" s="354"/>
      <c r="BC15" s="268"/>
      <c r="BD15" s="269"/>
      <c r="BE15" s="295"/>
      <c r="BF15" s="295"/>
      <c r="BG15" s="295">
        <v>72</v>
      </c>
      <c r="BH15" s="277"/>
      <c r="BI15" s="240"/>
      <c r="BJ15" s="241"/>
      <c r="BK15" s="295"/>
      <c r="BN15" s="52"/>
      <c r="BO15" s="340"/>
      <c r="BP15" s="340"/>
    </row>
    <row r="16" spans="1:68" ht="18.5" x14ac:dyDescent="0.45">
      <c r="A16" s="456"/>
      <c r="B16" s="257" t="s">
        <v>4</v>
      </c>
      <c r="C16" s="258">
        <v>0.04</v>
      </c>
      <c r="D16" s="258">
        <v>6.7000000000000004E-2</v>
      </c>
      <c r="E16" s="258">
        <v>8.6999999999999994E-2</v>
      </c>
      <c r="F16" s="258">
        <v>0.124</v>
      </c>
      <c r="G16" s="258">
        <v>0.12</v>
      </c>
      <c r="H16" s="258">
        <v>0.14099999999999999</v>
      </c>
      <c r="I16" s="258">
        <v>0.18</v>
      </c>
      <c r="M16">
        <v>58</v>
      </c>
      <c r="N16" s="223"/>
      <c r="O16" s="60"/>
      <c r="P16" s="60"/>
      <c r="Q16" s="264">
        <v>0.10299999999999999</v>
      </c>
      <c r="R16" s="264"/>
      <c r="S16" s="60"/>
      <c r="T16" s="60"/>
      <c r="U16" s="224"/>
      <c r="V16" s="295"/>
      <c r="W16" s="295">
        <v>58</v>
      </c>
      <c r="X16" s="223"/>
      <c r="Y16" s="60"/>
      <c r="Z16" s="224"/>
      <c r="AA16" s="295"/>
      <c r="AB16" s="295"/>
      <c r="AC16" s="295">
        <v>58</v>
      </c>
      <c r="AD16" s="223"/>
      <c r="AE16" s="60"/>
      <c r="AF16" s="224"/>
      <c r="AG16" s="295"/>
      <c r="AH16" s="295"/>
      <c r="AI16" s="295">
        <v>58</v>
      </c>
      <c r="AJ16" s="223"/>
      <c r="AK16" s="60"/>
      <c r="AL16" s="224"/>
      <c r="AO16">
        <v>58</v>
      </c>
      <c r="AP16" s="223"/>
      <c r="AQ16" s="60"/>
      <c r="AR16" s="224"/>
      <c r="AS16" s="295"/>
      <c r="AT16" s="295"/>
      <c r="AU16" s="295">
        <v>58</v>
      </c>
      <c r="AV16" s="223"/>
      <c r="AW16" s="60"/>
      <c r="AX16" s="224"/>
      <c r="AY16" s="295"/>
      <c r="AZ16" s="295"/>
      <c r="BA16" s="295" t="s">
        <v>372</v>
      </c>
      <c r="BE16" s="295"/>
      <c r="BF16" s="295"/>
      <c r="BG16" s="295" t="s">
        <v>372</v>
      </c>
      <c r="BK16" s="295"/>
    </row>
    <row r="17" spans="1:74" ht="18.5" x14ac:dyDescent="0.45">
      <c r="A17" s="456"/>
      <c r="B17" s="259" t="s">
        <v>262</v>
      </c>
      <c r="C17" s="260">
        <f>AVERAGE(C14:C16)</f>
        <v>3.6333333333333336E-2</v>
      </c>
      <c r="D17" s="260">
        <f t="shared" ref="D17:I17" si="2">AVERAGE(D14:D16)</f>
        <v>6.9666666666666668E-2</v>
      </c>
      <c r="E17" s="260">
        <f t="shared" si="2"/>
        <v>8.6333333333333331E-2</v>
      </c>
      <c r="F17" s="260">
        <f t="shared" si="2"/>
        <v>0.11633333333333333</v>
      </c>
      <c r="G17" s="260">
        <f t="shared" si="2"/>
        <v>0.12166666666666666</v>
      </c>
      <c r="H17" s="260">
        <f t="shared" si="2"/>
        <v>0.13400000000000001</v>
      </c>
      <c r="I17" s="260">
        <f t="shared" si="2"/>
        <v>0.19299999999999998</v>
      </c>
      <c r="M17">
        <v>60</v>
      </c>
      <c r="N17" s="256"/>
      <c r="O17" s="254"/>
      <c r="P17" s="254"/>
      <c r="Q17" s="60"/>
      <c r="R17" s="60"/>
      <c r="S17" s="60"/>
      <c r="T17" s="60"/>
      <c r="U17" s="224"/>
      <c r="V17" s="295"/>
      <c r="W17" s="295">
        <v>60</v>
      </c>
      <c r="X17" s="256"/>
      <c r="Y17" s="254"/>
      <c r="Z17" s="255"/>
      <c r="AA17" s="295"/>
      <c r="AB17" s="295"/>
      <c r="AC17" s="295">
        <v>60</v>
      </c>
      <c r="AD17" s="223"/>
      <c r="AE17" s="60"/>
      <c r="AF17" s="224"/>
      <c r="AG17" s="295"/>
      <c r="AH17" s="295"/>
      <c r="AI17" s="295">
        <v>60</v>
      </c>
      <c r="AJ17" s="223"/>
      <c r="AK17" s="60"/>
      <c r="AL17" s="224"/>
      <c r="AO17">
        <v>60</v>
      </c>
      <c r="AP17" s="223"/>
      <c r="AQ17" s="60"/>
      <c r="AR17" s="224"/>
      <c r="AS17" s="295"/>
      <c r="AT17" s="295"/>
      <c r="AU17" s="295">
        <v>60</v>
      </c>
      <c r="AV17" s="223"/>
      <c r="AW17" s="60"/>
      <c r="AX17" s="224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</row>
    <row r="18" spans="1:74" ht="18.5" x14ac:dyDescent="0.45">
      <c r="A18" s="456"/>
      <c r="B18" s="259" t="s">
        <v>263</v>
      </c>
      <c r="C18" s="260">
        <f>STDEVA(C14:C16)</f>
        <v>4.7258156262526092E-3</v>
      </c>
      <c r="D18" s="260">
        <f t="shared" ref="D18:I18" si="3">STDEVA(D14:D16)</f>
        <v>2.5166114784235792E-3</v>
      </c>
      <c r="E18" s="260">
        <f t="shared" si="3"/>
        <v>5.7735026918962634E-4</v>
      </c>
      <c r="F18" s="260">
        <f t="shared" si="3"/>
        <v>6.658328118479391E-3</v>
      </c>
      <c r="G18" s="260">
        <f t="shared" si="3"/>
        <v>2.0816659994661348E-3</v>
      </c>
      <c r="H18" s="260">
        <f t="shared" si="3"/>
        <v>6.2449979983983887E-3</v>
      </c>
      <c r="I18" s="260">
        <f t="shared" si="3"/>
        <v>1.2529964086141666E-2</v>
      </c>
      <c r="M18">
        <v>72</v>
      </c>
      <c r="N18" s="256">
        <v>0.17100000000000001</v>
      </c>
      <c r="O18" s="254">
        <v>0.14799999999999999</v>
      </c>
      <c r="P18" s="254">
        <v>0.158</v>
      </c>
      <c r="Q18" s="264"/>
      <c r="R18" s="264"/>
      <c r="S18" s="60"/>
      <c r="T18" s="60"/>
      <c r="U18" s="224"/>
      <c r="V18" s="295"/>
      <c r="W18" s="295">
        <v>72</v>
      </c>
      <c r="X18" s="256">
        <v>0.20499999999999999</v>
      </c>
      <c r="Y18" s="254">
        <v>0.19400000000000001</v>
      </c>
      <c r="Z18" s="255">
        <v>0.18</v>
      </c>
      <c r="AA18" s="295"/>
      <c r="AB18" s="295"/>
      <c r="AC18" s="295">
        <v>72</v>
      </c>
      <c r="AD18" s="223"/>
      <c r="AE18" s="60"/>
      <c r="AF18" s="224"/>
      <c r="AG18" s="295"/>
      <c r="AH18" s="295"/>
      <c r="AI18" s="295">
        <v>72</v>
      </c>
      <c r="AJ18" s="223"/>
      <c r="AK18" s="60"/>
      <c r="AL18" s="224"/>
      <c r="AO18">
        <v>72</v>
      </c>
      <c r="AP18" s="223"/>
      <c r="AQ18" s="60"/>
      <c r="AR18" s="224"/>
      <c r="AS18" s="295"/>
      <c r="AT18" s="295"/>
      <c r="AU18" s="295">
        <v>72</v>
      </c>
      <c r="AV18" s="223"/>
      <c r="AW18" s="60"/>
      <c r="AX18" s="224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</row>
    <row r="19" spans="1:74" ht="19" thickBot="1" x14ac:dyDescent="0.5">
      <c r="M19">
        <v>75</v>
      </c>
      <c r="N19" s="223"/>
      <c r="O19" s="60"/>
      <c r="P19" s="60"/>
      <c r="Q19" s="60"/>
      <c r="R19" s="60"/>
      <c r="S19" s="264">
        <v>0.13600000000000001</v>
      </c>
      <c r="T19" s="264">
        <v>0.13</v>
      </c>
      <c r="U19" s="265">
        <v>0.13</v>
      </c>
      <c r="V19" s="295"/>
      <c r="W19" s="295">
        <v>75</v>
      </c>
      <c r="X19" s="223"/>
      <c r="Y19" s="60"/>
      <c r="Z19" s="224"/>
      <c r="AA19" s="295"/>
      <c r="AB19" s="295"/>
      <c r="AC19" s="295">
        <v>75</v>
      </c>
      <c r="AD19" s="353"/>
      <c r="AE19" s="264"/>
      <c r="AF19" s="265"/>
      <c r="AG19" s="295"/>
      <c r="AH19" s="295"/>
      <c r="AI19" s="295">
        <v>75</v>
      </c>
      <c r="AJ19" s="256"/>
      <c r="AK19" s="254"/>
      <c r="AL19" s="255"/>
      <c r="AO19">
        <v>75</v>
      </c>
      <c r="AP19" s="256"/>
      <c r="AQ19" s="254"/>
      <c r="AR19" s="255"/>
      <c r="AS19" s="295"/>
      <c r="AT19" s="295"/>
      <c r="AU19" s="295">
        <v>75</v>
      </c>
      <c r="AV19" s="350"/>
      <c r="AW19" s="351"/>
      <c r="AX19" s="352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</row>
    <row r="20" spans="1:74" ht="29.5" thickBot="1" x14ac:dyDescent="0.4">
      <c r="B20" t="s">
        <v>391</v>
      </c>
      <c r="M20" s="229" t="s">
        <v>405</v>
      </c>
      <c r="N20" s="233">
        <v>1.4E-3</v>
      </c>
      <c r="O20" s="234">
        <v>1.4E-3</v>
      </c>
      <c r="P20" s="234">
        <v>1.6000000000000001E-3</v>
      </c>
      <c r="Q20" s="234">
        <v>1.1999999999999999E-3</v>
      </c>
      <c r="R20" s="234">
        <v>1.2999999999999999E-3</v>
      </c>
      <c r="S20" s="234">
        <v>1.5E-3</v>
      </c>
      <c r="T20" s="234">
        <v>1.5E-3</v>
      </c>
      <c r="U20" s="235">
        <v>1.5E-3</v>
      </c>
      <c r="V20" s="234"/>
      <c r="W20" s="234"/>
      <c r="X20" s="357">
        <v>2.0999999999999999E-3</v>
      </c>
      <c r="Y20" s="356">
        <v>2.0999999999999999E-3</v>
      </c>
      <c r="Z20" s="358">
        <v>1.9E-3</v>
      </c>
      <c r="AA20" s="234"/>
      <c r="AB20" s="234"/>
      <c r="AC20" s="234"/>
      <c r="AD20" s="233">
        <v>3.0999999999999999E-3</v>
      </c>
      <c r="AE20" s="234">
        <v>2.8999999999999998E-3</v>
      </c>
      <c r="AF20" s="235">
        <v>3.2000000000000002E-3</v>
      </c>
      <c r="AG20" s="234"/>
      <c r="AH20" s="234"/>
      <c r="AI20" s="234"/>
      <c r="AJ20" s="233">
        <v>8.5000000000000006E-3</v>
      </c>
      <c r="AK20" s="234">
        <v>7.4999999999999997E-3</v>
      </c>
      <c r="AL20" s="235">
        <v>7.3000000000000001E-3</v>
      </c>
      <c r="AM20" s="228"/>
      <c r="AN20" s="228"/>
      <c r="AO20" s="228"/>
      <c r="AP20" s="233">
        <v>7.3000000000000001E-3</v>
      </c>
      <c r="AQ20" s="234">
        <v>5.4999999999999997E-3</v>
      </c>
      <c r="AR20" s="235">
        <v>6.7000000000000002E-3</v>
      </c>
      <c r="AS20" s="234"/>
      <c r="AT20" s="234"/>
      <c r="AU20" s="234"/>
      <c r="AV20" s="233">
        <v>8.0999999999999996E-3</v>
      </c>
      <c r="AW20" s="234">
        <v>8.3999999999999995E-3</v>
      </c>
      <c r="AX20" s="235">
        <v>7.7000000000000002E-3</v>
      </c>
      <c r="AY20" s="234"/>
      <c r="AZ20" s="234"/>
      <c r="BA20" s="234"/>
      <c r="BB20" s="233">
        <v>3.0999999999999999E-3</v>
      </c>
      <c r="BC20" s="234">
        <v>3.0000000000000001E-3</v>
      </c>
      <c r="BD20" s="235">
        <v>3.2000000000000002E-3</v>
      </c>
      <c r="BE20" s="234"/>
      <c r="BF20" s="234"/>
      <c r="BG20" s="234"/>
      <c r="BH20" s="233">
        <v>7.6E-3</v>
      </c>
      <c r="BI20" s="234">
        <v>8.3000000000000001E-3</v>
      </c>
      <c r="BJ20" s="235">
        <v>7.7000000000000002E-3</v>
      </c>
      <c r="BK20" s="295"/>
    </row>
    <row r="21" spans="1:74" x14ac:dyDescent="0.35">
      <c r="N21" s="244"/>
      <c r="X21" s="244"/>
    </row>
    <row r="22" spans="1:74" ht="18.5" x14ac:dyDescent="0.45">
      <c r="A22" s="245"/>
      <c r="B22" s="473" t="s">
        <v>394</v>
      </c>
      <c r="C22" s="474"/>
      <c r="D22" s="474"/>
      <c r="E22" s="474"/>
      <c r="F22" s="474"/>
      <c r="G22" s="474"/>
      <c r="H22" s="474"/>
      <c r="I22" s="475"/>
      <c r="N22" s="244"/>
      <c r="X22" s="244"/>
    </row>
    <row r="23" spans="1:74" ht="19" thickBot="1" x14ac:dyDescent="0.5">
      <c r="A23" s="246"/>
      <c r="B23" s="247" t="s">
        <v>353</v>
      </c>
      <c r="C23" s="248" t="s">
        <v>341</v>
      </c>
      <c r="D23" s="248" t="s">
        <v>340</v>
      </c>
      <c r="E23" s="248" t="s">
        <v>339</v>
      </c>
      <c r="F23" s="248" t="s">
        <v>338</v>
      </c>
      <c r="G23" s="248" t="s">
        <v>337</v>
      </c>
      <c r="H23" s="248" t="s">
        <v>336</v>
      </c>
      <c r="I23" s="248" t="s">
        <v>335</v>
      </c>
    </row>
    <row r="24" spans="1:74" ht="19" thickBot="1" x14ac:dyDescent="0.5">
      <c r="A24" s="252" t="s">
        <v>331</v>
      </c>
      <c r="B24" s="247" t="s">
        <v>12</v>
      </c>
      <c r="C24" s="248">
        <v>0</v>
      </c>
      <c r="D24" s="248">
        <v>10</v>
      </c>
      <c r="E24" s="248">
        <v>24</v>
      </c>
      <c r="F24" s="248">
        <v>36</v>
      </c>
      <c r="G24" s="248">
        <v>48</v>
      </c>
      <c r="H24" s="248">
        <v>58</v>
      </c>
      <c r="I24" s="248">
        <v>72</v>
      </c>
      <c r="BM24" s="360" t="s">
        <v>330</v>
      </c>
      <c r="BN24" s="361" t="s">
        <v>375</v>
      </c>
      <c r="BO24" s="233" t="s">
        <v>2</v>
      </c>
      <c r="BP24" s="234" t="s">
        <v>3</v>
      </c>
      <c r="BQ24" s="234" t="s">
        <v>4</v>
      </c>
      <c r="BR24" s="234" t="s">
        <v>5</v>
      </c>
      <c r="BS24" s="234" t="s">
        <v>6</v>
      </c>
      <c r="BT24" s="234" t="s">
        <v>7</v>
      </c>
      <c r="BU24" s="234" t="s">
        <v>8</v>
      </c>
      <c r="BV24" s="235" t="s">
        <v>9</v>
      </c>
    </row>
    <row r="25" spans="1:74" ht="18.5" x14ac:dyDescent="0.45">
      <c r="A25" s="458">
        <v>28</v>
      </c>
      <c r="B25" s="257" t="s">
        <v>2</v>
      </c>
      <c r="C25" s="258">
        <v>3.1E-2</v>
      </c>
      <c r="D25" s="258">
        <v>6.8000000000000005E-2</v>
      </c>
      <c r="E25" s="258">
        <v>6.2E-2</v>
      </c>
      <c r="F25" s="258">
        <v>7.0000000000000007E-2</v>
      </c>
      <c r="G25" s="258">
        <v>8.1000000000000003E-2</v>
      </c>
      <c r="H25" s="270">
        <v>0.10299999999999999</v>
      </c>
      <c r="I25" s="270">
        <v>6.5000000000000002E-2</v>
      </c>
      <c r="BM25" s="362">
        <v>28</v>
      </c>
      <c r="BN25" s="363">
        <v>2</v>
      </c>
      <c r="BO25" s="223">
        <v>1.4E-3</v>
      </c>
      <c r="BP25" s="60">
        <v>1.4E-3</v>
      </c>
      <c r="BQ25" s="60">
        <v>1.6000000000000001E-3</v>
      </c>
      <c r="BR25" s="60">
        <v>1.1999999999999999E-3</v>
      </c>
      <c r="BS25" s="60">
        <v>1.2999999999999999E-3</v>
      </c>
      <c r="BT25" s="60">
        <v>1.5E-3</v>
      </c>
      <c r="BU25" s="60">
        <v>1.5E-3</v>
      </c>
      <c r="BV25" s="224">
        <v>1.5E-3</v>
      </c>
    </row>
    <row r="26" spans="1:74" ht="18.5" x14ac:dyDescent="0.45">
      <c r="A26" s="459"/>
      <c r="B26" s="257" t="s">
        <v>3</v>
      </c>
      <c r="C26" s="258">
        <v>4.4999999999999998E-2</v>
      </c>
      <c r="D26" s="258">
        <v>0.03</v>
      </c>
      <c r="E26" s="258">
        <v>5.8000000000000003E-2</v>
      </c>
      <c r="F26" s="258">
        <v>6.6000000000000003E-2</v>
      </c>
      <c r="G26" s="258">
        <v>8.2000000000000003E-2</v>
      </c>
      <c r="H26" s="270">
        <v>7.4999999999999997E-2</v>
      </c>
      <c r="I26" s="270">
        <v>8.3000000000000004E-2</v>
      </c>
      <c r="BM26" s="362">
        <v>70</v>
      </c>
      <c r="BN26" s="363">
        <v>5</v>
      </c>
      <c r="BO26" s="366">
        <v>2.0999999999999999E-3</v>
      </c>
      <c r="BP26" s="359">
        <v>2.0999999999999999E-3</v>
      </c>
      <c r="BQ26" s="359">
        <v>1.9E-3</v>
      </c>
      <c r="BR26" s="52"/>
      <c r="BS26" s="52"/>
      <c r="BT26" s="52"/>
      <c r="BU26" s="52"/>
      <c r="BV26" s="220"/>
    </row>
    <row r="27" spans="1:74" ht="18.5" x14ac:dyDescent="0.45">
      <c r="A27" s="459"/>
      <c r="B27" s="341"/>
      <c r="C27" s="342"/>
      <c r="D27" s="342"/>
      <c r="E27" s="342"/>
      <c r="F27" s="342"/>
      <c r="G27" s="342"/>
      <c r="H27" s="343"/>
      <c r="I27" s="343"/>
      <c r="BM27" s="362">
        <v>100</v>
      </c>
      <c r="BN27" s="363">
        <f t="shared" ref="BN27:BN29" si="4">BM27*7.14/100</f>
        <v>7.14</v>
      </c>
      <c r="BO27" s="223">
        <v>3.0999999999999999E-3</v>
      </c>
      <c r="BP27" s="60">
        <v>3.0000000000000001E-3</v>
      </c>
      <c r="BQ27" s="60">
        <v>3.2000000000000002E-3</v>
      </c>
      <c r="BR27" s="52"/>
      <c r="BS27" s="52"/>
      <c r="BT27" s="52"/>
      <c r="BU27" s="52"/>
      <c r="BV27" s="220"/>
    </row>
    <row r="28" spans="1:74" ht="18.5" x14ac:dyDescent="0.45">
      <c r="A28" s="459"/>
      <c r="B28" s="259" t="s">
        <v>262</v>
      </c>
      <c r="C28" s="260">
        <f>AVERAGE(C25:C27)</f>
        <v>3.7999999999999999E-2</v>
      </c>
      <c r="D28" s="260">
        <f>AVERAGE(D25:D27)</f>
        <v>4.9000000000000002E-2</v>
      </c>
      <c r="E28" s="260">
        <f t="shared" ref="E28:I28" si="5">AVERAGE(E25:E27)</f>
        <v>0.06</v>
      </c>
      <c r="F28" s="260">
        <f t="shared" si="5"/>
        <v>6.8000000000000005E-2</v>
      </c>
      <c r="G28" s="260">
        <f t="shared" si="5"/>
        <v>8.1500000000000003E-2</v>
      </c>
      <c r="H28" s="271">
        <f t="shared" si="5"/>
        <v>8.8999999999999996E-2</v>
      </c>
      <c r="I28" s="271">
        <f t="shared" si="5"/>
        <v>7.400000000000001E-2</v>
      </c>
      <c r="BM28" s="362">
        <v>140</v>
      </c>
      <c r="BN28" s="363">
        <v>10</v>
      </c>
      <c r="BO28" s="223">
        <v>3.0999999999999999E-3</v>
      </c>
      <c r="BP28" s="60">
        <v>2.8999999999999998E-3</v>
      </c>
      <c r="BQ28" s="60">
        <v>3.2000000000000002E-3</v>
      </c>
      <c r="BR28" s="52"/>
      <c r="BS28" s="52"/>
      <c r="BT28" s="52"/>
      <c r="BU28" s="52"/>
      <c r="BV28" s="220"/>
    </row>
    <row r="29" spans="1:74" ht="18.5" x14ac:dyDescent="0.45">
      <c r="A29" s="460"/>
      <c r="B29" s="259" t="s">
        <v>263</v>
      </c>
      <c r="C29" s="260">
        <f>STDEVA(C25:C27)</f>
        <v>9.899494936611665E-3</v>
      </c>
      <c r="D29" s="260">
        <f>STDEVA(D25:D27)</f>
        <v>2.6870057685088797E-2</v>
      </c>
      <c r="E29" s="260">
        <f t="shared" ref="E29:I29" si="6">STDEVA(E25:E27)</f>
        <v>2.8284271247461879E-3</v>
      </c>
      <c r="F29" s="260">
        <f t="shared" si="6"/>
        <v>2.8284271247461927E-3</v>
      </c>
      <c r="G29" s="260">
        <f t="shared" si="6"/>
        <v>7.0710678118654816E-4</v>
      </c>
      <c r="H29" s="271">
        <f t="shared" si="6"/>
        <v>1.979898987322333E-2</v>
      </c>
      <c r="I29" s="271">
        <f t="shared" si="6"/>
        <v>1.2727922061357814E-2</v>
      </c>
      <c r="BM29" s="362">
        <v>200</v>
      </c>
      <c r="BN29" s="363">
        <f t="shared" si="4"/>
        <v>14.28</v>
      </c>
      <c r="BO29" s="223">
        <v>7.6E-3</v>
      </c>
      <c r="BP29" s="60">
        <v>8.3000000000000001E-3</v>
      </c>
      <c r="BQ29" s="60">
        <v>7.7000000000000002E-3</v>
      </c>
      <c r="BR29" s="52"/>
      <c r="BS29" s="52"/>
      <c r="BT29" s="52"/>
      <c r="BU29" s="52"/>
      <c r="BV29" s="220"/>
    </row>
    <row r="30" spans="1:74" ht="18.5" x14ac:dyDescent="0.35">
      <c r="BM30" s="362">
        <v>280</v>
      </c>
      <c r="BN30" s="363">
        <v>20</v>
      </c>
      <c r="BO30" s="223">
        <v>8.5000000000000006E-3</v>
      </c>
      <c r="BP30" s="60">
        <v>7.4999999999999997E-3</v>
      </c>
      <c r="BQ30" s="60">
        <v>7.3000000000000001E-3</v>
      </c>
      <c r="BR30" s="52"/>
      <c r="BS30" s="52"/>
      <c r="BT30" s="52"/>
      <c r="BU30" s="52"/>
      <c r="BV30" s="220"/>
    </row>
    <row r="31" spans="1:74" ht="18.5" x14ac:dyDescent="0.35">
      <c r="B31" t="s">
        <v>392</v>
      </c>
      <c r="BM31" s="362">
        <v>350</v>
      </c>
      <c r="BN31" s="363">
        <v>25</v>
      </c>
      <c r="BO31" s="223">
        <v>7.3000000000000001E-3</v>
      </c>
      <c r="BP31" s="60">
        <v>5.4999999999999997E-3</v>
      </c>
      <c r="BQ31" s="60">
        <v>6.7000000000000002E-3</v>
      </c>
      <c r="BR31" s="52"/>
      <c r="BS31" s="52"/>
      <c r="BT31" s="52"/>
      <c r="BU31" s="52"/>
      <c r="BV31" s="220"/>
    </row>
    <row r="32" spans="1:74" ht="19" thickBot="1" x14ac:dyDescent="0.5">
      <c r="B32" s="471" t="s">
        <v>394</v>
      </c>
      <c r="C32" s="472"/>
      <c r="D32" s="472"/>
      <c r="E32" s="472"/>
      <c r="F32" s="472"/>
      <c r="G32" s="472"/>
      <c r="H32" s="472"/>
      <c r="I32" s="472"/>
      <c r="J32" s="472"/>
      <c r="K32" s="472"/>
      <c r="BM32" s="364">
        <v>560</v>
      </c>
      <c r="BN32" s="365">
        <v>40</v>
      </c>
      <c r="BO32" s="277">
        <v>8.0999999999999996E-3</v>
      </c>
      <c r="BP32" s="240">
        <v>8.3999999999999995E-3</v>
      </c>
      <c r="BQ32" s="240">
        <v>7.7000000000000002E-3</v>
      </c>
      <c r="BR32" s="221"/>
      <c r="BS32" s="221"/>
      <c r="BT32" s="221"/>
      <c r="BU32" s="221"/>
      <c r="BV32" s="222"/>
    </row>
    <row r="33" spans="1:66" ht="18.5" x14ac:dyDescent="0.45">
      <c r="A33" s="246"/>
      <c r="B33" s="247" t="s">
        <v>353</v>
      </c>
      <c r="C33" s="248" t="s">
        <v>341</v>
      </c>
      <c r="D33" s="248" t="s">
        <v>340</v>
      </c>
      <c r="E33" s="248" t="s">
        <v>339</v>
      </c>
      <c r="F33" s="248" t="s">
        <v>338</v>
      </c>
      <c r="G33" s="248" t="s">
        <v>337</v>
      </c>
      <c r="H33" s="248" t="s">
        <v>336</v>
      </c>
      <c r="I33" s="248" t="s">
        <v>335</v>
      </c>
      <c r="J33" s="248" t="s">
        <v>334</v>
      </c>
      <c r="K33" s="248" t="s">
        <v>333</v>
      </c>
      <c r="BM33" s="253"/>
      <c r="BN33" s="273"/>
    </row>
    <row r="34" spans="1:66" ht="18.5" x14ac:dyDescent="0.45">
      <c r="A34" s="252" t="s">
        <v>331</v>
      </c>
      <c r="B34" s="247" t="s">
        <v>12</v>
      </c>
      <c r="C34" s="248">
        <v>0</v>
      </c>
      <c r="D34" s="248">
        <v>6</v>
      </c>
      <c r="E34" s="248">
        <v>12</v>
      </c>
      <c r="F34" s="248">
        <v>24</v>
      </c>
      <c r="G34" s="248">
        <v>30</v>
      </c>
      <c r="H34" s="248">
        <v>36</v>
      </c>
      <c r="I34" s="248">
        <v>48</v>
      </c>
      <c r="J34" s="248">
        <v>56</v>
      </c>
      <c r="K34" s="248">
        <v>75</v>
      </c>
      <c r="BM34" s="253"/>
      <c r="BN34" s="273"/>
    </row>
    <row r="35" spans="1:66" ht="18.5" x14ac:dyDescent="0.45">
      <c r="A35" s="458">
        <v>28</v>
      </c>
      <c r="B35" s="257" t="s">
        <v>2</v>
      </c>
      <c r="C35" s="258">
        <v>5.7000000000000002E-2</v>
      </c>
      <c r="D35" s="258">
        <v>6.3E-2</v>
      </c>
      <c r="E35" s="258">
        <v>4.2999999999999997E-2</v>
      </c>
      <c r="F35" s="258">
        <v>5.6000000000000001E-2</v>
      </c>
      <c r="G35" s="258">
        <v>6.8000000000000005E-2</v>
      </c>
      <c r="H35" s="258">
        <v>8.5000000000000006E-2</v>
      </c>
      <c r="I35" s="258">
        <v>9.2999999999999999E-2</v>
      </c>
      <c r="J35" s="270">
        <v>0.107</v>
      </c>
      <c r="K35" s="270">
        <v>0.13600000000000001</v>
      </c>
      <c r="BM35" s="253"/>
      <c r="BN35" s="273"/>
    </row>
    <row r="36" spans="1:66" ht="18.5" x14ac:dyDescent="0.45">
      <c r="A36" s="459"/>
      <c r="B36" s="257" t="s">
        <v>3</v>
      </c>
      <c r="C36" s="258">
        <v>5.7000000000000002E-2</v>
      </c>
      <c r="D36" s="258">
        <v>5.0999999999999997E-2</v>
      </c>
      <c r="E36" s="258">
        <v>3.5000000000000003E-2</v>
      </c>
      <c r="F36" s="258">
        <v>4.9000000000000002E-2</v>
      </c>
      <c r="G36" s="258">
        <v>5.8000000000000003E-2</v>
      </c>
      <c r="H36" s="258">
        <v>7.0000000000000007E-2</v>
      </c>
      <c r="I36" s="258">
        <v>8.2000000000000003E-2</v>
      </c>
      <c r="J36" s="270">
        <v>9.6000000000000002E-2</v>
      </c>
      <c r="K36" s="270">
        <v>0.13</v>
      </c>
      <c r="BM36" s="253"/>
      <c r="BN36" s="273"/>
    </row>
    <row r="37" spans="1:66" ht="18.5" x14ac:dyDescent="0.45">
      <c r="A37" s="459"/>
      <c r="B37" s="257" t="s">
        <v>4</v>
      </c>
      <c r="C37" s="258">
        <v>5.3999999999999999E-2</v>
      </c>
      <c r="D37" s="258">
        <v>5.7000000000000002E-2</v>
      </c>
      <c r="E37" s="258">
        <v>4.2000000000000003E-2</v>
      </c>
      <c r="F37" s="258">
        <v>0.05</v>
      </c>
      <c r="G37" s="258">
        <v>5.2999999999999999E-2</v>
      </c>
      <c r="H37" s="258">
        <v>7.0999999999999994E-2</v>
      </c>
      <c r="I37" s="258">
        <v>8.5000000000000006E-2</v>
      </c>
      <c r="J37" s="270">
        <v>9.7000000000000003E-2</v>
      </c>
      <c r="K37" s="270">
        <v>0.13</v>
      </c>
      <c r="BM37" s="253"/>
      <c r="BN37" s="273"/>
    </row>
    <row r="38" spans="1:66" ht="18.5" x14ac:dyDescent="0.45">
      <c r="A38" s="459"/>
      <c r="B38" s="259" t="s">
        <v>262</v>
      </c>
      <c r="C38" s="260">
        <f>AVERAGE(C35:C37)</f>
        <v>5.6000000000000001E-2</v>
      </c>
      <c r="D38" s="260">
        <f>AVERAGE(D35:D37)</f>
        <v>5.6999999999999995E-2</v>
      </c>
      <c r="E38" s="260">
        <f t="shared" ref="E38:K38" si="7">AVERAGE(E35:E37)</f>
        <v>0.04</v>
      </c>
      <c r="F38" s="260">
        <f t="shared" si="7"/>
        <v>5.1666666666666673E-2</v>
      </c>
      <c r="G38" s="260">
        <f t="shared" si="7"/>
        <v>5.9666666666666666E-2</v>
      </c>
      <c r="H38" s="260">
        <f t="shared" si="7"/>
        <v>7.5333333333333349E-2</v>
      </c>
      <c r="I38" s="260">
        <f t="shared" si="7"/>
        <v>8.666666666666667E-2</v>
      </c>
      <c r="J38" s="260">
        <f t="shared" si="7"/>
        <v>0.10000000000000002</v>
      </c>
      <c r="K38" s="260">
        <f t="shared" si="7"/>
        <v>0.13200000000000001</v>
      </c>
      <c r="BM38" s="253"/>
      <c r="BN38" s="273"/>
    </row>
    <row r="39" spans="1:66" ht="18.5" x14ac:dyDescent="0.45">
      <c r="A39" s="460"/>
      <c r="B39" s="259" t="s">
        <v>263</v>
      </c>
      <c r="C39" s="260">
        <f>STDEVA(C35:C37)</f>
        <v>1.7320508075688789E-3</v>
      </c>
      <c r="D39" s="260">
        <f>STDEVA(D35:D37)</f>
        <v>6.0000000000000019E-3</v>
      </c>
      <c r="E39" s="260">
        <f t="shared" ref="E39:K39" si="8">STDEVA(E35:E37)</f>
        <v>4.3588989435406709E-3</v>
      </c>
      <c r="F39" s="260">
        <f t="shared" si="8"/>
        <v>3.7859388972001817E-3</v>
      </c>
      <c r="G39" s="260">
        <f t="shared" si="8"/>
        <v>7.6376261582597358E-3</v>
      </c>
      <c r="H39" s="260">
        <f t="shared" si="8"/>
        <v>8.3864970836060853E-3</v>
      </c>
      <c r="I39" s="260">
        <f t="shared" si="8"/>
        <v>5.6862407030773233E-3</v>
      </c>
      <c r="J39" s="260">
        <f t="shared" si="8"/>
        <v>6.082762530298217E-3</v>
      </c>
      <c r="K39" s="260">
        <f t="shared" si="8"/>
        <v>3.4641016151377583E-3</v>
      </c>
      <c r="BM39" s="253"/>
      <c r="BN39" s="273"/>
    </row>
    <row r="40" spans="1:66" ht="18.5" x14ac:dyDescent="0.45">
      <c r="A40" s="461">
        <v>140</v>
      </c>
      <c r="B40" s="257" t="s">
        <v>2</v>
      </c>
      <c r="C40" s="261">
        <v>5.8999999999999997E-2</v>
      </c>
      <c r="D40" s="261">
        <v>8.3000000000000004E-2</v>
      </c>
      <c r="E40" s="261">
        <v>0.193</v>
      </c>
      <c r="F40" s="261">
        <v>0.14099999999999999</v>
      </c>
      <c r="G40" s="261">
        <v>0.151</v>
      </c>
      <c r="H40" s="261">
        <v>0.154</v>
      </c>
      <c r="I40" s="261">
        <v>0.153</v>
      </c>
      <c r="J40" s="272">
        <v>0.154</v>
      </c>
      <c r="K40" s="272">
        <v>0.159</v>
      </c>
      <c r="BM40" s="253"/>
      <c r="BN40" s="273"/>
    </row>
    <row r="41" spans="1:66" ht="18.5" x14ac:dyDescent="0.45">
      <c r="A41" s="462"/>
      <c r="B41" s="257" t="s">
        <v>3</v>
      </c>
      <c r="C41" s="261">
        <v>6.0999999999999999E-2</v>
      </c>
      <c r="D41" s="261">
        <v>0.08</v>
      </c>
      <c r="E41" s="261">
        <v>0.21</v>
      </c>
      <c r="F41" s="261">
        <v>0.13600000000000001</v>
      </c>
      <c r="G41" s="261">
        <v>0.14499999999999999</v>
      </c>
      <c r="H41" s="261">
        <v>0.151</v>
      </c>
      <c r="I41" s="261">
        <v>0.14899999999999999</v>
      </c>
      <c r="J41" s="272">
        <v>0.15</v>
      </c>
      <c r="K41" s="272">
        <v>0.16300000000000001</v>
      </c>
    </row>
    <row r="42" spans="1:66" ht="18.5" x14ac:dyDescent="0.45">
      <c r="A42" s="462"/>
      <c r="B42" s="257" t="s">
        <v>4</v>
      </c>
      <c r="C42" s="261">
        <v>5.7000000000000002E-2</v>
      </c>
      <c r="D42" s="261">
        <v>8.5999999999999993E-2</v>
      </c>
      <c r="E42" s="261">
        <v>0.2</v>
      </c>
      <c r="F42" s="261">
        <v>0.14000000000000001</v>
      </c>
      <c r="G42" s="261">
        <v>0.156</v>
      </c>
      <c r="H42" s="261">
        <v>0.153</v>
      </c>
      <c r="I42" s="261">
        <v>0.14499999999999999</v>
      </c>
      <c r="J42" s="272">
        <v>0.16</v>
      </c>
      <c r="K42" s="272">
        <v>0.155</v>
      </c>
    </row>
    <row r="43" spans="1:66" ht="18.5" x14ac:dyDescent="0.45">
      <c r="A43" s="462"/>
      <c r="B43" s="259" t="s">
        <v>262</v>
      </c>
      <c r="C43" s="260">
        <f>AVERAGE(C40:C42)</f>
        <v>5.8999999999999997E-2</v>
      </c>
      <c r="D43" s="260">
        <f>AVERAGE(D40:D42)</f>
        <v>8.3000000000000004E-2</v>
      </c>
      <c r="E43" s="260">
        <f t="shared" ref="E43:K43" si="9">AVERAGE(E40:E42)</f>
        <v>0.20099999999999998</v>
      </c>
      <c r="F43" s="260">
        <f t="shared" si="9"/>
        <v>0.13900000000000001</v>
      </c>
      <c r="G43" s="260">
        <f t="shared" si="9"/>
        <v>0.15066666666666664</v>
      </c>
      <c r="H43" s="260">
        <f t="shared" si="9"/>
        <v>0.15266666666666664</v>
      </c>
      <c r="I43" s="260">
        <f t="shared" si="9"/>
        <v>0.14899999999999999</v>
      </c>
      <c r="J43" s="260">
        <f t="shared" si="9"/>
        <v>0.15466666666666665</v>
      </c>
      <c r="K43" s="260">
        <f t="shared" si="9"/>
        <v>0.159</v>
      </c>
    </row>
    <row r="44" spans="1:66" ht="18.5" x14ac:dyDescent="0.45">
      <c r="A44" s="463"/>
      <c r="B44" s="259" t="s">
        <v>263</v>
      </c>
      <c r="C44" s="260">
        <f>STDEVA(C40:C42)</f>
        <v>1.9999999999999983E-3</v>
      </c>
      <c r="D44" s="260">
        <f>STDEVA(D40:D42)</f>
        <v>2.9999999999999957E-3</v>
      </c>
      <c r="E44" s="260">
        <f t="shared" ref="E44:K44" si="10">STDEVA(E40:E42)</f>
        <v>8.5440037453175244E-3</v>
      </c>
      <c r="F44" s="260">
        <f t="shared" si="10"/>
        <v>2.6457513110645825E-3</v>
      </c>
      <c r="G44" s="260">
        <f t="shared" si="10"/>
        <v>5.5075705472861069E-3</v>
      </c>
      <c r="H44" s="260">
        <f t="shared" si="10"/>
        <v>1.5275252316519481E-3</v>
      </c>
      <c r="I44" s="260">
        <f t="shared" si="10"/>
        <v>4.0000000000000036E-3</v>
      </c>
      <c r="J44" s="260">
        <f t="shared" si="10"/>
        <v>5.0332229568471705E-3</v>
      </c>
      <c r="K44" s="260">
        <f t="shared" si="10"/>
        <v>4.0000000000000036E-3</v>
      </c>
    </row>
    <row r="45" spans="1:66" ht="18.5" x14ac:dyDescent="0.45">
      <c r="A45" s="464">
        <v>280</v>
      </c>
      <c r="B45" s="257" t="s">
        <v>2</v>
      </c>
      <c r="C45" s="261">
        <v>5.0999999999999997E-2</v>
      </c>
      <c r="D45" s="261">
        <v>9.9000000000000005E-2</v>
      </c>
      <c r="E45" s="261">
        <v>0.19</v>
      </c>
      <c r="F45" s="261">
        <v>0.245</v>
      </c>
      <c r="G45" s="261">
        <v>0.26100000000000001</v>
      </c>
      <c r="H45" s="261">
        <v>0.22900000000000001</v>
      </c>
      <c r="I45" s="261">
        <v>0.24399999999999999</v>
      </c>
      <c r="J45" s="261">
        <v>0.254</v>
      </c>
      <c r="K45" s="261">
        <v>0.23599999999999999</v>
      </c>
    </row>
    <row r="46" spans="1:66" ht="18.5" x14ac:dyDescent="0.45">
      <c r="A46" s="465"/>
      <c r="B46" s="257" t="s">
        <v>3</v>
      </c>
      <c r="C46" s="261">
        <v>6.2E-2</v>
      </c>
      <c r="D46" s="261">
        <v>9.9000000000000005E-2</v>
      </c>
      <c r="E46" s="261">
        <v>0.21099999999999999</v>
      </c>
      <c r="F46" s="261">
        <v>0.24</v>
      </c>
      <c r="G46" s="261">
        <v>0.245</v>
      </c>
      <c r="H46" s="261">
        <v>0.24</v>
      </c>
      <c r="I46" s="261">
        <v>0.22900000000000001</v>
      </c>
      <c r="J46" s="261">
        <v>0.24399999999999999</v>
      </c>
      <c r="K46" s="261">
        <v>0.24299999999999999</v>
      </c>
    </row>
    <row r="47" spans="1:66" ht="18.5" x14ac:dyDescent="0.45">
      <c r="A47" s="465"/>
      <c r="B47" s="257" t="s">
        <v>4</v>
      </c>
      <c r="C47" s="261">
        <v>4.7E-2</v>
      </c>
      <c r="D47" s="261">
        <v>8.5000000000000006E-2</v>
      </c>
      <c r="E47" s="261">
        <v>0.223</v>
      </c>
      <c r="F47" s="261">
        <v>0.22</v>
      </c>
      <c r="G47" s="261">
        <v>0.24199999999999999</v>
      </c>
      <c r="H47" s="261">
        <v>0.22600000000000001</v>
      </c>
      <c r="I47" s="261">
        <v>0.248</v>
      </c>
      <c r="J47" s="261">
        <v>0.22800000000000001</v>
      </c>
      <c r="K47" s="261">
        <v>0.25800000000000001</v>
      </c>
    </row>
    <row r="48" spans="1:66" ht="18.5" x14ac:dyDescent="0.45">
      <c r="A48" s="465"/>
      <c r="B48" s="259" t="s">
        <v>262</v>
      </c>
      <c r="C48" s="260">
        <f>AVERAGE(C45:C47)</f>
        <v>5.3333333333333323E-2</v>
      </c>
      <c r="D48" s="260">
        <f>AVERAGE(D45:D47)</f>
        <v>9.4333333333333338E-2</v>
      </c>
      <c r="E48" s="260">
        <f t="shared" ref="E48:K48" si="11">AVERAGE(E45:E47)</f>
        <v>0.20799999999999999</v>
      </c>
      <c r="F48" s="260">
        <f t="shared" si="11"/>
        <v>0.23499999999999999</v>
      </c>
      <c r="G48" s="260">
        <f t="shared" si="11"/>
        <v>0.24933333333333332</v>
      </c>
      <c r="H48" s="260">
        <f t="shared" si="11"/>
        <v>0.23166666666666666</v>
      </c>
      <c r="I48" s="260">
        <f t="shared" si="11"/>
        <v>0.24033333333333332</v>
      </c>
      <c r="J48" s="260">
        <f t="shared" si="11"/>
        <v>0.24199999999999999</v>
      </c>
      <c r="K48" s="260">
        <f t="shared" si="11"/>
        <v>0.24566666666666667</v>
      </c>
    </row>
    <row r="49" spans="1:11" ht="18.5" x14ac:dyDescent="0.45">
      <c r="A49" s="466"/>
      <c r="B49" s="259" t="s">
        <v>263</v>
      </c>
      <c r="C49" s="260">
        <f>STDEVA(C45:C47)</f>
        <v>7.767453465154079E-3</v>
      </c>
      <c r="D49" s="260">
        <f>STDEVA(D45:D47)</f>
        <v>8.0829037686547603E-3</v>
      </c>
      <c r="E49" s="260">
        <f t="shared" ref="E49:K49" si="12">STDEVA(E45:E47)</f>
        <v>1.6703293088490067E-2</v>
      </c>
      <c r="F49" s="260">
        <f t="shared" si="12"/>
        <v>1.3228756555322949E-2</v>
      </c>
      <c r="G49" s="260">
        <f t="shared" si="12"/>
        <v>1.0214368964029717E-2</v>
      </c>
      <c r="H49" s="260">
        <f t="shared" si="12"/>
        <v>7.3711147958319843E-3</v>
      </c>
      <c r="I49" s="260">
        <f t="shared" si="12"/>
        <v>1.0016652800877806E-2</v>
      </c>
      <c r="J49" s="260">
        <f t="shared" si="12"/>
        <v>1.3114877048603998E-2</v>
      </c>
      <c r="K49" s="260">
        <f t="shared" si="12"/>
        <v>1.1239810200058252E-2</v>
      </c>
    </row>
    <row r="50" spans="1:11" ht="18.5" x14ac:dyDescent="0.45">
      <c r="A50" s="456">
        <v>350</v>
      </c>
      <c r="B50" s="257" t="s">
        <v>2</v>
      </c>
      <c r="C50" s="261">
        <v>5.8000000000000003E-2</v>
      </c>
      <c r="D50" s="261">
        <v>8.8999999999999996E-2</v>
      </c>
      <c r="E50" s="261">
        <v>0.17299999999999999</v>
      </c>
      <c r="F50" s="261">
        <v>0.22</v>
      </c>
      <c r="G50" s="261">
        <v>0.27700000000000002</v>
      </c>
      <c r="H50" s="261">
        <v>0.25900000000000001</v>
      </c>
      <c r="I50" s="261">
        <v>0.23599999999999999</v>
      </c>
      <c r="J50" s="261">
        <v>0.23599999999999999</v>
      </c>
      <c r="K50" s="261">
        <v>0.23799999999999999</v>
      </c>
    </row>
    <row r="51" spans="1:11" ht="18.5" x14ac:dyDescent="0.45">
      <c r="A51" s="456"/>
      <c r="B51" s="257" t="s">
        <v>3</v>
      </c>
      <c r="C51" s="261">
        <v>5.2999999999999999E-2</v>
      </c>
      <c r="D51" s="261">
        <v>9.5000000000000001E-2</v>
      </c>
      <c r="E51" s="261">
        <v>0.17799999999999999</v>
      </c>
      <c r="F51" s="261">
        <v>0.193</v>
      </c>
      <c r="G51" s="261">
        <v>0.22500000000000001</v>
      </c>
      <c r="H51" s="261">
        <v>0.254</v>
      </c>
      <c r="I51" s="261">
        <v>0.22500000000000001</v>
      </c>
      <c r="J51" s="261">
        <v>0.22500000000000001</v>
      </c>
      <c r="K51" s="261">
        <v>0.24</v>
      </c>
    </row>
    <row r="52" spans="1:11" ht="18.5" x14ac:dyDescent="0.45">
      <c r="A52" s="456"/>
      <c r="B52" s="257" t="s">
        <v>4</v>
      </c>
      <c r="C52" s="261">
        <v>4.8000000000000001E-2</v>
      </c>
      <c r="D52" s="261">
        <v>9.7000000000000003E-2</v>
      </c>
      <c r="E52" s="261">
        <v>0.184</v>
      </c>
      <c r="F52" s="261">
        <v>0.20799999999999999</v>
      </c>
      <c r="G52" s="261">
        <v>0.255</v>
      </c>
      <c r="H52" s="261">
        <v>0.251</v>
      </c>
      <c r="I52" s="261">
        <v>0.26400000000000001</v>
      </c>
      <c r="J52" s="261">
        <v>0.23899999999999999</v>
      </c>
      <c r="K52" s="261">
        <v>0.249</v>
      </c>
    </row>
    <row r="53" spans="1:11" ht="18.5" x14ac:dyDescent="0.45">
      <c r="A53" s="456"/>
      <c r="B53" s="259" t="s">
        <v>262</v>
      </c>
      <c r="C53" s="260">
        <f>AVERAGE(C50:C52)</f>
        <v>5.2999999999999999E-2</v>
      </c>
      <c r="D53" s="260">
        <f t="shared" ref="D53:K53" si="13">AVERAGE(D50:D52)</f>
        <v>9.3666666666666676E-2</v>
      </c>
      <c r="E53" s="260">
        <f t="shared" si="13"/>
        <v>0.17833333333333332</v>
      </c>
      <c r="F53" s="260">
        <f t="shared" si="13"/>
        <v>0.20699999999999999</v>
      </c>
      <c r="G53" s="260">
        <f t="shared" si="13"/>
        <v>0.25233333333333335</v>
      </c>
      <c r="H53" s="260">
        <f t="shared" si="13"/>
        <v>0.25466666666666665</v>
      </c>
      <c r="I53" s="260">
        <f t="shared" si="13"/>
        <v>0.24166666666666667</v>
      </c>
      <c r="J53" s="260">
        <f t="shared" si="13"/>
        <v>0.23333333333333331</v>
      </c>
      <c r="K53" s="260">
        <f t="shared" si="13"/>
        <v>0.24233333333333332</v>
      </c>
    </row>
    <row r="54" spans="1:11" ht="18.5" x14ac:dyDescent="0.45">
      <c r="A54" s="456"/>
      <c r="B54" s="259" t="s">
        <v>263</v>
      </c>
      <c r="C54" s="260">
        <f>STDEVA(C50:C52)</f>
        <v>5.000000000000001E-3</v>
      </c>
      <c r="D54" s="260">
        <f t="shared" ref="D54:K54" si="14">STDEVA(D50:D52)</f>
        <v>4.1633319989322695E-3</v>
      </c>
      <c r="E54" s="260">
        <f t="shared" si="14"/>
        <v>5.5075705472861069E-3</v>
      </c>
      <c r="F54" s="260">
        <f t="shared" si="14"/>
        <v>1.3527749258468681E-2</v>
      </c>
      <c r="G54" s="260">
        <f t="shared" si="14"/>
        <v>2.610236260060253E-2</v>
      </c>
      <c r="H54" s="260">
        <f t="shared" si="14"/>
        <v>4.0414518843273836E-3</v>
      </c>
      <c r="I54" s="260">
        <f t="shared" si="14"/>
        <v>2.0108041509140903E-2</v>
      </c>
      <c r="J54" s="260">
        <f t="shared" si="14"/>
        <v>7.3711147958319843E-3</v>
      </c>
      <c r="K54" s="260">
        <f t="shared" si="14"/>
        <v>5.8594652770823201E-3</v>
      </c>
    </row>
    <row r="55" spans="1:11" ht="18.5" x14ac:dyDescent="0.45">
      <c r="A55" s="456">
        <v>560</v>
      </c>
      <c r="B55" s="257" t="s">
        <v>2</v>
      </c>
      <c r="C55" s="245">
        <v>5.7000000000000002E-2</v>
      </c>
      <c r="D55" s="245">
        <v>0.105</v>
      </c>
      <c r="E55" s="245">
        <v>0.2</v>
      </c>
      <c r="F55" s="245">
        <v>0.25</v>
      </c>
      <c r="G55" s="245">
        <v>0.30099999999999999</v>
      </c>
      <c r="H55" s="245">
        <v>0.30099999999999999</v>
      </c>
      <c r="I55" s="245">
        <v>0.29899999999999999</v>
      </c>
      <c r="J55" s="245">
        <v>0.27900000000000003</v>
      </c>
      <c r="K55" s="245">
        <v>0.28399999999999997</v>
      </c>
    </row>
    <row r="56" spans="1:11" ht="18.5" x14ac:dyDescent="0.45">
      <c r="A56" s="456"/>
      <c r="B56" s="257" t="s">
        <v>3</v>
      </c>
      <c r="C56" s="245">
        <v>4.9000000000000002E-2</v>
      </c>
      <c r="D56" s="245">
        <v>0.108</v>
      </c>
      <c r="E56" s="245">
        <v>0.182</v>
      </c>
      <c r="F56" s="245">
        <v>0.249</v>
      </c>
      <c r="G56" s="245">
        <v>0.27100000000000002</v>
      </c>
      <c r="H56" s="245">
        <v>0.308</v>
      </c>
      <c r="I56" s="245">
        <v>0.29499999999999998</v>
      </c>
      <c r="J56" s="245">
        <v>0.28899999999999998</v>
      </c>
      <c r="K56" s="245">
        <v>0.29599999999999999</v>
      </c>
    </row>
    <row r="57" spans="1:11" ht="18.5" x14ac:dyDescent="0.45">
      <c r="A57" s="456"/>
      <c r="B57" s="257" t="s">
        <v>4</v>
      </c>
      <c r="C57" s="245">
        <v>5.0999999999999997E-2</v>
      </c>
      <c r="D57" s="245">
        <v>0.13</v>
      </c>
      <c r="E57" s="245">
        <v>0.19700000000000001</v>
      </c>
      <c r="F57" s="245">
        <v>0.23200000000000001</v>
      </c>
      <c r="G57" s="245">
        <v>0.29299999999999998</v>
      </c>
      <c r="H57" s="245">
        <v>0.31</v>
      </c>
      <c r="I57" s="245">
        <v>0.29599999999999999</v>
      </c>
      <c r="J57" s="245">
        <v>0.30299999999999999</v>
      </c>
      <c r="K57" s="245">
        <v>0.29299999999999998</v>
      </c>
    </row>
    <row r="58" spans="1:11" ht="18.5" x14ac:dyDescent="0.45">
      <c r="A58" s="456"/>
      <c r="B58" s="259" t="s">
        <v>262</v>
      </c>
      <c r="C58" s="260">
        <f>AVERAGE(C55:C57)</f>
        <v>5.2333333333333336E-2</v>
      </c>
      <c r="D58" s="260">
        <f>AVERAGE(D55:D57)</f>
        <v>0.11433333333333333</v>
      </c>
      <c r="E58" s="260">
        <f t="shared" ref="E58:K58" si="15">AVERAGE(E55:E57)</f>
        <v>0.19299999999999998</v>
      </c>
      <c r="F58" s="260">
        <f t="shared" si="15"/>
        <v>0.24366666666666667</v>
      </c>
      <c r="G58" s="260">
        <f>AVERAGE(G55:G57)</f>
        <v>0.28833333333333333</v>
      </c>
      <c r="H58" s="260">
        <f t="shared" ref="H58:J58" si="16">AVERAGE(H55:H57)</f>
        <v>0.30633333333333335</v>
      </c>
      <c r="I58" s="260">
        <f t="shared" si="16"/>
        <v>0.29666666666666663</v>
      </c>
      <c r="J58" s="260">
        <f t="shared" si="16"/>
        <v>0.29033333333333333</v>
      </c>
      <c r="K58" s="260">
        <f t="shared" si="15"/>
        <v>0.29099999999999998</v>
      </c>
    </row>
    <row r="59" spans="1:11" ht="18.5" x14ac:dyDescent="0.45">
      <c r="A59" s="456"/>
      <c r="B59" s="259" t="s">
        <v>263</v>
      </c>
      <c r="C59" s="260">
        <f>STDEVA(C55:C57)</f>
        <v>4.163331998932266E-3</v>
      </c>
      <c r="D59" s="260">
        <f>STDEVA(D55:D57)</f>
        <v>1.3650396819628851E-2</v>
      </c>
      <c r="E59" s="260">
        <f t="shared" ref="E59:K59" si="17">STDEVA(E55:E57)</f>
        <v>9.6436507609929632E-3</v>
      </c>
      <c r="F59" s="260">
        <f t="shared" si="17"/>
        <v>1.011599393699567E-2</v>
      </c>
      <c r="G59" s="260">
        <f t="shared" si="17"/>
        <v>1.553490693030804E-2</v>
      </c>
      <c r="H59" s="260">
        <f t="shared" si="17"/>
        <v>4.7258156262526127E-3</v>
      </c>
      <c r="I59" s="260">
        <f t="shared" si="17"/>
        <v>2.0816659994661348E-3</v>
      </c>
      <c r="J59" s="260">
        <f t="shared" si="17"/>
        <v>1.20554275466834E-2</v>
      </c>
      <c r="K59" s="260">
        <f t="shared" si="17"/>
        <v>6.2449979983984034E-3</v>
      </c>
    </row>
    <row r="63" spans="1:11" ht="18.5" x14ac:dyDescent="0.45">
      <c r="A63" s="245"/>
      <c r="B63" s="473" t="s">
        <v>394</v>
      </c>
      <c r="C63" s="474"/>
      <c r="D63" s="474"/>
      <c r="E63" s="474"/>
      <c r="F63" s="474"/>
      <c r="G63" s="474"/>
      <c r="H63" s="474"/>
      <c r="I63" s="474"/>
      <c r="J63" s="474"/>
      <c r="K63" s="475"/>
    </row>
    <row r="64" spans="1:11" ht="18.5" x14ac:dyDescent="0.45">
      <c r="A64" s="246"/>
      <c r="B64" s="247" t="s">
        <v>353</v>
      </c>
      <c r="C64" s="248" t="s">
        <v>341</v>
      </c>
      <c r="D64" s="248" t="s">
        <v>340</v>
      </c>
      <c r="E64" s="248" t="s">
        <v>339</v>
      </c>
      <c r="F64" s="248" t="s">
        <v>338</v>
      </c>
      <c r="G64" s="248" t="s">
        <v>337</v>
      </c>
      <c r="H64" s="248" t="s">
        <v>336</v>
      </c>
      <c r="I64" s="248" t="s">
        <v>335</v>
      </c>
      <c r="J64" s="248" t="s">
        <v>334</v>
      </c>
      <c r="K64" s="248" t="s">
        <v>333</v>
      </c>
    </row>
    <row r="65" spans="1:11" ht="18.5" x14ac:dyDescent="0.45">
      <c r="A65" s="252" t="s">
        <v>331</v>
      </c>
      <c r="B65" s="247" t="s">
        <v>12</v>
      </c>
      <c r="C65" s="248">
        <v>0</v>
      </c>
      <c r="D65" s="248">
        <v>6</v>
      </c>
      <c r="E65" s="248">
        <v>12</v>
      </c>
      <c r="F65" s="248">
        <v>24</v>
      </c>
      <c r="G65" s="248">
        <v>30</v>
      </c>
      <c r="H65" s="248">
        <v>36</v>
      </c>
      <c r="I65" s="248">
        <v>48</v>
      </c>
      <c r="J65" s="248">
        <v>56</v>
      </c>
      <c r="K65" s="248">
        <v>72</v>
      </c>
    </row>
    <row r="66" spans="1:11" ht="18.5" x14ac:dyDescent="0.45">
      <c r="A66" s="458">
        <v>100</v>
      </c>
      <c r="B66" s="257" t="s">
        <v>2</v>
      </c>
      <c r="C66" s="258">
        <v>4.4999999999999998E-2</v>
      </c>
      <c r="D66" s="258">
        <v>0.105</v>
      </c>
      <c r="E66" s="258">
        <v>0.14799999999999999</v>
      </c>
      <c r="F66" s="258">
        <v>0.13200000000000001</v>
      </c>
      <c r="G66" s="258">
        <v>0.12</v>
      </c>
      <c r="H66" s="258">
        <v>0.13900000000000001</v>
      </c>
      <c r="I66" s="258">
        <v>0.152</v>
      </c>
      <c r="J66" s="270">
        <v>0.14699999999999999</v>
      </c>
      <c r="K66" s="270">
        <v>0.156</v>
      </c>
    </row>
    <row r="67" spans="1:11" ht="18.5" x14ac:dyDescent="0.45">
      <c r="A67" s="459"/>
      <c r="B67" s="257" t="s">
        <v>3</v>
      </c>
      <c r="C67" s="258">
        <v>4.4999999999999998E-2</v>
      </c>
      <c r="D67" s="258">
        <v>0.104</v>
      </c>
      <c r="E67" s="258">
        <v>0.14599999999999999</v>
      </c>
      <c r="F67" s="258">
        <v>0.128</v>
      </c>
      <c r="G67" s="258">
        <v>0.11700000000000001</v>
      </c>
      <c r="H67" s="258">
        <v>0.14199999999999999</v>
      </c>
      <c r="I67" s="258">
        <v>0.14099999999999999</v>
      </c>
      <c r="J67" s="270">
        <v>0.14599999999999999</v>
      </c>
      <c r="K67" s="270">
        <v>0.14199999999999999</v>
      </c>
    </row>
    <row r="68" spans="1:11" ht="18.5" x14ac:dyDescent="0.45">
      <c r="A68" s="459"/>
      <c r="B68" s="257" t="s">
        <v>4</v>
      </c>
      <c r="C68" s="258">
        <v>4.5999999999999999E-2</v>
      </c>
      <c r="D68" s="258">
        <v>0.106</v>
      </c>
      <c r="E68" s="258">
        <v>0.157</v>
      </c>
      <c r="F68" s="258">
        <v>0.13400000000000001</v>
      </c>
      <c r="G68" s="258">
        <v>0.13</v>
      </c>
      <c r="H68" s="258">
        <v>0.13400000000000001</v>
      </c>
      <c r="I68" s="258">
        <v>0.152</v>
      </c>
      <c r="J68" s="270">
        <v>0.16</v>
      </c>
      <c r="K68" s="270">
        <v>0.158</v>
      </c>
    </row>
    <row r="69" spans="1:11" ht="18.5" x14ac:dyDescent="0.45">
      <c r="A69" s="459"/>
      <c r="B69" s="259" t="s">
        <v>262</v>
      </c>
      <c r="C69" s="260">
        <f>AVERAGE(C66:C68)</f>
        <v>4.5333333333333337E-2</v>
      </c>
      <c r="D69" s="260">
        <f>AVERAGE(D66:D68)</f>
        <v>0.105</v>
      </c>
      <c r="E69" s="260">
        <f t="shared" ref="E69:K69" si="18">AVERAGE(E66:E68)</f>
        <v>0.15033333333333332</v>
      </c>
      <c r="F69" s="260">
        <f t="shared" si="18"/>
        <v>0.13133333333333333</v>
      </c>
      <c r="G69" s="260">
        <f t="shared" si="18"/>
        <v>0.12233333333333334</v>
      </c>
      <c r="H69" s="260">
        <f t="shared" si="18"/>
        <v>0.13833333333333334</v>
      </c>
      <c r="I69" s="260">
        <f t="shared" si="18"/>
        <v>0.14833333333333332</v>
      </c>
      <c r="J69" s="260">
        <f t="shared" si="18"/>
        <v>0.151</v>
      </c>
      <c r="K69" s="260">
        <f t="shared" si="18"/>
        <v>0.152</v>
      </c>
    </row>
    <row r="70" spans="1:11" ht="18.5" x14ac:dyDescent="0.45">
      <c r="A70" s="460"/>
      <c r="B70" s="259" t="s">
        <v>263</v>
      </c>
      <c r="C70" s="260">
        <f>STDEVA(C66:C68)</f>
        <v>5.7735026918962634E-4</v>
      </c>
      <c r="D70" s="260">
        <f>STDEVA(D66:D68)</f>
        <v>1.0000000000000009E-3</v>
      </c>
      <c r="E70" s="260">
        <f t="shared" ref="E70:K70" si="19">STDEVA(E66:E68)</f>
        <v>5.8594652770823201E-3</v>
      </c>
      <c r="F70" s="260">
        <f t="shared" si="19"/>
        <v>3.0550504633038958E-3</v>
      </c>
      <c r="G70" s="260">
        <f t="shared" si="19"/>
        <v>6.8068592855540459E-3</v>
      </c>
      <c r="H70" s="260">
        <f t="shared" si="19"/>
        <v>4.0414518843273715E-3</v>
      </c>
      <c r="I70" s="260">
        <f t="shared" si="19"/>
        <v>6.3508529610858885E-3</v>
      </c>
      <c r="J70" s="260">
        <f t="shared" si="19"/>
        <v>7.8102496759066614E-3</v>
      </c>
      <c r="K70" s="260">
        <f t="shared" si="19"/>
        <v>8.7177978870813556E-3</v>
      </c>
    </row>
    <row r="71" spans="1:11" ht="18.5" x14ac:dyDescent="0.45">
      <c r="A71" s="458">
        <v>200</v>
      </c>
      <c r="B71" s="257" t="s">
        <v>2</v>
      </c>
      <c r="C71" s="258">
        <v>6.3E-2</v>
      </c>
      <c r="D71" s="258">
        <v>0.126</v>
      </c>
      <c r="E71" s="258">
        <v>0.223</v>
      </c>
      <c r="F71" s="258">
        <v>0.251</v>
      </c>
      <c r="G71" s="258">
        <v>0.247</v>
      </c>
      <c r="H71" s="258">
        <v>0.25600000000000001</v>
      </c>
      <c r="I71" s="258">
        <v>0.253</v>
      </c>
      <c r="J71" s="270">
        <v>0.249</v>
      </c>
      <c r="K71" s="270">
        <v>0.23300000000000001</v>
      </c>
    </row>
    <row r="72" spans="1:11" ht="18.5" x14ac:dyDescent="0.45">
      <c r="A72" s="459"/>
      <c r="B72" s="257" t="s">
        <v>3</v>
      </c>
      <c r="C72" s="258">
        <v>5.0999999999999997E-2</v>
      </c>
      <c r="D72" s="258">
        <v>0.121</v>
      </c>
      <c r="E72" s="258">
        <v>0.20300000000000001</v>
      </c>
      <c r="F72" s="258">
        <v>0.255</v>
      </c>
      <c r="G72" s="258">
        <v>0.24</v>
      </c>
      <c r="H72" s="258">
        <v>0.23799999999999999</v>
      </c>
      <c r="I72" s="258">
        <v>0.247</v>
      </c>
      <c r="J72" s="270">
        <v>0.224</v>
      </c>
      <c r="K72" s="270">
        <v>0.20599999999999999</v>
      </c>
    </row>
    <row r="73" spans="1:11" ht="18.5" x14ac:dyDescent="0.45">
      <c r="A73" s="459"/>
      <c r="B73" s="257" t="s">
        <v>4</v>
      </c>
      <c r="C73" s="258">
        <v>5.3999999999999999E-2</v>
      </c>
      <c r="D73" s="258">
        <v>0.123</v>
      </c>
      <c r="E73" s="258">
        <v>0.22900000000000001</v>
      </c>
      <c r="F73" s="258">
        <v>0.245</v>
      </c>
      <c r="G73" s="258">
        <v>0.24299999999999999</v>
      </c>
      <c r="H73" s="258">
        <v>0.27</v>
      </c>
      <c r="I73" s="258">
        <v>0.251</v>
      </c>
      <c r="J73" s="270">
        <v>0.25700000000000001</v>
      </c>
      <c r="K73" s="270">
        <v>0.23799999999999999</v>
      </c>
    </row>
    <row r="74" spans="1:11" ht="18.5" x14ac:dyDescent="0.45">
      <c r="A74" s="459"/>
      <c r="B74" s="259" t="s">
        <v>262</v>
      </c>
      <c r="C74" s="260">
        <f>AVERAGE(C71:C73)</f>
        <v>5.5999999999999994E-2</v>
      </c>
      <c r="D74" s="260">
        <f>AVERAGE(D71:D73)</f>
        <v>0.12333333333333334</v>
      </c>
      <c r="E74" s="260">
        <f t="shared" ref="E74:K74" si="20">AVERAGE(E71:E73)</f>
        <v>0.21833333333333335</v>
      </c>
      <c r="F74" s="260">
        <f t="shared" si="20"/>
        <v>0.25033333333333335</v>
      </c>
      <c r="G74" s="260">
        <f t="shared" si="20"/>
        <v>0.24333333333333332</v>
      </c>
      <c r="H74" s="260">
        <f t="shared" si="20"/>
        <v>0.25466666666666665</v>
      </c>
      <c r="I74" s="260">
        <f t="shared" si="20"/>
        <v>0.25033333333333335</v>
      </c>
      <c r="J74" s="260">
        <f t="shared" si="20"/>
        <v>0.24333333333333332</v>
      </c>
      <c r="K74" s="271">
        <f t="shared" si="20"/>
        <v>0.22566666666666668</v>
      </c>
    </row>
    <row r="75" spans="1:11" ht="18.5" x14ac:dyDescent="0.45">
      <c r="A75" s="460"/>
      <c r="B75" s="259" t="s">
        <v>263</v>
      </c>
      <c r="C75" s="260">
        <f>STDEVA(C71:C73)</f>
        <v>6.2449979983983999E-3</v>
      </c>
      <c r="D75" s="260">
        <f>STDEVA(D71:D73)</f>
        <v>2.5166114784235852E-3</v>
      </c>
      <c r="E75" s="260">
        <f t="shared" ref="E75:K75" si="21">STDEVA(E71:E73)</f>
        <v>1.3613718571108088E-2</v>
      </c>
      <c r="F75" s="260">
        <f t="shared" si="21"/>
        <v>5.0332229568471705E-3</v>
      </c>
      <c r="G75" s="260">
        <f t="shared" si="21"/>
        <v>3.5118845842842493E-3</v>
      </c>
      <c r="H75" s="260">
        <f t="shared" si="21"/>
        <v>1.6041612554021301E-2</v>
      </c>
      <c r="I75" s="260">
        <f t="shared" si="21"/>
        <v>3.0550504633038958E-3</v>
      </c>
      <c r="J75" s="260">
        <f t="shared" si="21"/>
        <v>1.7214335111567142E-2</v>
      </c>
      <c r="K75" s="271">
        <f t="shared" si="21"/>
        <v>1.7214335111567149E-2</v>
      </c>
    </row>
    <row r="76" spans="1:11" ht="18.5" x14ac:dyDescent="0.45">
      <c r="A76" s="461" t="s">
        <v>393</v>
      </c>
      <c r="B76" s="257" t="s">
        <v>2</v>
      </c>
      <c r="C76" s="261">
        <v>0</v>
      </c>
      <c r="D76" s="261"/>
      <c r="E76" s="261">
        <v>1E-3</v>
      </c>
      <c r="F76" s="261"/>
      <c r="G76" s="261">
        <v>3.0000000000000001E-3</v>
      </c>
      <c r="H76" s="261"/>
      <c r="I76" s="261">
        <v>8.9999999999999993E-3</v>
      </c>
      <c r="J76" s="272"/>
      <c r="K76" s="272">
        <v>1.4999999999999999E-2</v>
      </c>
    </row>
    <row r="77" spans="1:11" ht="18.5" x14ac:dyDescent="0.45">
      <c r="A77" s="462"/>
      <c r="B77" s="257" t="s">
        <v>3</v>
      </c>
      <c r="C77" s="261">
        <v>0</v>
      </c>
      <c r="D77" s="261"/>
      <c r="E77" s="261">
        <v>3.0000000000000001E-3</v>
      </c>
      <c r="F77" s="261"/>
      <c r="G77" s="261">
        <v>2E-3</v>
      </c>
      <c r="H77" s="261"/>
      <c r="I77" s="261">
        <v>8.0000000000000002E-3</v>
      </c>
      <c r="J77" s="272"/>
      <c r="K77" s="272">
        <v>1.2999999999999999E-2</v>
      </c>
    </row>
    <row r="78" spans="1:11" ht="18.5" x14ac:dyDescent="0.45">
      <c r="A78" s="462"/>
      <c r="B78" s="257" t="s">
        <v>4</v>
      </c>
      <c r="C78" s="261">
        <v>0</v>
      </c>
      <c r="D78" s="261"/>
      <c r="E78" s="261">
        <v>2E-3</v>
      </c>
      <c r="F78" s="261"/>
      <c r="G78" s="261">
        <v>3.0000000000000001E-3</v>
      </c>
      <c r="H78" s="261"/>
      <c r="I78" s="261">
        <v>0.01</v>
      </c>
      <c r="J78" s="272"/>
      <c r="K78" s="272">
        <v>8.9999999999999993E-3</v>
      </c>
    </row>
    <row r="79" spans="1:11" ht="18.5" x14ac:dyDescent="0.45">
      <c r="A79" s="462"/>
      <c r="B79" s="259" t="s">
        <v>262</v>
      </c>
      <c r="C79" s="260">
        <f>AVERAGE(C76:C78)</f>
        <v>0</v>
      </c>
      <c r="D79" s="260"/>
      <c r="E79" s="260">
        <f t="shared" ref="E79:K79" si="22">AVERAGE(E76:E78)</f>
        <v>2E-3</v>
      </c>
      <c r="F79" s="260"/>
      <c r="G79" s="260">
        <f t="shared" si="22"/>
        <v>2.6666666666666666E-3</v>
      </c>
      <c r="H79" s="260"/>
      <c r="I79" s="260">
        <f t="shared" si="22"/>
        <v>9.0000000000000011E-3</v>
      </c>
      <c r="J79" s="260"/>
      <c r="K79" s="260">
        <f t="shared" si="22"/>
        <v>1.2333333333333333E-2</v>
      </c>
    </row>
    <row r="80" spans="1:11" ht="18.5" x14ac:dyDescent="0.45">
      <c r="A80" s="463"/>
      <c r="B80" s="259" t="s">
        <v>263</v>
      </c>
      <c r="C80" s="260">
        <f>STDEVA(C76:C78)</f>
        <v>0</v>
      </c>
      <c r="D80" s="260"/>
      <c r="E80" s="260">
        <f t="shared" ref="E80:K80" si="23">STDEVA(E76:E78)</f>
        <v>1E-3</v>
      </c>
      <c r="F80" s="260"/>
      <c r="G80" s="260">
        <f t="shared" si="23"/>
        <v>5.773502691896258E-4</v>
      </c>
      <c r="H80" s="260"/>
      <c r="I80" s="260">
        <f t="shared" si="23"/>
        <v>1E-3</v>
      </c>
      <c r="J80" s="260"/>
      <c r="K80" s="260">
        <f t="shared" si="23"/>
        <v>3.0550504633038936E-3</v>
      </c>
    </row>
  </sheetData>
  <mergeCells count="15">
    <mergeCell ref="B6:I6"/>
    <mergeCell ref="A9:A13"/>
    <mergeCell ref="A14:A18"/>
    <mergeCell ref="B22:I22"/>
    <mergeCell ref="A25:A29"/>
    <mergeCell ref="B32:K32"/>
    <mergeCell ref="A66:A70"/>
    <mergeCell ref="A71:A75"/>
    <mergeCell ref="A76:A80"/>
    <mergeCell ref="B63:K63"/>
    <mergeCell ref="A40:A44"/>
    <mergeCell ref="A45:A49"/>
    <mergeCell ref="A50:A54"/>
    <mergeCell ref="A55:A59"/>
    <mergeCell ref="A35:A39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opLeftCell="A46" zoomScale="80" zoomScaleNormal="80" workbookViewId="0">
      <selection activeCell="N125" sqref="N125"/>
    </sheetView>
  </sheetViews>
  <sheetFormatPr baseColWidth="10" defaultRowHeight="14.5" x14ac:dyDescent="0.35"/>
  <cols>
    <col min="11" max="12" width="11.453125" style="295"/>
  </cols>
  <sheetData>
    <row r="1" spans="1:16" ht="15" thickBot="1" x14ac:dyDescent="0.4"/>
    <row r="2" spans="1:16" x14ac:dyDescent="0.35">
      <c r="A2" s="383" t="s">
        <v>412</v>
      </c>
      <c r="B2" s="384"/>
      <c r="C2" s="385"/>
      <c r="D2" s="484" t="s">
        <v>394</v>
      </c>
      <c r="E2" s="484"/>
      <c r="F2" s="484"/>
      <c r="G2" s="484"/>
      <c r="H2" s="484"/>
      <c r="I2" s="484"/>
      <c r="J2" s="485"/>
      <c r="K2" s="274" t="s">
        <v>417</v>
      </c>
      <c r="L2" s="422"/>
      <c r="P2" s="237"/>
    </row>
    <row r="3" spans="1:16" ht="15" thickBot="1" x14ac:dyDescent="0.4">
      <c r="A3" s="386" t="s">
        <v>353</v>
      </c>
      <c r="B3" s="402" t="s">
        <v>375</v>
      </c>
      <c r="C3" s="403" t="s">
        <v>12</v>
      </c>
      <c r="D3" s="387">
        <v>0</v>
      </c>
      <c r="E3" s="387">
        <v>20</v>
      </c>
      <c r="F3" s="387">
        <v>27</v>
      </c>
      <c r="G3" s="387">
        <v>44</v>
      </c>
      <c r="H3" s="387">
        <v>51</v>
      </c>
      <c r="I3" s="387">
        <v>71</v>
      </c>
      <c r="J3" s="388">
        <v>120</v>
      </c>
      <c r="K3" s="60"/>
      <c r="L3" s="60"/>
      <c r="P3" s="237"/>
    </row>
    <row r="4" spans="1:16" x14ac:dyDescent="0.35">
      <c r="A4" s="389" t="s">
        <v>2</v>
      </c>
      <c r="B4" s="390"/>
      <c r="C4" s="483" t="s">
        <v>413</v>
      </c>
      <c r="D4" s="392">
        <v>1.7000000000000001E-2</v>
      </c>
      <c r="E4" s="392">
        <v>9.7000000000000003E-2</v>
      </c>
      <c r="F4" s="392">
        <v>0.104</v>
      </c>
      <c r="G4" s="392">
        <v>0.13</v>
      </c>
      <c r="H4" s="392"/>
      <c r="I4" s="392">
        <v>0.16300000000000001</v>
      </c>
      <c r="J4" s="393">
        <v>0.157</v>
      </c>
      <c r="K4" s="191">
        <f>AVERAGE(F4:J4)</f>
        <v>0.13850000000000001</v>
      </c>
      <c r="L4" s="60"/>
      <c r="P4" s="237"/>
    </row>
    <row r="5" spans="1:16" x14ac:dyDescent="0.35">
      <c r="A5" s="391" t="s">
        <v>3</v>
      </c>
      <c r="B5" s="390"/>
      <c r="C5" s="483"/>
      <c r="D5" s="392">
        <v>8.9999999999999993E-3</v>
      </c>
      <c r="E5" s="392">
        <v>8.1000000000000003E-2</v>
      </c>
      <c r="F5" s="392">
        <v>0.105</v>
      </c>
      <c r="G5" s="392">
        <v>0.114</v>
      </c>
      <c r="H5" s="392"/>
      <c r="I5" s="392">
        <v>0.152</v>
      </c>
      <c r="J5" s="393">
        <v>0.11</v>
      </c>
      <c r="K5" s="191">
        <f t="shared" ref="K5:K6" si="0">AVERAGE(F5:J5)</f>
        <v>0.12025</v>
      </c>
      <c r="L5" s="60"/>
      <c r="P5" s="237"/>
    </row>
    <row r="6" spans="1:16" x14ac:dyDescent="0.35">
      <c r="A6" s="391" t="s">
        <v>4</v>
      </c>
      <c r="B6" s="390"/>
      <c r="C6" s="483"/>
      <c r="D6" s="392">
        <v>1.4E-2</v>
      </c>
      <c r="E6" s="392">
        <v>8.6999999999999994E-2</v>
      </c>
      <c r="F6" s="392">
        <v>0.112</v>
      </c>
      <c r="G6" s="392">
        <v>0.129</v>
      </c>
      <c r="H6" s="392"/>
      <c r="I6" s="392">
        <v>0.161</v>
      </c>
      <c r="J6" s="393">
        <v>0.11</v>
      </c>
      <c r="K6" s="191">
        <f t="shared" si="0"/>
        <v>0.128</v>
      </c>
      <c r="L6" s="60"/>
      <c r="P6" s="237"/>
    </row>
    <row r="7" spans="1:16" x14ac:dyDescent="0.35">
      <c r="A7" s="391"/>
      <c r="B7" s="390"/>
      <c r="C7" s="394" t="s">
        <v>262</v>
      </c>
      <c r="D7" s="395">
        <f>AVERAGE(D4:D6)</f>
        <v>1.3333333333333334E-2</v>
      </c>
      <c r="E7" s="395">
        <f t="shared" ref="E7:J7" si="1">AVERAGE(E4:E6)</f>
        <v>8.8333333333333333E-2</v>
      </c>
      <c r="F7" s="395">
        <f t="shared" si="1"/>
        <v>0.107</v>
      </c>
      <c r="G7" s="395">
        <f t="shared" si="1"/>
        <v>0.12433333333333334</v>
      </c>
      <c r="H7" s="395"/>
      <c r="I7" s="395">
        <f t="shared" si="1"/>
        <v>0.15866666666666665</v>
      </c>
      <c r="J7" s="396">
        <f t="shared" si="1"/>
        <v>0.12566666666666668</v>
      </c>
      <c r="K7" s="191"/>
      <c r="L7" s="60"/>
      <c r="P7" s="237"/>
    </row>
    <row r="8" spans="1:16" x14ac:dyDescent="0.35">
      <c r="A8" s="391"/>
      <c r="B8" s="397">
        <v>9.6389999999999993</v>
      </c>
      <c r="C8" s="394" t="s">
        <v>263</v>
      </c>
      <c r="D8" s="395">
        <f>_xlfn.STDEV.S(D4:D6)</f>
        <v>4.0414518843273784E-3</v>
      </c>
      <c r="E8" s="395">
        <f t="shared" ref="E8:J8" si="2">_xlfn.STDEV.S(E4:E6)</f>
        <v>8.0829037686547603E-3</v>
      </c>
      <c r="F8" s="395">
        <f t="shared" si="2"/>
        <v>4.3588989435406778E-3</v>
      </c>
      <c r="G8" s="395">
        <f t="shared" si="2"/>
        <v>8.9628864398325018E-3</v>
      </c>
      <c r="H8" s="395"/>
      <c r="I8" s="395">
        <f t="shared" si="2"/>
        <v>5.8594652770823201E-3</v>
      </c>
      <c r="J8" s="396">
        <f t="shared" si="2"/>
        <v>2.7135462651912447E-2</v>
      </c>
      <c r="K8" s="191"/>
      <c r="L8" s="60"/>
      <c r="P8" s="237"/>
    </row>
    <row r="9" spans="1:16" x14ac:dyDescent="0.35">
      <c r="A9" s="389" t="s">
        <v>2</v>
      </c>
      <c r="B9" s="390"/>
      <c r="C9" s="483" t="s">
        <v>413</v>
      </c>
      <c r="D9" s="392">
        <v>1.2999999999999999E-2</v>
      </c>
      <c r="E9" s="392">
        <v>5.6000000000000001E-2</v>
      </c>
      <c r="F9" s="392">
        <v>0.106</v>
      </c>
      <c r="G9" s="392">
        <v>0.112</v>
      </c>
      <c r="H9" s="392"/>
      <c r="I9" s="392">
        <v>0.126</v>
      </c>
      <c r="J9" s="393">
        <v>0.14799999999999999</v>
      </c>
      <c r="K9" s="191">
        <f>AVERAGE(F9:J9)</f>
        <v>0.123</v>
      </c>
      <c r="L9" s="60"/>
      <c r="P9" s="237"/>
    </row>
    <row r="10" spans="1:16" x14ac:dyDescent="0.35">
      <c r="A10" s="391" t="s">
        <v>3</v>
      </c>
      <c r="B10" s="390"/>
      <c r="C10" s="483"/>
      <c r="D10" s="392">
        <v>8.0000000000000002E-3</v>
      </c>
      <c r="E10" s="392">
        <v>0.11</v>
      </c>
      <c r="F10" s="392">
        <v>0.14000000000000001</v>
      </c>
      <c r="G10" s="392">
        <v>0.13</v>
      </c>
      <c r="H10" s="392"/>
      <c r="I10" s="392">
        <v>0.151</v>
      </c>
      <c r="J10" s="393">
        <v>0.111</v>
      </c>
      <c r="K10" s="191">
        <f t="shared" ref="K10:K11" si="3">AVERAGE(F10:J10)</f>
        <v>0.13300000000000001</v>
      </c>
      <c r="L10" s="60"/>
      <c r="P10" s="237"/>
    </row>
    <row r="11" spans="1:16" x14ac:dyDescent="0.35">
      <c r="A11" s="391" t="s">
        <v>4</v>
      </c>
      <c r="B11" s="390"/>
      <c r="C11" s="483"/>
      <c r="D11" s="392">
        <v>1.2E-2</v>
      </c>
      <c r="E11" s="392">
        <v>0.10299999999999999</v>
      </c>
      <c r="F11" s="392">
        <v>0.14399999999999999</v>
      </c>
      <c r="G11" s="392">
        <v>0.14099999999999999</v>
      </c>
      <c r="H11" s="392"/>
      <c r="I11" s="392">
        <v>0.159</v>
      </c>
      <c r="J11" s="393">
        <v>0.156</v>
      </c>
      <c r="K11" s="191">
        <f t="shared" si="3"/>
        <v>0.15</v>
      </c>
      <c r="L11" s="60"/>
      <c r="P11" s="237"/>
    </row>
    <row r="12" spans="1:16" x14ac:dyDescent="0.35">
      <c r="A12" s="391"/>
      <c r="B12" s="390"/>
      <c r="C12" s="394" t="s">
        <v>262</v>
      </c>
      <c r="D12" s="395">
        <f>AVERAGE(D9:D11)</f>
        <v>1.1000000000000001E-2</v>
      </c>
      <c r="E12" s="395">
        <f t="shared" ref="E12:J12" si="4">AVERAGE(E9:E11)</f>
        <v>8.9666666666666672E-2</v>
      </c>
      <c r="F12" s="395">
        <f t="shared" si="4"/>
        <v>0.13</v>
      </c>
      <c r="G12" s="395">
        <f t="shared" si="4"/>
        <v>0.12766666666666668</v>
      </c>
      <c r="H12" s="395"/>
      <c r="I12" s="395">
        <f t="shared" si="4"/>
        <v>0.14533333333333334</v>
      </c>
      <c r="J12" s="396">
        <f t="shared" si="4"/>
        <v>0.13833333333333334</v>
      </c>
      <c r="K12" s="191"/>
      <c r="L12" s="60"/>
      <c r="P12" s="237"/>
    </row>
    <row r="13" spans="1:16" x14ac:dyDescent="0.35">
      <c r="A13" s="391"/>
      <c r="B13" s="397">
        <v>16.065000000000001</v>
      </c>
      <c r="C13" s="394" t="s">
        <v>263</v>
      </c>
      <c r="D13" s="395">
        <f>_xlfn.STDEV.S(D9:D11)</f>
        <v>2.6457513110645903E-3</v>
      </c>
      <c r="E13" s="395">
        <f t="shared" ref="E13:J13" si="5">_xlfn.STDEV.S(E9:E11)</f>
        <v>2.9365512652316003E-2</v>
      </c>
      <c r="F13" s="395">
        <f t="shared" si="5"/>
        <v>2.0880613017821074E-2</v>
      </c>
      <c r="G13" s="395">
        <f t="shared" si="5"/>
        <v>1.4640127503998493E-2</v>
      </c>
      <c r="H13" s="395"/>
      <c r="I13" s="395">
        <f t="shared" si="5"/>
        <v>1.7214335111567142E-2</v>
      </c>
      <c r="J13" s="396">
        <f t="shared" si="5"/>
        <v>2.4006943440041079E-2</v>
      </c>
      <c r="K13" s="191"/>
      <c r="L13" s="60"/>
      <c r="P13" s="237"/>
    </row>
    <row r="14" spans="1:16" x14ac:dyDescent="0.35">
      <c r="A14" s="389" t="s">
        <v>2</v>
      </c>
      <c r="B14" s="390"/>
      <c r="C14" s="483" t="s">
        <v>413</v>
      </c>
      <c r="D14" s="392">
        <v>-1.4E-2</v>
      </c>
      <c r="E14" s="392">
        <v>9.4E-2</v>
      </c>
      <c r="F14" s="392">
        <v>0.14799999999999999</v>
      </c>
      <c r="G14" s="392">
        <v>0.14299999999999999</v>
      </c>
      <c r="H14" s="392"/>
      <c r="I14" s="392">
        <v>0.16500000000000001</v>
      </c>
      <c r="J14" s="393">
        <v>0.13200000000000001</v>
      </c>
      <c r="K14" s="191">
        <f>AVERAGE(F14:J14)</f>
        <v>0.14699999999999999</v>
      </c>
      <c r="L14" s="60"/>
      <c r="P14" s="237"/>
    </row>
    <row r="15" spans="1:16" x14ac:dyDescent="0.35">
      <c r="A15" s="391" t="s">
        <v>3</v>
      </c>
      <c r="B15" s="390"/>
      <c r="C15" s="483"/>
      <c r="D15" s="392">
        <v>1.2E-2</v>
      </c>
      <c r="E15" s="392">
        <v>9.4E-2</v>
      </c>
      <c r="F15" s="392">
        <v>0.155</v>
      </c>
      <c r="G15" s="392">
        <v>0.159</v>
      </c>
      <c r="H15" s="392"/>
      <c r="I15" s="392">
        <v>0.15</v>
      </c>
      <c r="J15" s="393">
        <v>0.14299999999999999</v>
      </c>
      <c r="K15" s="191">
        <f t="shared" ref="K15:K16" si="6">AVERAGE(F15:J15)</f>
        <v>0.15175</v>
      </c>
      <c r="L15" s="60"/>
      <c r="P15" s="237"/>
    </row>
    <row r="16" spans="1:16" x14ac:dyDescent="0.35">
      <c r="A16" s="391" t="s">
        <v>4</v>
      </c>
      <c r="B16" s="390"/>
      <c r="C16" s="483"/>
      <c r="D16" s="392">
        <v>8.9999999999999993E-3</v>
      </c>
      <c r="E16" s="392">
        <v>7.5999999999999998E-2</v>
      </c>
      <c r="F16" s="392">
        <v>0.14099999999999999</v>
      </c>
      <c r="G16" s="392">
        <v>0.14299999999999999</v>
      </c>
      <c r="H16" s="392"/>
      <c r="I16" s="392">
        <v>0.153</v>
      </c>
      <c r="J16" s="393">
        <v>0.124</v>
      </c>
      <c r="K16" s="191">
        <f t="shared" si="6"/>
        <v>0.14024999999999999</v>
      </c>
      <c r="L16" s="60"/>
      <c r="P16" s="237"/>
    </row>
    <row r="17" spans="1:16" x14ac:dyDescent="0.35">
      <c r="A17" s="391"/>
      <c r="B17" s="390"/>
      <c r="C17" s="394" t="s">
        <v>262</v>
      </c>
      <c r="D17" s="395">
        <f>AVERAGE(D14:D16)</f>
        <v>2.3333333333333331E-3</v>
      </c>
      <c r="E17" s="395">
        <f t="shared" ref="E17:J17" si="7">AVERAGE(E14:E16)</f>
        <v>8.8000000000000009E-2</v>
      </c>
      <c r="F17" s="395">
        <f t="shared" si="7"/>
        <v>0.14799999999999999</v>
      </c>
      <c r="G17" s="395">
        <f t="shared" si="7"/>
        <v>0.14833333333333332</v>
      </c>
      <c r="H17" s="395"/>
      <c r="I17" s="395">
        <f t="shared" si="7"/>
        <v>0.156</v>
      </c>
      <c r="J17" s="396">
        <f t="shared" si="7"/>
        <v>0.13300000000000001</v>
      </c>
      <c r="K17" s="191"/>
      <c r="L17" s="60"/>
      <c r="P17" s="237"/>
    </row>
    <row r="18" spans="1:16" x14ac:dyDescent="0.35">
      <c r="A18" s="391"/>
      <c r="B18" s="397">
        <v>24.276</v>
      </c>
      <c r="C18" s="394" t="s">
        <v>263</v>
      </c>
      <c r="D18" s="395">
        <f>_xlfn.STDEV.S(D14:D16)</f>
        <v>1.4224392195567913E-2</v>
      </c>
      <c r="E18" s="395">
        <f t="shared" ref="E18:J18" si="8">_xlfn.STDEV.S(E14:E16)</f>
        <v>1.0392304845413265E-2</v>
      </c>
      <c r="F18" s="395">
        <f t="shared" si="8"/>
        <v>7.0000000000000062E-3</v>
      </c>
      <c r="G18" s="395">
        <f t="shared" si="8"/>
        <v>9.2376043070340197E-3</v>
      </c>
      <c r="H18" s="395"/>
      <c r="I18" s="395">
        <f t="shared" si="8"/>
        <v>7.9372539331937792E-3</v>
      </c>
      <c r="J18" s="396">
        <f t="shared" si="8"/>
        <v>9.539392014169451E-3</v>
      </c>
      <c r="K18" s="191"/>
      <c r="L18" s="60"/>
      <c r="P18" s="237"/>
    </row>
    <row r="19" spans="1:16" x14ac:dyDescent="0.35">
      <c r="A19" s="389" t="s">
        <v>2</v>
      </c>
      <c r="B19" s="390"/>
      <c r="C19" s="483" t="s">
        <v>413</v>
      </c>
      <c r="D19" s="392">
        <v>8.0000000000000002E-3</v>
      </c>
      <c r="E19" s="392">
        <v>0.14000000000000001</v>
      </c>
      <c r="F19" s="392">
        <v>0.17599999999999999</v>
      </c>
      <c r="G19" s="392">
        <v>0.17499999999999999</v>
      </c>
      <c r="H19" s="392"/>
      <c r="I19" s="392">
        <v>0.185</v>
      </c>
      <c r="J19" s="393">
        <v>0.185</v>
      </c>
      <c r="K19" s="191">
        <f t="shared" ref="K19:K21" si="9">AVERAGE(F19:J19)</f>
        <v>0.18025000000000002</v>
      </c>
      <c r="L19" s="60"/>
      <c r="P19" s="237"/>
    </row>
    <row r="20" spans="1:16" x14ac:dyDescent="0.35">
      <c r="A20" s="391" t="s">
        <v>3</v>
      </c>
      <c r="B20" s="390"/>
      <c r="C20" s="483"/>
      <c r="D20" s="392">
        <v>7.0000000000000001E-3</v>
      </c>
      <c r="E20" s="392">
        <v>0.123</v>
      </c>
      <c r="F20" s="392">
        <v>0.17199999999999999</v>
      </c>
      <c r="G20" s="392">
        <v>0.183</v>
      </c>
      <c r="H20" s="392"/>
      <c r="I20" s="392">
        <v>0.185</v>
      </c>
      <c r="J20" s="393">
        <v>0.17699999999999999</v>
      </c>
      <c r="K20" s="191">
        <f t="shared" si="9"/>
        <v>0.17925000000000002</v>
      </c>
      <c r="L20" s="60"/>
      <c r="P20" s="237"/>
    </row>
    <row r="21" spans="1:16" x14ac:dyDescent="0.35">
      <c r="A21" s="391" t="s">
        <v>4</v>
      </c>
      <c r="B21" s="390"/>
      <c r="C21" s="483"/>
      <c r="D21" s="392">
        <v>4.0000000000000001E-3</v>
      </c>
      <c r="E21" s="392">
        <v>0.10199999999999999</v>
      </c>
      <c r="F21" s="392">
        <v>0.185</v>
      </c>
      <c r="G21" s="392">
        <v>0.20899999999999999</v>
      </c>
      <c r="H21" s="392"/>
      <c r="I21" s="392">
        <v>0.24099999999999999</v>
      </c>
      <c r="J21" s="393">
        <v>0.17699999999999999</v>
      </c>
      <c r="K21" s="191">
        <f t="shared" si="9"/>
        <v>0.20300000000000001</v>
      </c>
      <c r="L21" s="60"/>
      <c r="P21" s="237"/>
    </row>
    <row r="22" spans="1:16" x14ac:dyDescent="0.35">
      <c r="A22" s="391"/>
      <c r="B22" s="390"/>
      <c r="C22" s="394" t="s">
        <v>262</v>
      </c>
      <c r="D22" s="395">
        <f>AVERAGE(D19:D21)</f>
        <v>6.3333333333333332E-3</v>
      </c>
      <c r="E22" s="395">
        <f t="shared" ref="E22:J22" si="10">AVERAGE(E19:E21)</f>
        <v>0.12166666666666666</v>
      </c>
      <c r="F22" s="395">
        <f t="shared" si="10"/>
        <v>0.17766666666666664</v>
      </c>
      <c r="G22" s="395">
        <f t="shared" si="10"/>
        <v>0.18899999999999997</v>
      </c>
      <c r="H22" s="395"/>
      <c r="I22" s="395">
        <f t="shared" si="10"/>
        <v>0.20366666666666666</v>
      </c>
      <c r="J22" s="396">
        <f t="shared" si="10"/>
        <v>0.17966666666666664</v>
      </c>
      <c r="K22" s="191"/>
      <c r="L22" s="60"/>
      <c r="P22" s="237"/>
    </row>
    <row r="23" spans="1:16" x14ac:dyDescent="0.35">
      <c r="A23" s="391"/>
      <c r="B23" s="397">
        <v>32.130000000000003</v>
      </c>
      <c r="C23" s="394" t="s">
        <v>263</v>
      </c>
      <c r="D23" s="395">
        <f>_xlfn.STDEV.S(D19:D21)</f>
        <v>2.0816659994661326E-3</v>
      </c>
      <c r="E23" s="395">
        <f t="shared" ref="E23:J23" si="11">_xlfn.STDEV.S(E19:E21)</f>
        <v>1.9035055380359052E-2</v>
      </c>
      <c r="F23" s="395">
        <f t="shared" si="11"/>
        <v>6.6583281184793989E-3</v>
      </c>
      <c r="G23" s="395">
        <f t="shared" si="11"/>
        <v>1.7776388834631177E-2</v>
      </c>
      <c r="H23" s="395"/>
      <c r="I23" s="395">
        <f t="shared" si="11"/>
        <v>3.2331615074619187E-2</v>
      </c>
      <c r="J23" s="396">
        <f t="shared" si="11"/>
        <v>4.6188021535170107E-3</v>
      </c>
      <c r="K23" s="191"/>
      <c r="L23" s="60"/>
      <c r="P23" s="237"/>
    </row>
    <row r="24" spans="1:16" x14ac:dyDescent="0.35">
      <c r="A24" s="389" t="s">
        <v>2</v>
      </c>
      <c r="B24" s="390"/>
      <c r="C24" s="483" t="s">
        <v>413</v>
      </c>
      <c r="D24" s="392">
        <v>-2E-3</v>
      </c>
      <c r="E24" s="392">
        <v>9.4E-2</v>
      </c>
      <c r="F24" s="392">
        <v>0.17100000000000001</v>
      </c>
      <c r="G24" s="392">
        <v>0.19700000000000001</v>
      </c>
      <c r="H24" s="392">
        <v>0.21099999999999999</v>
      </c>
      <c r="I24" s="392">
        <v>0.23</v>
      </c>
      <c r="J24" s="393">
        <v>0.17299999999999999</v>
      </c>
      <c r="K24" s="191">
        <f>AVERAGE(F24:J24)</f>
        <v>0.19639999999999999</v>
      </c>
      <c r="L24" s="60"/>
      <c r="P24" s="237"/>
    </row>
    <row r="25" spans="1:16" x14ac:dyDescent="0.35">
      <c r="A25" s="391" t="s">
        <v>3</v>
      </c>
      <c r="B25" s="390"/>
      <c r="C25" s="483"/>
      <c r="D25" s="392">
        <v>3.0000000000000001E-3</v>
      </c>
      <c r="E25" s="392">
        <v>0.113</v>
      </c>
      <c r="F25" s="392">
        <v>0.20100000000000001</v>
      </c>
      <c r="G25" s="392">
        <v>0.218</v>
      </c>
      <c r="H25" s="392">
        <v>0.214</v>
      </c>
      <c r="I25" s="392">
        <v>0.247</v>
      </c>
      <c r="J25" s="393">
        <v>0.19400000000000001</v>
      </c>
      <c r="K25" s="191">
        <f t="shared" ref="K25:K26" si="12">AVERAGE(F25:J25)</f>
        <v>0.21480000000000002</v>
      </c>
      <c r="L25" s="60"/>
      <c r="P25" s="237"/>
    </row>
    <row r="26" spans="1:16" x14ac:dyDescent="0.35">
      <c r="A26" s="391" t="s">
        <v>4</v>
      </c>
      <c r="B26" s="390"/>
      <c r="C26" s="483"/>
      <c r="D26" s="392">
        <v>1.4E-2</v>
      </c>
      <c r="E26" s="392">
        <v>7.4999999999999997E-2</v>
      </c>
      <c r="F26" s="392">
        <v>0.16700000000000001</v>
      </c>
      <c r="G26" s="392">
        <v>0.23899999999999999</v>
      </c>
      <c r="H26" s="392">
        <v>0.24399999999999999</v>
      </c>
      <c r="I26" s="392">
        <v>0.255</v>
      </c>
      <c r="J26" s="393">
        <v>0.22800000000000001</v>
      </c>
      <c r="K26" s="191">
        <f t="shared" si="12"/>
        <v>0.2266</v>
      </c>
      <c r="L26" s="60"/>
      <c r="P26" s="237"/>
    </row>
    <row r="27" spans="1:16" x14ac:dyDescent="0.35">
      <c r="A27" s="391"/>
      <c r="B27" s="390"/>
      <c r="C27" s="394" t="s">
        <v>262</v>
      </c>
      <c r="D27" s="395">
        <f>AVERAGE(D24:D26)</f>
        <v>5.0000000000000001E-3</v>
      </c>
      <c r="E27" s="395">
        <f t="shared" ref="E27:J27" si="13">AVERAGE(E24:E26)</f>
        <v>9.4000000000000014E-2</v>
      </c>
      <c r="F27" s="395">
        <f t="shared" si="13"/>
        <v>0.17966666666666667</v>
      </c>
      <c r="G27" s="395">
        <f t="shared" si="13"/>
        <v>0.218</v>
      </c>
      <c r="H27" s="395">
        <f t="shared" si="13"/>
        <v>0.223</v>
      </c>
      <c r="I27" s="395">
        <f t="shared" si="13"/>
        <v>0.24399999999999999</v>
      </c>
      <c r="J27" s="396">
        <f t="shared" si="13"/>
        <v>0.19833333333333333</v>
      </c>
      <c r="K27" s="191"/>
      <c r="L27" s="60"/>
      <c r="P27" s="237"/>
    </row>
    <row r="28" spans="1:16" x14ac:dyDescent="0.35">
      <c r="A28" s="391"/>
      <c r="B28" s="397">
        <v>42.84</v>
      </c>
      <c r="C28" s="394" t="s">
        <v>263</v>
      </c>
      <c r="D28" s="395">
        <f>_xlfn.STDEV.S(D24:D26)</f>
        <v>8.1853527718724495E-3</v>
      </c>
      <c r="E28" s="395">
        <f t="shared" ref="E28:J28" si="14">_xlfn.STDEV.S(E24:E26)</f>
        <v>1.8999999999999913E-2</v>
      </c>
      <c r="F28" s="395">
        <f t="shared" si="14"/>
        <v>1.8583146486355142E-2</v>
      </c>
      <c r="G28" s="395">
        <f t="shared" si="14"/>
        <v>2.0999999999999991E-2</v>
      </c>
      <c r="H28" s="395">
        <f t="shared" si="14"/>
        <v>1.8248287590894658E-2</v>
      </c>
      <c r="I28" s="395">
        <f t="shared" si="14"/>
        <v>1.2767145334803701E-2</v>
      </c>
      <c r="J28" s="396">
        <f t="shared" si="14"/>
        <v>2.7754879450888236E-2</v>
      </c>
      <c r="K28" s="191"/>
      <c r="L28" s="60"/>
      <c r="P28" s="237"/>
    </row>
    <row r="29" spans="1:16" x14ac:dyDescent="0.35">
      <c r="A29" s="389" t="s">
        <v>2</v>
      </c>
      <c r="B29" s="390"/>
      <c r="C29" s="483" t="s">
        <v>413</v>
      </c>
      <c r="D29" s="392">
        <v>-1E-3</v>
      </c>
      <c r="E29" s="392">
        <v>9.5000000000000001E-2</v>
      </c>
      <c r="F29" s="392">
        <v>0.16200000000000001</v>
      </c>
      <c r="G29" s="392">
        <v>0.19600000000000001</v>
      </c>
      <c r="H29" s="392">
        <v>0.191</v>
      </c>
      <c r="I29" s="392">
        <v>0.21099999999999999</v>
      </c>
      <c r="J29" s="393">
        <v>0.19700000000000001</v>
      </c>
      <c r="K29" s="191">
        <f t="shared" ref="K29:K31" si="15">AVERAGE(F29:J29)</f>
        <v>0.19139999999999996</v>
      </c>
      <c r="L29" s="60"/>
      <c r="P29" s="237"/>
    </row>
    <row r="30" spans="1:16" x14ac:dyDescent="0.35">
      <c r="A30" s="391" t="s">
        <v>3</v>
      </c>
      <c r="B30" s="390"/>
      <c r="C30" s="483"/>
      <c r="D30" s="392">
        <v>1.7000000000000001E-2</v>
      </c>
      <c r="E30" s="392">
        <v>0.13</v>
      </c>
      <c r="F30" s="392">
        <v>0.17599999999999999</v>
      </c>
      <c r="G30" s="392">
        <v>0.219</v>
      </c>
      <c r="H30" s="392">
        <v>0.189</v>
      </c>
      <c r="I30" s="392">
        <v>0.219</v>
      </c>
      <c r="J30" s="393">
        <v>0.17799999999999999</v>
      </c>
      <c r="K30" s="191">
        <f t="shared" si="15"/>
        <v>0.19620000000000001</v>
      </c>
      <c r="L30" s="60"/>
      <c r="P30" s="237"/>
    </row>
    <row r="31" spans="1:16" x14ac:dyDescent="0.35">
      <c r="A31" s="391" t="s">
        <v>4</v>
      </c>
      <c r="B31" s="390"/>
      <c r="C31" s="483"/>
      <c r="D31" s="392">
        <v>0.02</v>
      </c>
      <c r="E31" s="392">
        <v>0.128</v>
      </c>
      <c r="F31" s="392">
        <v>0.19700000000000001</v>
      </c>
      <c r="G31" s="392">
        <v>0.224</v>
      </c>
      <c r="H31" s="392">
        <v>0.214</v>
      </c>
      <c r="I31" s="392">
        <v>0.23300000000000001</v>
      </c>
      <c r="J31" s="393">
        <v>0.20699999999999999</v>
      </c>
      <c r="K31" s="191">
        <f t="shared" si="15"/>
        <v>0.215</v>
      </c>
      <c r="L31" s="60"/>
      <c r="P31" s="237"/>
    </row>
    <row r="32" spans="1:16" x14ac:dyDescent="0.35">
      <c r="A32" s="391"/>
      <c r="B32" s="390"/>
      <c r="C32" s="394" t="s">
        <v>262</v>
      </c>
      <c r="D32" s="395">
        <f>AVERAGE(D29:D31)</f>
        <v>1.2000000000000002E-2</v>
      </c>
      <c r="E32" s="395">
        <f t="shared" ref="E32:J32" si="16">AVERAGE(E29:E31)</f>
        <v>0.11766666666666666</v>
      </c>
      <c r="F32" s="395">
        <f t="shared" si="16"/>
        <v>0.17833333333333332</v>
      </c>
      <c r="G32" s="395">
        <f t="shared" si="16"/>
        <v>0.21299999999999999</v>
      </c>
      <c r="H32" s="395">
        <f t="shared" si="16"/>
        <v>0.19799999999999998</v>
      </c>
      <c r="I32" s="395">
        <f t="shared" si="16"/>
        <v>0.221</v>
      </c>
      <c r="J32" s="396">
        <f t="shared" si="16"/>
        <v>0.19399999999999998</v>
      </c>
      <c r="K32" s="191"/>
      <c r="L32" s="60"/>
      <c r="P32" s="237"/>
    </row>
    <row r="33" spans="1:16" x14ac:dyDescent="0.35">
      <c r="A33" s="391"/>
      <c r="B33" s="397">
        <v>71.400000000000006</v>
      </c>
      <c r="C33" s="394" t="s">
        <v>263</v>
      </c>
      <c r="D33" s="395">
        <f>_xlfn.STDEV.S(D29:D31)</f>
        <v>1.1357816691600547E-2</v>
      </c>
      <c r="E33" s="395">
        <f t="shared" ref="E33:J33" si="17">_xlfn.STDEV.S(E29:E31)</f>
        <v>1.965536398374082E-2</v>
      </c>
      <c r="F33" s="395">
        <f t="shared" si="17"/>
        <v>1.7616280348965084E-2</v>
      </c>
      <c r="G33" s="395">
        <f t="shared" si="17"/>
        <v>1.4933184523068075E-2</v>
      </c>
      <c r="H33" s="395">
        <f t="shared" si="17"/>
        <v>1.3892443989449802E-2</v>
      </c>
      <c r="I33" s="395">
        <f t="shared" si="17"/>
        <v>1.1135528725660053E-2</v>
      </c>
      <c r="J33" s="396">
        <f t="shared" si="17"/>
        <v>1.4730919862656237E-2</v>
      </c>
      <c r="K33" s="191"/>
      <c r="L33" s="60"/>
      <c r="P33" s="237"/>
    </row>
    <row r="34" spans="1:16" x14ac:dyDescent="0.35">
      <c r="A34" s="389" t="s">
        <v>2</v>
      </c>
      <c r="B34" s="390"/>
      <c r="C34" s="483" t="s">
        <v>413</v>
      </c>
      <c r="D34" s="392">
        <v>8.0000000000000002E-3</v>
      </c>
      <c r="E34" s="392">
        <v>0.108</v>
      </c>
      <c r="F34" s="392">
        <v>0.17499999999999999</v>
      </c>
      <c r="G34" s="392">
        <v>0.19600000000000001</v>
      </c>
      <c r="H34" s="392">
        <v>0.17299999999999999</v>
      </c>
      <c r="I34" s="392">
        <v>0.193</v>
      </c>
      <c r="J34" s="393">
        <v>0.13500000000000001</v>
      </c>
      <c r="K34" s="191">
        <f t="shared" ref="K34:K36" si="18">AVERAGE(F34:J34)</f>
        <v>0.17440000000000003</v>
      </c>
      <c r="L34" s="60"/>
      <c r="P34" s="237"/>
    </row>
    <row r="35" spans="1:16" x14ac:dyDescent="0.35">
      <c r="A35" s="391" t="s">
        <v>3</v>
      </c>
      <c r="B35" s="390"/>
      <c r="C35" s="483"/>
      <c r="D35" s="392">
        <v>0.03</v>
      </c>
      <c r="E35" s="392">
        <v>7.0999999999999994E-2</v>
      </c>
      <c r="F35" s="392">
        <v>0.126</v>
      </c>
      <c r="G35" s="392">
        <v>0.41699999999999998</v>
      </c>
      <c r="H35" s="392">
        <v>0.32100000000000001</v>
      </c>
      <c r="I35" s="392">
        <v>0.35</v>
      </c>
      <c r="J35" s="393">
        <v>0.28799999999999998</v>
      </c>
      <c r="K35" s="191">
        <f t="shared" si="18"/>
        <v>0.3004</v>
      </c>
      <c r="L35" s="60"/>
      <c r="P35" s="237"/>
    </row>
    <row r="36" spans="1:16" x14ac:dyDescent="0.35">
      <c r="A36" s="391" t="s">
        <v>4</v>
      </c>
      <c r="B36" s="390"/>
      <c r="C36" s="483"/>
      <c r="D36" s="392">
        <v>3.0000000000000001E-3</v>
      </c>
      <c r="E36" s="392">
        <v>0.128</v>
      </c>
      <c r="F36" s="392">
        <v>0.17199999999999999</v>
      </c>
      <c r="G36" s="392">
        <v>0.20499999999999999</v>
      </c>
      <c r="H36" s="392">
        <v>0.214</v>
      </c>
      <c r="I36" s="392">
        <v>0.22900000000000001</v>
      </c>
      <c r="J36" s="393">
        <v>0.15</v>
      </c>
      <c r="K36" s="191">
        <f t="shared" si="18"/>
        <v>0.19400000000000001</v>
      </c>
      <c r="L36" s="60"/>
      <c r="P36" s="237"/>
    </row>
    <row r="37" spans="1:16" x14ac:dyDescent="0.35">
      <c r="A37" s="391"/>
      <c r="B37" s="390"/>
      <c r="C37" s="394" t="s">
        <v>262</v>
      </c>
      <c r="D37" s="395">
        <f>AVERAGE(D34:D36)</f>
        <v>1.3666666666666667E-2</v>
      </c>
      <c r="E37" s="395">
        <f t="shared" ref="E37:J37" si="19">AVERAGE(E34:E36)</f>
        <v>0.10233333333333333</v>
      </c>
      <c r="F37" s="395">
        <f t="shared" si="19"/>
        <v>0.15766666666666665</v>
      </c>
      <c r="G37" s="395">
        <f t="shared" si="19"/>
        <v>0.27266666666666667</v>
      </c>
      <c r="H37" s="395">
        <f t="shared" si="19"/>
        <v>0.23599999999999999</v>
      </c>
      <c r="I37" s="395">
        <f t="shared" si="19"/>
        <v>0.2573333333333333</v>
      </c>
      <c r="J37" s="396">
        <f t="shared" si="19"/>
        <v>0.19099999999999998</v>
      </c>
      <c r="K37" s="191"/>
      <c r="L37" s="60"/>
      <c r="P37" s="237"/>
    </row>
    <row r="38" spans="1:16" x14ac:dyDescent="0.35">
      <c r="A38" s="391"/>
      <c r="B38" s="397">
        <v>107.1</v>
      </c>
      <c r="C38" s="394" t="s">
        <v>263</v>
      </c>
      <c r="D38" s="395">
        <f>_xlfn.STDEV.S(D34:D36)</f>
        <v>1.4364307617610162E-2</v>
      </c>
      <c r="E38" s="395">
        <f t="shared" ref="E38:J38" si="20">_xlfn.STDEV.S(E34:E36)</f>
        <v>2.8919428302325259E-2</v>
      </c>
      <c r="F38" s="395">
        <f t="shared" si="20"/>
        <v>2.7465129406819406E-2</v>
      </c>
      <c r="G38" s="395">
        <f t="shared" si="20"/>
        <v>0.12507730942634376</v>
      </c>
      <c r="H38" s="395">
        <f t="shared" si="20"/>
        <v>7.6413349619029333E-2</v>
      </c>
      <c r="I38" s="395">
        <f t="shared" si="20"/>
        <v>8.2245567256438556E-2</v>
      </c>
      <c r="J38" s="396">
        <f t="shared" si="20"/>
        <v>8.4338603260903103E-2</v>
      </c>
      <c r="K38" s="191"/>
      <c r="L38" s="60"/>
      <c r="P38" s="237"/>
    </row>
    <row r="39" spans="1:16" x14ac:dyDescent="0.35">
      <c r="A39" s="389" t="s">
        <v>2</v>
      </c>
      <c r="B39" s="390"/>
      <c r="C39" s="483" t="s">
        <v>413</v>
      </c>
      <c r="D39" s="392">
        <v>4.0000000000000001E-3</v>
      </c>
      <c r="E39" s="392">
        <v>0.112</v>
      </c>
      <c r="F39" s="392">
        <v>0.125</v>
      </c>
      <c r="G39" s="392">
        <v>0.13100000000000001</v>
      </c>
      <c r="H39" s="392">
        <v>0.14099999999999999</v>
      </c>
      <c r="I39" s="392">
        <v>0.14899999999999999</v>
      </c>
      <c r="J39" s="393">
        <v>0.1</v>
      </c>
      <c r="K39" s="191">
        <f t="shared" ref="K39:K41" si="21">AVERAGE(F39:J39)</f>
        <v>0.12920000000000001</v>
      </c>
      <c r="L39" s="60"/>
      <c r="P39" s="237"/>
    </row>
    <row r="40" spans="1:16" x14ac:dyDescent="0.35">
      <c r="A40" s="391" t="s">
        <v>3</v>
      </c>
      <c r="B40" s="390"/>
      <c r="C40" s="483"/>
      <c r="D40" s="392">
        <v>1E-3</v>
      </c>
      <c r="E40" s="392">
        <v>0.104</v>
      </c>
      <c r="F40" s="392">
        <v>0.13400000000000001</v>
      </c>
      <c r="G40" s="392">
        <v>0.13200000000000001</v>
      </c>
      <c r="H40" s="392">
        <v>0.13100000000000001</v>
      </c>
      <c r="I40" s="392">
        <v>0.155</v>
      </c>
      <c r="J40" s="393">
        <v>0.104</v>
      </c>
      <c r="K40" s="191">
        <f t="shared" si="21"/>
        <v>0.13120000000000001</v>
      </c>
      <c r="L40" s="60"/>
      <c r="P40" s="237"/>
    </row>
    <row r="41" spans="1:16" x14ac:dyDescent="0.35">
      <c r="A41" s="391" t="s">
        <v>4</v>
      </c>
      <c r="B41" s="390"/>
      <c r="C41" s="483"/>
      <c r="D41" s="392">
        <v>1.7000000000000001E-2</v>
      </c>
      <c r="E41" s="392">
        <v>0.123</v>
      </c>
      <c r="F41" s="392">
        <v>0.13900000000000001</v>
      </c>
      <c r="G41" s="392">
        <v>0.14599999999999999</v>
      </c>
      <c r="H41" s="392">
        <v>0.13700000000000001</v>
      </c>
      <c r="I41" s="392">
        <v>0.159</v>
      </c>
      <c r="J41" s="393">
        <v>9.4E-2</v>
      </c>
      <c r="K41" s="191">
        <f t="shared" si="21"/>
        <v>0.13500000000000001</v>
      </c>
      <c r="L41" s="60"/>
      <c r="P41" s="237"/>
    </row>
    <row r="42" spans="1:16" x14ac:dyDescent="0.35">
      <c r="A42" s="391"/>
      <c r="B42" s="390"/>
      <c r="C42" s="394" t="s">
        <v>262</v>
      </c>
      <c r="D42" s="395">
        <f>AVERAGE(D39:D41)</f>
        <v>7.3333333333333341E-3</v>
      </c>
      <c r="E42" s="395">
        <f t="shared" ref="E42:J42" si="22">AVERAGE(E39:E41)</f>
        <v>0.11299999999999999</v>
      </c>
      <c r="F42" s="395">
        <f t="shared" si="22"/>
        <v>0.13266666666666668</v>
      </c>
      <c r="G42" s="395">
        <f t="shared" si="22"/>
        <v>0.13633333333333333</v>
      </c>
      <c r="H42" s="395">
        <f t="shared" si="22"/>
        <v>0.13633333333333333</v>
      </c>
      <c r="I42" s="395">
        <f t="shared" si="22"/>
        <v>0.15433333333333332</v>
      </c>
      <c r="J42" s="396">
        <f t="shared" si="22"/>
        <v>9.9333333333333343E-2</v>
      </c>
      <c r="K42" s="191"/>
      <c r="L42" s="60"/>
      <c r="P42" s="237"/>
    </row>
    <row r="43" spans="1:16" ht="15" thickBot="1" x14ac:dyDescent="0.4">
      <c r="A43" s="398"/>
      <c r="B43" s="397">
        <v>142.80000000000001</v>
      </c>
      <c r="C43" s="394" t="s">
        <v>263</v>
      </c>
      <c r="D43" s="399">
        <f>_xlfn.STDEV.S(D39:D41)</f>
        <v>8.5049005481153822E-3</v>
      </c>
      <c r="E43" s="399">
        <f t="shared" ref="E43:J43" si="23">_xlfn.STDEV.S(E39:E41)</f>
        <v>9.539392014169458E-3</v>
      </c>
      <c r="F43" s="399">
        <f t="shared" si="23"/>
        <v>7.0945988845975937E-3</v>
      </c>
      <c r="G43" s="399">
        <f t="shared" si="23"/>
        <v>8.3864970836060749E-3</v>
      </c>
      <c r="H43" s="399">
        <f t="shared" si="23"/>
        <v>5.0332229568471575E-3</v>
      </c>
      <c r="I43" s="399">
        <f t="shared" si="23"/>
        <v>5.0332229568471705E-3</v>
      </c>
      <c r="J43" s="400">
        <f t="shared" si="23"/>
        <v>5.0332229568471644E-3</v>
      </c>
      <c r="K43" s="191"/>
      <c r="L43" s="60"/>
      <c r="P43" s="237"/>
    </row>
    <row r="54" spans="1:15" ht="15" thickBot="1" x14ac:dyDescent="0.4"/>
    <row r="55" spans="1:15" ht="15" thickBot="1" x14ac:dyDescent="0.4">
      <c r="A55" s="404" t="s">
        <v>353</v>
      </c>
      <c r="B55" s="219" t="s">
        <v>375</v>
      </c>
      <c r="C55" s="202" t="s">
        <v>12</v>
      </c>
      <c r="D55" s="327">
        <v>0</v>
      </c>
      <c r="E55" s="327">
        <v>20</v>
      </c>
      <c r="F55" s="327">
        <v>27</v>
      </c>
      <c r="G55" s="327">
        <v>44</v>
      </c>
      <c r="H55" s="327">
        <v>51</v>
      </c>
      <c r="I55" s="414">
        <v>71</v>
      </c>
      <c r="J55" s="327">
        <v>120</v>
      </c>
      <c r="K55" s="414"/>
      <c r="L55" s="414"/>
      <c r="M55" s="415">
        <v>264</v>
      </c>
      <c r="O55" t="s">
        <v>415</v>
      </c>
    </row>
    <row r="56" spans="1:15" x14ac:dyDescent="0.35">
      <c r="A56" s="383" t="s">
        <v>2</v>
      </c>
      <c r="B56" s="405">
        <v>9.6322314941999991</v>
      </c>
      <c r="C56" s="236" t="s">
        <v>413</v>
      </c>
      <c r="D56" s="412">
        <v>9.2598659999999988</v>
      </c>
      <c r="E56" s="412">
        <v>0.60693569999999997</v>
      </c>
      <c r="F56" s="412">
        <v>0.30732344999999994</v>
      </c>
      <c r="G56" s="412">
        <v>0</v>
      </c>
      <c r="H56" s="412">
        <v>0.67248089999999994</v>
      </c>
      <c r="I56" s="412"/>
      <c r="J56" s="412">
        <v>0</v>
      </c>
      <c r="K56" s="423"/>
      <c r="L56" s="423"/>
      <c r="M56" s="413">
        <v>0</v>
      </c>
      <c r="O56">
        <f>(D56-E56)/20</f>
        <v>0.43264651499999995</v>
      </c>
    </row>
    <row r="57" spans="1:15" x14ac:dyDescent="0.35">
      <c r="A57" s="391" t="s">
        <v>3</v>
      </c>
      <c r="B57" s="401"/>
      <c r="C57" s="219"/>
      <c r="D57" s="238">
        <v>9.2325555000000001</v>
      </c>
      <c r="E57" s="238">
        <v>0.51102764999999994</v>
      </c>
      <c r="F57" s="238">
        <v>0</v>
      </c>
      <c r="G57" s="238">
        <v>0</v>
      </c>
      <c r="H57" s="238">
        <v>0</v>
      </c>
      <c r="I57" s="238"/>
      <c r="J57" s="238">
        <v>0</v>
      </c>
      <c r="K57" s="367"/>
      <c r="L57" s="367"/>
      <c r="M57" s="242">
        <v>0</v>
      </c>
      <c r="O57">
        <f t="shared" ref="O57:O58" si="24">(D57-E57)/20</f>
        <v>0.43607639250000008</v>
      </c>
    </row>
    <row r="58" spans="1:15" ht="15" thickBot="1" x14ac:dyDescent="0.4">
      <c r="A58" s="398" t="s">
        <v>4</v>
      </c>
      <c r="B58" s="406"/>
      <c r="C58" s="201"/>
      <c r="D58" s="239">
        <v>9.3991495500000024</v>
      </c>
      <c r="E58" s="239">
        <v>0.30828735000000002</v>
      </c>
      <c r="F58" s="239">
        <v>0</v>
      </c>
      <c r="G58" s="239">
        <v>0.32660145000000002</v>
      </c>
      <c r="H58" s="239">
        <v>0.53721359999999996</v>
      </c>
      <c r="I58" s="239"/>
      <c r="J58" s="239">
        <v>0</v>
      </c>
      <c r="K58" s="424"/>
      <c r="L58" s="424"/>
      <c r="M58" s="243">
        <v>0</v>
      </c>
      <c r="O58">
        <f t="shared" si="24"/>
        <v>0.45454311000000008</v>
      </c>
    </row>
    <row r="59" spans="1:15" x14ac:dyDescent="0.35">
      <c r="A59" s="383" t="s">
        <v>2</v>
      </c>
      <c r="B59" s="405">
        <v>16.065963899999996</v>
      </c>
      <c r="C59" s="236" t="s">
        <v>413</v>
      </c>
      <c r="D59" s="412">
        <v>15.593170949999999</v>
      </c>
      <c r="E59" s="412">
        <v>4.1656544999999996</v>
      </c>
      <c r="F59" s="412">
        <v>0.30941190000000007</v>
      </c>
      <c r="G59" s="412">
        <v>0.35857080000000002</v>
      </c>
      <c r="H59" s="412">
        <v>0</v>
      </c>
      <c r="I59" s="412"/>
      <c r="J59" s="412">
        <v>0</v>
      </c>
      <c r="K59" s="423"/>
      <c r="L59" s="423"/>
      <c r="M59" s="413">
        <v>0</v>
      </c>
    </row>
    <row r="60" spans="1:15" x14ac:dyDescent="0.35">
      <c r="A60" s="391" t="s">
        <v>3</v>
      </c>
      <c r="B60" s="401"/>
      <c r="C60" s="219"/>
      <c r="D60" s="238">
        <v>16.385818050000001</v>
      </c>
      <c r="E60" s="238">
        <v>3.2081804999999997</v>
      </c>
      <c r="F60" s="238">
        <v>0</v>
      </c>
      <c r="G60" s="238">
        <v>0</v>
      </c>
      <c r="H60" s="238">
        <v>0.41817195000000007</v>
      </c>
      <c r="I60" s="238"/>
      <c r="J60" s="238">
        <v>0</v>
      </c>
      <c r="K60" s="367"/>
      <c r="L60" s="367"/>
      <c r="M60" s="242">
        <v>0</v>
      </c>
    </row>
    <row r="61" spans="1:15" ht="15" thickBot="1" x14ac:dyDescent="0.4">
      <c r="A61" s="398" t="s">
        <v>4</v>
      </c>
      <c r="B61" s="406"/>
      <c r="C61" s="201"/>
      <c r="D61" s="239">
        <v>16.678201049999998</v>
      </c>
      <c r="E61" s="239">
        <v>2.2990621500000001</v>
      </c>
      <c r="F61" s="239">
        <v>0.26057429999999998</v>
      </c>
      <c r="G61" s="239">
        <v>0.28145880000000001</v>
      </c>
      <c r="H61" s="239">
        <v>0</v>
      </c>
      <c r="I61" s="239"/>
      <c r="J61" s="239">
        <v>0</v>
      </c>
      <c r="K61" s="424"/>
      <c r="L61" s="424"/>
      <c r="M61" s="243">
        <v>0</v>
      </c>
    </row>
    <row r="62" spans="1:15" x14ac:dyDescent="0.35">
      <c r="A62" s="383" t="s">
        <v>2</v>
      </c>
      <c r="B62" s="405">
        <v>24.093965699999998</v>
      </c>
      <c r="C62" s="236" t="s">
        <v>413</v>
      </c>
      <c r="D62" s="412">
        <v>22.241671199999999</v>
      </c>
      <c r="E62" s="412">
        <v>6.1588390500000001</v>
      </c>
      <c r="F62" s="412">
        <v>0.85064174999999986</v>
      </c>
      <c r="G62" s="412">
        <v>0.34138124999999997</v>
      </c>
      <c r="H62" s="412">
        <v>0</v>
      </c>
      <c r="I62" s="412"/>
      <c r="J62" s="412">
        <v>0</v>
      </c>
      <c r="K62" s="423"/>
      <c r="L62" s="423"/>
      <c r="M62" s="413">
        <v>0</v>
      </c>
    </row>
    <row r="63" spans="1:15" x14ac:dyDescent="0.35">
      <c r="A63" s="391" t="s">
        <v>3</v>
      </c>
      <c r="B63" s="401"/>
      <c r="C63" s="219"/>
      <c r="D63" s="238">
        <v>20.825862749999995</v>
      </c>
      <c r="E63" s="238">
        <v>7.7047739999999996</v>
      </c>
      <c r="F63" s="238">
        <v>1.2633515999999998</v>
      </c>
      <c r="G63" s="238">
        <v>0.31487399999999999</v>
      </c>
      <c r="H63" s="238">
        <v>0.65111445000000001</v>
      </c>
      <c r="I63" s="238"/>
      <c r="J63" s="238">
        <v>0</v>
      </c>
      <c r="K63" s="367"/>
      <c r="L63" s="367"/>
      <c r="M63" s="242">
        <v>0</v>
      </c>
    </row>
    <row r="64" spans="1:15" ht="15" thickBot="1" x14ac:dyDescent="0.4">
      <c r="A64" s="398" t="s">
        <v>4</v>
      </c>
      <c r="B64" s="406"/>
      <c r="C64" s="201"/>
      <c r="D64" s="239">
        <v>21.905270099999999</v>
      </c>
      <c r="E64" s="239">
        <v>9.7416553499999985</v>
      </c>
      <c r="F64" s="239">
        <v>1.3743607499999999</v>
      </c>
      <c r="G64" s="239">
        <v>0.30796605000000005</v>
      </c>
      <c r="H64" s="239">
        <v>0</v>
      </c>
      <c r="I64" s="239"/>
      <c r="J64" s="239">
        <v>0</v>
      </c>
      <c r="K64" s="424"/>
      <c r="L64" s="424"/>
      <c r="M64" s="243">
        <v>0</v>
      </c>
    </row>
    <row r="65" spans="1:13" x14ac:dyDescent="0.35">
      <c r="A65" s="383" t="s">
        <v>2</v>
      </c>
      <c r="B65" s="405">
        <v>32.121967499999997</v>
      </c>
      <c r="C65" s="236" t="s">
        <v>413</v>
      </c>
      <c r="D65" s="412">
        <v>28.068767999999999</v>
      </c>
      <c r="E65" s="412">
        <v>14.015587949999999</v>
      </c>
      <c r="F65" s="412">
        <v>6.6247240500000011</v>
      </c>
      <c r="G65" s="412">
        <v>1.4143626</v>
      </c>
      <c r="H65" s="412">
        <v>0.35037764999999993</v>
      </c>
      <c r="I65" s="412"/>
      <c r="J65" s="412">
        <v>0</v>
      </c>
      <c r="K65" s="423"/>
      <c r="L65" s="423"/>
      <c r="M65" s="413">
        <v>0</v>
      </c>
    </row>
    <row r="66" spans="1:13" x14ac:dyDescent="0.35">
      <c r="A66" s="391" t="s">
        <v>3</v>
      </c>
      <c r="B66" s="401"/>
      <c r="C66" s="219"/>
      <c r="D66" s="238">
        <v>28.538990549999998</v>
      </c>
      <c r="E66" s="238">
        <v>13.776540749999999</v>
      </c>
      <c r="F66" s="238">
        <v>7.1468365500000006</v>
      </c>
      <c r="G66" s="238">
        <v>1.0117736999999998</v>
      </c>
      <c r="H66" s="238">
        <v>0.42122429999999994</v>
      </c>
      <c r="I66" s="238"/>
      <c r="J66" s="238">
        <v>0</v>
      </c>
      <c r="K66" s="367"/>
      <c r="L66" s="367"/>
      <c r="M66" s="242">
        <v>0</v>
      </c>
    </row>
    <row r="67" spans="1:13" ht="15" thickBot="1" x14ac:dyDescent="0.4">
      <c r="A67" s="398" t="s">
        <v>4</v>
      </c>
      <c r="B67" s="406"/>
      <c r="C67" s="201"/>
      <c r="D67" s="239">
        <v>31.245621750000002</v>
      </c>
      <c r="E67" s="239">
        <v>14.204673</v>
      </c>
      <c r="F67" s="239">
        <v>6.4102562999999995</v>
      </c>
      <c r="G67" s="239">
        <v>0.82558035000000007</v>
      </c>
      <c r="H67" s="239">
        <v>0</v>
      </c>
      <c r="I67" s="239"/>
      <c r="J67" s="239">
        <v>0</v>
      </c>
      <c r="K67" s="424"/>
      <c r="L67" s="424"/>
      <c r="M67" s="243">
        <v>0</v>
      </c>
    </row>
    <row r="68" spans="1:13" x14ac:dyDescent="0.35">
      <c r="A68" s="383" t="s">
        <v>2</v>
      </c>
      <c r="B68" s="405">
        <v>42.669925199999994</v>
      </c>
      <c r="C68" s="236" t="s">
        <v>413</v>
      </c>
      <c r="D68" s="412">
        <v>36.59494544999999</v>
      </c>
      <c r="E68" s="412">
        <v>23.568640200000001</v>
      </c>
      <c r="F68" s="412">
        <v>15.24809475</v>
      </c>
      <c r="G68" s="412">
        <v>3.5147007000000001</v>
      </c>
      <c r="H68" s="412">
        <v>1.3581351000000002</v>
      </c>
      <c r="I68" s="412">
        <v>0.38588129999999993</v>
      </c>
      <c r="J68" s="412">
        <v>0</v>
      </c>
      <c r="K68" s="423"/>
      <c r="L68" s="423"/>
      <c r="M68" s="413">
        <v>0</v>
      </c>
    </row>
    <row r="69" spans="1:13" x14ac:dyDescent="0.35">
      <c r="A69" s="391" t="s">
        <v>3</v>
      </c>
      <c r="B69" s="401"/>
      <c r="C69" s="219"/>
      <c r="D69" s="238">
        <v>38.634879149999996</v>
      </c>
      <c r="E69" s="238">
        <v>22.225606200000001</v>
      </c>
      <c r="F69" s="238">
        <v>12.8642094</v>
      </c>
      <c r="G69" s="238">
        <v>3.3273828000000005</v>
      </c>
      <c r="H69" s="238">
        <v>1.32488055</v>
      </c>
      <c r="I69" s="238">
        <v>0</v>
      </c>
      <c r="J69" s="238">
        <v>0</v>
      </c>
      <c r="K69" s="367"/>
      <c r="L69" s="367"/>
      <c r="M69" s="242">
        <v>0</v>
      </c>
    </row>
    <row r="70" spans="1:13" ht="15" thickBot="1" x14ac:dyDescent="0.4">
      <c r="A70" s="398" t="s">
        <v>4</v>
      </c>
      <c r="B70" s="406"/>
      <c r="C70" s="201"/>
      <c r="D70" s="239">
        <v>36.218060549999997</v>
      </c>
      <c r="E70" s="239">
        <v>25.586725499999996</v>
      </c>
      <c r="F70" s="239">
        <v>16.177133699999999</v>
      </c>
      <c r="G70" s="239">
        <v>3.8353581000000001</v>
      </c>
      <c r="H70" s="239">
        <v>1.5584656500000003</v>
      </c>
      <c r="I70" s="239">
        <v>0</v>
      </c>
      <c r="J70" s="239">
        <v>0</v>
      </c>
      <c r="K70" s="424"/>
      <c r="L70" s="424"/>
      <c r="M70" s="243">
        <v>0</v>
      </c>
    </row>
    <row r="71" spans="1:13" x14ac:dyDescent="0.35">
      <c r="A71" s="383" t="s">
        <v>2</v>
      </c>
      <c r="B71" s="405">
        <v>71.106581699999992</v>
      </c>
      <c r="C71" s="236" t="s">
        <v>413</v>
      </c>
      <c r="D71" s="412">
        <v>59.750233200000004</v>
      </c>
      <c r="E71" s="412">
        <v>46.954139400000003</v>
      </c>
      <c r="F71" s="412">
        <v>39.955582799999995</v>
      </c>
      <c r="G71" s="412"/>
      <c r="H71" s="412">
        <v>22.5607221</v>
      </c>
      <c r="I71" s="412">
        <v>11.4556302</v>
      </c>
      <c r="J71" s="412">
        <v>8.1449549999999995</v>
      </c>
      <c r="K71" s="423"/>
      <c r="L71" s="423"/>
      <c r="M71" s="413">
        <v>9.6367508999999991</v>
      </c>
    </row>
    <row r="72" spans="1:13" x14ac:dyDescent="0.35">
      <c r="A72" s="391" t="s">
        <v>3</v>
      </c>
      <c r="B72" s="401"/>
      <c r="C72" s="219"/>
      <c r="D72" s="238">
        <v>59.759872199999997</v>
      </c>
      <c r="E72" s="238">
        <v>46.532272499999998</v>
      </c>
      <c r="F72" s="238">
        <v>39.926344500000006</v>
      </c>
      <c r="G72" s="238">
        <v>24.936414300000003</v>
      </c>
      <c r="H72" s="238">
        <v>24.088824899999999</v>
      </c>
      <c r="I72" s="238">
        <v>15.3179775</v>
      </c>
      <c r="J72" s="238">
        <v>13.2690474</v>
      </c>
      <c r="K72" s="367"/>
      <c r="L72" s="367"/>
      <c r="M72" s="242">
        <v>12.7238013</v>
      </c>
    </row>
    <row r="73" spans="1:13" ht="15" thickBot="1" x14ac:dyDescent="0.4">
      <c r="A73" s="411" t="s">
        <v>4</v>
      </c>
      <c r="B73" s="401"/>
      <c r="C73" s="219"/>
      <c r="D73" s="238">
        <v>72.415879200000006</v>
      </c>
      <c r="E73" s="238">
        <v>49.009816799999989</v>
      </c>
      <c r="F73" s="238">
        <v>40.704211799999996</v>
      </c>
      <c r="G73" s="238">
        <v>25.512826499999996</v>
      </c>
      <c r="H73" s="238">
        <v>24.165294299999999</v>
      </c>
      <c r="I73" s="238">
        <v>14.6978685</v>
      </c>
      <c r="J73" s="238">
        <v>11.8293021</v>
      </c>
      <c r="K73" s="367"/>
      <c r="L73" s="367"/>
      <c r="M73" s="242">
        <v>12.453588</v>
      </c>
    </row>
    <row r="74" spans="1:13" x14ac:dyDescent="0.35">
      <c r="A74" s="383" t="s">
        <v>2</v>
      </c>
      <c r="B74" s="405">
        <v>106.6648527</v>
      </c>
      <c r="C74" s="236" t="s">
        <v>413</v>
      </c>
      <c r="D74" s="412">
        <v>95.179341600000001</v>
      </c>
      <c r="E74" s="412">
        <v>77.604552900000002</v>
      </c>
      <c r="F74" s="412">
        <v>72.835657649999987</v>
      </c>
      <c r="G74" s="412">
        <v>57.103845749999991</v>
      </c>
      <c r="H74" s="412">
        <v>59.661072449999999</v>
      </c>
      <c r="I74" s="412">
        <v>48.817679399999996</v>
      </c>
      <c r="J74" s="412">
        <v>43.130187450000001</v>
      </c>
      <c r="K74" s="423"/>
      <c r="L74" s="423"/>
      <c r="M74" s="413">
        <v>47.279150415000004</v>
      </c>
    </row>
    <row r="75" spans="1:13" x14ac:dyDescent="0.35">
      <c r="A75" s="391" t="s">
        <v>3</v>
      </c>
      <c r="B75" s="401"/>
      <c r="C75" s="219"/>
      <c r="D75" s="238">
        <v>96.341805000000008</v>
      </c>
      <c r="E75" s="238">
        <v>76.88066400000001</v>
      </c>
      <c r="F75" s="238">
        <v>70.749296100000009</v>
      </c>
      <c r="G75" s="238">
        <v>50.501612700000003</v>
      </c>
      <c r="H75" s="238">
        <v>52.779790350000013</v>
      </c>
      <c r="I75" s="238">
        <v>41.473243350000004</v>
      </c>
      <c r="J75" s="238">
        <v>37.499565600000004</v>
      </c>
      <c r="K75" s="367"/>
      <c r="L75" s="367"/>
      <c r="M75" s="242">
        <v>39.353627249999995</v>
      </c>
    </row>
    <row r="76" spans="1:13" ht="15" thickBot="1" x14ac:dyDescent="0.4">
      <c r="A76" s="398" t="s">
        <v>4</v>
      </c>
      <c r="B76" s="406"/>
      <c r="C76" s="201"/>
      <c r="D76" s="239">
        <v>96.947134199999994</v>
      </c>
      <c r="E76" s="239">
        <v>83.012674500000017</v>
      </c>
      <c r="F76" s="239">
        <v>73.211578650000007</v>
      </c>
      <c r="G76" s="239">
        <v>58.193534700000001</v>
      </c>
      <c r="H76" s="239">
        <v>60.923299499999992</v>
      </c>
      <c r="I76" s="239">
        <v>46.737583199999996</v>
      </c>
      <c r="J76" s="239">
        <v>36.823389749999997</v>
      </c>
      <c r="K76" s="424"/>
      <c r="L76" s="424"/>
      <c r="M76" s="243">
        <v>43.976009700000006</v>
      </c>
    </row>
    <row r="77" spans="1:13" x14ac:dyDescent="0.35">
      <c r="A77" s="383" t="s">
        <v>2</v>
      </c>
      <c r="B77" s="405">
        <v>142.22312369999997</v>
      </c>
      <c r="C77" s="236" t="s">
        <v>413</v>
      </c>
      <c r="D77" s="412">
        <v>150.36840000000001</v>
      </c>
      <c r="E77" s="412">
        <v>127.84784039999998</v>
      </c>
      <c r="F77" s="412">
        <v>134.24363819999999</v>
      </c>
      <c r="G77" s="412">
        <v>112.06815480000002</v>
      </c>
      <c r="H77" s="412">
        <v>129.33288900000002</v>
      </c>
      <c r="I77" s="412">
        <v>110.71997999999999</v>
      </c>
      <c r="J77" s="412">
        <v>85.75432739999998</v>
      </c>
      <c r="K77" s="423"/>
      <c r="L77" s="423"/>
      <c r="M77" s="413">
        <v>104.5368828</v>
      </c>
    </row>
    <row r="78" spans="1:13" x14ac:dyDescent="0.35">
      <c r="A78" s="391" t="s">
        <v>3</v>
      </c>
      <c r="B78" s="401"/>
      <c r="C78" s="219"/>
      <c r="D78" s="238">
        <v>150.56358975000001</v>
      </c>
      <c r="E78" s="238">
        <v>125.94638700000002</v>
      </c>
      <c r="F78" s="238">
        <v>130.31992259999998</v>
      </c>
      <c r="G78" s="238">
        <v>112.92024240000001</v>
      </c>
      <c r="H78" s="238">
        <v>134.643978</v>
      </c>
      <c r="I78" s="238">
        <v>115.83379079999999</v>
      </c>
      <c r="J78" s="238">
        <v>85.695208199999996</v>
      </c>
      <c r="K78" s="367"/>
      <c r="L78" s="367"/>
      <c r="M78" s="242">
        <v>99.783570600000004</v>
      </c>
    </row>
    <row r="79" spans="1:13" ht="15" thickBot="1" x14ac:dyDescent="0.4">
      <c r="A79" s="398" t="s">
        <v>4</v>
      </c>
      <c r="B79" s="406"/>
      <c r="C79" s="201"/>
      <c r="D79" s="239">
        <v>144.46611899999999</v>
      </c>
      <c r="E79" s="239">
        <v>128.68900380000002</v>
      </c>
      <c r="F79" s="239">
        <v>119.77485660000001</v>
      </c>
      <c r="G79" s="239">
        <v>110.048463</v>
      </c>
      <c r="H79" s="239">
        <v>122.58558900000001</v>
      </c>
      <c r="I79" s="239">
        <v>108.73434599999999</v>
      </c>
      <c r="J79" s="239">
        <v>91.298680199999993</v>
      </c>
      <c r="K79" s="424"/>
      <c r="L79" s="424"/>
      <c r="M79" s="243">
        <v>100.8644238</v>
      </c>
    </row>
    <row r="80" spans="1:13" x14ac:dyDescent="0.35">
      <c r="D80" s="401"/>
    </row>
    <row r="85" spans="2:11" ht="15" thickBot="1" x14ac:dyDescent="0.4"/>
    <row r="86" spans="2:11" ht="15" thickBot="1" x14ac:dyDescent="0.4">
      <c r="B86" s="218" t="s">
        <v>414</v>
      </c>
      <c r="C86" s="476" t="s">
        <v>416</v>
      </c>
      <c r="D86" s="476"/>
      <c r="E86" s="468"/>
    </row>
    <row r="87" spans="2:11" ht="15" thickBot="1" x14ac:dyDescent="0.4">
      <c r="B87" s="407" t="s">
        <v>375</v>
      </c>
      <c r="C87" s="221" t="s">
        <v>2</v>
      </c>
      <c r="D87" s="221" t="s">
        <v>3</v>
      </c>
      <c r="E87" s="222" t="s">
        <v>4</v>
      </c>
    </row>
    <row r="88" spans="2:11" x14ac:dyDescent="0.35">
      <c r="B88" s="408">
        <v>9.6322314941999991</v>
      </c>
      <c r="C88" s="416">
        <v>0.43264651499999995</v>
      </c>
      <c r="D88" s="416">
        <v>0.43607639250000008</v>
      </c>
      <c r="E88" s="209">
        <v>0.45454311000000008</v>
      </c>
    </row>
    <row r="89" spans="2:11" x14ac:dyDescent="0.35">
      <c r="B89" s="409">
        <v>16.065963899999996</v>
      </c>
      <c r="C89" s="52">
        <v>0.63249999999999995</v>
      </c>
      <c r="D89" s="52">
        <v>0.61839999999999995</v>
      </c>
      <c r="E89" s="220">
        <v>0.56720000000000004</v>
      </c>
    </row>
    <row r="90" spans="2:11" x14ac:dyDescent="0.35">
      <c r="B90" s="409">
        <v>24.093965699999998</v>
      </c>
      <c r="C90" s="52">
        <v>0.79490000000000005</v>
      </c>
      <c r="D90" s="52">
        <v>0.7268</v>
      </c>
      <c r="E90" s="220">
        <v>0.70940000000000003</v>
      </c>
    </row>
    <row r="91" spans="2:11" x14ac:dyDescent="0.35">
      <c r="B91" s="409">
        <v>32.121967499999997</v>
      </c>
      <c r="C91" s="52">
        <v>0.77400000000000002</v>
      </c>
      <c r="D91" s="52">
        <v>0.78029999999999999</v>
      </c>
      <c r="E91" s="220">
        <v>0.90490000000000004</v>
      </c>
    </row>
    <row r="92" spans="2:11" x14ac:dyDescent="0.35">
      <c r="B92" s="409">
        <v>42.669925199999994</v>
      </c>
      <c r="C92" s="52">
        <v>0.76190000000000002</v>
      </c>
      <c r="D92" s="52">
        <v>0.748</v>
      </c>
      <c r="E92" s="220">
        <v>0.81899999999999995</v>
      </c>
    </row>
    <row r="93" spans="2:11" x14ac:dyDescent="0.35">
      <c r="B93" s="409">
        <v>71.106581699999992</v>
      </c>
      <c r="C93" s="52">
        <v>0.96319999999999995</v>
      </c>
      <c r="D93" s="52">
        <v>0.79210000000000003</v>
      </c>
      <c r="E93" s="220">
        <v>0.73550000000000004</v>
      </c>
    </row>
    <row r="94" spans="2:11" x14ac:dyDescent="0.35">
      <c r="B94" s="409">
        <v>106.6648527</v>
      </c>
      <c r="C94" s="52">
        <v>0.86029999999999995</v>
      </c>
      <c r="D94" s="52">
        <v>0.89070000000000005</v>
      </c>
      <c r="E94" s="220">
        <v>1.0347999999999999</v>
      </c>
      <c r="K94" s="191"/>
    </row>
    <row r="95" spans="2:11" ht="15" thickBot="1" x14ac:dyDescent="0.4">
      <c r="B95" s="410">
        <v>142.22312369999997</v>
      </c>
      <c r="C95" s="221">
        <v>0.79710000000000003</v>
      </c>
      <c r="D95" s="221">
        <v>0.8226</v>
      </c>
      <c r="E95" s="222">
        <v>0.82479999999999998</v>
      </c>
      <c r="K95" s="191"/>
    </row>
    <row r="96" spans="2:11" x14ac:dyDescent="0.35">
      <c r="K96" s="191"/>
    </row>
    <row r="98" spans="2:12" ht="15" thickBot="1" x14ac:dyDescent="0.4"/>
    <row r="99" spans="2:12" ht="15" thickBot="1" x14ac:dyDescent="0.4">
      <c r="B99" s="218" t="s">
        <v>414</v>
      </c>
      <c r="C99" s="477" t="s">
        <v>417</v>
      </c>
      <c r="D99" s="478"/>
      <c r="E99" s="479"/>
    </row>
    <row r="100" spans="2:12" ht="15" thickBot="1" x14ac:dyDescent="0.4">
      <c r="B100" s="407" t="s">
        <v>375</v>
      </c>
      <c r="C100" s="221" t="s">
        <v>2</v>
      </c>
      <c r="D100" s="221" t="s">
        <v>3</v>
      </c>
      <c r="E100" s="222" t="s">
        <v>4</v>
      </c>
    </row>
    <row r="101" spans="2:12" x14ac:dyDescent="0.35">
      <c r="B101" s="408">
        <v>9.6322314941999991</v>
      </c>
      <c r="C101" s="191">
        <v>0.13850000000000001</v>
      </c>
      <c r="D101" s="191">
        <v>0.12025</v>
      </c>
      <c r="E101" s="191">
        <v>0.128</v>
      </c>
    </row>
    <row r="102" spans="2:12" x14ac:dyDescent="0.35">
      <c r="B102" s="409">
        <v>16.065963899999996</v>
      </c>
      <c r="C102" s="198">
        <v>0.123</v>
      </c>
      <c r="D102" s="191">
        <v>0.13300000000000001</v>
      </c>
      <c r="E102" s="425">
        <v>0.15</v>
      </c>
    </row>
    <row r="103" spans="2:12" x14ac:dyDescent="0.35">
      <c r="B103" s="409">
        <v>24.093965699999998</v>
      </c>
      <c r="C103" s="198">
        <v>0.14699999999999999</v>
      </c>
      <c r="D103" s="191">
        <v>0.15175</v>
      </c>
      <c r="E103" s="425">
        <v>0.14024999999999999</v>
      </c>
    </row>
    <row r="104" spans="2:12" x14ac:dyDescent="0.35">
      <c r="B104" s="409">
        <v>32.121967499999997</v>
      </c>
      <c r="C104" s="198">
        <v>0.18025000000000002</v>
      </c>
      <c r="D104" s="191">
        <v>0.17925000000000002</v>
      </c>
      <c r="E104" s="425">
        <v>0.20300000000000001</v>
      </c>
    </row>
    <row r="105" spans="2:12" x14ac:dyDescent="0.35">
      <c r="B105" s="409">
        <v>42.669925199999994</v>
      </c>
      <c r="C105" s="198">
        <v>0.19639999999999999</v>
      </c>
      <c r="D105" s="191">
        <v>0.21480000000000002</v>
      </c>
      <c r="E105" s="425">
        <v>0.2266</v>
      </c>
    </row>
    <row r="106" spans="2:12" x14ac:dyDescent="0.35">
      <c r="B106" s="409">
        <v>71.106581699999992</v>
      </c>
      <c r="C106" s="198">
        <v>0.19139999999999996</v>
      </c>
      <c r="D106" s="191">
        <v>0.19620000000000001</v>
      </c>
      <c r="E106" s="425">
        <v>0.215</v>
      </c>
      <c r="F106" s="191"/>
    </row>
    <row r="107" spans="2:12" x14ac:dyDescent="0.35">
      <c r="B107" s="409">
        <v>106.6648527</v>
      </c>
      <c r="C107" s="198">
        <v>0.17440000000000003</v>
      </c>
      <c r="D107" s="191">
        <v>0.3004</v>
      </c>
      <c r="E107" s="425">
        <v>0.19400000000000001</v>
      </c>
      <c r="F107" s="191"/>
    </row>
    <row r="108" spans="2:12" ht="15" thickBot="1" x14ac:dyDescent="0.4">
      <c r="B108" s="410">
        <v>142.22312369999997</v>
      </c>
      <c r="C108" s="199">
        <v>0.12920000000000001</v>
      </c>
      <c r="D108" s="200">
        <v>0.13120000000000001</v>
      </c>
      <c r="E108" s="426">
        <v>0.13500000000000001</v>
      </c>
      <c r="F108" s="191"/>
    </row>
    <row r="109" spans="2:12" x14ac:dyDescent="0.35">
      <c r="F109" s="191"/>
    </row>
    <row r="110" spans="2:12" x14ac:dyDescent="0.35">
      <c r="F110" s="191"/>
    </row>
    <row r="111" spans="2:12" ht="15" thickBot="1" x14ac:dyDescent="0.4">
      <c r="F111" s="191"/>
    </row>
    <row r="112" spans="2:12" ht="15" thickBot="1" x14ac:dyDescent="0.4">
      <c r="C112" s="480" t="s">
        <v>418</v>
      </c>
      <c r="D112" s="481"/>
      <c r="E112" s="482"/>
      <c r="F112" s="191"/>
      <c r="L112"/>
    </row>
    <row r="113" spans="2:12" x14ac:dyDescent="0.35">
      <c r="B113" s="41" t="s">
        <v>414</v>
      </c>
      <c r="C113" s="42" t="s">
        <v>419</v>
      </c>
      <c r="D113" s="52"/>
      <c r="E113" s="220"/>
      <c r="F113" s="191"/>
      <c r="L113"/>
    </row>
    <row r="114" spans="2:12" ht="15" thickBot="1" x14ac:dyDescent="0.4">
      <c r="B114" s="43" t="s">
        <v>375</v>
      </c>
      <c r="C114" s="43" t="s">
        <v>2</v>
      </c>
      <c r="D114" s="221" t="s">
        <v>3</v>
      </c>
      <c r="E114" s="222" t="s">
        <v>4</v>
      </c>
      <c r="F114" s="191"/>
      <c r="L114"/>
    </row>
    <row r="115" spans="2:12" x14ac:dyDescent="0.35">
      <c r="B115" s="408">
        <v>9.6322314941999991</v>
      </c>
      <c r="C115" s="427">
        <f>C88/C101</f>
        <v>3.1238015523465696</v>
      </c>
      <c r="D115" s="428">
        <f t="shared" ref="D115:E115" si="25">D88/D101</f>
        <v>3.6264149064449072</v>
      </c>
      <c r="E115" s="190">
        <f t="shared" si="25"/>
        <v>3.5511180468750005</v>
      </c>
      <c r="F115" s="191"/>
      <c r="L115"/>
    </row>
    <row r="116" spans="2:12" x14ac:dyDescent="0.35">
      <c r="B116" s="409">
        <v>16.065963899999996</v>
      </c>
      <c r="C116" s="429">
        <f t="shared" ref="C116:E116" si="26">C89/C102</f>
        <v>5.142276422764227</v>
      </c>
      <c r="D116" s="55">
        <f t="shared" si="26"/>
        <v>4.6496240601503755</v>
      </c>
      <c r="E116" s="188">
        <f t="shared" si="26"/>
        <v>3.7813333333333339</v>
      </c>
      <c r="F116" s="191"/>
      <c r="L116"/>
    </row>
    <row r="117" spans="2:12" x14ac:dyDescent="0.35">
      <c r="B117" s="409">
        <v>24.093965699999998</v>
      </c>
      <c r="C117" s="429">
        <f t="shared" ref="C117:E117" si="27">C90/C103</f>
        <v>5.4074829931972799</v>
      </c>
      <c r="D117" s="55">
        <f t="shared" si="27"/>
        <v>4.7894563426688634</v>
      </c>
      <c r="E117" s="188">
        <f t="shared" si="27"/>
        <v>5.0581105169340468</v>
      </c>
      <c r="F117" s="191"/>
      <c r="L117"/>
    </row>
    <row r="118" spans="2:12" x14ac:dyDescent="0.35">
      <c r="B118" s="409">
        <v>32.121967499999997</v>
      </c>
      <c r="C118" s="429">
        <f t="shared" ref="C118:E118" si="28">C91/C104</f>
        <v>4.2940360610263522</v>
      </c>
      <c r="D118" s="55">
        <f t="shared" si="28"/>
        <v>4.3531380753138071</v>
      </c>
      <c r="E118" s="188">
        <f t="shared" si="28"/>
        <v>4.4576354679802952</v>
      </c>
      <c r="F118" s="191"/>
      <c r="L118"/>
    </row>
    <row r="119" spans="2:12" x14ac:dyDescent="0.35">
      <c r="B119" s="409">
        <v>42.669925199999994</v>
      </c>
      <c r="C119" s="429">
        <f t="shared" ref="C119:E119" si="29">C92/C105</f>
        <v>3.879327902240326</v>
      </c>
      <c r="D119" s="55">
        <f t="shared" si="29"/>
        <v>3.4823091247672249</v>
      </c>
      <c r="E119" s="188">
        <f t="shared" si="29"/>
        <v>3.6142983230361869</v>
      </c>
      <c r="F119" s="191"/>
      <c r="L119"/>
    </row>
    <row r="120" spans="2:12" x14ac:dyDescent="0.35">
      <c r="B120" s="409">
        <v>71.106581699999992</v>
      </c>
      <c r="C120" s="429">
        <f t="shared" ref="C120:E120" si="30">C93/C106</f>
        <v>5.0323928944618608</v>
      </c>
      <c r="D120" s="55">
        <f t="shared" si="30"/>
        <v>4.037206931702344</v>
      </c>
      <c r="E120" s="188">
        <f t="shared" si="30"/>
        <v>3.4209302325581397</v>
      </c>
      <c r="F120" s="191"/>
      <c r="L120"/>
    </row>
    <row r="121" spans="2:12" x14ac:dyDescent="0.35">
      <c r="B121" s="409">
        <v>106.6648527</v>
      </c>
      <c r="C121" s="429">
        <f t="shared" ref="C121:E121" si="31">C94/C107</f>
        <v>4.9329128440366965</v>
      </c>
      <c r="D121" s="55">
        <f t="shared" si="31"/>
        <v>2.9650466045272972</v>
      </c>
      <c r="E121" s="188">
        <f t="shared" si="31"/>
        <v>5.3340206185567007</v>
      </c>
      <c r="F121" s="191"/>
      <c r="L121"/>
    </row>
    <row r="122" spans="2:12" ht="15" thickBot="1" x14ac:dyDescent="0.4">
      <c r="B122" s="410">
        <v>142.22312369999997</v>
      </c>
      <c r="C122" s="430">
        <f t="shared" ref="C122:E122" si="32">C95/C108</f>
        <v>6.1695046439628483</v>
      </c>
      <c r="D122" s="431">
        <f t="shared" si="32"/>
        <v>6.2698170731707314</v>
      </c>
      <c r="E122" s="432">
        <f t="shared" si="32"/>
        <v>6.1096296296296293</v>
      </c>
      <c r="F122" s="191"/>
      <c r="L122"/>
    </row>
    <row r="123" spans="2:12" x14ac:dyDescent="0.35">
      <c r="F123" s="191"/>
    </row>
    <row r="124" spans="2:12" x14ac:dyDescent="0.35">
      <c r="F124" s="191"/>
    </row>
    <row r="125" spans="2:12" x14ac:dyDescent="0.35">
      <c r="F125" s="191"/>
    </row>
    <row r="126" spans="2:12" x14ac:dyDescent="0.35">
      <c r="F126" s="191"/>
    </row>
    <row r="127" spans="2:12" x14ac:dyDescent="0.35">
      <c r="F127" s="191"/>
    </row>
    <row r="128" spans="2:12" x14ac:dyDescent="0.35">
      <c r="F128" s="191"/>
    </row>
    <row r="129" spans="6:6" x14ac:dyDescent="0.35">
      <c r="F129" s="191"/>
    </row>
    <row r="130" spans="6:6" x14ac:dyDescent="0.35">
      <c r="F130" s="191"/>
    </row>
    <row r="131" spans="6:6" x14ac:dyDescent="0.35">
      <c r="F131" s="191"/>
    </row>
    <row r="132" spans="6:6" x14ac:dyDescent="0.35">
      <c r="F132" s="191"/>
    </row>
    <row r="133" spans="6:6" x14ac:dyDescent="0.35">
      <c r="F133" s="191"/>
    </row>
    <row r="134" spans="6:6" x14ac:dyDescent="0.35">
      <c r="F134" s="191"/>
    </row>
    <row r="135" spans="6:6" x14ac:dyDescent="0.35">
      <c r="F135" s="191"/>
    </row>
    <row r="136" spans="6:6" x14ac:dyDescent="0.35">
      <c r="F136" s="191"/>
    </row>
    <row r="137" spans="6:6" x14ac:dyDescent="0.35">
      <c r="F137" s="191"/>
    </row>
    <row r="138" spans="6:6" x14ac:dyDescent="0.35">
      <c r="F138" s="191"/>
    </row>
    <row r="139" spans="6:6" x14ac:dyDescent="0.35">
      <c r="F139" s="191"/>
    </row>
    <row r="140" spans="6:6" x14ac:dyDescent="0.35">
      <c r="F140" s="191"/>
    </row>
    <row r="141" spans="6:6" x14ac:dyDescent="0.35">
      <c r="F141" s="191"/>
    </row>
    <row r="142" spans="6:6" x14ac:dyDescent="0.35">
      <c r="F142" s="191"/>
    </row>
    <row r="143" spans="6:6" x14ac:dyDescent="0.35">
      <c r="F143" s="191"/>
    </row>
  </sheetData>
  <mergeCells count="12">
    <mergeCell ref="C14:C16"/>
    <mergeCell ref="C19:C21"/>
    <mergeCell ref="C24:C26"/>
    <mergeCell ref="D2:J2"/>
    <mergeCell ref="C4:C6"/>
    <mergeCell ref="C9:C11"/>
    <mergeCell ref="C86:E86"/>
    <mergeCell ref="C99:E99"/>
    <mergeCell ref="C112:E112"/>
    <mergeCell ref="C29:C31"/>
    <mergeCell ref="C34:C36"/>
    <mergeCell ref="C39:C41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0"/>
  <sheetViews>
    <sheetView tabSelected="1" topLeftCell="A103" zoomScale="90" zoomScaleNormal="90" workbookViewId="0">
      <selection activeCell="AB133" sqref="AB133"/>
    </sheetView>
  </sheetViews>
  <sheetFormatPr baseColWidth="10" defaultColWidth="11.453125" defaultRowHeight="10" x14ac:dyDescent="0.2"/>
  <cols>
    <col min="1" max="1" width="10.81640625" style="142" customWidth="1"/>
    <col min="2" max="5" width="7.26953125" style="142" customWidth="1"/>
    <col min="6" max="6" width="8.7265625" style="142" customWidth="1"/>
    <col min="7" max="9" width="9" style="142" customWidth="1"/>
    <col min="10" max="10" width="8.26953125" style="142" customWidth="1"/>
    <col min="11" max="11" width="8.453125" style="142" customWidth="1"/>
    <col min="12" max="12" width="9.453125" style="142" customWidth="1"/>
    <col min="13" max="19" width="7.26953125" style="142" customWidth="1"/>
    <col min="20" max="20" width="9.81640625" style="142" customWidth="1"/>
    <col min="21" max="23" width="7.26953125" style="142" customWidth="1"/>
    <col min="24" max="24" width="8.453125" style="142" customWidth="1"/>
    <col min="25" max="25" width="11.453125" style="142"/>
    <col min="26" max="30" width="8.7265625" style="142" customWidth="1"/>
    <col min="31" max="31" width="16" style="142" customWidth="1"/>
    <col min="32" max="33" width="8.7265625" style="142" customWidth="1"/>
    <col min="34" max="35" width="11.453125" style="142"/>
    <col min="36" max="41" width="9.453125" style="142" customWidth="1"/>
    <col min="42" max="16384" width="11.453125" style="142"/>
  </cols>
  <sheetData>
    <row r="1" spans="1:28" x14ac:dyDescent="0.2">
      <c r="B1" s="1"/>
      <c r="C1" s="1"/>
      <c r="D1" s="1"/>
      <c r="E1" s="1"/>
      <c r="F1" s="1"/>
      <c r="G1" s="1"/>
      <c r="H1" s="1"/>
      <c r="M1" s="1"/>
      <c r="N1" s="1"/>
      <c r="O1" s="1"/>
      <c r="P1" s="1"/>
      <c r="Q1" s="1"/>
      <c r="R1" s="1"/>
      <c r="S1" s="1"/>
      <c r="T1" s="1"/>
    </row>
    <row r="2" spans="1:28" x14ac:dyDescent="0.2">
      <c r="A2" s="142" t="s">
        <v>241</v>
      </c>
      <c r="B2" s="1"/>
      <c r="C2" s="1"/>
      <c r="D2" s="1"/>
      <c r="E2" s="1"/>
      <c r="F2" s="1"/>
      <c r="G2" s="1"/>
      <c r="H2" s="1"/>
      <c r="M2" s="1"/>
      <c r="N2" s="1"/>
      <c r="O2" s="1"/>
      <c r="P2" s="1"/>
      <c r="Q2" s="1"/>
      <c r="R2" s="1"/>
      <c r="S2" s="1"/>
      <c r="T2" s="1"/>
    </row>
    <row r="3" spans="1:28" ht="10.5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V3" s="142" t="s">
        <v>300</v>
      </c>
    </row>
    <row r="4" spans="1:28" ht="14" thickBot="1" x14ac:dyDescent="0.4">
      <c r="A4" s="111" t="s">
        <v>12</v>
      </c>
      <c r="B4" s="489" t="s">
        <v>23</v>
      </c>
      <c r="C4" s="490"/>
      <c r="D4" s="491"/>
      <c r="E4" s="489" t="s">
        <v>24</v>
      </c>
      <c r="F4" s="490"/>
      <c r="G4" s="491"/>
      <c r="H4" s="489" t="s">
        <v>25</v>
      </c>
      <c r="I4" s="490"/>
      <c r="J4" s="491"/>
      <c r="K4" s="489" t="s">
        <v>26</v>
      </c>
      <c r="L4" s="490"/>
      <c r="M4" s="491"/>
      <c r="N4" s="492" t="s">
        <v>242</v>
      </c>
      <c r="O4" s="493"/>
      <c r="P4" s="494"/>
      <c r="Q4" s="492" t="s">
        <v>245</v>
      </c>
      <c r="R4" s="493"/>
      <c r="S4" s="494"/>
      <c r="V4" s="129"/>
      <c r="W4" s="486" t="s">
        <v>303</v>
      </c>
      <c r="X4" s="487"/>
      <c r="Y4" s="488"/>
      <c r="Z4" s="486" t="s">
        <v>298</v>
      </c>
      <c r="AA4" s="488"/>
    </row>
    <row r="5" spans="1:28" ht="10.5" thickBot="1" x14ac:dyDescent="0.25">
      <c r="A5" s="112">
        <v>0</v>
      </c>
      <c r="B5" s="26">
        <v>20.206199999999999</v>
      </c>
      <c r="C5" s="27">
        <v>20.920200000000001</v>
      </c>
      <c r="D5" s="28">
        <v>21.42</v>
      </c>
      <c r="E5" s="26">
        <v>22.5624</v>
      </c>
      <c r="F5" s="27">
        <v>22.205400000000001</v>
      </c>
      <c r="G5" s="28">
        <v>21.491399999999999</v>
      </c>
      <c r="H5" s="26">
        <v>2.4276</v>
      </c>
      <c r="I5" s="27">
        <v>1.7849999999999999</v>
      </c>
      <c r="J5" s="28">
        <v>1.7849999999999999</v>
      </c>
      <c r="K5" s="26">
        <v>0</v>
      </c>
      <c r="L5" s="27">
        <v>0</v>
      </c>
      <c r="M5" s="28">
        <v>0</v>
      </c>
      <c r="N5" s="26">
        <v>0.17</v>
      </c>
      <c r="O5" s="27">
        <v>0.16300000000000001</v>
      </c>
      <c r="P5" s="28">
        <v>0.18</v>
      </c>
      <c r="Q5" s="26">
        <v>0.17399999999999999</v>
      </c>
      <c r="R5" s="27">
        <v>0.17499999999999999</v>
      </c>
      <c r="S5" s="28">
        <v>0.18</v>
      </c>
      <c r="V5" s="115" t="s">
        <v>12</v>
      </c>
      <c r="W5" s="138">
        <v>0</v>
      </c>
      <c r="X5" s="138">
        <v>8</v>
      </c>
      <c r="Y5" s="147">
        <v>24</v>
      </c>
      <c r="Z5" s="166" t="s">
        <v>292</v>
      </c>
      <c r="AA5" s="167" t="s">
        <v>293</v>
      </c>
    </row>
    <row r="6" spans="1:28" x14ac:dyDescent="0.2">
      <c r="A6" s="112">
        <v>8</v>
      </c>
      <c r="B6" s="26">
        <v>12.6378</v>
      </c>
      <c r="C6" s="27">
        <v>13.851599999999999</v>
      </c>
      <c r="D6" s="28">
        <v>13.4946</v>
      </c>
      <c r="E6" s="26">
        <v>22.0626</v>
      </c>
      <c r="F6" s="27">
        <v>22.276800000000001</v>
      </c>
      <c r="G6" s="28">
        <v>21.7056</v>
      </c>
      <c r="H6" s="26">
        <v>10.353</v>
      </c>
      <c r="I6" s="27">
        <v>11.352600000000001</v>
      </c>
      <c r="J6" s="28">
        <v>9.7818000000000005</v>
      </c>
      <c r="K6" s="26">
        <v>0</v>
      </c>
      <c r="L6" s="27">
        <v>0</v>
      </c>
      <c r="M6" s="28">
        <v>0</v>
      </c>
      <c r="N6" s="26">
        <v>0.26700000000000002</v>
      </c>
      <c r="O6" s="27">
        <v>0.28599999999999998</v>
      </c>
      <c r="P6" s="28">
        <v>0.28899999999999998</v>
      </c>
      <c r="Q6" s="26">
        <v>0.25700000000000001</v>
      </c>
      <c r="R6" s="27">
        <v>0.26100000000000001</v>
      </c>
      <c r="S6" s="28">
        <v>0.26500000000000001</v>
      </c>
      <c r="V6" s="126" t="s">
        <v>295</v>
      </c>
      <c r="W6" s="151">
        <v>283.16027088036122</v>
      </c>
      <c r="X6" s="151">
        <v>176.69841986455981</v>
      </c>
      <c r="Y6" s="157">
        <v>12.296162528216703</v>
      </c>
      <c r="Z6" s="168">
        <v>11.304</v>
      </c>
      <c r="AA6" s="177">
        <f>Z6*7.14/100</f>
        <v>0.80710559999999998</v>
      </c>
    </row>
    <row r="7" spans="1:28" x14ac:dyDescent="0.2">
      <c r="A7" s="112">
        <v>24</v>
      </c>
      <c r="B7" s="26">
        <v>0.85680000000000001</v>
      </c>
      <c r="C7" s="27">
        <v>1.4279999999999999</v>
      </c>
      <c r="D7" s="28">
        <v>0.99960000000000004</v>
      </c>
      <c r="E7" s="26">
        <v>21.777000000000001</v>
      </c>
      <c r="F7" s="27">
        <v>21.777000000000001</v>
      </c>
      <c r="G7" s="28">
        <v>21.848400000000002</v>
      </c>
      <c r="H7" s="26">
        <v>23.062200000000001</v>
      </c>
      <c r="I7" s="27">
        <v>23.062200000000001</v>
      </c>
      <c r="J7" s="28">
        <v>22.9908</v>
      </c>
      <c r="K7" s="26">
        <v>0.35699999999999998</v>
      </c>
      <c r="L7" s="27">
        <v>0.64259999999999995</v>
      </c>
      <c r="M7" s="28">
        <v>0.57120000000000004</v>
      </c>
      <c r="N7" s="26">
        <v>0.314</v>
      </c>
      <c r="O7" s="27">
        <v>0.29199999999999998</v>
      </c>
      <c r="P7" s="28">
        <v>0.28699999999999998</v>
      </c>
      <c r="Q7" s="26">
        <v>0.374</v>
      </c>
      <c r="R7" s="27">
        <v>0.39600000000000002</v>
      </c>
      <c r="S7" s="28">
        <v>0.38500000000000001</v>
      </c>
      <c r="T7" s="1"/>
      <c r="V7" s="131" t="s">
        <v>296</v>
      </c>
      <c r="W7" s="153">
        <v>293.21670428893907</v>
      </c>
      <c r="X7" s="153">
        <v>193.87065462753949</v>
      </c>
      <c r="Y7" s="159">
        <v>20.14063205417607</v>
      </c>
      <c r="Z7" s="162">
        <v>11.782</v>
      </c>
      <c r="AA7" s="178">
        <f t="shared" ref="AA7:AA8" si="0">Z7*7.14/100</f>
        <v>0.84123480000000006</v>
      </c>
    </row>
    <row r="8" spans="1:28" ht="10.5" thickBot="1" x14ac:dyDescent="0.25">
      <c r="A8" s="112">
        <v>48</v>
      </c>
      <c r="B8" s="26">
        <v>0</v>
      </c>
      <c r="C8" s="27">
        <v>0</v>
      </c>
      <c r="D8" s="28">
        <v>0</v>
      </c>
      <c r="E8" s="26">
        <v>21.134399999999999</v>
      </c>
      <c r="F8" s="27">
        <v>21.919799999999999</v>
      </c>
      <c r="G8" s="28">
        <v>21.348600000000001</v>
      </c>
      <c r="H8" s="26">
        <v>22.705200000000001</v>
      </c>
      <c r="I8" s="27">
        <v>23.4192</v>
      </c>
      <c r="J8" s="28">
        <v>22.9908</v>
      </c>
      <c r="K8" s="26">
        <v>0</v>
      </c>
      <c r="L8" s="27">
        <v>0</v>
      </c>
      <c r="M8" s="28">
        <v>0</v>
      </c>
      <c r="N8" s="26">
        <v>0.32400000000000001</v>
      </c>
      <c r="O8" s="27">
        <v>0.3</v>
      </c>
      <c r="P8" s="28">
        <v>0.32800000000000001</v>
      </c>
      <c r="Q8" s="26">
        <v>0.42899999999999999</v>
      </c>
      <c r="R8" s="27">
        <v>0.41599999999999998</v>
      </c>
      <c r="S8" s="28">
        <v>0.41299999999999998</v>
      </c>
      <c r="T8" s="1"/>
      <c r="V8" s="137" t="s">
        <v>297</v>
      </c>
      <c r="W8" s="150">
        <v>299.63431151241537</v>
      </c>
      <c r="X8" s="150">
        <v>189.17584650112866</v>
      </c>
      <c r="Y8" s="161">
        <v>13.615575620767494</v>
      </c>
      <c r="Z8" s="170">
        <v>11.141999999999999</v>
      </c>
      <c r="AA8" s="179">
        <f t="shared" si="0"/>
        <v>0.79553879999999988</v>
      </c>
    </row>
    <row r="9" spans="1:28" x14ac:dyDescent="0.2">
      <c r="A9" s="112">
        <v>72</v>
      </c>
      <c r="B9" s="26">
        <v>0</v>
      </c>
      <c r="C9" s="27">
        <v>0</v>
      </c>
      <c r="D9" s="28">
        <v>0</v>
      </c>
      <c r="E9" s="26">
        <v>18.349799999999998</v>
      </c>
      <c r="F9" s="27">
        <v>19.277999999999999</v>
      </c>
      <c r="G9" s="28">
        <v>18.9924</v>
      </c>
      <c r="H9" s="26">
        <v>22.419599999999999</v>
      </c>
      <c r="I9" s="27">
        <v>22.419599999999999</v>
      </c>
      <c r="J9" s="28">
        <v>22.491</v>
      </c>
      <c r="K9" s="26">
        <v>0</v>
      </c>
      <c r="L9" s="27">
        <v>0</v>
      </c>
      <c r="M9" s="28">
        <v>0</v>
      </c>
      <c r="N9" s="26">
        <v>0.38</v>
      </c>
      <c r="O9" s="27">
        <v>0.35699999999999998</v>
      </c>
      <c r="P9" s="28">
        <v>0.36099999999999999</v>
      </c>
      <c r="Q9" s="26">
        <v>0.55900000000000005</v>
      </c>
      <c r="R9" s="27">
        <v>0.52200000000000002</v>
      </c>
      <c r="S9" s="28">
        <v>0.50700000000000001</v>
      </c>
      <c r="T9" s="1"/>
      <c r="Z9" s="174">
        <f>AVERAGE(Z6:Z8)</f>
        <v>11.409333333333331</v>
      </c>
      <c r="AA9" s="152">
        <f>AVERAGE(AA6:AA8)</f>
        <v>0.81462639999999986</v>
      </c>
      <c r="AB9" s="142" t="s">
        <v>262</v>
      </c>
    </row>
    <row r="10" spans="1:28" ht="10.5" thickBot="1" x14ac:dyDescent="0.25">
      <c r="A10" s="112">
        <v>96</v>
      </c>
      <c r="B10" s="29">
        <v>0</v>
      </c>
      <c r="C10" s="30">
        <v>0</v>
      </c>
      <c r="D10" s="31">
        <v>0</v>
      </c>
      <c r="E10" s="29">
        <v>0.4284</v>
      </c>
      <c r="F10" s="30">
        <v>0</v>
      </c>
      <c r="G10" s="31">
        <v>0.35699999999999998</v>
      </c>
      <c r="H10" s="29">
        <v>21.848400000000002</v>
      </c>
      <c r="I10" s="30">
        <v>20.706</v>
      </c>
      <c r="J10" s="31">
        <v>21.7056</v>
      </c>
      <c r="K10" s="29">
        <v>0</v>
      </c>
      <c r="L10" s="30">
        <v>0</v>
      </c>
      <c r="M10" s="31">
        <v>0</v>
      </c>
      <c r="N10" s="26">
        <v>0.374</v>
      </c>
      <c r="O10" s="27">
        <v>0.35599999999999998</v>
      </c>
      <c r="P10" s="28">
        <v>0.36099999999999999</v>
      </c>
      <c r="Q10" s="26">
        <v>0.82499999999999996</v>
      </c>
      <c r="R10" s="27">
        <v>0.79200000000000004</v>
      </c>
      <c r="S10" s="28">
        <v>0.876</v>
      </c>
      <c r="Z10" s="174">
        <f>STDEV(Z6:Z8)</f>
        <v>0.33274815301265526</v>
      </c>
      <c r="AA10" s="176">
        <f>STDEV(AA6:AA8)</f>
        <v>2.3758218125103661E-2</v>
      </c>
      <c r="AB10" s="142" t="s">
        <v>263</v>
      </c>
    </row>
    <row r="11" spans="1:28" x14ac:dyDescent="0.2">
      <c r="A11" s="109">
        <v>120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26">
        <v>0.36299999999999999</v>
      </c>
      <c r="O11" s="27">
        <v>0.36499999999999999</v>
      </c>
      <c r="P11" s="28">
        <v>0.36499999999999999</v>
      </c>
      <c r="Q11" s="26">
        <v>1.472</v>
      </c>
      <c r="R11" s="27">
        <v>1.415</v>
      </c>
      <c r="S11" s="28">
        <v>1.462</v>
      </c>
    </row>
    <row r="12" spans="1:28" ht="10.5" thickBot="1" x14ac:dyDescent="0.25">
      <c r="A12" s="110">
        <v>144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29">
        <v>0.39900000000000002</v>
      </c>
      <c r="O12" s="30">
        <v>0.35299999999999998</v>
      </c>
      <c r="P12" s="31">
        <v>0.34499999999999997</v>
      </c>
      <c r="Q12" s="29">
        <v>1.5049999999999999</v>
      </c>
      <c r="R12" s="30">
        <v>1.4330000000000001</v>
      </c>
      <c r="S12" s="31">
        <v>1.44</v>
      </c>
    </row>
    <row r="13" spans="1:28" x14ac:dyDescent="0.2">
      <c r="A13" s="11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27"/>
      <c r="O13" s="27"/>
      <c r="P13" s="27"/>
      <c r="Q13" s="27"/>
      <c r="R13" s="27"/>
      <c r="S13" s="27"/>
    </row>
    <row r="14" spans="1:28" x14ac:dyDescent="0.2">
      <c r="A14" s="113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27"/>
      <c r="O14" s="27"/>
      <c r="P14" s="27"/>
      <c r="Q14" s="27"/>
      <c r="R14" s="27"/>
      <c r="S14" s="27"/>
    </row>
    <row r="15" spans="1:28" x14ac:dyDescent="0.2">
      <c r="A15" s="113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27"/>
      <c r="O15" s="27"/>
      <c r="P15" s="27"/>
      <c r="Q15" s="27"/>
      <c r="R15" s="27"/>
      <c r="S15" s="27"/>
    </row>
    <row r="16" spans="1:28" x14ac:dyDescent="0.2">
      <c r="A16" s="113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7"/>
      <c r="O16" s="27"/>
      <c r="P16" s="27"/>
      <c r="Q16" s="27"/>
      <c r="R16" s="27"/>
      <c r="S16" s="27"/>
    </row>
    <row r="17" spans="1:19" x14ac:dyDescent="0.2">
      <c r="A17" s="11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7"/>
      <c r="O17" s="27"/>
      <c r="P17" s="27"/>
      <c r="Q17" s="27"/>
      <c r="R17" s="27"/>
      <c r="S17" s="27"/>
    </row>
    <row r="18" spans="1:19" x14ac:dyDescent="0.2">
      <c r="A18" s="11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27"/>
      <c r="O18" s="27"/>
      <c r="P18" s="27"/>
      <c r="Q18" s="27"/>
      <c r="R18" s="27"/>
      <c r="S18" s="27"/>
    </row>
    <row r="19" spans="1:19" x14ac:dyDescent="0.2">
      <c r="A19" s="11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27"/>
      <c r="O19" s="27"/>
      <c r="P19" s="27"/>
      <c r="Q19" s="27"/>
      <c r="R19" s="27"/>
      <c r="S19" s="27"/>
    </row>
    <row r="20" spans="1:19" x14ac:dyDescent="0.2">
      <c r="A20" s="11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27"/>
      <c r="O20" s="27"/>
      <c r="P20" s="27"/>
      <c r="Q20" s="27"/>
      <c r="R20" s="27"/>
      <c r="S20" s="27"/>
    </row>
    <row r="21" spans="1:19" x14ac:dyDescent="0.2">
      <c r="A21" s="11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27"/>
      <c r="O21" s="27"/>
      <c r="P21" s="27"/>
      <c r="Q21" s="27"/>
      <c r="R21" s="27"/>
      <c r="S21" s="27"/>
    </row>
    <row r="22" spans="1:19" x14ac:dyDescent="0.2">
      <c r="A22" s="113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27"/>
      <c r="O22" s="27"/>
      <c r="P22" s="27"/>
      <c r="Q22" s="27"/>
      <c r="R22" s="27"/>
      <c r="S22" s="27"/>
    </row>
    <row r="23" spans="1:19" x14ac:dyDescent="0.2">
      <c r="A23" s="113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27"/>
      <c r="O23" s="27"/>
      <c r="P23" s="27"/>
      <c r="Q23" s="27"/>
      <c r="R23" s="27"/>
      <c r="S23" s="27"/>
    </row>
    <row r="24" spans="1:19" x14ac:dyDescent="0.2">
      <c r="A24" s="173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32"/>
      <c r="R24" s="32"/>
      <c r="S24" s="32"/>
    </row>
    <row r="25" spans="1:19" ht="10.5" thickBot="1" x14ac:dyDescent="0.25">
      <c r="A25" s="142" t="s">
        <v>243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42" t="s">
        <v>302</v>
      </c>
      <c r="S25" s="32"/>
    </row>
    <row r="26" spans="1:19" ht="10.5" thickBot="1" x14ac:dyDescent="0.25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M26" s="129"/>
      <c r="N26" s="486" t="s">
        <v>303</v>
      </c>
      <c r="O26" s="487"/>
      <c r="P26" s="488"/>
      <c r="Q26" s="486" t="s">
        <v>298</v>
      </c>
      <c r="R26" s="488"/>
      <c r="S26" s="32"/>
    </row>
    <row r="27" spans="1:19" ht="14" thickBot="1" x14ac:dyDescent="0.4">
      <c r="A27" s="114" t="s">
        <v>12</v>
      </c>
      <c r="B27" s="489" t="s">
        <v>244</v>
      </c>
      <c r="C27" s="490"/>
      <c r="D27" s="491"/>
      <c r="E27" s="489" t="s">
        <v>247</v>
      </c>
      <c r="F27" s="490"/>
      <c r="G27" s="491"/>
      <c r="H27" s="492" t="s">
        <v>246</v>
      </c>
      <c r="I27" s="493"/>
      <c r="J27" s="494"/>
      <c r="K27" s="174"/>
      <c r="M27" s="115" t="s">
        <v>12</v>
      </c>
      <c r="N27" s="138">
        <v>0</v>
      </c>
      <c r="O27" s="138">
        <v>8</v>
      </c>
      <c r="P27" s="147">
        <v>24</v>
      </c>
      <c r="Q27" s="166" t="s">
        <v>292</v>
      </c>
      <c r="R27" s="167" t="s">
        <v>293</v>
      </c>
      <c r="S27" s="32"/>
    </row>
    <row r="28" spans="1:19" x14ac:dyDescent="0.2">
      <c r="A28" s="112">
        <v>0</v>
      </c>
      <c r="B28" s="26">
        <v>22.134</v>
      </c>
      <c r="C28" s="27">
        <v>22.847999999999999</v>
      </c>
      <c r="D28" s="28">
        <v>22.205400000000001</v>
      </c>
      <c r="E28" s="26">
        <v>0.71399999999999997</v>
      </c>
      <c r="F28" s="27">
        <v>0.64259999999999995</v>
      </c>
      <c r="G28" s="28">
        <v>1.4279999999999999</v>
      </c>
      <c r="H28" s="26">
        <v>0.183</v>
      </c>
      <c r="I28" s="27">
        <v>0.186</v>
      </c>
      <c r="J28" s="28">
        <v>0.186</v>
      </c>
      <c r="K28" s="174"/>
      <c r="M28" s="126" t="s">
        <v>295</v>
      </c>
      <c r="N28" s="153">
        <v>310.03318284424375</v>
      </c>
      <c r="O28" s="153">
        <v>265.61557562076752</v>
      </c>
      <c r="P28" s="159">
        <v>89.674040632054172</v>
      </c>
      <c r="Q28" s="168">
        <v>9.3513000000000002</v>
      </c>
      <c r="R28" s="177">
        <f>Q28*7.14/100</f>
        <v>0.66768282000000001</v>
      </c>
      <c r="S28" s="32"/>
    </row>
    <row r="29" spans="1:19" x14ac:dyDescent="0.2">
      <c r="A29" s="112">
        <v>8</v>
      </c>
      <c r="B29" s="26">
        <v>18.9924</v>
      </c>
      <c r="C29" s="27">
        <v>18.635400000000001</v>
      </c>
      <c r="D29" s="28">
        <v>18.564</v>
      </c>
      <c r="E29" s="26">
        <v>4.4981999999999998</v>
      </c>
      <c r="F29" s="27">
        <v>4.4981999999999998</v>
      </c>
      <c r="G29" s="28">
        <v>4.7838000000000003</v>
      </c>
      <c r="H29" s="26">
        <v>0.34899999999999998</v>
      </c>
      <c r="I29" s="27">
        <v>0.33800000000000002</v>
      </c>
      <c r="J29" s="28">
        <v>0.35499999999999998</v>
      </c>
      <c r="K29" s="174"/>
      <c r="M29" s="131" t="s">
        <v>296</v>
      </c>
      <c r="N29" s="153">
        <v>320.25079006772012</v>
      </c>
      <c r="O29" s="153">
        <v>261.08871331828442</v>
      </c>
      <c r="P29" s="159">
        <v>98.948758465011295</v>
      </c>
      <c r="Q29" s="162">
        <v>9.4408999999999992</v>
      </c>
      <c r="R29" s="178">
        <f t="shared" ref="R29:R30" si="1">Q29*7.14/100</f>
        <v>0.67408025999999988</v>
      </c>
      <c r="S29" s="32"/>
    </row>
    <row r="30" spans="1:19" ht="10.5" thickBot="1" x14ac:dyDescent="0.25">
      <c r="A30" s="112">
        <v>24</v>
      </c>
      <c r="B30" s="26">
        <v>6.4260000000000002</v>
      </c>
      <c r="C30" s="27">
        <v>7.0686</v>
      </c>
      <c r="D30" s="28">
        <v>6.1403999999999996</v>
      </c>
      <c r="E30" s="26">
        <v>16.921800000000001</v>
      </c>
      <c r="F30" s="27">
        <v>17.064599999999999</v>
      </c>
      <c r="G30" s="28">
        <v>17.850000000000001</v>
      </c>
      <c r="H30" s="26">
        <v>0.443</v>
      </c>
      <c r="I30" s="27">
        <v>0.41599999999999998</v>
      </c>
      <c r="J30" s="28">
        <v>0.41399999999999998</v>
      </c>
      <c r="K30" s="174"/>
      <c r="M30" s="137" t="s">
        <v>297</v>
      </c>
      <c r="N30" s="150">
        <v>310.62866817155754</v>
      </c>
      <c r="O30" s="150">
        <v>260.21760722347631</v>
      </c>
      <c r="P30" s="161">
        <v>86.236117381489834</v>
      </c>
      <c r="Q30" s="170">
        <v>9.5673999999999992</v>
      </c>
      <c r="R30" s="179">
        <f t="shared" si="1"/>
        <v>0.68311235999999997</v>
      </c>
      <c r="S30" s="174"/>
    </row>
    <row r="31" spans="1:19" x14ac:dyDescent="0.2">
      <c r="A31" s="112">
        <v>48</v>
      </c>
      <c r="B31" s="26">
        <v>0.49980000000000002</v>
      </c>
      <c r="C31" s="27">
        <v>0</v>
      </c>
      <c r="D31" s="28">
        <v>0</v>
      </c>
      <c r="E31" s="26">
        <v>22.776599999999998</v>
      </c>
      <c r="F31" s="27">
        <v>23.133600000000001</v>
      </c>
      <c r="G31" s="28">
        <v>23.062200000000001</v>
      </c>
      <c r="H31" s="26">
        <v>0.41699999999999998</v>
      </c>
      <c r="I31" s="27">
        <v>0.40500000000000003</v>
      </c>
      <c r="J31" s="28">
        <v>0.42399999999999999</v>
      </c>
      <c r="K31" s="174"/>
      <c r="Q31" s="180">
        <f>AVERAGE(Q28:Q30)</f>
        <v>9.4532000000000007</v>
      </c>
      <c r="R31" s="169">
        <f>AVERAGE(R28:R30)</f>
        <v>0.67495847999999992</v>
      </c>
      <c r="S31" s="174"/>
    </row>
    <row r="32" spans="1:19" ht="10.5" thickBot="1" x14ac:dyDescent="0.25">
      <c r="A32" s="112">
        <v>72</v>
      </c>
      <c r="B32" s="26">
        <v>0</v>
      </c>
      <c r="C32" s="27">
        <v>0</v>
      </c>
      <c r="D32" s="28">
        <v>0</v>
      </c>
      <c r="E32" s="26">
        <v>22.491</v>
      </c>
      <c r="F32" s="27">
        <v>22.776599999999998</v>
      </c>
      <c r="G32" s="28">
        <v>22.633800000000001</v>
      </c>
      <c r="H32" s="26">
        <v>0.44400000000000001</v>
      </c>
      <c r="I32" s="27">
        <v>0.44900000000000001</v>
      </c>
      <c r="J32" s="28">
        <v>0.433</v>
      </c>
      <c r="K32" s="174"/>
      <c r="L32" s="174"/>
      <c r="Q32" s="181">
        <f>STDEV(Q28:Q30)</f>
        <v>0.10857379978613582</v>
      </c>
      <c r="R32" s="179">
        <f>STDEV(R28:R30)</f>
        <v>7.7521693047301167E-3</v>
      </c>
      <c r="S32" s="174"/>
    </row>
    <row r="33" spans="1:19" ht="10.5" thickBot="1" x14ac:dyDescent="0.25">
      <c r="A33" s="112">
        <v>96</v>
      </c>
      <c r="B33" s="29">
        <v>0</v>
      </c>
      <c r="C33" s="30">
        <v>0</v>
      </c>
      <c r="D33" s="31">
        <v>0</v>
      </c>
      <c r="E33" s="29">
        <v>21.6342</v>
      </c>
      <c r="F33" s="30">
        <v>21.777000000000001</v>
      </c>
      <c r="G33" s="31">
        <v>22.0626</v>
      </c>
      <c r="H33" s="26">
        <v>0.45100000000000001</v>
      </c>
      <c r="I33" s="27">
        <v>0.43099999999999999</v>
      </c>
      <c r="J33" s="28">
        <v>0.46700000000000003</v>
      </c>
      <c r="K33" s="174"/>
      <c r="L33" s="174"/>
      <c r="M33" s="174"/>
      <c r="N33" s="174"/>
      <c r="O33" s="174"/>
      <c r="P33" s="174"/>
      <c r="Q33" s="174"/>
      <c r="R33" s="174"/>
      <c r="S33" s="174"/>
    </row>
    <row r="34" spans="1:19" x14ac:dyDescent="0.2">
      <c r="A34" s="109">
        <v>120</v>
      </c>
      <c r="B34" s="32"/>
      <c r="C34" s="32"/>
      <c r="D34" s="32"/>
      <c r="E34" s="32"/>
      <c r="F34" s="32"/>
      <c r="G34" s="32"/>
      <c r="H34" s="26">
        <v>0.44</v>
      </c>
      <c r="I34" s="27">
        <v>0.45400000000000001</v>
      </c>
      <c r="J34" s="28">
        <v>0.44600000000000001</v>
      </c>
      <c r="K34" s="174"/>
      <c r="L34" s="174"/>
      <c r="M34" s="174"/>
      <c r="N34" s="174"/>
      <c r="O34" s="174"/>
      <c r="P34" s="174"/>
      <c r="Q34" s="174"/>
      <c r="R34" s="174"/>
      <c r="S34" s="174"/>
    </row>
    <row r="35" spans="1:19" ht="10.5" thickBot="1" x14ac:dyDescent="0.25">
      <c r="A35" s="110">
        <v>144</v>
      </c>
      <c r="B35" s="32"/>
      <c r="C35" s="32"/>
      <c r="D35" s="32"/>
      <c r="E35" s="32"/>
      <c r="F35" s="32"/>
      <c r="G35" s="32"/>
      <c r="H35" s="29">
        <v>0.48499999999999999</v>
      </c>
      <c r="I35" s="30">
        <v>0.439</v>
      </c>
      <c r="J35" s="31">
        <v>0.44700000000000001</v>
      </c>
      <c r="K35" s="174"/>
      <c r="L35" s="174"/>
      <c r="M35" s="174"/>
      <c r="N35" s="174"/>
      <c r="O35" s="174"/>
      <c r="P35" s="174"/>
      <c r="Q35" s="174"/>
      <c r="R35" s="174"/>
      <c r="S35" s="174"/>
    </row>
    <row r="36" spans="1:19" x14ac:dyDescent="0.2">
      <c r="A36" s="173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</row>
    <row r="37" spans="1:19" x14ac:dyDescent="0.2">
      <c r="A37" s="173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</row>
    <row r="38" spans="1:19" x14ac:dyDescent="0.2">
      <c r="A38" s="173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</row>
    <row r="39" spans="1:19" x14ac:dyDescent="0.2">
      <c r="A39" s="173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</row>
    <row r="40" spans="1:19" x14ac:dyDescent="0.2">
      <c r="A40" s="173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</row>
    <row r="41" spans="1:19" x14ac:dyDescent="0.2">
      <c r="A41" s="173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</row>
    <row r="42" spans="1:19" x14ac:dyDescent="0.2">
      <c r="A42" s="17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</row>
    <row r="43" spans="1:19" x14ac:dyDescent="0.2">
      <c r="A43" s="173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</row>
    <row r="44" spans="1:19" x14ac:dyDescent="0.2">
      <c r="A44" s="173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</row>
    <row r="45" spans="1:19" x14ac:dyDescent="0.2">
      <c r="A45" s="173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</row>
    <row r="46" spans="1:19" x14ac:dyDescent="0.2">
      <c r="A46" s="173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</row>
    <row r="47" spans="1:19" x14ac:dyDescent="0.2">
      <c r="A47" s="17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</row>
    <row r="48" spans="1:19" x14ac:dyDescent="0.2">
      <c r="A48" s="17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</row>
    <row r="49" spans="1:42" x14ac:dyDescent="0.2">
      <c r="A49" s="142" t="s">
        <v>269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</row>
    <row r="50" spans="1:42" ht="10.5" thickBot="1" x14ac:dyDescent="0.25">
      <c r="A50" s="173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AA50" s="142" t="s">
        <v>294</v>
      </c>
      <c r="AJ50" s="142" t="s">
        <v>304</v>
      </c>
    </row>
    <row r="51" spans="1:42" ht="14" thickBot="1" x14ac:dyDescent="0.4">
      <c r="A51" s="115" t="s">
        <v>12</v>
      </c>
      <c r="B51" s="489" t="s">
        <v>23</v>
      </c>
      <c r="C51" s="490"/>
      <c r="D51" s="491"/>
      <c r="E51" s="115" t="s">
        <v>12</v>
      </c>
      <c r="F51" s="489" t="s">
        <v>24</v>
      </c>
      <c r="G51" s="490"/>
      <c r="H51" s="491"/>
      <c r="I51" s="115" t="s">
        <v>12</v>
      </c>
      <c r="J51" s="489" t="s">
        <v>25</v>
      </c>
      <c r="K51" s="490"/>
      <c r="L51" s="491"/>
      <c r="M51" s="115" t="s">
        <v>12</v>
      </c>
      <c r="N51" s="489" t="s">
        <v>26</v>
      </c>
      <c r="O51" s="490"/>
      <c r="P51" s="491"/>
      <c r="Q51" s="115" t="s">
        <v>12</v>
      </c>
      <c r="R51" s="492" t="s">
        <v>242</v>
      </c>
      <c r="S51" s="493"/>
      <c r="T51" s="494"/>
      <c r="U51" s="115" t="s">
        <v>12</v>
      </c>
      <c r="V51" s="492" t="s">
        <v>245</v>
      </c>
      <c r="W51" s="493"/>
      <c r="X51" s="494"/>
      <c r="AB51" s="486" t="s">
        <v>299</v>
      </c>
      <c r="AC51" s="487"/>
      <c r="AD51" s="487"/>
      <c r="AE51" s="488"/>
      <c r="AF51" s="486" t="s">
        <v>298</v>
      </c>
      <c r="AG51" s="488"/>
      <c r="AJ51" s="486" t="s">
        <v>299</v>
      </c>
      <c r="AK51" s="487"/>
      <c r="AL51" s="487"/>
      <c r="AM51" s="488"/>
      <c r="AN51" s="486" t="s">
        <v>298</v>
      </c>
      <c r="AO51" s="488"/>
    </row>
    <row r="52" spans="1:42" ht="10.5" thickBot="1" x14ac:dyDescent="0.25">
      <c r="A52" s="109">
        <v>0</v>
      </c>
      <c r="B52" s="26">
        <v>23.633400000000002</v>
      </c>
      <c r="C52" s="27">
        <v>25.061399999999999</v>
      </c>
      <c r="D52" s="28">
        <v>24.561599999999999</v>
      </c>
      <c r="E52" s="109">
        <v>0</v>
      </c>
      <c r="F52" s="26">
        <v>30.702000000000002</v>
      </c>
      <c r="G52" s="27">
        <v>30.130800000000001</v>
      </c>
      <c r="H52" s="27">
        <v>28.845600000000001</v>
      </c>
      <c r="I52" s="109">
        <v>0</v>
      </c>
      <c r="J52" s="26">
        <v>7.2114000000000003</v>
      </c>
      <c r="K52" s="27">
        <v>7.0686</v>
      </c>
      <c r="L52" s="28">
        <v>6.3545999999999996</v>
      </c>
      <c r="M52" s="109">
        <v>0</v>
      </c>
      <c r="N52" s="26">
        <v>0</v>
      </c>
      <c r="O52" s="27">
        <v>0</v>
      </c>
      <c r="P52" s="27">
        <v>0</v>
      </c>
      <c r="Q52" s="109">
        <v>0</v>
      </c>
      <c r="R52" s="26">
        <v>0.13400000000000001</v>
      </c>
      <c r="S52" s="27">
        <v>0.14099999999999999</v>
      </c>
      <c r="T52" s="28">
        <v>0.16</v>
      </c>
      <c r="U52" s="109">
        <v>0</v>
      </c>
      <c r="V52" s="26">
        <v>0.1</v>
      </c>
      <c r="W52" s="27">
        <v>0.13800000000000001</v>
      </c>
      <c r="X52" s="28">
        <v>0.13200000000000001</v>
      </c>
      <c r="AA52" s="115" t="s">
        <v>12</v>
      </c>
      <c r="AB52" s="154">
        <v>0</v>
      </c>
      <c r="AC52" s="155">
        <v>24</v>
      </c>
      <c r="AD52" s="155">
        <v>48</v>
      </c>
      <c r="AE52" s="155">
        <v>72</v>
      </c>
      <c r="AF52" s="166" t="s">
        <v>292</v>
      </c>
      <c r="AG52" s="167" t="s">
        <v>293</v>
      </c>
      <c r="AJ52" s="115" t="s">
        <v>12</v>
      </c>
      <c r="AK52" s="166">
        <v>0</v>
      </c>
      <c r="AL52" s="171">
        <v>10</v>
      </c>
      <c r="AM52" s="167">
        <v>24</v>
      </c>
      <c r="AN52" s="166" t="s">
        <v>292</v>
      </c>
      <c r="AO52" s="167" t="s">
        <v>293</v>
      </c>
    </row>
    <row r="53" spans="1:42" x14ac:dyDescent="0.2">
      <c r="A53" s="109">
        <v>10</v>
      </c>
      <c r="B53" s="26">
        <v>8.8536000000000001</v>
      </c>
      <c r="C53" s="27">
        <v>10.281599999999999</v>
      </c>
      <c r="D53" s="28">
        <v>9.4962</v>
      </c>
      <c r="E53" s="109">
        <v>24</v>
      </c>
      <c r="F53" s="26">
        <v>24.490200000000002</v>
      </c>
      <c r="G53" s="27">
        <v>22.633800000000001</v>
      </c>
      <c r="H53" s="27">
        <v>21.134399999999999</v>
      </c>
      <c r="I53" s="109">
        <v>5</v>
      </c>
      <c r="J53" s="26">
        <v>13.137600000000001</v>
      </c>
      <c r="K53" s="27">
        <v>11.638199999999999</v>
      </c>
      <c r="L53" s="28">
        <v>13.137600000000001</v>
      </c>
      <c r="M53" s="109">
        <v>24</v>
      </c>
      <c r="N53" s="26">
        <v>0</v>
      </c>
      <c r="O53" s="27">
        <v>0</v>
      </c>
      <c r="P53" s="27">
        <v>2.3561999999999999</v>
      </c>
      <c r="Q53" s="109">
        <v>10</v>
      </c>
      <c r="R53" s="26">
        <v>0.20799999999999999</v>
      </c>
      <c r="S53" s="27">
        <v>0.21299999999999999</v>
      </c>
      <c r="T53" s="28">
        <v>0.22</v>
      </c>
      <c r="U53" s="109">
        <v>24</v>
      </c>
      <c r="V53" s="26">
        <v>0.39400000000000002</v>
      </c>
      <c r="W53" s="27">
        <v>0.36799999999999999</v>
      </c>
      <c r="X53" s="28">
        <v>0.371</v>
      </c>
      <c r="AA53" s="126" t="s">
        <v>295</v>
      </c>
      <c r="AB53" s="156">
        <v>430.26900000000001</v>
      </c>
      <c r="AC53" s="151">
        <v>342.68400000000003</v>
      </c>
      <c r="AD53" s="151">
        <v>140.685</v>
      </c>
      <c r="AE53" s="151">
        <v>0</v>
      </c>
      <c r="AF53" s="168">
        <v>6.22</v>
      </c>
      <c r="AG53" s="169">
        <f>AF53*7.14/100</f>
        <v>0.44410799999999995</v>
      </c>
      <c r="AJ53" s="126" t="s">
        <v>295</v>
      </c>
      <c r="AK53" s="151">
        <v>330.69099999999997</v>
      </c>
      <c r="AL53" s="151">
        <v>124.006</v>
      </c>
      <c r="AM53" s="157">
        <v>0</v>
      </c>
      <c r="AN53" s="168">
        <v>13.462999999999999</v>
      </c>
      <c r="AO53" s="169">
        <f>AN53*7.14/100</f>
        <v>0.96125819999999995</v>
      </c>
    </row>
    <row r="54" spans="1:42" x14ac:dyDescent="0.2">
      <c r="A54" s="109">
        <v>24</v>
      </c>
      <c r="B54" s="26">
        <v>1.7849999999999999</v>
      </c>
      <c r="C54" s="27">
        <v>0</v>
      </c>
      <c r="D54" s="28">
        <v>0</v>
      </c>
      <c r="E54" s="109">
        <v>48</v>
      </c>
      <c r="F54" s="26">
        <v>10.067399999999999</v>
      </c>
      <c r="G54" s="27">
        <v>8.7821999999999996</v>
      </c>
      <c r="H54" s="27">
        <v>9.8531999999999993</v>
      </c>
      <c r="I54" s="109">
        <v>24</v>
      </c>
      <c r="J54" s="26">
        <v>20.420400000000001</v>
      </c>
      <c r="K54" s="27">
        <v>20.491800000000001</v>
      </c>
      <c r="L54" s="28">
        <v>18.207000000000001</v>
      </c>
      <c r="M54" s="109">
        <v>48</v>
      </c>
      <c r="N54" s="26">
        <v>0</v>
      </c>
      <c r="O54" s="27">
        <v>0</v>
      </c>
      <c r="P54" s="27">
        <v>0</v>
      </c>
      <c r="Q54" s="109">
        <v>24</v>
      </c>
      <c r="R54" s="26">
        <v>0.34699999999999998</v>
      </c>
      <c r="S54" s="27">
        <v>0.36199999999999999</v>
      </c>
      <c r="T54" s="28">
        <v>0.3</v>
      </c>
      <c r="U54" s="109">
        <v>48</v>
      </c>
      <c r="V54" s="26">
        <v>0.51300000000000001</v>
      </c>
      <c r="W54" s="27">
        <v>0.56399999999999995</v>
      </c>
      <c r="X54" s="28">
        <v>0.52800000000000002</v>
      </c>
      <c r="AA54" s="131" t="s">
        <v>296</v>
      </c>
      <c r="AB54" s="158">
        <v>421.59199999999998</v>
      </c>
      <c r="AC54" s="153">
        <v>316.63799999999998</v>
      </c>
      <c r="AD54" s="153">
        <v>123.456</v>
      </c>
      <c r="AE54" s="153">
        <v>0</v>
      </c>
      <c r="AF54" s="162">
        <v>6.0747999999999998</v>
      </c>
      <c r="AG54" s="163">
        <f t="shared" ref="AG54:AG55" si="2">AF54*7.14/100</f>
        <v>0.43374071999999997</v>
      </c>
      <c r="AJ54" s="131" t="s">
        <v>296</v>
      </c>
      <c r="AK54" s="153">
        <v>350.94299999999998</v>
      </c>
      <c r="AL54" s="153">
        <v>143.98699999999999</v>
      </c>
      <c r="AM54" s="159">
        <v>0</v>
      </c>
      <c r="AN54" s="162">
        <v>14.007999999999999</v>
      </c>
      <c r="AO54" s="163">
        <f t="shared" ref="AO54:AO55" si="3">AN54*7.14/100</f>
        <v>1.0001711999999998</v>
      </c>
    </row>
    <row r="55" spans="1:42" ht="10.5" thickBot="1" x14ac:dyDescent="0.25">
      <c r="A55" s="109">
        <v>48</v>
      </c>
      <c r="B55" s="26">
        <v>0</v>
      </c>
      <c r="C55" s="27">
        <v>0</v>
      </c>
      <c r="D55" s="28">
        <v>0</v>
      </c>
      <c r="E55" s="110">
        <v>72</v>
      </c>
      <c r="F55" s="29">
        <v>0</v>
      </c>
      <c r="G55" s="30">
        <v>0</v>
      </c>
      <c r="H55" s="30">
        <v>0</v>
      </c>
      <c r="I55" s="109">
        <v>30</v>
      </c>
      <c r="J55" s="26">
        <v>16.779</v>
      </c>
      <c r="K55" s="27">
        <v>16.136399999999998</v>
      </c>
      <c r="L55" s="28">
        <v>17.7072</v>
      </c>
      <c r="M55" s="110">
        <v>72</v>
      </c>
      <c r="N55" s="29">
        <v>0</v>
      </c>
      <c r="O55" s="30">
        <v>0</v>
      </c>
      <c r="P55" s="30">
        <v>0</v>
      </c>
      <c r="Q55" s="109">
        <v>48</v>
      </c>
      <c r="R55" s="26">
        <v>0.374</v>
      </c>
      <c r="S55" s="27">
        <v>0.36</v>
      </c>
      <c r="T55" s="28">
        <v>0.33100000000000002</v>
      </c>
      <c r="U55" s="109">
        <v>72</v>
      </c>
      <c r="V55" s="26">
        <v>0.61899999999999999</v>
      </c>
      <c r="W55" s="27">
        <v>0.61499999999999999</v>
      </c>
      <c r="X55" s="28">
        <v>0.60499999999999998</v>
      </c>
      <c r="AA55" s="137" t="s">
        <v>297</v>
      </c>
      <c r="AB55" s="160">
        <v>404.16800000000001</v>
      </c>
      <c r="AC55" s="150">
        <v>295.60700000000003</v>
      </c>
      <c r="AD55" s="150">
        <v>138.137</v>
      </c>
      <c r="AE55" s="150">
        <v>0</v>
      </c>
      <c r="AF55" s="170">
        <v>5.7081999999999997</v>
      </c>
      <c r="AG55" s="165">
        <f t="shared" si="2"/>
        <v>0.40756547999999992</v>
      </c>
      <c r="AJ55" s="137" t="s">
        <v>297</v>
      </c>
      <c r="AK55" s="150">
        <v>343.61599999999999</v>
      </c>
      <c r="AL55" s="150">
        <v>133.09800000000001</v>
      </c>
      <c r="AM55" s="161">
        <v>0</v>
      </c>
      <c r="AN55" s="170">
        <v>14.343999999999999</v>
      </c>
      <c r="AO55" s="165">
        <f t="shared" si="3"/>
        <v>1.0241616</v>
      </c>
    </row>
    <row r="56" spans="1:42" ht="10.5" thickBot="1" x14ac:dyDescent="0.25">
      <c r="A56" s="110">
        <v>68</v>
      </c>
      <c r="B56" s="29">
        <v>1.7136</v>
      </c>
      <c r="C56" s="30">
        <v>0</v>
      </c>
      <c r="D56" s="31">
        <v>0</v>
      </c>
      <c r="E56" s="108"/>
      <c r="F56" s="32"/>
      <c r="G56" s="32"/>
      <c r="H56" s="32"/>
      <c r="I56" s="109">
        <v>48</v>
      </c>
      <c r="J56" s="26">
        <v>13.209</v>
      </c>
      <c r="K56" s="27">
        <v>14.637</v>
      </c>
      <c r="L56" s="28">
        <v>15.4938</v>
      </c>
      <c r="Q56" s="109">
        <v>68</v>
      </c>
      <c r="R56" s="26">
        <v>0.40200000000000002</v>
      </c>
      <c r="S56" s="27">
        <v>0.38700000000000001</v>
      </c>
      <c r="T56" s="28">
        <v>0.44</v>
      </c>
      <c r="U56" s="110">
        <v>96</v>
      </c>
      <c r="V56" s="29">
        <v>0.628</v>
      </c>
      <c r="W56" s="30">
        <v>0.62</v>
      </c>
      <c r="X56" s="31">
        <v>0.61499999999999999</v>
      </c>
      <c r="AF56" s="134">
        <f>AVERAGE(AF53:AF55)</f>
        <v>6.0010000000000003</v>
      </c>
      <c r="AG56" s="163">
        <f>AVERAGE(AG53:AG55)</f>
        <v>0.4284714</v>
      </c>
      <c r="AH56" s="142" t="s">
        <v>262</v>
      </c>
      <c r="AN56" s="172">
        <f>AVERAGE(AN53:AN55)</f>
        <v>13.938333333333333</v>
      </c>
      <c r="AO56" s="169">
        <f>AVERAGE(AO53:AO55)</f>
        <v>0.99519699999999978</v>
      </c>
      <c r="AP56" s="142" t="s">
        <v>262</v>
      </c>
    </row>
    <row r="57" spans="1:42" ht="10.5" thickBot="1" x14ac:dyDescent="0.25">
      <c r="A57" s="108"/>
      <c r="B57" s="32"/>
      <c r="C57" s="32"/>
      <c r="D57" s="32"/>
      <c r="E57" s="32"/>
      <c r="F57" s="32"/>
      <c r="G57" s="32"/>
      <c r="H57" s="32"/>
      <c r="I57" s="110">
        <v>72</v>
      </c>
      <c r="J57" s="29">
        <v>13.6374</v>
      </c>
      <c r="K57" s="30">
        <v>13.851599999999999</v>
      </c>
      <c r="L57" s="31">
        <v>13.0662</v>
      </c>
      <c r="Q57" s="110">
        <v>96</v>
      </c>
      <c r="R57" s="29">
        <v>0.436</v>
      </c>
      <c r="S57" s="30">
        <v>0.45200000000000001</v>
      </c>
      <c r="T57" s="31">
        <v>0.42899999999999999</v>
      </c>
      <c r="AF57" s="164">
        <f>STDEV(AF53:AF55)</f>
        <v>0.26376057324778474</v>
      </c>
      <c r="AG57" s="165">
        <f>STDEV(AG53:AG55)</f>
        <v>1.8832504929891844E-2</v>
      </c>
      <c r="AH57" s="142" t="s">
        <v>263</v>
      </c>
      <c r="AN57" s="164">
        <f>STDEV(AN53:AN55)</f>
        <v>0.44461256542447541</v>
      </c>
      <c r="AO57" s="165">
        <f>STDEV(AO53:AO55)</f>
        <v>3.174533717130755E-2</v>
      </c>
      <c r="AP57" s="142" t="s">
        <v>263</v>
      </c>
    </row>
    <row r="58" spans="1:42" x14ac:dyDescent="0.2">
      <c r="A58" s="108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42" x14ac:dyDescent="0.2">
      <c r="A59" s="108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42" x14ac:dyDescent="0.2">
      <c r="A60" s="108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42" x14ac:dyDescent="0.2">
      <c r="A61" s="108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42" x14ac:dyDescent="0.2">
      <c r="A62" s="108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42" x14ac:dyDescent="0.2">
      <c r="A63" s="108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42" x14ac:dyDescent="0.2">
      <c r="A64" s="108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1:34" x14ac:dyDescent="0.2">
      <c r="A65" s="108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1:34" x14ac:dyDescent="0.2">
      <c r="A66" s="108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1:34" x14ac:dyDescent="0.2">
      <c r="A67" s="108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1:34" x14ac:dyDescent="0.2">
      <c r="A68" s="108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1:34" x14ac:dyDescent="0.2">
      <c r="A69" s="108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1:34" x14ac:dyDescent="0.2">
      <c r="A70" s="108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1:34" x14ac:dyDescent="0.2">
      <c r="A71" s="108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1:34" x14ac:dyDescent="0.2">
      <c r="A72" s="108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1:34" x14ac:dyDescent="0.2">
      <c r="A73" s="108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34" x14ac:dyDescent="0.2">
      <c r="N74" s="32"/>
      <c r="O74" s="32"/>
      <c r="P74" s="32"/>
    </row>
    <row r="75" spans="1:34" x14ac:dyDescent="0.2">
      <c r="A75" s="142" t="s">
        <v>270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42" t="s">
        <v>301</v>
      </c>
      <c r="O75" s="174"/>
      <c r="P75" s="174"/>
      <c r="Q75" s="174"/>
      <c r="R75" s="174"/>
      <c r="S75" s="174"/>
      <c r="U75" s="142" t="s">
        <v>302</v>
      </c>
    </row>
    <row r="76" spans="1:34" ht="10.5" thickBot="1" x14ac:dyDescent="0.25">
      <c r="A76" s="173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</row>
    <row r="77" spans="1:34" ht="15.75" customHeight="1" thickBot="1" x14ac:dyDescent="0.4">
      <c r="A77" s="115" t="s">
        <v>12</v>
      </c>
      <c r="B77" s="489" t="s">
        <v>244</v>
      </c>
      <c r="C77" s="490"/>
      <c r="D77" s="491"/>
      <c r="E77" s="115" t="s">
        <v>12</v>
      </c>
      <c r="F77" s="489" t="s">
        <v>247</v>
      </c>
      <c r="G77" s="490"/>
      <c r="H77" s="491"/>
      <c r="I77" s="115" t="s">
        <v>12</v>
      </c>
      <c r="J77" s="492" t="s">
        <v>246</v>
      </c>
      <c r="K77" s="493"/>
      <c r="L77" s="494"/>
      <c r="M77" s="174"/>
      <c r="O77" s="486" t="s">
        <v>303</v>
      </c>
      <c r="P77" s="487"/>
      <c r="Q77" s="488"/>
      <c r="R77" s="486" t="s">
        <v>298</v>
      </c>
      <c r="S77" s="488"/>
      <c r="V77" s="486" t="s">
        <v>303</v>
      </c>
      <c r="W77" s="487"/>
      <c r="X77" s="488"/>
      <c r="Y77" s="486" t="s">
        <v>298</v>
      </c>
      <c r="Z77" s="488"/>
      <c r="AE77" s="495" t="s">
        <v>305</v>
      </c>
      <c r="AF77" s="496"/>
      <c r="AG77" s="496"/>
      <c r="AH77" s="497"/>
    </row>
    <row r="78" spans="1:34" ht="10.5" thickBot="1" x14ac:dyDescent="0.25">
      <c r="A78" s="109">
        <v>0</v>
      </c>
      <c r="B78" s="26">
        <v>30.344999999999999</v>
      </c>
      <c r="C78" s="27">
        <v>30.630600000000001</v>
      </c>
      <c r="D78" s="27">
        <v>28.131599999999999</v>
      </c>
      <c r="E78" s="109">
        <v>0</v>
      </c>
      <c r="F78" s="27">
        <v>0</v>
      </c>
      <c r="G78" s="27">
        <v>0</v>
      </c>
      <c r="H78" s="28">
        <v>0</v>
      </c>
      <c r="I78" s="109">
        <v>0</v>
      </c>
      <c r="J78" s="26">
        <v>0.13100000000000001</v>
      </c>
      <c r="K78" s="27">
        <v>0.13700000000000001</v>
      </c>
      <c r="L78" s="28">
        <v>0.11799999999999999</v>
      </c>
      <c r="M78" s="174"/>
      <c r="N78" s="115" t="s">
        <v>12</v>
      </c>
      <c r="O78" s="166">
        <v>0</v>
      </c>
      <c r="P78" s="171">
        <v>24</v>
      </c>
      <c r="Q78" s="167">
        <v>30</v>
      </c>
      <c r="R78" s="166" t="s">
        <v>292</v>
      </c>
      <c r="S78" s="167" t="s">
        <v>293</v>
      </c>
      <c r="U78" s="115" t="s">
        <v>12</v>
      </c>
      <c r="V78" s="166">
        <v>0</v>
      </c>
      <c r="W78" s="171">
        <v>10</v>
      </c>
      <c r="X78" s="171">
        <v>24</v>
      </c>
      <c r="Y78" s="166" t="s">
        <v>292</v>
      </c>
      <c r="Z78" s="167" t="s">
        <v>293</v>
      </c>
      <c r="AE78" s="182" t="s">
        <v>306</v>
      </c>
      <c r="AF78" s="132"/>
      <c r="AG78" s="132"/>
      <c r="AH78" s="183" t="s">
        <v>307</v>
      </c>
    </row>
    <row r="79" spans="1:34" x14ac:dyDescent="0.2">
      <c r="A79" s="109">
        <v>10</v>
      </c>
      <c r="B79" s="26">
        <v>7.5683999999999996</v>
      </c>
      <c r="C79" s="27">
        <v>7.14</v>
      </c>
      <c r="D79" s="27">
        <v>6.7115999999999998</v>
      </c>
      <c r="E79" s="109">
        <v>5</v>
      </c>
      <c r="F79" s="27">
        <v>0</v>
      </c>
      <c r="G79" s="27">
        <v>0</v>
      </c>
      <c r="H79" s="28">
        <v>0</v>
      </c>
      <c r="I79" s="109">
        <v>10</v>
      </c>
      <c r="J79" s="26">
        <v>0.23100000000000001</v>
      </c>
      <c r="K79" s="27">
        <v>0.24099999999999999</v>
      </c>
      <c r="L79" s="28">
        <v>0.253</v>
      </c>
      <c r="M79" s="174"/>
      <c r="N79" s="126" t="s">
        <v>295</v>
      </c>
      <c r="O79" s="156">
        <v>424.76100000000002</v>
      </c>
      <c r="P79" s="151">
        <v>177.79599999999999</v>
      </c>
      <c r="Q79" s="157">
        <v>20.094999999999999</v>
      </c>
      <c r="R79" s="172">
        <v>12.452999999999999</v>
      </c>
      <c r="S79" s="169">
        <v>0.88914419999999994</v>
      </c>
      <c r="U79" s="126" t="s">
        <v>295</v>
      </c>
      <c r="V79" s="156">
        <v>424.76100000000002</v>
      </c>
      <c r="W79" s="151">
        <v>106.04</v>
      </c>
      <c r="X79" s="151">
        <v>24.806000000000001</v>
      </c>
      <c r="Y79" s="162">
        <v>17.184000000000001</v>
      </c>
      <c r="Z79" s="163">
        <f>Y79*7.14/100</f>
        <v>1.2269376000000001</v>
      </c>
      <c r="AE79" s="182" t="s">
        <v>308</v>
      </c>
      <c r="AF79" s="132"/>
      <c r="AG79" s="132"/>
      <c r="AH79" s="183" t="s">
        <v>309</v>
      </c>
    </row>
    <row r="80" spans="1:34" x14ac:dyDescent="0.2">
      <c r="A80" s="109">
        <v>24</v>
      </c>
      <c r="B80" s="26">
        <v>0</v>
      </c>
      <c r="C80" s="27">
        <v>0</v>
      </c>
      <c r="D80" s="27">
        <v>0</v>
      </c>
      <c r="E80" s="109">
        <v>24</v>
      </c>
      <c r="F80" s="27">
        <v>12.709199999999999</v>
      </c>
      <c r="G80" s="27">
        <v>12.066599999999999</v>
      </c>
      <c r="H80" s="28">
        <v>9.7103999999999999</v>
      </c>
      <c r="I80" s="109">
        <v>24</v>
      </c>
      <c r="J80" s="26">
        <v>0.42699999999999999</v>
      </c>
      <c r="K80" s="27">
        <v>0.42499999999999999</v>
      </c>
      <c r="L80" s="28">
        <v>0.44900000000000001</v>
      </c>
      <c r="M80" s="174"/>
      <c r="N80" s="131" t="s">
        <v>296</v>
      </c>
      <c r="O80" s="158">
        <v>429</v>
      </c>
      <c r="P80" s="153">
        <v>169.14699999999999</v>
      </c>
      <c r="Q80" s="159">
        <v>0</v>
      </c>
      <c r="R80" s="175">
        <v>12.574999999999999</v>
      </c>
      <c r="S80" s="163">
        <v>0.89785499999999985</v>
      </c>
      <c r="U80" s="131" t="s">
        <v>296</v>
      </c>
      <c r="V80" s="158">
        <v>429</v>
      </c>
      <c r="W80" s="153">
        <v>99.540999999999997</v>
      </c>
      <c r="X80" s="153">
        <v>0</v>
      </c>
      <c r="Y80" s="162">
        <v>15.967000000000001</v>
      </c>
      <c r="Z80" s="163">
        <f t="shared" ref="Z80:Z81" si="4">Y80*7.14/100</f>
        <v>1.1400437999999999</v>
      </c>
      <c r="AE80" s="182" t="s">
        <v>310</v>
      </c>
      <c r="AF80" s="132"/>
      <c r="AG80" s="132"/>
      <c r="AH80" s="183" t="s">
        <v>310</v>
      </c>
    </row>
    <row r="81" spans="1:34" ht="10.5" thickBot="1" x14ac:dyDescent="0.25">
      <c r="A81" s="109">
        <v>48</v>
      </c>
      <c r="B81" s="26">
        <v>1.9278</v>
      </c>
      <c r="C81" s="27">
        <v>0</v>
      </c>
      <c r="D81" s="27">
        <v>0</v>
      </c>
      <c r="E81" s="109">
        <v>30</v>
      </c>
      <c r="F81" s="27">
        <v>1.4279999999999999</v>
      </c>
      <c r="G81" s="27">
        <v>0</v>
      </c>
      <c r="H81" s="28">
        <v>0</v>
      </c>
      <c r="I81" s="109">
        <v>48</v>
      </c>
      <c r="J81" s="26">
        <v>0.55900000000000005</v>
      </c>
      <c r="K81" s="27">
        <v>0.57899999999999996</v>
      </c>
      <c r="L81" s="28">
        <v>0.58699999999999997</v>
      </c>
      <c r="M81" s="174"/>
      <c r="N81" s="137" t="s">
        <v>297</v>
      </c>
      <c r="O81" s="160">
        <v>393.851</v>
      </c>
      <c r="P81" s="150">
        <v>135.51900000000001</v>
      </c>
      <c r="Q81" s="161">
        <v>0</v>
      </c>
      <c r="R81" s="164">
        <v>13.308</v>
      </c>
      <c r="S81" s="165">
        <v>0.95019120000000001</v>
      </c>
      <c r="U81" s="137" t="s">
        <v>297</v>
      </c>
      <c r="V81" s="160">
        <v>393.851</v>
      </c>
      <c r="W81" s="150">
        <v>93.98</v>
      </c>
      <c r="X81" s="150">
        <v>0</v>
      </c>
      <c r="Y81" s="170">
        <v>15.788</v>
      </c>
      <c r="Z81" s="165">
        <f t="shared" si="4"/>
        <v>1.1272632</v>
      </c>
      <c r="AE81" s="182" t="s">
        <v>311</v>
      </c>
      <c r="AF81" s="132"/>
      <c r="AG81" s="132"/>
      <c r="AH81" s="183" t="s">
        <v>312</v>
      </c>
    </row>
    <row r="82" spans="1:34" ht="10.5" thickBot="1" x14ac:dyDescent="0.25">
      <c r="A82" s="110">
        <v>68</v>
      </c>
      <c r="B82" s="29">
        <v>0</v>
      </c>
      <c r="C82" s="30">
        <v>0</v>
      </c>
      <c r="D82" s="30">
        <v>0</v>
      </c>
      <c r="E82" s="109">
        <v>48</v>
      </c>
      <c r="F82" s="27">
        <v>0</v>
      </c>
      <c r="G82" s="27">
        <v>0</v>
      </c>
      <c r="H82" s="28">
        <v>0</v>
      </c>
      <c r="I82" s="109">
        <v>68</v>
      </c>
      <c r="J82" s="26">
        <v>0.64800000000000002</v>
      </c>
      <c r="K82" s="27">
        <v>0.63900000000000001</v>
      </c>
      <c r="L82" s="28">
        <v>0.66300000000000003</v>
      </c>
      <c r="M82" s="174"/>
      <c r="R82" s="172">
        <v>12.778666666666666</v>
      </c>
      <c r="S82" s="169">
        <v>0.9123967999999999</v>
      </c>
      <c r="T82" s="142" t="s">
        <v>262</v>
      </c>
      <c r="Y82" s="142">
        <f>AVERAGE(Y79:Y81)</f>
        <v>16.313000000000002</v>
      </c>
      <c r="Z82" s="152">
        <f>AVERAGE(Z79:Z81)</f>
        <v>1.1647482</v>
      </c>
      <c r="AA82" s="142" t="s">
        <v>262</v>
      </c>
      <c r="AE82" s="182"/>
      <c r="AF82" s="132"/>
      <c r="AG82" s="132"/>
      <c r="AH82" s="183"/>
    </row>
    <row r="83" spans="1:34" ht="10.5" thickBot="1" x14ac:dyDescent="0.25">
      <c r="A83" s="108"/>
      <c r="B83" s="32"/>
      <c r="C83" s="32"/>
      <c r="D83" s="32"/>
      <c r="E83" s="110">
        <v>72</v>
      </c>
      <c r="F83" s="30">
        <v>0</v>
      </c>
      <c r="G83" s="30">
        <v>0</v>
      </c>
      <c r="H83" s="31">
        <v>0</v>
      </c>
      <c r="I83" s="110">
        <v>96</v>
      </c>
      <c r="J83" s="29">
        <v>0.65600000000000003</v>
      </c>
      <c r="K83" s="30">
        <v>0.64300000000000002</v>
      </c>
      <c r="L83" s="31">
        <v>0.65100000000000002</v>
      </c>
      <c r="M83" s="174"/>
      <c r="R83" s="164">
        <v>0.46245684483347588</v>
      </c>
      <c r="S83" s="165">
        <v>3.3019418721110222E-2</v>
      </c>
      <c r="T83" s="142" t="s">
        <v>263</v>
      </c>
      <c r="Y83" s="152">
        <f>STDEV(Y79:Y81)</f>
        <v>0.75959923643984828</v>
      </c>
      <c r="Z83" s="152">
        <f>STDEV(Z79:Z81)</f>
        <v>5.423538548180519E-2</v>
      </c>
      <c r="AA83" s="142" t="s">
        <v>263</v>
      </c>
      <c r="AE83" s="182" t="s">
        <v>313</v>
      </c>
      <c r="AF83" s="132"/>
      <c r="AG83" s="132"/>
      <c r="AH83" s="183"/>
    </row>
    <row r="84" spans="1:34" x14ac:dyDescent="0.2">
      <c r="B84" s="32"/>
      <c r="C84" s="32"/>
      <c r="D84" s="32"/>
      <c r="H84" s="32"/>
      <c r="I84" s="32"/>
      <c r="J84" s="174"/>
      <c r="K84" s="174"/>
      <c r="L84" s="174"/>
      <c r="M84" s="174"/>
      <c r="AE84" s="184" t="s">
        <v>314</v>
      </c>
      <c r="AF84" s="132"/>
      <c r="AG84" s="132"/>
      <c r="AH84" s="185">
        <v>3.8E-3</v>
      </c>
    </row>
    <row r="85" spans="1:34" x14ac:dyDescent="0.2">
      <c r="B85" s="32"/>
      <c r="C85" s="32"/>
      <c r="D85" s="32"/>
      <c r="H85" s="32"/>
      <c r="I85" s="32"/>
      <c r="J85" s="32"/>
      <c r="K85" s="174"/>
      <c r="L85" s="174"/>
      <c r="M85" s="174"/>
      <c r="N85" s="174"/>
      <c r="O85" s="174"/>
      <c r="P85" s="174"/>
      <c r="Q85" s="174"/>
      <c r="R85" s="174"/>
      <c r="S85" s="174"/>
      <c r="AE85" s="182" t="s">
        <v>315</v>
      </c>
      <c r="AF85" s="132"/>
      <c r="AG85" s="132"/>
      <c r="AH85" s="183" t="s">
        <v>316</v>
      </c>
    </row>
    <row r="86" spans="1:34" x14ac:dyDescent="0.2">
      <c r="B86" s="32"/>
      <c r="C86" s="32"/>
      <c r="D86" s="32"/>
      <c r="H86" s="32"/>
      <c r="I86" s="32"/>
      <c r="J86" s="32"/>
      <c r="K86" s="174"/>
      <c r="L86" s="174"/>
      <c r="M86" s="174"/>
      <c r="N86" s="174"/>
      <c r="O86" s="174"/>
      <c r="P86" s="174"/>
      <c r="Q86" s="174"/>
      <c r="R86" s="174"/>
      <c r="S86" s="174"/>
      <c r="AE86" s="182" t="s">
        <v>317</v>
      </c>
      <c r="AF86" s="132"/>
      <c r="AG86" s="132"/>
      <c r="AH86" s="183" t="s">
        <v>318</v>
      </c>
    </row>
    <row r="87" spans="1:34" x14ac:dyDescent="0.2">
      <c r="B87" s="32"/>
      <c r="C87" s="32"/>
      <c r="D87" s="32"/>
      <c r="H87" s="32"/>
      <c r="I87" s="32"/>
      <c r="J87" s="32"/>
      <c r="K87" s="174"/>
      <c r="L87" s="174"/>
      <c r="M87" s="174"/>
      <c r="N87" s="174"/>
      <c r="O87" s="174"/>
      <c r="P87" s="174"/>
      <c r="Q87" s="174"/>
      <c r="R87" s="174"/>
      <c r="S87" s="174"/>
      <c r="AE87" s="182" t="s">
        <v>319</v>
      </c>
      <c r="AF87" s="132"/>
      <c r="AG87" s="132"/>
      <c r="AH87" s="183" t="s">
        <v>320</v>
      </c>
    </row>
    <row r="88" spans="1:34" x14ac:dyDescent="0.2">
      <c r="B88" s="32"/>
      <c r="C88" s="32"/>
      <c r="D88" s="32"/>
      <c r="H88" s="32"/>
      <c r="I88" s="32"/>
      <c r="J88" s="32"/>
      <c r="K88" s="174"/>
      <c r="L88" s="174"/>
      <c r="M88" s="174"/>
      <c r="N88" s="174"/>
      <c r="O88" s="174"/>
      <c r="P88" s="174"/>
      <c r="Q88" s="174"/>
      <c r="R88" s="174"/>
      <c r="S88" s="174"/>
      <c r="AE88" s="182" t="s">
        <v>321</v>
      </c>
      <c r="AF88" s="132"/>
      <c r="AG88" s="132"/>
      <c r="AH88" s="183" t="s">
        <v>322</v>
      </c>
    </row>
    <row r="89" spans="1:34" x14ac:dyDescent="0.2">
      <c r="B89" s="32"/>
      <c r="C89" s="32"/>
      <c r="D89" s="32"/>
      <c r="H89" s="32"/>
      <c r="I89" s="32"/>
      <c r="J89" s="32"/>
      <c r="K89" s="174"/>
      <c r="L89" s="174"/>
      <c r="M89" s="174"/>
      <c r="N89" s="174"/>
      <c r="O89" s="174"/>
      <c r="P89" s="174"/>
      <c r="Q89" s="174"/>
      <c r="R89" s="174"/>
      <c r="S89" s="174"/>
      <c r="AE89" s="182" t="s">
        <v>323</v>
      </c>
      <c r="AF89" s="132"/>
      <c r="AG89" s="132"/>
      <c r="AH89" s="183">
        <v>3</v>
      </c>
    </row>
    <row r="90" spans="1:34" x14ac:dyDescent="0.2">
      <c r="B90" s="32"/>
      <c r="C90" s="32"/>
      <c r="D90" s="32"/>
      <c r="H90" s="32"/>
      <c r="I90" s="32"/>
      <c r="J90" s="32"/>
      <c r="K90" s="174"/>
      <c r="L90" s="174"/>
      <c r="M90" s="174"/>
      <c r="N90" s="174"/>
      <c r="O90" s="174"/>
      <c r="P90" s="174"/>
      <c r="Q90" s="174"/>
      <c r="R90" s="174"/>
      <c r="S90" s="174"/>
      <c r="AE90" s="182"/>
      <c r="AF90" s="132"/>
      <c r="AG90" s="132"/>
      <c r="AH90" s="183"/>
    </row>
    <row r="91" spans="1:34" x14ac:dyDescent="0.2">
      <c r="B91" s="32"/>
      <c r="C91" s="32"/>
      <c r="D91" s="32"/>
      <c r="H91" s="32"/>
      <c r="I91" s="32"/>
      <c r="J91" s="32"/>
      <c r="K91" s="174"/>
      <c r="L91" s="174"/>
      <c r="M91" s="174"/>
      <c r="N91" s="174"/>
      <c r="O91" s="174"/>
      <c r="P91" s="174"/>
      <c r="Q91" s="174"/>
      <c r="R91" s="174"/>
      <c r="S91" s="174"/>
      <c r="AE91" s="182" t="s">
        <v>324</v>
      </c>
      <c r="AF91" s="132"/>
      <c r="AG91" s="132"/>
      <c r="AH91" s="183"/>
    </row>
    <row r="92" spans="1:34" x14ac:dyDescent="0.2">
      <c r="B92" s="32"/>
      <c r="C92" s="32"/>
      <c r="D92" s="32"/>
      <c r="H92" s="32"/>
      <c r="I92" s="32"/>
      <c r="J92" s="32"/>
      <c r="K92" s="174"/>
      <c r="L92" s="174"/>
      <c r="M92" s="174"/>
      <c r="N92" s="174"/>
      <c r="O92" s="174"/>
      <c r="P92" s="174"/>
      <c r="Q92" s="174"/>
      <c r="R92" s="174"/>
      <c r="S92" s="174"/>
      <c r="AE92" s="182" t="s">
        <v>325</v>
      </c>
      <c r="AF92" s="132"/>
      <c r="AG92" s="132"/>
      <c r="AH92" s="183">
        <v>-6.7789999999999999</v>
      </c>
    </row>
    <row r="93" spans="1:34" x14ac:dyDescent="0.2">
      <c r="B93" s="32"/>
      <c r="C93" s="32"/>
      <c r="D93" s="32"/>
      <c r="H93" s="32"/>
      <c r="I93" s="32"/>
      <c r="J93" s="32"/>
      <c r="K93" s="174"/>
      <c r="L93" s="174"/>
      <c r="M93" s="174"/>
      <c r="N93" s="174"/>
      <c r="O93" s="174"/>
      <c r="P93" s="174"/>
      <c r="Q93" s="174"/>
      <c r="R93" s="174"/>
      <c r="S93" s="174"/>
      <c r="AE93" s="182" t="s">
        <v>326</v>
      </c>
      <c r="AF93" s="132"/>
      <c r="AG93" s="132"/>
      <c r="AH93" s="183" t="s">
        <v>327</v>
      </c>
    </row>
    <row r="94" spans="1:34" ht="10.5" thickBot="1" x14ac:dyDescent="0.25">
      <c r="B94" s="32"/>
      <c r="C94" s="32"/>
      <c r="D94" s="32"/>
      <c r="H94" s="32"/>
      <c r="I94" s="32"/>
      <c r="J94" s="32"/>
      <c r="K94" s="174"/>
      <c r="L94" s="174"/>
      <c r="M94" s="174"/>
      <c r="N94" s="174"/>
      <c r="O94" s="174"/>
      <c r="P94" s="174"/>
      <c r="Q94" s="174"/>
      <c r="R94" s="174"/>
      <c r="S94" s="174"/>
      <c r="AE94" s="186" t="s">
        <v>328</v>
      </c>
      <c r="AF94" s="138"/>
      <c r="AG94" s="138"/>
      <c r="AH94" s="187">
        <v>0.99250000000000005</v>
      </c>
    </row>
    <row r="95" spans="1:34" x14ac:dyDescent="0.2">
      <c r="B95" s="32"/>
      <c r="C95" s="32"/>
      <c r="D95" s="32"/>
      <c r="H95" s="32"/>
      <c r="I95" s="32"/>
      <c r="J95" s="32"/>
      <c r="K95" s="174"/>
      <c r="L95" s="174"/>
      <c r="M95" s="174"/>
      <c r="N95" s="174"/>
      <c r="O95" s="174"/>
      <c r="P95" s="174"/>
      <c r="Q95" s="174"/>
      <c r="R95" s="174"/>
      <c r="S95" s="174"/>
      <c r="AE95" s="1"/>
      <c r="AH95" s="1"/>
    </row>
    <row r="96" spans="1:34" x14ac:dyDescent="0.2">
      <c r="B96" s="32"/>
      <c r="C96" s="32"/>
      <c r="D96" s="32"/>
      <c r="H96" s="32"/>
      <c r="I96" s="32"/>
      <c r="J96" s="32"/>
      <c r="K96" s="174"/>
      <c r="L96" s="174"/>
      <c r="M96" s="174"/>
      <c r="N96" s="174"/>
      <c r="O96" s="174"/>
      <c r="P96" s="174"/>
      <c r="Q96" s="174"/>
      <c r="R96" s="174"/>
      <c r="S96" s="174"/>
      <c r="AE96" s="1"/>
      <c r="AH96" s="1"/>
    </row>
    <row r="97" spans="1:34" x14ac:dyDescent="0.2">
      <c r="B97" s="32"/>
      <c r="C97" s="32"/>
      <c r="D97" s="32"/>
      <c r="H97" s="32"/>
      <c r="I97" s="32"/>
      <c r="J97" s="32"/>
      <c r="K97" s="174"/>
      <c r="L97" s="174"/>
      <c r="M97" s="174"/>
      <c r="N97" s="174"/>
      <c r="O97" s="174"/>
      <c r="P97" s="174"/>
      <c r="Q97" s="174"/>
      <c r="R97" s="174"/>
      <c r="S97" s="174"/>
      <c r="AE97" s="1"/>
      <c r="AH97" s="1"/>
    </row>
    <row r="98" spans="1:34" x14ac:dyDescent="0.2">
      <c r="B98" s="32"/>
      <c r="C98" s="32"/>
      <c r="D98" s="32"/>
      <c r="H98" s="32"/>
      <c r="I98" s="32"/>
      <c r="J98" s="32"/>
      <c r="K98" s="174"/>
      <c r="L98" s="174"/>
      <c r="M98" s="174"/>
      <c r="N98" s="174"/>
      <c r="O98" s="174"/>
      <c r="P98" s="174"/>
      <c r="Q98" s="174"/>
      <c r="R98" s="174"/>
      <c r="S98" s="174"/>
      <c r="AE98" s="1"/>
      <c r="AH98" s="1"/>
    </row>
    <row r="99" spans="1:34" x14ac:dyDescent="0.2">
      <c r="B99" s="32"/>
      <c r="C99" s="32"/>
      <c r="D99" s="32"/>
      <c r="H99" s="32"/>
      <c r="I99" s="32"/>
      <c r="J99" s="32"/>
      <c r="K99" s="174"/>
      <c r="L99" s="174"/>
      <c r="M99" s="174"/>
      <c r="N99" s="174"/>
      <c r="O99" s="174"/>
      <c r="P99" s="174"/>
      <c r="Q99" s="174"/>
      <c r="R99" s="174"/>
      <c r="S99" s="174"/>
      <c r="AE99" s="1"/>
      <c r="AH99" s="1"/>
    </row>
    <row r="100" spans="1:34" x14ac:dyDescent="0.2">
      <c r="B100" s="32"/>
      <c r="C100" s="32"/>
      <c r="D100" s="32"/>
      <c r="H100" s="32"/>
      <c r="I100" s="32"/>
      <c r="J100" s="32"/>
      <c r="K100" s="174"/>
      <c r="L100" s="174"/>
      <c r="M100" s="174"/>
      <c r="N100" s="174"/>
      <c r="O100" s="174"/>
      <c r="P100" s="174"/>
      <c r="Q100" s="174"/>
      <c r="R100" s="174"/>
      <c r="S100" s="174"/>
    </row>
    <row r="101" spans="1:34" x14ac:dyDescent="0.2">
      <c r="B101" s="32"/>
      <c r="C101" s="32"/>
      <c r="D101" s="32"/>
      <c r="H101" s="32"/>
      <c r="I101" s="32"/>
      <c r="J101" s="32"/>
      <c r="K101" s="174"/>
      <c r="L101" s="174"/>
      <c r="M101" s="174"/>
      <c r="N101" s="174"/>
      <c r="O101" s="174"/>
      <c r="P101" s="174"/>
      <c r="Q101" s="174"/>
      <c r="R101" s="174"/>
      <c r="S101" s="174"/>
    </row>
    <row r="102" spans="1:34" x14ac:dyDescent="0.2">
      <c r="B102" s="32"/>
      <c r="C102" s="32"/>
      <c r="D102" s="32"/>
      <c r="H102" s="32"/>
      <c r="I102" s="32"/>
      <c r="J102" s="32"/>
      <c r="K102" s="174"/>
      <c r="L102" s="174"/>
      <c r="M102" s="174"/>
      <c r="N102" s="174"/>
      <c r="O102" s="174"/>
      <c r="P102" s="174"/>
      <c r="Q102" s="174"/>
      <c r="R102" s="174"/>
      <c r="S102" s="174"/>
    </row>
    <row r="103" spans="1:34" x14ac:dyDescent="0.2">
      <c r="B103" s="32"/>
      <c r="C103" s="32"/>
      <c r="D103" s="32"/>
      <c r="H103" s="32"/>
      <c r="I103" s="32"/>
      <c r="J103" s="32"/>
      <c r="K103" s="174"/>
      <c r="L103" s="174"/>
      <c r="M103" s="174"/>
      <c r="N103" s="174"/>
      <c r="O103" s="174"/>
      <c r="P103" s="174"/>
      <c r="Q103" s="174"/>
      <c r="R103" s="174"/>
      <c r="S103" s="174"/>
    </row>
    <row r="104" spans="1:34" x14ac:dyDescent="0.2">
      <c r="B104" s="32"/>
      <c r="C104" s="32"/>
      <c r="D104" s="32"/>
      <c r="H104" s="32"/>
      <c r="I104" s="32"/>
      <c r="J104" s="32"/>
      <c r="K104" s="174"/>
      <c r="L104" s="174"/>
      <c r="M104" s="174"/>
      <c r="N104" s="174"/>
      <c r="O104" s="174"/>
      <c r="P104" s="174"/>
      <c r="Q104" s="174"/>
      <c r="R104" s="174"/>
      <c r="S104" s="174"/>
    </row>
    <row r="105" spans="1:34" x14ac:dyDescent="0.2">
      <c r="B105" s="32"/>
      <c r="C105" s="32"/>
      <c r="D105" s="32"/>
      <c r="H105" s="32"/>
      <c r="I105" s="32"/>
      <c r="J105" s="32"/>
      <c r="K105" s="174"/>
      <c r="L105" s="174"/>
      <c r="M105" s="174"/>
      <c r="N105" s="174"/>
      <c r="O105" s="174"/>
      <c r="P105" s="174"/>
      <c r="Q105" s="174"/>
      <c r="R105" s="174"/>
      <c r="S105" s="174"/>
    </row>
    <row r="106" spans="1:34" x14ac:dyDescent="0.2">
      <c r="B106" s="32"/>
      <c r="C106" s="32"/>
      <c r="D106" s="32"/>
      <c r="H106" s="32"/>
      <c r="I106" s="32"/>
      <c r="J106" s="32"/>
      <c r="K106" s="174"/>
      <c r="L106" s="174"/>
      <c r="M106" s="174"/>
      <c r="N106" s="174"/>
      <c r="O106" s="174"/>
      <c r="P106" s="174"/>
      <c r="Q106" s="174"/>
      <c r="R106" s="174"/>
      <c r="S106" s="174"/>
    </row>
    <row r="107" spans="1:34" x14ac:dyDescent="0.2">
      <c r="B107" s="32"/>
      <c r="C107" s="32"/>
      <c r="D107" s="32"/>
      <c r="H107" s="32"/>
      <c r="I107" s="32"/>
      <c r="J107" s="32"/>
      <c r="K107" s="174"/>
      <c r="L107" s="174"/>
      <c r="M107" s="174"/>
      <c r="N107" s="174"/>
      <c r="O107" s="174"/>
      <c r="P107" s="174"/>
      <c r="Q107" s="174"/>
      <c r="R107" s="174"/>
      <c r="S107" s="174"/>
    </row>
    <row r="108" spans="1:34" x14ac:dyDescent="0.2">
      <c r="B108" s="32"/>
      <c r="C108" s="32"/>
      <c r="D108" s="32"/>
      <c r="H108" s="32"/>
      <c r="I108" s="32"/>
      <c r="J108" s="32"/>
      <c r="K108" s="174"/>
      <c r="L108" s="174"/>
      <c r="M108" s="174"/>
      <c r="N108" s="174"/>
      <c r="O108" s="174"/>
      <c r="P108" s="174"/>
      <c r="Q108" s="174"/>
      <c r="R108" s="174"/>
      <c r="S108" s="174"/>
    </row>
    <row r="109" spans="1:34" x14ac:dyDescent="0.2">
      <c r="A109" s="142" t="s">
        <v>271</v>
      </c>
      <c r="B109" s="32"/>
      <c r="C109" s="32"/>
      <c r="D109" s="32"/>
      <c r="H109" s="32"/>
      <c r="I109" s="32"/>
      <c r="J109" s="32"/>
      <c r="K109" s="174"/>
      <c r="L109" s="174"/>
      <c r="M109" s="174"/>
      <c r="N109" s="174"/>
      <c r="O109" s="174"/>
      <c r="P109" s="174"/>
      <c r="Q109" s="174"/>
      <c r="R109" s="174"/>
      <c r="S109" s="174"/>
    </row>
    <row r="110" spans="1:34" ht="10.5" thickBot="1" x14ac:dyDescent="0.25"/>
    <row r="111" spans="1:34" ht="32" thickBot="1" x14ac:dyDescent="0.4">
      <c r="A111" s="123"/>
      <c r="B111" s="124" t="s">
        <v>272</v>
      </c>
      <c r="C111" s="124" t="s">
        <v>273</v>
      </c>
      <c r="D111" s="124" t="s">
        <v>274</v>
      </c>
      <c r="E111" s="124" t="s">
        <v>275</v>
      </c>
      <c r="F111" s="124" t="s">
        <v>276</v>
      </c>
      <c r="G111" s="124" t="s">
        <v>277</v>
      </c>
      <c r="H111" s="124" t="s">
        <v>278</v>
      </c>
      <c r="I111" s="124" t="s">
        <v>279</v>
      </c>
      <c r="J111" s="124" t="s">
        <v>285</v>
      </c>
      <c r="K111" s="124" t="s">
        <v>285</v>
      </c>
      <c r="L111" s="125" t="s">
        <v>284</v>
      </c>
      <c r="P111" s="513" t="s">
        <v>308</v>
      </c>
      <c r="Q111" s="127"/>
      <c r="R111" s="48"/>
      <c r="S111" s="127"/>
      <c r="T111" s="127"/>
      <c r="U111" s="127"/>
      <c r="V111" s="514" t="s">
        <v>13</v>
      </c>
      <c r="W111" s="127"/>
      <c r="X111" s="145"/>
    </row>
    <row r="112" spans="1:34" ht="14.5" x14ac:dyDescent="0.35">
      <c r="A112" s="126" t="s">
        <v>280</v>
      </c>
      <c r="B112" s="127">
        <v>10</v>
      </c>
      <c r="C112" s="127">
        <v>100</v>
      </c>
      <c r="D112" s="127">
        <v>43.2</v>
      </c>
      <c r="E112" s="127">
        <f>D112*C112</f>
        <v>4320</v>
      </c>
      <c r="F112" s="127">
        <v>100</v>
      </c>
      <c r="G112" s="128">
        <v>106000000</v>
      </c>
      <c r="H112" s="128">
        <f>G112*E112/F112</f>
        <v>4579200000</v>
      </c>
      <c r="I112" s="128">
        <f>H112/10</f>
        <v>457920000</v>
      </c>
      <c r="J112" s="128">
        <f>AVERAGE(I112:I113)</f>
        <v>475200000</v>
      </c>
      <c r="K112" s="129"/>
      <c r="L112" s="130"/>
      <c r="P112" s="515" t="s">
        <v>310</v>
      </c>
      <c r="Q112" s="132"/>
      <c r="R112" s="52"/>
      <c r="S112" s="132"/>
      <c r="T112" s="132"/>
      <c r="U112" s="132"/>
      <c r="V112" s="516" t="s">
        <v>310</v>
      </c>
      <c r="W112" s="132"/>
      <c r="X112" s="146"/>
    </row>
    <row r="113" spans="1:24" ht="14.5" x14ac:dyDescent="0.35">
      <c r="A113" s="131" t="s">
        <v>280</v>
      </c>
      <c r="B113" s="132">
        <v>10</v>
      </c>
      <c r="C113" s="132">
        <v>100</v>
      </c>
      <c r="D113" s="132">
        <v>43.2</v>
      </c>
      <c r="E113" s="132">
        <f t="shared" ref="E113:E117" si="5">D113*C113</f>
        <v>4320</v>
      </c>
      <c r="F113" s="132">
        <v>100</v>
      </c>
      <c r="G113" s="133">
        <v>114000000</v>
      </c>
      <c r="H113" s="133">
        <f t="shared" ref="H113:H117" si="6">G113*E113/F113</f>
        <v>4924800000</v>
      </c>
      <c r="I113" s="133">
        <f t="shared" ref="I113:I117" si="7">H113/10</f>
        <v>492480000</v>
      </c>
      <c r="J113" s="132"/>
      <c r="K113" s="134"/>
      <c r="L113" s="135"/>
      <c r="P113" s="515" t="s">
        <v>311</v>
      </c>
      <c r="Q113" s="132"/>
      <c r="R113" s="52"/>
      <c r="S113" s="132"/>
      <c r="T113" s="132"/>
      <c r="U113" s="132"/>
      <c r="V113" s="516" t="s">
        <v>14</v>
      </c>
      <c r="W113" s="132"/>
      <c r="X113" s="146"/>
    </row>
    <row r="114" spans="1:24" ht="14.5" x14ac:dyDescent="0.35">
      <c r="A114" s="131" t="s">
        <v>281</v>
      </c>
      <c r="B114" s="132">
        <v>10</v>
      </c>
      <c r="C114" s="132">
        <v>100</v>
      </c>
      <c r="D114" s="132">
        <v>40.700000000000003</v>
      </c>
      <c r="E114" s="132">
        <f t="shared" si="5"/>
        <v>4070.0000000000005</v>
      </c>
      <c r="F114" s="132">
        <v>100</v>
      </c>
      <c r="G114" s="133">
        <v>113000000</v>
      </c>
      <c r="H114" s="133">
        <f t="shared" si="6"/>
        <v>4599100000.000001</v>
      </c>
      <c r="I114" s="133">
        <f t="shared" si="7"/>
        <v>459910000.00000012</v>
      </c>
      <c r="J114" s="133">
        <f>AVERAGE(I114:I115)</f>
        <v>459910000.00000012</v>
      </c>
      <c r="K114" s="136">
        <f>AVERAGE(J112,J114,J116)</f>
        <v>600196666.66666663</v>
      </c>
      <c r="L114" s="135">
        <f>AVEDEV(J112,J114,J116)</f>
        <v>176855555.55555549</v>
      </c>
      <c r="P114" s="515"/>
      <c r="Q114" s="132"/>
      <c r="R114" s="52"/>
      <c r="S114" s="132"/>
      <c r="T114" s="132"/>
      <c r="U114" s="132"/>
      <c r="V114" s="516"/>
      <c r="W114" s="132"/>
      <c r="X114" s="146"/>
    </row>
    <row r="115" spans="1:24" ht="14.5" x14ac:dyDescent="0.35">
      <c r="A115" s="131" t="s">
        <v>281</v>
      </c>
      <c r="B115" s="132">
        <v>10</v>
      </c>
      <c r="C115" s="132">
        <v>100</v>
      </c>
      <c r="D115" s="132">
        <v>40.700000000000003</v>
      </c>
      <c r="E115" s="132">
        <f t="shared" si="5"/>
        <v>4070.0000000000005</v>
      </c>
      <c r="F115" s="132">
        <v>100</v>
      </c>
      <c r="G115" s="133">
        <v>113000000</v>
      </c>
      <c r="H115" s="133">
        <f t="shared" si="6"/>
        <v>4599100000.000001</v>
      </c>
      <c r="I115" s="133">
        <f t="shared" si="7"/>
        <v>459910000.00000012</v>
      </c>
      <c r="J115" s="132"/>
      <c r="K115" s="134"/>
      <c r="L115" s="135"/>
      <c r="P115" s="515" t="s">
        <v>420</v>
      </c>
      <c r="Q115" s="132"/>
      <c r="R115" s="52"/>
      <c r="S115" s="132"/>
      <c r="T115" s="132"/>
      <c r="U115" s="132"/>
      <c r="V115" s="516"/>
      <c r="W115" s="132"/>
      <c r="X115" s="146"/>
    </row>
    <row r="116" spans="1:24" ht="14.5" x14ac:dyDescent="0.35">
      <c r="A116" s="131" t="s">
        <v>282</v>
      </c>
      <c r="B116" s="132">
        <v>10</v>
      </c>
      <c r="C116" s="132">
        <v>100</v>
      </c>
      <c r="D116" s="132">
        <v>61.6</v>
      </c>
      <c r="E116" s="132">
        <f t="shared" si="5"/>
        <v>6160</v>
      </c>
      <c r="F116" s="132">
        <v>100</v>
      </c>
      <c r="G116" s="133">
        <v>143000000</v>
      </c>
      <c r="H116" s="133">
        <f t="shared" si="6"/>
        <v>8808800000</v>
      </c>
      <c r="I116" s="133">
        <f t="shared" si="7"/>
        <v>880880000</v>
      </c>
      <c r="J116" s="133">
        <f>AVERAGE(I116:I117)</f>
        <v>865480000</v>
      </c>
      <c r="K116" s="134"/>
      <c r="L116" s="135"/>
      <c r="P116" s="515" t="s">
        <v>314</v>
      </c>
      <c r="Q116" s="132"/>
      <c r="R116" s="52"/>
      <c r="S116" s="132"/>
      <c r="T116" s="132"/>
      <c r="U116" s="132"/>
      <c r="V116" s="519" t="s">
        <v>421</v>
      </c>
      <c r="W116" s="132"/>
      <c r="X116" s="146"/>
    </row>
    <row r="117" spans="1:24" ht="15" thickBot="1" x14ac:dyDescent="0.4">
      <c r="A117" s="137" t="s">
        <v>282</v>
      </c>
      <c r="B117" s="138">
        <v>10</v>
      </c>
      <c r="C117" s="138">
        <v>100</v>
      </c>
      <c r="D117" s="138">
        <v>61.6</v>
      </c>
      <c r="E117" s="138">
        <f t="shared" si="5"/>
        <v>6160</v>
      </c>
      <c r="F117" s="138">
        <v>100</v>
      </c>
      <c r="G117" s="139">
        <v>138000000</v>
      </c>
      <c r="H117" s="139">
        <f t="shared" si="6"/>
        <v>8500800000</v>
      </c>
      <c r="I117" s="139">
        <f t="shared" si="7"/>
        <v>850080000</v>
      </c>
      <c r="J117" s="138"/>
      <c r="K117" s="140"/>
      <c r="L117" s="141"/>
      <c r="P117" s="515" t="s">
        <v>315</v>
      </c>
      <c r="Q117" s="132"/>
      <c r="R117" s="52"/>
      <c r="S117" s="132"/>
      <c r="T117" s="132"/>
      <c r="U117" s="132"/>
      <c r="V117" s="519" t="s">
        <v>422</v>
      </c>
      <c r="W117" s="132"/>
      <c r="X117" s="146"/>
    </row>
    <row r="118" spans="1:24" ht="14.5" x14ac:dyDescent="0.35">
      <c r="A118" s="131"/>
      <c r="L118" s="143"/>
      <c r="P118" s="515" t="s">
        <v>317</v>
      </c>
      <c r="Q118" s="132"/>
      <c r="R118" s="52"/>
      <c r="S118" s="132"/>
      <c r="T118" s="132"/>
      <c r="U118" s="132"/>
      <c r="V118" s="516" t="s">
        <v>318</v>
      </c>
      <c r="W118" s="132"/>
      <c r="X118" s="146"/>
    </row>
    <row r="119" spans="1:24" ht="15" thickBot="1" x14ac:dyDescent="0.4">
      <c r="A119" s="131"/>
      <c r="G119" s="144" t="s">
        <v>283</v>
      </c>
      <c r="L119" s="143"/>
      <c r="P119" s="515" t="s">
        <v>319</v>
      </c>
      <c r="Q119" s="132"/>
      <c r="R119" s="52"/>
      <c r="S119" s="132"/>
      <c r="T119" s="132"/>
      <c r="U119" s="132"/>
      <c r="V119" s="516" t="s">
        <v>320</v>
      </c>
      <c r="W119" s="132"/>
      <c r="X119" s="146"/>
    </row>
    <row r="120" spans="1:24" ht="14.5" x14ac:dyDescent="0.35">
      <c r="A120" s="126" t="s">
        <v>280</v>
      </c>
      <c r="B120" s="127">
        <v>10</v>
      </c>
      <c r="C120" s="127">
        <v>100</v>
      </c>
      <c r="D120" s="127">
        <v>43.2</v>
      </c>
      <c r="E120" s="127">
        <f t="shared" ref="E120:E125" si="8">D120*C120</f>
        <v>4320</v>
      </c>
      <c r="F120" s="127">
        <v>100</v>
      </c>
      <c r="G120" s="128">
        <v>2020000</v>
      </c>
      <c r="H120" s="128">
        <f t="shared" ref="H120:H125" si="9">G120*E120/F120</f>
        <v>87264000</v>
      </c>
      <c r="I120" s="128">
        <f t="shared" ref="I120:I125" si="10">H120/10</f>
        <v>8726400</v>
      </c>
      <c r="J120" s="128">
        <f>AVERAGE(I120:I121)</f>
        <v>9115200</v>
      </c>
      <c r="K120" s="129"/>
      <c r="L120" s="130"/>
      <c r="P120" s="515" t="s">
        <v>423</v>
      </c>
      <c r="Q120" s="132"/>
      <c r="R120" s="52"/>
      <c r="S120" s="132"/>
      <c r="T120" s="132"/>
      <c r="U120" s="132"/>
      <c r="V120" s="516" t="s">
        <v>424</v>
      </c>
      <c r="W120" s="132"/>
      <c r="X120" s="146"/>
    </row>
    <row r="121" spans="1:24" ht="14.5" x14ac:dyDescent="0.35">
      <c r="A121" s="131" t="s">
        <v>280</v>
      </c>
      <c r="B121" s="132">
        <v>10</v>
      </c>
      <c r="C121" s="132">
        <v>100</v>
      </c>
      <c r="D121" s="132">
        <v>43.2</v>
      </c>
      <c r="E121" s="132">
        <f t="shared" si="8"/>
        <v>4320</v>
      </c>
      <c r="F121" s="132">
        <v>100</v>
      </c>
      <c r="G121" s="133">
        <v>2200000</v>
      </c>
      <c r="H121" s="133">
        <f t="shared" si="9"/>
        <v>95040000</v>
      </c>
      <c r="I121" s="133">
        <f t="shared" si="10"/>
        <v>9504000</v>
      </c>
      <c r="J121" s="132"/>
      <c r="K121" s="134"/>
      <c r="L121" s="135"/>
      <c r="P121" s="515"/>
      <c r="Q121" s="132"/>
      <c r="R121" s="52"/>
      <c r="S121" s="132"/>
      <c r="T121" s="132"/>
      <c r="U121" s="132"/>
      <c r="V121" s="516"/>
      <c r="W121" s="132"/>
      <c r="X121" s="146"/>
    </row>
    <row r="122" spans="1:24" ht="14.5" x14ac:dyDescent="0.35">
      <c r="A122" s="131" t="s">
        <v>281</v>
      </c>
      <c r="B122" s="132">
        <v>10</v>
      </c>
      <c r="C122" s="132">
        <v>100</v>
      </c>
      <c r="D122" s="132">
        <v>40.700000000000003</v>
      </c>
      <c r="E122" s="132">
        <f t="shared" si="8"/>
        <v>4070.0000000000005</v>
      </c>
      <c r="F122" s="132">
        <v>100</v>
      </c>
      <c r="G122" s="133">
        <v>1540000</v>
      </c>
      <c r="H122" s="133">
        <f t="shared" si="9"/>
        <v>62678000.000000007</v>
      </c>
      <c r="I122" s="133">
        <f t="shared" si="10"/>
        <v>6267800.0000000009</v>
      </c>
      <c r="J122" s="133">
        <f>AVERAGE(I122:I123)</f>
        <v>6389900.0000000009</v>
      </c>
      <c r="K122" s="136">
        <f>AVERAGE(J120,J122,J124)</f>
        <v>12467966.666666666</v>
      </c>
      <c r="L122" s="135">
        <f>AVEDEV(J120,J122,J124)</f>
        <v>6287222.2222222211</v>
      </c>
      <c r="P122" s="515" t="s">
        <v>324</v>
      </c>
      <c r="Q122" s="132"/>
      <c r="R122" s="52"/>
      <c r="S122" s="132"/>
      <c r="T122" s="132"/>
      <c r="U122" s="132"/>
      <c r="V122" s="516"/>
      <c r="W122" s="132"/>
      <c r="X122" s="146"/>
    </row>
    <row r="123" spans="1:24" ht="14.5" x14ac:dyDescent="0.35">
      <c r="A123" s="131" t="s">
        <v>281</v>
      </c>
      <c r="B123" s="132">
        <v>10</v>
      </c>
      <c r="C123" s="132">
        <v>100</v>
      </c>
      <c r="D123" s="132">
        <v>40.700000000000003</v>
      </c>
      <c r="E123" s="132">
        <f t="shared" si="8"/>
        <v>4070.0000000000005</v>
      </c>
      <c r="F123" s="132">
        <v>100</v>
      </c>
      <c r="G123" s="133">
        <v>1600000</v>
      </c>
      <c r="H123" s="133">
        <f t="shared" si="9"/>
        <v>65120000.000000007</v>
      </c>
      <c r="I123" s="133">
        <f t="shared" si="10"/>
        <v>6512000.0000000009</v>
      </c>
      <c r="J123" s="132"/>
      <c r="K123" s="134"/>
      <c r="L123" s="135"/>
      <c r="P123" s="515" t="s">
        <v>425</v>
      </c>
      <c r="Q123" s="132"/>
      <c r="R123" s="52"/>
      <c r="S123" s="132"/>
      <c r="T123" s="132"/>
      <c r="U123" s="132"/>
      <c r="V123" s="516" t="s">
        <v>426</v>
      </c>
      <c r="W123" s="132"/>
      <c r="X123" s="146"/>
    </row>
    <row r="124" spans="1:24" ht="14.5" x14ac:dyDescent="0.35">
      <c r="A124" s="131" t="s">
        <v>282</v>
      </c>
      <c r="B124" s="132">
        <v>10</v>
      </c>
      <c r="C124" s="132">
        <v>100</v>
      </c>
      <c r="D124" s="132">
        <v>61.6</v>
      </c>
      <c r="E124" s="132">
        <f t="shared" si="8"/>
        <v>6160</v>
      </c>
      <c r="F124" s="132">
        <v>100</v>
      </c>
      <c r="G124" s="133">
        <v>3830000</v>
      </c>
      <c r="H124" s="133">
        <f>G124*E124/F124</f>
        <v>235928000</v>
      </c>
      <c r="I124" s="133">
        <f t="shared" si="10"/>
        <v>23592800</v>
      </c>
      <c r="J124" s="133">
        <f>AVERAGE(I124:I125)</f>
        <v>21898800</v>
      </c>
      <c r="K124" s="134"/>
      <c r="L124" s="135"/>
      <c r="P124" s="515" t="s">
        <v>427</v>
      </c>
      <c r="Q124" s="132"/>
      <c r="R124" s="52"/>
      <c r="S124" s="132"/>
      <c r="T124" s="132"/>
      <c r="U124" s="132"/>
      <c r="V124" s="516" t="s">
        <v>428</v>
      </c>
      <c r="W124" s="132"/>
      <c r="X124" s="146"/>
    </row>
    <row r="125" spans="1:24" ht="15" thickBot="1" x14ac:dyDescent="0.4">
      <c r="A125" s="137" t="s">
        <v>282</v>
      </c>
      <c r="B125" s="138">
        <v>10</v>
      </c>
      <c r="C125" s="138">
        <v>100</v>
      </c>
      <c r="D125" s="138">
        <v>61.6</v>
      </c>
      <c r="E125" s="138">
        <f t="shared" si="8"/>
        <v>6160</v>
      </c>
      <c r="F125" s="138">
        <v>100</v>
      </c>
      <c r="G125" s="139">
        <v>3280000</v>
      </c>
      <c r="H125" s="139">
        <f t="shared" si="9"/>
        <v>202048000</v>
      </c>
      <c r="I125" s="139">
        <f t="shared" si="10"/>
        <v>20204800</v>
      </c>
      <c r="J125" s="138"/>
      <c r="K125" s="140"/>
      <c r="L125" s="141"/>
      <c r="P125" s="515" t="s">
        <v>429</v>
      </c>
      <c r="Q125" s="132"/>
      <c r="R125" s="52"/>
      <c r="S125" s="132"/>
      <c r="T125" s="132"/>
      <c r="U125" s="132"/>
      <c r="V125" s="516" t="s">
        <v>430</v>
      </c>
      <c r="W125" s="132"/>
      <c r="X125" s="146"/>
    </row>
    <row r="126" spans="1:24" ht="14.5" x14ac:dyDescent="0.35">
      <c r="P126" s="515" t="s">
        <v>326</v>
      </c>
      <c r="Q126" s="132"/>
      <c r="R126" s="52"/>
      <c r="S126" s="132"/>
      <c r="T126" s="132"/>
      <c r="U126" s="132"/>
      <c r="V126" s="516" t="s">
        <v>431</v>
      </c>
      <c r="W126" s="132"/>
      <c r="X126" s="146"/>
    </row>
    <row r="127" spans="1:24" ht="15" thickBot="1" x14ac:dyDescent="0.4">
      <c r="I127" s="142" t="s">
        <v>287</v>
      </c>
      <c r="P127" s="515" t="s">
        <v>328</v>
      </c>
      <c r="Q127" s="132"/>
      <c r="R127" s="52"/>
      <c r="S127" s="132"/>
      <c r="T127" s="132"/>
      <c r="U127" s="132"/>
      <c r="V127" s="516">
        <v>0.65839999999999999</v>
      </c>
      <c r="W127" s="132"/>
      <c r="X127" s="146"/>
    </row>
    <row r="128" spans="1:24" ht="14.5" x14ac:dyDescent="0.35">
      <c r="I128" s="129" t="s">
        <v>280</v>
      </c>
      <c r="J128" s="130">
        <f>J112+J120</f>
        <v>484315200</v>
      </c>
      <c r="K128" s="129"/>
      <c r="L128" s="145"/>
      <c r="P128" s="515"/>
      <c r="Q128" s="132"/>
      <c r="R128" s="52"/>
      <c r="S128" s="132"/>
      <c r="T128" s="132"/>
      <c r="U128" s="132"/>
      <c r="V128" s="516"/>
      <c r="W128" s="132"/>
      <c r="X128" s="146"/>
    </row>
    <row r="129" spans="1:24" ht="14.5" x14ac:dyDescent="0.35">
      <c r="I129" s="134" t="s">
        <v>281</v>
      </c>
      <c r="J129" s="135">
        <f>J114+J122</f>
        <v>466299900.00000012</v>
      </c>
      <c r="K129" s="136">
        <f>AVERAGE(J128:J130)</f>
        <v>612664633.33333337</v>
      </c>
      <c r="L129" s="135">
        <f>AVEDEV(J128:J130)</f>
        <v>183142777.77777776</v>
      </c>
      <c r="P129" s="515" t="s">
        <v>432</v>
      </c>
      <c r="Q129" s="132"/>
      <c r="R129" s="52"/>
      <c r="S129" s="132"/>
      <c r="T129" s="132"/>
      <c r="U129" s="132"/>
      <c r="V129" s="516"/>
      <c r="W129" s="132"/>
      <c r="X129" s="146"/>
    </row>
    <row r="130" spans="1:24" ht="15" thickBot="1" x14ac:dyDescent="0.4">
      <c r="I130" s="140" t="s">
        <v>282</v>
      </c>
      <c r="J130" s="141">
        <f>J116+J124</f>
        <v>887378800</v>
      </c>
      <c r="K130" s="140"/>
      <c r="L130" s="147"/>
      <c r="P130" s="515" t="s">
        <v>433</v>
      </c>
      <c r="Q130" s="132"/>
      <c r="R130" s="52"/>
      <c r="S130" s="132"/>
      <c r="T130" s="132"/>
      <c r="U130" s="132"/>
      <c r="V130" s="516" t="s">
        <v>434</v>
      </c>
      <c r="W130" s="132"/>
      <c r="X130" s="146"/>
    </row>
    <row r="131" spans="1:24" ht="14.5" x14ac:dyDescent="0.35">
      <c r="P131" s="515" t="s">
        <v>314</v>
      </c>
      <c r="Q131" s="132"/>
      <c r="R131" s="52"/>
      <c r="S131" s="132"/>
      <c r="T131" s="132"/>
      <c r="U131" s="132"/>
      <c r="V131" s="516">
        <v>0.25650000000000001</v>
      </c>
      <c r="W131" s="132"/>
      <c r="X131" s="146"/>
    </row>
    <row r="132" spans="1:24" ht="14.5" x14ac:dyDescent="0.35">
      <c r="B132" s="142" t="s">
        <v>286</v>
      </c>
      <c r="P132" s="515" t="s">
        <v>315</v>
      </c>
      <c r="Q132" s="132"/>
      <c r="R132" s="52"/>
      <c r="S132" s="132"/>
      <c r="T132" s="132"/>
      <c r="U132" s="132"/>
      <c r="V132" s="516" t="s">
        <v>435</v>
      </c>
      <c r="W132" s="132"/>
      <c r="X132" s="146"/>
    </row>
    <row r="133" spans="1:24" ht="15" thickBot="1" x14ac:dyDescent="0.4">
      <c r="P133" s="517" t="s">
        <v>436</v>
      </c>
      <c r="Q133" s="138"/>
      <c r="R133" s="221"/>
      <c r="S133" s="138"/>
      <c r="T133" s="138"/>
      <c r="U133" s="138"/>
      <c r="V133" s="518" t="s">
        <v>437</v>
      </c>
      <c r="W133" s="138"/>
      <c r="X133" s="147"/>
    </row>
    <row r="136" spans="1:24" x14ac:dyDescent="0.2">
      <c r="A136" s="142" t="s">
        <v>291</v>
      </c>
    </row>
    <row r="137" spans="1:24" ht="10.5" thickBot="1" x14ac:dyDescent="0.25"/>
    <row r="138" spans="1:24" ht="32" thickBot="1" x14ac:dyDescent="0.4">
      <c r="A138" s="123"/>
      <c r="B138" s="124" t="s">
        <v>272</v>
      </c>
      <c r="C138" s="124" t="s">
        <v>273</v>
      </c>
      <c r="D138" s="124" t="s">
        <v>274</v>
      </c>
      <c r="E138" s="124" t="s">
        <v>275</v>
      </c>
      <c r="F138" s="124" t="s">
        <v>276</v>
      </c>
      <c r="G138" s="124" t="s">
        <v>277</v>
      </c>
      <c r="H138" s="124" t="s">
        <v>278</v>
      </c>
      <c r="I138" s="124" t="s">
        <v>279</v>
      </c>
      <c r="J138" s="124" t="s">
        <v>285</v>
      </c>
      <c r="K138" s="124" t="s">
        <v>285</v>
      </c>
      <c r="L138" s="125" t="s">
        <v>284</v>
      </c>
      <c r="P138" s="513" t="s">
        <v>438</v>
      </c>
      <c r="Q138" s="127"/>
      <c r="R138" s="48"/>
      <c r="S138" s="127"/>
      <c r="T138" s="127"/>
      <c r="U138" s="127"/>
      <c r="V138" s="514" t="s">
        <v>439</v>
      </c>
      <c r="W138" s="127"/>
      <c r="X138" s="145"/>
    </row>
    <row r="139" spans="1:24" ht="14.5" x14ac:dyDescent="0.35">
      <c r="A139" s="129" t="s">
        <v>288</v>
      </c>
      <c r="B139" s="127">
        <v>10</v>
      </c>
      <c r="C139" s="127">
        <v>100</v>
      </c>
      <c r="D139" s="127">
        <v>192</v>
      </c>
      <c r="E139" s="127">
        <f>D139*C139</f>
        <v>19200</v>
      </c>
      <c r="F139" s="127">
        <v>100</v>
      </c>
      <c r="G139" s="128">
        <v>74900000</v>
      </c>
      <c r="H139" s="128">
        <f>G139*E139/F139</f>
        <v>14380800000</v>
      </c>
      <c r="I139" s="128">
        <f>H139/10</f>
        <v>1438080000</v>
      </c>
      <c r="J139" s="130">
        <f>AVERAGE(I139:I140)</f>
        <v>1451520000</v>
      </c>
      <c r="K139" s="129"/>
      <c r="L139" s="130"/>
      <c r="P139" s="515" t="s">
        <v>310</v>
      </c>
      <c r="Q139" s="132"/>
      <c r="R139" s="52"/>
      <c r="S139" s="132"/>
      <c r="T139" s="132"/>
      <c r="U139" s="132"/>
      <c r="V139" s="516" t="s">
        <v>310</v>
      </c>
      <c r="W139" s="132"/>
      <c r="X139" s="146"/>
    </row>
    <row r="140" spans="1:24" ht="14.5" x14ac:dyDescent="0.35">
      <c r="A140" s="134" t="s">
        <v>288</v>
      </c>
      <c r="B140" s="132">
        <v>10</v>
      </c>
      <c r="C140" s="132">
        <v>100</v>
      </c>
      <c r="D140" s="132">
        <v>192</v>
      </c>
      <c r="E140" s="132">
        <f t="shared" ref="E140:E144" si="11">D140*C140</f>
        <v>19200</v>
      </c>
      <c r="F140" s="132">
        <v>100</v>
      </c>
      <c r="G140" s="133">
        <v>76300000</v>
      </c>
      <c r="H140" s="133">
        <f t="shared" ref="H140:H144" si="12">G140*E140/F140</f>
        <v>14649600000</v>
      </c>
      <c r="I140" s="133">
        <f t="shared" ref="I140:I144" si="13">H140/10</f>
        <v>1464960000</v>
      </c>
      <c r="J140" s="146"/>
      <c r="K140" s="134"/>
      <c r="L140" s="135"/>
      <c r="P140" s="515" t="s">
        <v>440</v>
      </c>
      <c r="Q140" s="132"/>
      <c r="R140" s="52"/>
      <c r="S140" s="132"/>
      <c r="T140" s="132"/>
      <c r="U140" s="132"/>
      <c r="V140" s="516" t="s">
        <v>441</v>
      </c>
      <c r="W140" s="132"/>
      <c r="X140" s="146"/>
    </row>
    <row r="141" spans="1:24" ht="14.5" x14ac:dyDescent="0.35">
      <c r="A141" s="134" t="s">
        <v>289</v>
      </c>
      <c r="B141" s="132">
        <v>10</v>
      </c>
      <c r="C141" s="132">
        <v>100</v>
      </c>
      <c r="D141" s="132">
        <v>196.3</v>
      </c>
      <c r="E141" s="132">
        <f t="shared" si="11"/>
        <v>19630</v>
      </c>
      <c r="F141" s="132">
        <v>100</v>
      </c>
      <c r="G141" s="133">
        <v>74700000</v>
      </c>
      <c r="H141" s="133">
        <f t="shared" si="12"/>
        <v>14663610000</v>
      </c>
      <c r="I141" s="133">
        <f t="shared" si="13"/>
        <v>1466361000</v>
      </c>
      <c r="J141" s="135">
        <f>AVERAGE(I141:I142)</f>
        <v>1466361000</v>
      </c>
      <c r="K141" s="136">
        <f>AVERAGE(J139,J141,J143)</f>
        <v>1509221166.6666667</v>
      </c>
      <c r="L141" s="135">
        <f>AVEDEV(J139,J141,J143)</f>
        <v>67040888.888888918</v>
      </c>
      <c r="P141" s="515"/>
      <c r="Q141" s="132"/>
      <c r="R141" s="52"/>
      <c r="S141" s="132"/>
      <c r="T141" s="132"/>
      <c r="U141" s="132"/>
      <c r="V141" s="516"/>
      <c r="W141" s="132"/>
      <c r="X141" s="146"/>
    </row>
    <row r="142" spans="1:24" ht="14.5" x14ac:dyDescent="0.35">
      <c r="A142" s="134" t="s">
        <v>289</v>
      </c>
      <c r="B142" s="132">
        <v>10</v>
      </c>
      <c r="C142" s="132">
        <v>100</v>
      </c>
      <c r="D142" s="132">
        <v>196.3</v>
      </c>
      <c r="E142" s="132">
        <f t="shared" si="11"/>
        <v>19630</v>
      </c>
      <c r="F142" s="132">
        <v>100</v>
      </c>
      <c r="G142" s="133">
        <v>74700000</v>
      </c>
      <c r="H142" s="133">
        <f t="shared" si="12"/>
        <v>14663610000</v>
      </c>
      <c r="I142" s="133">
        <f t="shared" si="13"/>
        <v>1466361000</v>
      </c>
      <c r="J142" s="146"/>
      <c r="K142" s="134"/>
      <c r="L142" s="135"/>
      <c r="P142" s="515" t="s">
        <v>420</v>
      </c>
      <c r="Q142" s="132"/>
      <c r="R142" s="52"/>
      <c r="S142" s="132"/>
      <c r="T142" s="132"/>
      <c r="U142" s="132"/>
      <c r="V142" s="516"/>
      <c r="W142" s="132"/>
      <c r="X142" s="146"/>
    </row>
    <row r="143" spans="1:24" ht="14.5" x14ac:dyDescent="0.35">
      <c r="A143" s="134" t="s">
        <v>290</v>
      </c>
      <c r="B143" s="132">
        <v>10</v>
      </c>
      <c r="C143" s="132">
        <v>100</v>
      </c>
      <c r="D143" s="132">
        <v>228.5</v>
      </c>
      <c r="E143" s="132">
        <f t="shared" si="11"/>
        <v>22850</v>
      </c>
      <c r="F143" s="132">
        <v>100</v>
      </c>
      <c r="G143" s="133">
        <v>72900000</v>
      </c>
      <c r="H143" s="133">
        <f t="shared" si="12"/>
        <v>16657650000</v>
      </c>
      <c r="I143" s="133">
        <f t="shared" si="13"/>
        <v>1665765000</v>
      </c>
      <c r="J143" s="135">
        <f>AVERAGE(I143:I144)</f>
        <v>1609782500</v>
      </c>
      <c r="K143" s="134"/>
      <c r="L143" s="135"/>
      <c r="P143" s="515" t="s">
        <v>314</v>
      </c>
      <c r="Q143" s="132"/>
      <c r="R143" s="52"/>
      <c r="S143" s="132"/>
      <c r="T143" s="132"/>
      <c r="U143" s="132"/>
      <c r="V143" s="519" t="s">
        <v>421</v>
      </c>
      <c r="W143" s="132"/>
      <c r="X143" s="146"/>
    </row>
    <row r="144" spans="1:24" ht="15" thickBot="1" x14ac:dyDescent="0.4">
      <c r="A144" s="140" t="s">
        <v>290</v>
      </c>
      <c r="B144" s="138">
        <v>10</v>
      </c>
      <c r="C144" s="138">
        <v>100</v>
      </c>
      <c r="D144" s="138">
        <v>228.5</v>
      </c>
      <c r="E144" s="138">
        <f t="shared" si="11"/>
        <v>22850</v>
      </c>
      <c r="F144" s="138">
        <v>100</v>
      </c>
      <c r="G144" s="139">
        <v>68000000</v>
      </c>
      <c r="H144" s="139">
        <f t="shared" si="12"/>
        <v>15538000000</v>
      </c>
      <c r="I144" s="139">
        <f t="shared" si="13"/>
        <v>1553800000</v>
      </c>
      <c r="J144" s="147"/>
      <c r="K144" s="140"/>
      <c r="L144" s="141"/>
      <c r="P144" s="515" t="s">
        <v>315</v>
      </c>
      <c r="Q144" s="132"/>
      <c r="R144" s="52"/>
      <c r="S144" s="132"/>
      <c r="T144" s="132"/>
      <c r="U144" s="132"/>
      <c r="V144" s="519" t="s">
        <v>422</v>
      </c>
      <c r="W144" s="132"/>
      <c r="X144" s="146"/>
    </row>
    <row r="145" spans="1:24" ht="14.5" x14ac:dyDescent="0.35">
      <c r="P145" s="515" t="s">
        <v>317</v>
      </c>
      <c r="Q145" s="132"/>
      <c r="R145" s="52"/>
      <c r="S145" s="132"/>
      <c r="T145" s="132"/>
      <c r="U145" s="132"/>
      <c r="V145" s="516" t="s">
        <v>318</v>
      </c>
      <c r="W145" s="132"/>
      <c r="X145" s="146"/>
    </row>
    <row r="146" spans="1:24" ht="15" thickBot="1" x14ac:dyDescent="0.4">
      <c r="G146" s="142" t="s">
        <v>283</v>
      </c>
      <c r="P146" s="515" t="s">
        <v>319</v>
      </c>
      <c r="Q146" s="132"/>
      <c r="R146" s="52"/>
      <c r="S146" s="132"/>
      <c r="T146" s="132"/>
      <c r="U146" s="132"/>
      <c r="V146" s="516" t="s">
        <v>320</v>
      </c>
      <c r="W146" s="132"/>
      <c r="X146" s="146"/>
    </row>
    <row r="147" spans="1:24" ht="14.5" x14ac:dyDescent="0.35">
      <c r="A147" s="129" t="s">
        <v>288</v>
      </c>
      <c r="B147" s="127">
        <v>10</v>
      </c>
      <c r="C147" s="127">
        <v>100</v>
      </c>
      <c r="D147" s="127">
        <v>192</v>
      </c>
      <c r="E147" s="127">
        <f t="shared" ref="E147:E152" si="14">D147*C147</f>
        <v>19200</v>
      </c>
      <c r="F147" s="127">
        <v>100</v>
      </c>
      <c r="G147" s="128">
        <v>17500000</v>
      </c>
      <c r="H147" s="128">
        <f t="shared" ref="H147:H152" si="15">G147*E147/F147</f>
        <v>3360000000</v>
      </c>
      <c r="I147" s="128">
        <f t="shared" ref="I147:I152" si="16">H147/10</f>
        <v>336000000</v>
      </c>
      <c r="J147" s="130">
        <f>AVERAGE(I147:I148)</f>
        <v>337920000</v>
      </c>
      <c r="K147" s="129"/>
      <c r="L147" s="130"/>
      <c r="P147" s="515" t="s">
        <v>423</v>
      </c>
      <c r="Q147" s="132"/>
      <c r="R147" s="52"/>
      <c r="S147" s="132"/>
      <c r="T147" s="132"/>
      <c r="U147" s="132"/>
      <c r="V147" s="516" t="s">
        <v>442</v>
      </c>
      <c r="W147" s="132"/>
      <c r="X147" s="146"/>
    </row>
    <row r="148" spans="1:24" ht="14.5" x14ac:dyDescent="0.35">
      <c r="A148" s="134" t="s">
        <v>288</v>
      </c>
      <c r="B148" s="132">
        <v>10</v>
      </c>
      <c r="C148" s="132">
        <v>100</v>
      </c>
      <c r="D148" s="132">
        <v>192</v>
      </c>
      <c r="E148" s="132">
        <f t="shared" si="14"/>
        <v>19200</v>
      </c>
      <c r="F148" s="132">
        <v>100</v>
      </c>
      <c r="G148" s="133">
        <v>17700000</v>
      </c>
      <c r="H148" s="133">
        <f t="shared" si="15"/>
        <v>3398400000</v>
      </c>
      <c r="I148" s="133">
        <f t="shared" si="16"/>
        <v>339840000</v>
      </c>
      <c r="J148" s="148"/>
      <c r="K148" s="134"/>
      <c r="L148" s="135"/>
      <c r="P148" s="515"/>
      <c r="Q148" s="132"/>
      <c r="R148" s="52"/>
      <c r="S148" s="132"/>
      <c r="T148" s="132"/>
      <c r="U148" s="132"/>
      <c r="V148" s="516"/>
      <c r="W148" s="132"/>
      <c r="X148" s="146"/>
    </row>
    <row r="149" spans="1:24" ht="14.5" x14ac:dyDescent="0.35">
      <c r="A149" s="134" t="s">
        <v>289</v>
      </c>
      <c r="B149" s="132">
        <v>10</v>
      </c>
      <c r="C149" s="132">
        <v>100</v>
      </c>
      <c r="D149" s="132">
        <v>196.3</v>
      </c>
      <c r="E149" s="132">
        <f t="shared" si="14"/>
        <v>19630</v>
      </c>
      <c r="F149" s="132">
        <v>100</v>
      </c>
      <c r="G149" s="133">
        <v>17000000</v>
      </c>
      <c r="H149" s="133">
        <f t="shared" si="15"/>
        <v>3337100000</v>
      </c>
      <c r="I149" s="133">
        <f t="shared" si="16"/>
        <v>333710000</v>
      </c>
      <c r="J149" s="135">
        <f>AVERAGE(I149:I150)</f>
        <v>358247500</v>
      </c>
      <c r="K149" s="136">
        <f>AVERAGE(J147,J149,J151)</f>
        <v>366109166.66666669</v>
      </c>
      <c r="L149" s="135">
        <f>AVEDEV(J147,J149,J151)</f>
        <v>24033888.888888896</v>
      </c>
      <c r="P149" s="515" t="s">
        <v>324</v>
      </c>
      <c r="Q149" s="132"/>
      <c r="R149" s="52"/>
      <c r="S149" s="132"/>
      <c r="T149" s="132"/>
      <c r="U149" s="132"/>
      <c r="V149" s="516"/>
      <c r="W149" s="132"/>
      <c r="X149" s="146"/>
    </row>
    <row r="150" spans="1:24" ht="14.5" x14ac:dyDescent="0.35">
      <c r="A150" s="134" t="s">
        <v>289</v>
      </c>
      <c r="B150" s="132">
        <v>10</v>
      </c>
      <c r="C150" s="132">
        <v>100</v>
      </c>
      <c r="D150" s="132">
        <v>196.3</v>
      </c>
      <c r="E150" s="132">
        <f t="shared" si="14"/>
        <v>19630</v>
      </c>
      <c r="F150" s="132">
        <v>100</v>
      </c>
      <c r="G150" s="133">
        <v>19500000</v>
      </c>
      <c r="H150" s="133">
        <f t="shared" si="15"/>
        <v>3827850000</v>
      </c>
      <c r="I150" s="133">
        <f t="shared" si="16"/>
        <v>382785000</v>
      </c>
      <c r="J150" s="148"/>
      <c r="K150" s="134"/>
      <c r="L150" s="135"/>
      <c r="P150" s="515" t="s">
        <v>443</v>
      </c>
      <c r="Q150" s="132"/>
      <c r="R150" s="52"/>
      <c r="S150" s="132"/>
      <c r="T150" s="132"/>
      <c r="U150" s="132"/>
      <c r="V150" s="516" t="s">
        <v>444</v>
      </c>
      <c r="W150" s="132"/>
      <c r="X150" s="146"/>
    </row>
    <row r="151" spans="1:24" ht="14.5" x14ac:dyDescent="0.35">
      <c r="A151" s="134" t="s">
        <v>290</v>
      </c>
      <c r="B151" s="132">
        <v>10</v>
      </c>
      <c r="C151" s="132">
        <v>100</v>
      </c>
      <c r="D151" s="132">
        <v>228.5</v>
      </c>
      <c r="E151" s="132">
        <f t="shared" si="14"/>
        <v>22850</v>
      </c>
      <c r="F151" s="132">
        <v>100</v>
      </c>
      <c r="G151" s="133">
        <v>17600000</v>
      </c>
      <c r="H151" s="133">
        <f t="shared" si="15"/>
        <v>4021600000</v>
      </c>
      <c r="I151" s="133">
        <f t="shared" si="16"/>
        <v>402160000</v>
      </c>
      <c r="J151" s="135">
        <f>AVERAGE(I151:I152)</f>
        <v>402160000</v>
      </c>
      <c r="K151" s="134"/>
      <c r="L151" s="135"/>
      <c r="P151" s="515" t="s">
        <v>445</v>
      </c>
      <c r="Q151" s="132"/>
      <c r="R151" s="52"/>
      <c r="S151" s="132"/>
      <c r="T151" s="132"/>
      <c r="U151" s="132"/>
      <c r="V151" s="516" t="s">
        <v>446</v>
      </c>
      <c r="W151" s="132"/>
      <c r="X151" s="146"/>
    </row>
    <row r="152" spans="1:24" ht="15" thickBot="1" x14ac:dyDescent="0.4">
      <c r="A152" s="140" t="s">
        <v>290</v>
      </c>
      <c r="B152" s="138">
        <v>10</v>
      </c>
      <c r="C152" s="138">
        <v>100</v>
      </c>
      <c r="D152" s="138">
        <v>228.5</v>
      </c>
      <c r="E152" s="138">
        <f t="shared" si="14"/>
        <v>22850</v>
      </c>
      <c r="F152" s="138">
        <v>100</v>
      </c>
      <c r="G152" s="139">
        <v>17600000</v>
      </c>
      <c r="H152" s="139">
        <f t="shared" si="15"/>
        <v>4021600000</v>
      </c>
      <c r="I152" s="139">
        <f t="shared" si="16"/>
        <v>402160000</v>
      </c>
      <c r="J152" s="149"/>
      <c r="K152" s="140"/>
      <c r="L152" s="141"/>
      <c r="P152" s="515" t="s">
        <v>429</v>
      </c>
      <c r="Q152" s="132"/>
      <c r="R152" s="52"/>
      <c r="S152" s="132"/>
      <c r="T152" s="132"/>
      <c r="U152" s="132"/>
      <c r="V152" s="516" t="s">
        <v>447</v>
      </c>
      <c r="W152" s="132"/>
      <c r="X152" s="146"/>
    </row>
    <row r="153" spans="1:24" ht="14.5" x14ac:dyDescent="0.35">
      <c r="P153" s="515" t="s">
        <v>326</v>
      </c>
      <c r="Q153" s="132"/>
      <c r="R153" s="52"/>
      <c r="S153" s="132"/>
      <c r="T153" s="132"/>
      <c r="U153" s="132"/>
      <c r="V153" s="516" t="s">
        <v>448</v>
      </c>
      <c r="W153" s="132"/>
      <c r="X153" s="146"/>
    </row>
    <row r="154" spans="1:24" ht="15" thickBot="1" x14ac:dyDescent="0.4">
      <c r="I154" s="142" t="s">
        <v>287</v>
      </c>
      <c r="P154" s="515" t="s">
        <v>328</v>
      </c>
      <c r="Q154" s="132"/>
      <c r="R154" s="52"/>
      <c r="S154" s="132"/>
      <c r="T154" s="132"/>
      <c r="U154" s="132"/>
      <c r="V154" s="516">
        <v>0.92210000000000003</v>
      </c>
      <c r="W154" s="132"/>
      <c r="X154" s="146"/>
    </row>
    <row r="155" spans="1:24" ht="14.5" x14ac:dyDescent="0.35">
      <c r="I155" s="129" t="s">
        <v>280</v>
      </c>
      <c r="J155" s="130">
        <f>J139+J147</f>
        <v>1789440000</v>
      </c>
      <c r="K155" s="129"/>
      <c r="L155" s="145"/>
      <c r="P155" s="515"/>
      <c r="Q155" s="132"/>
      <c r="R155" s="52"/>
      <c r="S155" s="132"/>
      <c r="T155" s="132"/>
      <c r="U155" s="132"/>
      <c r="V155" s="516"/>
      <c r="W155" s="132"/>
      <c r="X155" s="146"/>
    </row>
    <row r="156" spans="1:24" ht="14.5" x14ac:dyDescent="0.35">
      <c r="I156" s="134" t="s">
        <v>281</v>
      </c>
      <c r="J156" s="135">
        <f>J141+J149</f>
        <v>1824608500</v>
      </c>
      <c r="K156" s="136">
        <f>AVERAGE(J155:J157)</f>
        <v>1875330333.3333333</v>
      </c>
      <c r="L156" s="135">
        <f>AVEDEV(J155:J157)</f>
        <v>91074777.777777746</v>
      </c>
      <c r="P156" s="515" t="s">
        <v>432</v>
      </c>
      <c r="Q156" s="132"/>
      <c r="R156" s="52"/>
      <c r="S156" s="132"/>
      <c r="T156" s="132"/>
      <c r="U156" s="132"/>
      <c r="V156" s="516"/>
      <c r="W156" s="132"/>
      <c r="X156" s="146"/>
    </row>
    <row r="157" spans="1:24" ht="15" thickBot="1" x14ac:dyDescent="0.4">
      <c r="I157" s="140" t="s">
        <v>282</v>
      </c>
      <c r="J157" s="141">
        <f>J143+J151</f>
        <v>2011942500</v>
      </c>
      <c r="K157" s="140"/>
      <c r="L157" s="147"/>
      <c r="P157" s="515" t="s">
        <v>433</v>
      </c>
      <c r="Q157" s="132"/>
      <c r="R157" s="52"/>
      <c r="S157" s="132"/>
      <c r="T157" s="132"/>
      <c r="U157" s="132"/>
      <c r="V157" s="516" t="s">
        <v>449</v>
      </c>
      <c r="W157" s="132"/>
      <c r="X157" s="146"/>
    </row>
    <row r="158" spans="1:24" ht="14.5" x14ac:dyDescent="0.35">
      <c r="P158" s="515" t="s">
        <v>314</v>
      </c>
      <c r="Q158" s="132"/>
      <c r="R158" s="52"/>
      <c r="S158" s="132"/>
      <c r="T158" s="132"/>
      <c r="U158" s="132"/>
      <c r="V158" s="516" t="s">
        <v>421</v>
      </c>
      <c r="W158" s="132"/>
      <c r="X158" s="146"/>
    </row>
    <row r="159" spans="1:24" ht="14.5" x14ac:dyDescent="0.35">
      <c r="P159" s="515" t="s">
        <v>315</v>
      </c>
      <c r="Q159" s="132"/>
      <c r="R159" s="52"/>
      <c r="S159" s="132"/>
      <c r="T159" s="132"/>
      <c r="U159" s="132"/>
      <c r="V159" s="516" t="s">
        <v>422</v>
      </c>
      <c r="W159" s="132"/>
      <c r="X159" s="146"/>
    </row>
    <row r="160" spans="1:24" ht="15" thickBot="1" x14ac:dyDescent="0.4">
      <c r="P160" s="517" t="s">
        <v>436</v>
      </c>
      <c r="Q160" s="138"/>
      <c r="R160" s="221"/>
      <c r="S160" s="138"/>
      <c r="T160" s="138"/>
      <c r="U160" s="138"/>
      <c r="V160" s="518" t="s">
        <v>318</v>
      </c>
      <c r="W160" s="138"/>
      <c r="X160" s="147"/>
    </row>
  </sheetData>
  <mergeCells count="31">
    <mergeCell ref="B27:D27"/>
    <mergeCell ref="E27:G27"/>
    <mergeCell ref="H27:J27"/>
    <mergeCell ref="B51:D51"/>
    <mergeCell ref="R51:T51"/>
    <mergeCell ref="B4:D4"/>
    <mergeCell ref="E4:G4"/>
    <mergeCell ref="H4:J4"/>
    <mergeCell ref="K4:M4"/>
    <mergeCell ref="N4:P4"/>
    <mergeCell ref="B77:D77"/>
    <mergeCell ref="F77:H77"/>
    <mergeCell ref="J77:L77"/>
    <mergeCell ref="F51:H51"/>
    <mergeCell ref="J51:L51"/>
    <mergeCell ref="AB51:AE51"/>
    <mergeCell ref="AF51:AG51"/>
    <mergeCell ref="AJ51:AM51"/>
    <mergeCell ref="AN51:AO51"/>
    <mergeCell ref="R77:S77"/>
    <mergeCell ref="Y77:Z77"/>
    <mergeCell ref="V77:X77"/>
    <mergeCell ref="AE77:AH77"/>
    <mergeCell ref="V51:X51"/>
    <mergeCell ref="O77:Q77"/>
    <mergeCell ref="W4:Y4"/>
    <mergeCell ref="Z4:AA4"/>
    <mergeCell ref="N26:P26"/>
    <mergeCell ref="Q26:R26"/>
    <mergeCell ref="N51:P51"/>
    <mergeCell ref="Q4:S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workbookViewId="0">
      <selection activeCell="H4" sqref="H4"/>
    </sheetView>
  </sheetViews>
  <sheetFormatPr baseColWidth="10" defaultRowHeight="14.5" x14ac:dyDescent="0.35"/>
  <cols>
    <col min="1" max="1" width="10.81640625" style="83"/>
    <col min="2" max="2" width="15.54296875" style="83" customWidth="1"/>
    <col min="3" max="3" width="13.1796875" style="83" customWidth="1"/>
    <col min="4" max="4" width="14.453125" style="83" customWidth="1"/>
    <col min="5" max="5" width="14.54296875" style="83" customWidth="1"/>
    <col min="6" max="6" width="13.26953125" style="83" customWidth="1"/>
    <col min="7" max="7" width="14.26953125" customWidth="1"/>
    <col min="8" max="8" width="41.81640625" style="53" customWidth="1"/>
    <col min="9" max="9" width="13.7265625" style="52" customWidth="1"/>
    <col min="10" max="12" width="10.81640625" style="52"/>
    <col min="13" max="14" width="10.81640625" style="53"/>
    <col min="16" max="16" width="49" style="53" customWidth="1"/>
    <col min="17" max="17" width="16.1796875" customWidth="1"/>
    <col min="23" max="23" width="16" style="63" customWidth="1"/>
    <col min="24" max="24" width="12.81640625" style="63" customWidth="1"/>
    <col min="25" max="25" width="14.81640625" style="63" customWidth="1"/>
    <col min="26" max="26" width="13.453125" style="63" customWidth="1"/>
  </cols>
  <sheetData>
    <row r="1" spans="1:26" ht="15" thickBot="1" x14ac:dyDescent="0.4"/>
    <row r="2" spans="1:26" ht="15" thickBot="1" x14ac:dyDescent="0.4">
      <c r="A2" s="83" t="s">
        <v>48</v>
      </c>
      <c r="I2" s="467" t="s">
        <v>268</v>
      </c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68"/>
    </row>
    <row r="4" spans="1:26" x14ac:dyDescent="0.35">
      <c r="A4" s="83" t="s">
        <v>266</v>
      </c>
    </row>
    <row r="5" spans="1:26" x14ac:dyDescent="0.35">
      <c r="A5" s="83" t="s">
        <v>267</v>
      </c>
    </row>
    <row r="6" spans="1:26" ht="15" thickBot="1" x14ac:dyDescent="0.4"/>
    <row r="7" spans="1:26" ht="15" thickBot="1" x14ac:dyDescent="0.4">
      <c r="I7" s="467" t="s">
        <v>86</v>
      </c>
      <c r="J7" s="476"/>
      <c r="K7" s="476"/>
      <c r="L7" s="476"/>
      <c r="M7" s="476"/>
      <c r="N7" s="468"/>
      <c r="O7" s="54"/>
      <c r="Q7" s="467" t="s">
        <v>201</v>
      </c>
      <c r="R7" s="476"/>
      <c r="S7" s="476"/>
      <c r="T7" s="476"/>
      <c r="U7" s="476"/>
      <c r="V7" s="476"/>
      <c r="W7" s="476"/>
      <c r="X7" s="476"/>
      <c r="Y7" s="476"/>
      <c r="Z7" s="468"/>
    </row>
    <row r="8" spans="1:26" ht="15" thickBot="1" x14ac:dyDescent="0.4">
      <c r="J8" s="510" t="s">
        <v>70</v>
      </c>
      <c r="K8" s="511"/>
      <c r="L8" s="512"/>
      <c r="M8" s="510" t="s">
        <v>85</v>
      </c>
      <c r="N8" s="512"/>
      <c r="O8" s="54"/>
      <c r="R8" s="467" t="s">
        <v>70</v>
      </c>
      <c r="S8" s="476"/>
      <c r="T8" s="476"/>
      <c r="U8" s="476"/>
      <c r="V8" s="468"/>
      <c r="W8" s="477" t="s">
        <v>85</v>
      </c>
      <c r="X8" s="478"/>
      <c r="Y8" s="478"/>
      <c r="Z8" s="479"/>
    </row>
    <row r="9" spans="1:26" ht="15" thickBot="1" x14ac:dyDescent="0.4">
      <c r="A9" s="85" t="s">
        <v>49</v>
      </c>
      <c r="B9" s="105" t="s">
        <v>27</v>
      </c>
      <c r="C9" s="105" t="s">
        <v>28</v>
      </c>
      <c r="D9" s="105" t="s">
        <v>29</v>
      </c>
      <c r="E9" s="105" t="s">
        <v>30</v>
      </c>
    </row>
    <row r="10" spans="1:26" ht="15" thickBot="1" x14ac:dyDescent="0.4">
      <c r="A10" s="86"/>
      <c r="B10" s="86"/>
      <c r="C10" s="86"/>
      <c r="D10" s="86"/>
      <c r="E10" s="86"/>
      <c r="H10" s="53" t="s">
        <v>117</v>
      </c>
      <c r="I10" s="52" t="s">
        <v>118</v>
      </c>
      <c r="J10" s="46" t="s">
        <v>60</v>
      </c>
      <c r="K10" s="46" t="s">
        <v>61</v>
      </c>
      <c r="L10" s="46" t="s">
        <v>62</v>
      </c>
      <c r="M10" s="82" t="s">
        <v>68</v>
      </c>
      <c r="N10" s="82" t="s">
        <v>69</v>
      </c>
      <c r="O10" s="44"/>
      <c r="P10" s="53" t="s">
        <v>117</v>
      </c>
      <c r="Q10" s="52" t="s">
        <v>118</v>
      </c>
      <c r="R10" s="44" t="s">
        <v>60</v>
      </c>
      <c r="S10" s="44" t="s">
        <v>61</v>
      </c>
      <c r="T10" s="44" t="s">
        <v>163</v>
      </c>
      <c r="U10" s="44" t="s">
        <v>164</v>
      </c>
      <c r="V10" s="44" t="s">
        <v>165</v>
      </c>
      <c r="W10" s="64" t="s">
        <v>197</v>
      </c>
      <c r="X10" s="64" t="s">
        <v>199</v>
      </c>
      <c r="Y10" s="63" t="s">
        <v>198</v>
      </c>
      <c r="Z10" s="63" t="s">
        <v>200</v>
      </c>
    </row>
    <row r="11" spans="1:26" ht="15" thickBot="1" x14ac:dyDescent="0.4">
      <c r="A11" s="87" t="s">
        <v>31</v>
      </c>
      <c r="B11" s="88">
        <v>1.37</v>
      </c>
      <c r="C11" s="89">
        <v>-1.89</v>
      </c>
      <c r="D11" s="86"/>
      <c r="E11" s="86"/>
      <c r="F11" s="498" t="s">
        <v>50</v>
      </c>
      <c r="G11" s="56"/>
      <c r="I11" s="106" t="s">
        <v>56</v>
      </c>
      <c r="J11" s="45"/>
      <c r="K11" s="45"/>
      <c r="L11" s="45"/>
      <c r="M11" s="71"/>
      <c r="N11" s="72"/>
      <c r="O11" s="52"/>
      <c r="Q11" s="107" t="s">
        <v>39</v>
      </c>
      <c r="R11" s="48"/>
      <c r="S11" s="48"/>
      <c r="T11" s="48"/>
      <c r="U11" s="48"/>
      <c r="V11" s="48"/>
      <c r="W11" s="65"/>
      <c r="X11" s="65"/>
      <c r="Y11" s="65"/>
      <c r="Z11" s="66"/>
    </row>
    <row r="12" spans="1:26" x14ac:dyDescent="0.35">
      <c r="A12" s="90" t="s">
        <v>32</v>
      </c>
      <c r="B12" s="91">
        <v>1.1599999999999999</v>
      </c>
      <c r="C12" s="92">
        <v>-1.45</v>
      </c>
      <c r="D12" s="86"/>
      <c r="E12" s="86"/>
      <c r="F12" s="499"/>
      <c r="G12" s="56"/>
      <c r="H12" s="53" t="s">
        <v>88</v>
      </c>
      <c r="I12" s="41" t="s">
        <v>119</v>
      </c>
      <c r="J12" s="45">
        <v>257.47156013787674</v>
      </c>
      <c r="K12" s="45">
        <v>191.91855004054054</v>
      </c>
      <c r="L12" s="51">
        <v>121.86168360781834</v>
      </c>
      <c r="M12" s="73"/>
      <c r="N12" s="74"/>
      <c r="O12" s="52"/>
      <c r="P12" s="53" t="s">
        <v>202</v>
      </c>
      <c r="Q12" s="41" t="s">
        <v>166</v>
      </c>
      <c r="R12" s="45">
        <v>421.96035120696678</v>
      </c>
      <c r="S12" s="45">
        <v>617.40646469392186</v>
      </c>
      <c r="T12" s="45">
        <v>576.73692862411804</v>
      </c>
      <c r="U12" s="45">
        <v>835.96145888387014</v>
      </c>
      <c r="V12" s="51">
        <v>306.3282447331311</v>
      </c>
      <c r="W12" s="67"/>
      <c r="X12" s="67"/>
      <c r="Y12" s="67"/>
      <c r="Z12" s="68"/>
    </row>
    <row r="13" spans="1:26" x14ac:dyDescent="0.35">
      <c r="A13" s="90" t="s">
        <v>33</v>
      </c>
      <c r="B13" s="91">
        <v>-1.1000000000000001</v>
      </c>
      <c r="C13" s="92">
        <v>-1.21</v>
      </c>
      <c r="D13" s="86"/>
      <c r="E13" s="86"/>
      <c r="F13" s="499"/>
      <c r="G13" s="56"/>
      <c r="H13" s="53" t="s">
        <v>89</v>
      </c>
      <c r="I13" s="42" t="s">
        <v>120</v>
      </c>
      <c r="J13" s="46">
        <v>211.99818267166754</v>
      </c>
      <c r="K13" s="46">
        <v>235.65115407578432</v>
      </c>
      <c r="L13" s="49">
        <v>116.38462330428537</v>
      </c>
      <c r="M13" s="73"/>
      <c r="N13" s="74"/>
      <c r="O13" s="52"/>
      <c r="P13" s="53" t="s">
        <v>203</v>
      </c>
      <c r="Q13" s="42" t="s">
        <v>167</v>
      </c>
      <c r="R13" s="46">
        <v>850.1628518299857</v>
      </c>
      <c r="S13" s="46">
        <v>1042.2850468508834</v>
      </c>
      <c r="T13" s="46">
        <v>1103.3855838248928</v>
      </c>
      <c r="U13" s="46">
        <v>1682.7015916886048</v>
      </c>
      <c r="V13" s="49">
        <v>450.48777528904253</v>
      </c>
      <c r="W13" s="67"/>
      <c r="X13" s="67"/>
      <c r="Y13" s="67"/>
      <c r="Z13" s="68"/>
    </row>
    <row r="14" spans="1:26" x14ac:dyDescent="0.35">
      <c r="A14" s="90" t="s">
        <v>34</v>
      </c>
      <c r="B14" s="91">
        <v>1.69</v>
      </c>
      <c r="C14" s="92">
        <v>2.15</v>
      </c>
      <c r="D14" s="86"/>
      <c r="E14" s="86"/>
      <c r="F14" s="499"/>
      <c r="G14" s="56"/>
      <c r="H14" s="53" t="s">
        <v>90</v>
      </c>
      <c r="I14" s="42" t="s">
        <v>121</v>
      </c>
      <c r="J14" s="46">
        <v>1083.3408200378626</v>
      </c>
      <c r="K14" s="46">
        <v>2035.9410573924845</v>
      </c>
      <c r="L14" s="49">
        <v>665.49871687265886</v>
      </c>
      <c r="M14" s="73"/>
      <c r="N14" s="74"/>
      <c r="O14" s="52"/>
      <c r="P14" s="53" t="s">
        <v>204</v>
      </c>
      <c r="Q14" s="42" t="s">
        <v>168</v>
      </c>
      <c r="R14" s="46">
        <v>694.57802789322886</v>
      </c>
      <c r="S14" s="46">
        <v>945.12115162219004</v>
      </c>
      <c r="T14" s="46">
        <v>925.63538963505516</v>
      </c>
      <c r="U14" s="46">
        <v>1507.2756980061299</v>
      </c>
      <c r="V14" s="49">
        <v>474.1191587801477</v>
      </c>
      <c r="W14" s="67"/>
      <c r="X14" s="67"/>
      <c r="Y14" s="67"/>
      <c r="Z14" s="68"/>
    </row>
    <row r="15" spans="1:26" ht="15" thickBot="1" x14ac:dyDescent="0.4">
      <c r="A15" s="90" t="s">
        <v>35</v>
      </c>
      <c r="B15" s="91">
        <v>-1.08</v>
      </c>
      <c r="C15" s="92">
        <v>-1.23</v>
      </c>
      <c r="D15" s="86"/>
      <c r="E15" s="86"/>
      <c r="F15" s="499"/>
      <c r="G15" s="56"/>
      <c r="H15" s="53" t="s">
        <v>91</v>
      </c>
      <c r="I15" s="43" t="s">
        <v>122</v>
      </c>
      <c r="J15" s="47">
        <v>1048.4650794106135</v>
      </c>
      <c r="K15" s="47">
        <v>1095.7371982956263</v>
      </c>
      <c r="L15" s="50">
        <v>473.64337292017149</v>
      </c>
      <c r="M15" s="73"/>
      <c r="N15" s="74"/>
      <c r="O15" s="52"/>
      <c r="P15" s="53" t="s">
        <v>205</v>
      </c>
      <c r="Q15" s="42" t="s">
        <v>169</v>
      </c>
      <c r="R15" s="46">
        <v>578.37320205671608</v>
      </c>
      <c r="S15" s="46">
        <v>743.20412943414931</v>
      </c>
      <c r="T15" s="46">
        <v>694.55893459594881</v>
      </c>
      <c r="U15" s="46">
        <v>1123.158221097209</v>
      </c>
      <c r="V15" s="49">
        <v>458.70543997828594</v>
      </c>
      <c r="W15" s="67"/>
      <c r="X15" s="67"/>
      <c r="Y15" s="67"/>
      <c r="Z15" s="68"/>
    </row>
    <row r="16" spans="1:26" ht="15" thickBot="1" x14ac:dyDescent="0.4">
      <c r="A16" s="90" t="s">
        <v>36</v>
      </c>
      <c r="B16" s="91">
        <v>-3.03</v>
      </c>
      <c r="C16" s="92">
        <v>-1.99</v>
      </c>
      <c r="D16" s="86"/>
      <c r="E16" s="86"/>
      <c r="F16" s="499"/>
      <c r="G16" s="56"/>
      <c r="I16" s="43" t="s">
        <v>71</v>
      </c>
      <c r="J16" s="47">
        <f>SUM(J12:J15)</f>
        <v>2601.2756422580205</v>
      </c>
      <c r="K16" s="47">
        <f t="shared" ref="K16" si="0">SUM(K12:K15)</f>
        <v>3559.2479598044356</v>
      </c>
      <c r="L16" s="47">
        <f t="shared" ref="L16" si="1">SUM(L12:L15)</f>
        <v>1377.3883967049342</v>
      </c>
      <c r="M16" s="75">
        <f t="shared" ref="M16" si="2">K16/J16</f>
        <v>1.3682702063495484</v>
      </c>
      <c r="N16" s="76" t="s">
        <v>72</v>
      </c>
      <c r="O16" s="52"/>
      <c r="P16" s="61" t="s">
        <v>206</v>
      </c>
      <c r="Q16" s="42" t="s">
        <v>170</v>
      </c>
      <c r="R16" s="46">
        <v>601.13240931157475</v>
      </c>
      <c r="S16" s="46">
        <v>655.63404687123796</v>
      </c>
      <c r="T16" s="46">
        <v>715.08336677166903</v>
      </c>
      <c r="U16" s="46">
        <v>1156.2511784961494</v>
      </c>
      <c r="V16" s="49">
        <v>431.20964771380619</v>
      </c>
      <c r="W16" s="67"/>
      <c r="X16" s="67"/>
      <c r="Y16" s="67"/>
      <c r="Z16" s="68"/>
    </row>
    <row r="17" spans="1:26" ht="15" thickBot="1" x14ac:dyDescent="0.4">
      <c r="A17" s="90" t="s">
        <v>37</v>
      </c>
      <c r="B17" s="91">
        <v>1.01</v>
      </c>
      <c r="C17" s="92">
        <v>-1.18</v>
      </c>
      <c r="D17" s="86"/>
      <c r="E17" s="86"/>
      <c r="F17" s="499"/>
      <c r="G17" s="56"/>
      <c r="J17" s="46"/>
      <c r="K17" s="46"/>
      <c r="L17" s="46"/>
      <c r="M17" s="61"/>
      <c r="N17" s="61"/>
      <c r="O17" s="33"/>
      <c r="P17" s="53" t="s">
        <v>227</v>
      </c>
      <c r="Q17" s="43" t="s">
        <v>171</v>
      </c>
      <c r="R17" s="47">
        <v>1557.9033717611699</v>
      </c>
      <c r="S17" s="47">
        <v>458.94866513706762</v>
      </c>
      <c r="T17" s="47">
        <v>2489.4437264117369</v>
      </c>
      <c r="U17" s="47">
        <v>2900.860221232354</v>
      </c>
      <c r="V17" s="50">
        <v>974.60474314069893</v>
      </c>
      <c r="W17" s="67"/>
      <c r="X17" s="67"/>
      <c r="Y17" s="67"/>
      <c r="Z17" s="68"/>
    </row>
    <row r="18" spans="1:26" ht="15" thickBot="1" x14ac:dyDescent="0.4">
      <c r="A18" s="93" t="s">
        <v>38</v>
      </c>
      <c r="B18" s="94">
        <v>-1.1299999999999999</v>
      </c>
      <c r="C18" s="95">
        <v>-1.34</v>
      </c>
      <c r="D18" s="86"/>
      <c r="E18" s="86"/>
      <c r="F18" s="500"/>
      <c r="G18" s="56"/>
      <c r="I18" s="106" t="s">
        <v>32</v>
      </c>
      <c r="J18" s="45"/>
      <c r="K18" s="45"/>
      <c r="L18" s="45"/>
      <c r="M18" s="71"/>
      <c r="N18" s="72"/>
      <c r="O18" s="52"/>
      <c r="Q18" s="43" t="s">
        <v>71</v>
      </c>
      <c r="R18" s="47">
        <f>SUM(R12:R17)</f>
        <v>4704.1102140596422</v>
      </c>
      <c r="S18" s="47">
        <f t="shared" ref="S18:V18" si="3">SUM(S12:S17)</f>
        <v>4462.5995046094504</v>
      </c>
      <c r="T18" s="47">
        <f t="shared" si="3"/>
        <v>6504.8439298634203</v>
      </c>
      <c r="U18" s="47">
        <f t="shared" si="3"/>
        <v>9206.2083694043176</v>
      </c>
      <c r="V18" s="47">
        <f t="shared" si="3"/>
        <v>3095.4550096351122</v>
      </c>
      <c r="W18" s="69" t="s">
        <v>229</v>
      </c>
      <c r="X18" s="69">
        <f>T18/$R18</f>
        <v>1.3828000692717075</v>
      </c>
      <c r="Y18" s="69">
        <f>U18/$R18</f>
        <v>1.9570562657925843</v>
      </c>
      <c r="Z18" s="70" t="s">
        <v>230</v>
      </c>
    </row>
    <row r="19" spans="1:26" ht="15" thickBot="1" x14ac:dyDescent="0.4">
      <c r="A19" s="86"/>
      <c r="B19" s="86"/>
      <c r="C19" s="86"/>
      <c r="D19" s="86"/>
      <c r="E19" s="86"/>
      <c r="H19" s="53" t="s">
        <v>92</v>
      </c>
      <c r="I19" s="41" t="s">
        <v>123</v>
      </c>
      <c r="J19" s="45">
        <v>227.07648283415597</v>
      </c>
      <c r="K19" s="45">
        <v>250.67769649447044</v>
      </c>
      <c r="L19" s="51">
        <v>182.2885570580946</v>
      </c>
      <c r="M19" s="73"/>
      <c r="N19" s="74"/>
      <c r="O19" s="52"/>
      <c r="R19" s="44"/>
      <c r="S19" s="44"/>
      <c r="T19" s="44"/>
      <c r="U19" s="44"/>
      <c r="V19" s="44"/>
    </row>
    <row r="20" spans="1:26" ht="15" thickBot="1" x14ac:dyDescent="0.4">
      <c r="A20" s="96" t="s">
        <v>39</v>
      </c>
      <c r="B20" s="88">
        <v>0.95</v>
      </c>
      <c r="C20" s="97">
        <v>1.38</v>
      </c>
      <c r="D20" s="97">
        <v>1.96</v>
      </c>
      <c r="E20" s="89">
        <v>-1.52</v>
      </c>
      <c r="F20" s="501" t="s">
        <v>51</v>
      </c>
      <c r="G20" s="57"/>
      <c r="H20" s="53" t="s">
        <v>93</v>
      </c>
      <c r="I20" s="43" t="s">
        <v>124</v>
      </c>
      <c r="J20" s="47">
        <v>246.16742858958693</v>
      </c>
      <c r="K20" s="47">
        <v>300.40398597352794</v>
      </c>
      <c r="L20" s="50">
        <v>144.55135145557804</v>
      </c>
      <c r="M20" s="73"/>
      <c r="N20" s="74"/>
      <c r="O20" s="52"/>
      <c r="Q20" s="107" t="s">
        <v>161</v>
      </c>
      <c r="R20" s="48"/>
      <c r="S20" s="48"/>
      <c r="T20" s="48"/>
      <c r="U20" s="48"/>
      <c r="V20" s="48"/>
      <c r="W20" s="65"/>
      <c r="X20" s="65"/>
      <c r="Y20" s="65"/>
      <c r="Z20" s="66"/>
    </row>
    <row r="21" spans="1:26" ht="15" thickBot="1" x14ac:dyDescent="0.4">
      <c r="A21" s="98" t="s">
        <v>40</v>
      </c>
      <c r="B21" s="91">
        <v>3.7</v>
      </c>
      <c r="C21" s="99">
        <v>3.15</v>
      </c>
      <c r="D21" s="99">
        <v>1.57</v>
      </c>
      <c r="E21" s="92">
        <v>9.33</v>
      </c>
      <c r="F21" s="502"/>
      <c r="G21" s="57"/>
      <c r="I21" s="43" t="s">
        <v>71</v>
      </c>
      <c r="J21" s="47">
        <f>J19+J20</f>
        <v>473.24391142374293</v>
      </c>
      <c r="K21" s="47">
        <f t="shared" ref="K21:L21" si="4">K19+K20</f>
        <v>551.08168246799835</v>
      </c>
      <c r="L21" s="47">
        <f t="shared" si="4"/>
        <v>326.83990851367264</v>
      </c>
      <c r="M21" s="75">
        <f t="shared" ref="M21" si="5">K21/J21</f>
        <v>1.1644770680938765</v>
      </c>
      <c r="N21" s="76" t="s">
        <v>73</v>
      </c>
      <c r="O21" s="52"/>
      <c r="P21" s="53" t="s">
        <v>207</v>
      </c>
      <c r="Q21" s="41" t="s">
        <v>172</v>
      </c>
      <c r="R21" s="45">
        <v>18.355154579462091</v>
      </c>
      <c r="S21" s="45">
        <v>102.39701338870502</v>
      </c>
      <c r="T21" s="45">
        <v>81.140606053816441</v>
      </c>
      <c r="U21" s="45">
        <v>33.758979135590884</v>
      </c>
      <c r="V21" s="51">
        <v>260.41443083752227</v>
      </c>
      <c r="W21" s="67"/>
      <c r="X21" s="67"/>
      <c r="Y21" s="67"/>
      <c r="Z21" s="68"/>
    </row>
    <row r="22" spans="1:26" ht="15" thickBot="1" x14ac:dyDescent="0.4">
      <c r="A22" s="98" t="s">
        <v>41</v>
      </c>
      <c r="B22" s="91">
        <v>1.91</v>
      </c>
      <c r="C22" s="99">
        <v>3.32</v>
      </c>
      <c r="D22" s="99">
        <v>0.85</v>
      </c>
      <c r="E22" s="92">
        <v>1.1599999999999999</v>
      </c>
      <c r="F22" s="502"/>
      <c r="G22" s="57"/>
      <c r="P22" s="53" t="s">
        <v>208</v>
      </c>
      <c r="Q22" s="43" t="s">
        <v>173</v>
      </c>
      <c r="R22" s="47">
        <v>35.230905899966842</v>
      </c>
      <c r="S22" s="47">
        <v>98.358454336478744</v>
      </c>
      <c r="T22" s="47">
        <v>88.875597568320714</v>
      </c>
      <c r="U22" s="47">
        <v>51.121114219556951</v>
      </c>
      <c r="V22" s="50">
        <v>243.99795290170169</v>
      </c>
      <c r="W22" s="67"/>
      <c r="X22" s="67"/>
      <c r="Y22" s="67"/>
      <c r="Z22" s="68"/>
    </row>
    <row r="23" spans="1:26" ht="15" thickBot="1" x14ac:dyDescent="0.4">
      <c r="A23" s="98" t="s">
        <v>42</v>
      </c>
      <c r="B23" s="91">
        <v>-2.5299999999999998</v>
      </c>
      <c r="C23" s="99">
        <v>1.0900000000000001</v>
      </c>
      <c r="D23" s="99">
        <v>1.34</v>
      </c>
      <c r="E23" s="92">
        <v>-1.64</v>
      </c>
      <c r="F23" s="502"/>
      <c r="G23" s="57"/>
      <c r="I23" s="106" t="s">
        <v>33</v>
      </c>
      <c r="J23" s="48"/>
      <c r="K23" s="48"/>
      <c r="L23" s="48"/>
      <c r="M23" s="71"/>
      <c r="N23" s="72"/>
      <c r="O23" s="52"/>
      <c r="P23" s="61"/>
      <c r="Q23" s="43" t="s">
        <v>71</v>
      </c>
      <c r="R23" s="47">
        <f>R22+R21</f>
        <v>53.586060479428937</v>
      </c>
      <c r="S23" s="47">
        <f t="shared" ref="S23:V23" si="6">S22+S21</f>
        <v>200.75546772518376</v>
      </c>
      <c r="T23" s="47">
        <f t="shared" si="6"/>
        <v>170.01620362213714</v>
      </c>
      <c r="U23" s="47">
        <f t="shared" si="6"/>
        <v>84.880093355147835</v>
      </c>
      <c r="V23" s="47">
        <f t="shared" si="6"/>
        <v>504.41238373922397</v>
      </c>
      <c r="W23" s="69">
        <f>S23/$R23</f>
        <v>3.7464121439240983</v>
      </c>
      <c r="X23" s="69">
        <f t="shared" ref="X23" si="7">T23/$R23</f>
        <v>3.1727692258214124</v>
      </c>
      <c r="Y23" s="69">
        <f t="shared" ref="Y23" si="8">U23/$R23</f>
        <v>1.5839957741945279</v>
      </c>
      <c r="Z23" s="70">
        <f t="shared" ref="Z23" si="9">V23/$R23</f>
        <v>9.4131268323571202</v>
      </c>
    </row>
    <row r="24" spans="1:26" ht="15" thickBot="1" x14ac:dyDescent="0.4">
      <c r="A24" s="100" t="s">
        <v>43</v>
      </c>
      <c r="B24" s="94">
        <v>-1.88</v>
      </c>
      <c r="C24" s="101">
        <v>-1.03</v>
      </c>
      <c r="D24" s="101">
        <v>-1.1499999999999999</v>
      </c>
      <c r="E24" s="95">
        <v>-2.73</v>
      </c>
      <c r="F24" s="503"/>
      <c r="G24" s="57"/>
      <c r="H24" s="53" t="s">
        <v>94</v>
      </c>
      <c r="I24" s="41" t="s">
        <v>125</v>
      </c>
      <c r="J24" s="45">
        <v>273.91210510244912</v>
      </c>
      <c r="K24" s="45">
        <v>282.8162146216776</v>
      </c>
      <c r="L24" s="51">
        <v>260.37873469044541</v>
      </c>
      <c r="M24" s="73"/>
      <c r="N24" s="74"/>
      <c r="O24" s="52"/>
      <c r="R24" s="44"/>
      <c r="S24" s="44"/>
      <c r="T24" s="44"/>
      <c r="U24" s="44"/>
      <c r="V24" s="44"/>
    </row>
    <row r="25" spans="1:26" ht="15" thickBot="1" x14ac:dyDescent="0.4">
      <c r="A25" s="86"/>
      <c r="B25" s="86"/>
      <c r="C25" s="86"/>
      <c r="D25" s="86"/>
      <c r="E25" s="86"/>
      <c r="H25" s="53" t="s">
        <v>95</v>
      </c>
      <c r="I25" s="43" t="s">
        <v>126</v>
      </c>
      <c r="J25" s="47">
        <v>208.80004257330359</v>
      </c>
      <c r="K25" s="47">
        <v>155.10786017294856</v>
      </c>
      <c r="L25" s="50">
        <v>139.47737217949219</v>
      </c>
      <c r="M25" s="73"/>
      <c r="N25" s="74"/>
      <c r="O25" s="52"/>
      <c r="Q25" s="107" t="s">
        <v>41</v>
      </c>
      <c r="R25" s="48"/>
      <c r="S25" s="48"/>
      <c r="T25" s="48"/>
      <c r="U25" s="48"/>
      <c r="V25" s="48"/>
      <c r="W25" s="65"/>
      <c r="X25" s="65"/>
      <c r="Y25" s="65"/>
      <c r="Z25" s="66"/>
    </row>
    <row r="26" spans="1:26" ht="17" thickBot="1" x14ac:dyDescent="0.5">
      <c r="A26" s="87" t="s">
        <v>239</v>
      </c>
      <c r="B26" s="88">
        <v>-1.59</v>
      </c>
      <c r="C26" s="89">
        <v>37.700000000000003</v>
      </c>
      <c r="D26" s="86"/>
      <c r="E26" s="86"/>
      <c r="F26" s="504" t="s">
        <v>52</v>
      </c>
      <c r="G26" s="58"/>
      <c r="I26" s="43" t="s">
        <v>71</v>
      </c>
      <c r="J26" s="47">
        <f>J24+J25</f>
        <v>482.7121476757527</v>
      </c>
      <c r="K26" s="47">
        <f t="shared" ref="K26" si="10">K24+K25</f>
        <v>437.92407479462616</v>
      </c>
      <c r="L26" s="47">
        <f t="shared" ref="L26" si="11">L24+L25</f>
        <v>399.85610686993761</v>
      </c>
      <c r="M26" s="77" t="s">
        <v>74</v>
      </c>
      <c r="N26" s="76" t="s">
        <v>75</v>
      </c>
      <c r="O26" s="52"/>
      <c r="P26" s="53" t="s">
        <v>228</v>
      </c>
      <c r="Q26" s="41" t="s">
        <v>174</v>
      </c>
      <c r="R26" s="45">
        <v>1624.8965258012306</v>
      </c>
      <c r="S26" s="45">
        <v>3075.4507239325685</v>
      </c>
      <c r="T26" s="45">
        <v>5315.5959130733663</v>
      </c>
      <c r="U26" s="45">
        <v>1349.6895859600731</v>
      </c>
      <c r="V26" s="51">
        <v>1844.4078447937429</v>
      </c>
      <c r="W26" s="67"/>
      <c r="X26" s="67"/>
      <c r="Y26" s="67"/>
      <c r="Z26" s="68"/>
    </row>
    <row r="27" spans="1:26" ht="17" thickBot="1" x14ac:dyDescent="0.5">
      <c r="A27" s="90" t="s">
        <v>240</v>
      </c>
      <c r="B27" s="91">
        <v>-1.1100000000000001</v>
      </c>
      <c r="C27" s="92">
        <v>5.33</v>
      </c>
      <c r="D27" s="86"/>
      <c r="E27" s="86"/>
      <c r="F27" s="505"/>
      <c r="G27" s="58"/>
      <c r="P27" s="53" t="s">
        <v>209</v>
      </c>
      <c r="Q27" s="43" t="s">
        <v>175</v>
      </c>
      <c r="R27" s="47">
        <v>333.46190730318227</v>
      </c>
      <c r="S27" s="47">
        <v>665.35603217265998</v>
      </c>
      <c r="T27" s="47">
        <v>1179.8925994972296</v>
      </c>
      <c r="U27" s="47">
        <v>314.41625483063035</v>
      </c>
      <c r="V27" s="50">
        <v>431.85053501955315</v>
      </c>
      <c r="W27" s="67"/>
      <c r="X27" s="67"/>
      <c r="Y27" s="67"/>
      <c r="Z27" s="68"/>
    </row>
    <row r="28" spans="1:26" ht="15" thickBot="1" x14ac:dyDescent="0.4">
      <c r="A28" s="93" t="s">
        <v>44</v>
      </c>
      <c r="B28" s="94">
        <v>1.33</v>
      </c>
      <c r="C28" s="95">
        <v>40.33</v>
      </c>
      <c r="D28" s="86"/>
      <c r="E28" s="86"/>
      <c r="F28" s="506"/>
      <c r="G28" s="58"/>
      <c r="I28" s="106" t="s">
        <v>34</v>
      </c>
      <c r="J28" s="48"/>
      <c r="K28" s="48"/>
      <c r="L28" s="48"/>
      <c r="M28" s="71"/>
      <c r="N28" s="72"/>
      <c r="O28" s="52"/>
      <c r="Q28" s="43" t="s">
        <v>71</v>
      </c>
      <c r="R28" s="47">
        <f>R27+R26</f>
        <v>1958.3584331044128</v>
      </c>
      <c r="S28" s="47">
        <f t="shared" ref="S28" si="12">S27+S26</f>
        <v>3740.8067561052285</v>
      </c>
      <c r="T28" s="47">
        <f t="shared" ref="T28" si="13">T27+T26</f>
        <v>6495.488512570596</v>
      </c>
      <c r="U28" s="47">
        <f t="shared" ref="U28" si="14">U27+U26</f>
        <v>1664.1058407907035</v>
      </c>
      <c r="V28" s="47">
        <f t="shared" ref="V28" si="15">V27+V26</f>
        <v>2276.258379813296</v>
      </c>
      <c r="W28" s="69">
        <f>S28/$R28</f>
        <v>1.9101747120802894</v>
      </c>
      <c r="X28" s="69">
        <f t="shared" ref="X28" si="16">T28/$R28</f>
        <v>3.3168026867655023</v>
      </c>
      <c r="Y28" s="69" t="s">
        <v>80</v>
      </c>
      <c r="Z28" s="70">
        <f t="shared" ref="Z28" si="17">V28/$R28</f>
        <v>1.1623298071155159</v>
      </c>
    </row>
    <row r="29" spans="1:26" ht="15" thickBot="1" x14ac:dyDescent="0.4">
      <c r="A29" s="86"/>
      <c r="B29" s="86"/>
      <c r="C29" s="86"/>
      <c r="D29" s="86"/>
      <c r="E29" s="86"/>
      <c r="H29" s="53" t="s">
        <v>96</v>
      </c>
      <c r="I29" s="41" t="s">
        <v>127</v>
      </c>
      <c r="J29" s="45">
        <v>1134.8350065847987</v>
      </c>
      <c r="K29" s="45">
        <v>1364.4231096233054</v>
      </c>
      <c r="L29" s="51">
        <v>1733.5617395231875</v>
      </c>
      <c r="M29" s="73"/>
      <c r="N29" s="74"/>
      <c r="O29" s="52"/>
      <c r="P29" s="61"/>
    </row>
    <row r="30" spans="1:26" ht="15" thickBot="1" x14ac:dyDescent="0.4">
      <c r="A30" s="96" t="s">
        <v>45</v>
      </c>
      <c r="B30" s="88">
        <v>7.43</v>
      </c>
      <c r="C30" s="97">
        <v>62.3</v>
      </c>
      <c r="D30" s="97">
        <v>4.0199999999999996</v>
      </c>
      <c r="E30" s="89">
        <v>29.38</v>
      </c>
      <c r="F30" s="507" t="s">
        <v>53</v>
      </c>
      <c r="G30" s="59"/>
      <c r="H30" s="53" t="s">
        <v>97</v>
      </c>
      <c r="I30" s="42" t="s">
        <v>128</v>
      </c>
      <c r="J30" s="46">
        <v>1129.4970941730869</v>
      </c>
      <c r="K30" s="46">
        <v>1851.6313926676378</v>
      </c>
      <c r="L30" s="49">
        <v>2043.6371643676957</v>
      </c>
      <c r="M30" s="73"/>
      <c r="N30" s="74"/>
      <c r="O30" s="52"/>
      <c r="P30" s="61"/>
      <c r="Q30" s="107" t="s">
        <v>42</v>
      </c>
      <c r="R30" s="48"/>
      <c r="S30" s="48"/>
      <c r="T30" s="48"/>
      <c r="U30" s="48"/>
      <c r="V30" s="48"/>
      <c r="W30" s="65"/>
      <c r="X30" s="65"/>
      <c r="Y30" s="65"/>
      <c r="Z30" s="66"/>
    </row>
    <row r="31" spans="1:26" x14ac:dyDescent="0.35">
      <c r="A31" s="98" t="s">
        <v>46</v>
      </c>
      <c r="B31" s="91">
        <v>4.5599999999999996</v>
      </c>
      <c r="C31" s="99">
        <v>105.53</v>
      </c>
      <c r="D31" s="99">
        <v>2.75</v>
      </c>
      <c r="E31" s="92">
        <v>23.18</v>
      </c>
      <c r="F31" s="508"/>
      <c r="G31" s="59"/>
      <c r="H31" s="53" t="s">
        <v>98</v>
      </c>
      <c r="I31" s="42" t="s">
        <v>129</v>
      </c>
      <c r="J31" s="46">
        <v>1013.1053828216557</v>
      </c>
      <c r="K31" s="46">
        <v>2267.6269979728495</v>
      </c>
      <c r="L31" s="49">
        <v>2293.2435950982813</v>
      </c>
      <c r="M31" s="73"/>
      <c r="N31" s="74"/>
      <c r="O31" s="52"/>
      <c r="P31" s="53" t="s">
        <v>210</v>
      </c>
      <c r="Q31" s="41" t="s">
        <v>176</v>
      </c>
      <c r="R31" s="45">
        <v>3417.9517431958734</v>
      </c>
      <c r="S31" s="45">
        <v>554.254915737538</v>
      </c>
      <c r="T31" s="45">
        <v>3469.244170070263</v>
      </c>
      <c r="U31" s="45">
        <v>3997.2692682177694</v>
      </c>
      <c r="V31" s="51">
        <v>1255.8606410658012</v>
      </c>
      <c r="W31" s="67"/>
      <c r="X31" s="67"/>
      <c r="Y31" s="67"/>
      <c r="Z31" s="68"/>
    </row>
    <row r="32" spans="1:26" ht="17" thickBot="1" x14ac:dyDescent="0.5">
      <c r="A32" s="100" t="s">
        <v>239</v>
      </c>
      <c r="B32" s="94">
        <v>1.39</v>
      </c>
      <c r="C32" s="101">
        <v>86.25</v>
      </c>
      <c r="D32" s="101">
        <v>-2.0499999999999998</v>
      </c>
      <c r="E32" s="95">
        <v>4.3</v>
      </c>
      <c r="F32" s="509"/>
      <c r="G32" s="59"/>
      <c r="H32" s="53" t="s">
        <v>99</v>
      </c>
      <c r="I32" s="42" t="s">
        <v>130</v>
      </c>
      <c r="J32" s="46">
        <v>794.18126596876243</v>
      </c>
      <c r="K32" s="46">
        <v>1616.3752129706745</v>
      </c>
      <c r="L32" s="49">
        <v>1955.5549408071786</v>
      </c>
      <c r="M32" s="73"/>
      <c r="N32" s="74"/>
      <c r="O32" s="52"/>
      <c r="P32" s="53" t="s">
        <v>211</v>
      </c>
      <c r="Q32" s="42" t="s">
        <v>177</v>
      </c>
      <c r="R32" s="46">
        <v>1587.4824924925688</v>
      </c>
      <c r="S32" s="46">
        <v>743.71396028622496</v>
      </c>
      <c r="T32" s="46">
        <v>1691.3521789853939</v>
      </c>
      <c r="U32" s="46">
        <v>2303.2529971306099</v>
      </c>
      <c r="V32" s="49">
        <v>676.8188244784202</v>
      </c>
      <c r="W32" s="67"/>
      <c r="X32" s="67"/>
      <c r="Y32" s="67"/>
      <c r="Z32" s="68"/>
    </row>
    <row r="33" spans="1:26" ht="15" thickBot="1" x14ac:dyDescent="0.4">
      <c r="A33" s="86"/>
      <c r="B33" s="86"/>
      <c r="C33" s="86"/>
      <c r="D33" s="86"/>
      <c r="E33" s="86"/>
      <c r="H33" s="53" t="s">
        <v>100</v>
      </c>
      <c r="I33" s="42" t="s">
        <v>131</v>
      </c>
      <c r="J33" s="46">
        <v>811.21876857293398</v>
      </c>
      <c r="K33" s="46">
        <v>1415.8879570479712</v>
      </c>
      <c r="L33" s="49">
        <v>2353.690090487652</v>
      </c>
      <c r="M33" s="73"/>
      <c r="N33" s="74"/>
      <c r="O33" s="52"/>
      <c r="P33" s="53" t="s">
        <v>212</v>
      </c>
      <c r="Q33" s="42" t="s">
        <v>178</v>
      </c>
      <c r="R33" s="46">
        <v>951.97259491782677</v>
      </c>
      <c r="S33" s="46">
        <v>636.84090483012449</v>
      </c>
      <c r="T33" s="46">
        <v>1223.8617588401764</v>
      </c>
      <c r="U33" s="46">
        <v>1537.3725511965008</v>
      </c>
      <c r="V33" s="49">
        <v>466.39298243044601</v>
      </c>
      <c r="W33" s="67"/>
      <c r="X33" s="67"/>
      <c r="Y33" s="67"/>
      <c r="Z33" s="68"/>
    </row>
    <row r="34" spans="1:26" ht="15" thickBot="1" x14ac:dyDescent="0.4">
      <c r="A34" s="102" t="s">
        <v>47</v>
      </c>
      <c r="B34" s="103">
        <v>4.37</v>
      </c>
      <c r="C34" s="104">
        <v>4.74</v>
      </c>
      <c r="D34" s="86"/>
      <c r="E34" s="86"/>
      <c r="F34" s="84" t="s">
        <v>54</v>
      </c>
      <c r="G34" s="52"/>
      <c r="H34" s="53" t="s">
        <v>101</v>
      </c>
      <c r="I34" s="43" t="s">
        <v>132</v>
      </c>
      <c r="J34" s="47">
        <v>736.06150390203459</v>
      </c>
      <c r="K34" s="47">
        <v>1007.2739421092222</v>
      </c>
      <c r="L34" s="50">
        <v>1660.911845329729</v>
      </c>
      <c r="M34" s="73"/>
      <c r="N34" s="74"/>
      <c r="O34" s="52"/>
      <c r="P34" s="53" t="s">
        <v>213</v>
      </c>
      <c r="Q34" s="42" t="s">
        <v>179</v>
      </c>
      <c r="R34" s="46">
        <v>351.00560863028068</v>
      </c>
      <c r="S34" s="46">
        <v>406.35226617964184</v>
      </c>
      <c r="T34" s="46">
        <v>465.5753683532206</v>
      </c>
      <c r="U34" s="46">
        <v>580.0812051623908</v>
      </c>
      <c r="V34" s="49">
        <v>286.42558926075588</v>
      </c>
      <c r="W34" s="67"/>
      <c r="X34" s="67"/>
      <c r="Y34" s="67"/>
      <c r="Z34" s="68"/>
    </row>
    <row r="35" spans="1:26" ht="15" thickBot="1" x14ac:dyDescent="0.4">
      <c r="I35" s="43" t="s">
        <v>71</v>
      </c>
      <c r="J35" s="47">
        <f>SUM(J29:J34)</f>
        <v>5618.8990220232727</v>
      </c>
      <c r="K35" s="47">
        <f t="shared" ref="K35:L35" si="18">SUM(K29:K34)</f>
        <v>9523.2186123916617</v>
      </c>
      <c r="L35" s="47">
        <f t="shared" si="18"/>
        <v>12040.599375613723</v>
      </c>
      <c r="M35" s="75">
        <f t="shared" ref="M35" si="19">K35/J35</f>
        <v>1.6948549128691244</v>
      </c>
      <c r="N35" s="78">
        <f>L35/J35</f>
        <v>2.1428752017825197</v>
      </c>
      <c r="O35" s="55"/>
      <c r="P35" s="53" t="s">
        <v>214</v>
      </c>
      <c r="Q35" s="43" t="s">
        <v>180</v>
      </c>
      <c r="R35" s="47">
        <v>127.51837832840584</v>
      </c>
      <c r="S35" s="47">
        <v>205.40353280948565</v>
      </c>
      <c r="T35" s="47">
        <v>178.93177964832714</v>
      </c>
      <c r="U35" s="47">
        <v>185.33379828917612</v>
      </c>
      <c r="V35" s="50">
        <v>233.76944883141763</v>
      </c>
      <c r="W35" s="67"/>
      <c r="X35" s="67"/>
      <c r="Y35" s="67"/>
      <c r="Z35" s="68"/>
    </row>
    <row r="36" spans="1:26" ht="15" thickBot="1" x14ac:dyDescent="0.4">
      <c r="Q36" s="43" t="s">
        <v>71</v>
      </c>
      <c r="R36" s="47">
        <f>SUM(R31:R35)</f>
        <v>6435.9308175649558</v>
      </c>
      <c r="S36" s="47">
        <f t="shared" ref="S36:V36" si="20">SUM(S31:S35)</f>
        <v>2546.5655798430148</v>
      </c>
      <c r="T36" s="47">
        <f t="shared" si="20"/>
        <v>7028.9652558973812</v>
      </c>
      <c r="U36" s="47">
        <f t="shared" si="20"/>
        <v>8603.3098199964461</v>
      </c>
      <c r="V36" s="47">
        <f t="shared" si="20"/>
        <v>2919.2674860668408</v>
      </c>
      <c r="W36" s="69" t="s">
        <v>231</v>
      </c>
      <c r="X36" s="69">
        <f t="shared" ref="X36" si="21">T36/$R36</f>
        <v>1.0921443152735444</v>
      </c>
      <c r="Y36" s="69">
        <f t="shared" ref="Y36" si="22">U36/$R36</f>
        <v>1.3367623213904467</v>
      </c>
      <c r="Z36" s="70" t="s">
        <v>232</v>
      </c>
    </row>
    <row r="37" spans="1:26" ht="15" thickBot="1" x14ac:dyDescent="0.4">
      <c r="I37" s="106" t="s">
        <v>35</v>
      </c>
      <c r="J37" s="48"/>
      <c r="K37" s="48"/>
      <c r="L37" s="48"/>
      <c r="M37" s="71"/>
      <c r="N37" s="72"/>
      <c r="O37" s="52"/>
    </row>
    <row r="38" spans="1:26" ht="15" thickBot="1" x14ac:dyDescent="0.4">
      <c r="H38" s="53" t="s">
        <v>102</v>
      </c>
      <c r="I38" s="41" t="s">
        <v>133</v>
      </c>
      <c r="J38" s="45">
        <v>216.19276853377679</v>
      </c>
      <c r="K38" s="45">
        <v>162.43208328783049</v>
      </c>
      <c r="L38" s="51">
        <v>148.18267026440819</v>
      </c>
      <c r="M38" s="73"/>
      <c r="N38" s="74"/>
      <c r="O38" s="52"/>
      <c r="Q38" s="107" t="s">
        <v>43</v>
      </c>
      <c r="R38" s="48"/>
      <c r="S38" s="48"/>
      <c r="T38" s="48"/>
      <c r="U38" s="48"/>
      <c r="V38" s="48"/>
      <c r="W38" s="65"/>
      <c r="X38" s="65"/>
      <c r="Y38" s="65"/>
      <c r="Z38" s="66"/>
    </row>
    <row r="39" spans="1:26" x14ac:dyDescent="0.35">
      <c r="H39" s="53" t="s">
        <v>103</v>
      </c>
      <c r="I39" s="42" t="s">
        <v>134</v>
      </c>
      <c r="J39" s="46">
        <v>769.87713486896894</v>
      </c>
      <c r="K39" s="46">
        <v>1023.0136399442993</v>
      </c>
      <c r="L39" s="49">
        <v>830.38075319944494</v>
      </c>
      <c r="M39" s="73"/>
      <c r="N39" s="74"/>
      <c r="O39" s="52"/>
      <c r="P39" s="53" t="s">
        <v>215</v>
      </c>
      <c r="Q39" s="41" t="s">
        <v>181</v>
      </c>
      <c r="R39" s="45">
        <v>387.72137168924365</v>
      </c>
      <c r="S39" s="45">
        <v>224.80990388014044</v>
      </c>
      <c r="T39" s="45">
        <v>389.79546453902537</v>
      </c>
      <c r="U39" s="45">
        <v>367.48474839751179</v>
      </c>
      <c r="V39" s="51">
        <v>181.24711560290777</v>
      </c>
      <c r="W39" s="67"/>
      <c r="X39" s="67"/>
      <c r="Y39" s="67"/>
      <c r="Z39" s="68"/>
    </row>
    <row r="40" spans="1:26" x14ac:dyDescent="0.35">
      <c r="H40" s="53" t="s">
        <v>104</v>
      </c>
      <c r="I40" s="42" t="s">
        <v>135</v>
      </c>
      <c r="J40" s="46">
        <v>271.89541904282174</v>
      </c>
      <c r="K40" s="46">
        <v>216.89584317535665</v>
      </c>
      <c r="L40" s="49">
        <v>198.94810841967572</v>
      </c>
      <c r="M40" s="73"/>
      <c r="N40" s="74"/>
      <c r="O40" s="52"/>
      <c r="P40" s="61" t="s">
        <v>216</v>
      </c>
      <c r="Q40" s="42" t="s">
        <v>182</v>
      </c>
      <c r="R40" s="46">
        <v>379.34408788035307</v>
      </c>
      <c r="S40" s="46">
        <v>216.05043605063648</v>
      </c>
      <c r="T40" s="46">
        <v>333.43840086614563</v>
      </c>
      <c r="U40" s="46">
        <v>318.74417299965398</v>
      </c>
      <c r="V40" s="49">
        <v>170.45917793842011</v>
      </c>
      <c r="W40" s="67"/>
      <c r="X40" s="67"/>
      <c r="Y40" s="67"/>
      <c r="Z40" s="68"/>
    </row>
    <row r="41" spans="1:26" x14ac:dyDescent="0.35">
      <c r="H41" s="53" t="s">
        <v>105</v>
      </c>
      <c r="I41" s="42" t="s">
        <v>136</v>
      </c>
      <c r="J41" s="46">
        <v>140.61059102693389</v>
      </c>
      <c r="K41" s="46">
        <v>106.2367534667512</v>
      </c>
      <c r="L41" s="49">
        <v>111.4091096835502</v>
      </c>
      <c r="M41" s="73"/>
      <c r="N41" s="74"/>
      <c r="O41" s="52"/>
      <c r="P41" s="53" t="s">
        <v>217</v>
      </c>
      <c r="Q41" s="42" t="s">
        <v>183</v>
      </c>
      <c r="R41" s="46">
        <v>329.47024852299978</v>
      </c>
      <c r="S41" s="46">
        <v>236.46193585189522</v>
      </c>
      <c r="T41" s="46">
        <v>337.20122090311895</v>
      </c>
      <c r="U41" s="46">
        <v>284.46530837181007</v>
      </c>
      <c r="V41" s="49">
        <v>164.29272883513588</v>
      </c>
      <c r="W41" s="67"/>
      <c r="X41" s="67"/>
      <c r="Y41" s="67"/>
      <c r="Z41" s="68"/>
    </row>
    <row r="42" spans="1:26" x14ac:dyDescent="0.35">
      <c r="H42" s="53" t="s">
        <v>106</v>
      </c>
      <c r="I42" s="42" t="s">
        <v>137</v>
      </c>
      <c r="J42" s="46">
        <v>227.05357328014119</v>
      </c>
      <c r="K42" s="46">
        <v>127.93423646092815</v>
      </c>
      <c r="L42" s="49">
        <v>140.60721057873388</v>
      </c>
      <c r="M42" s="73"/>
      <c r="N42" s="74"/>
      <c r="O42" s="52"/>
      <c r="P42" s="53" t="s">
        <v>218</v>
      </c>
      <c r="Q42" s="42" t="s">
        <v>184</v>
      </c>
      <c r="R42" s="46">
        <v>295.71924281936356</v>
      </c>
      <c r="S42" s="46">
        <v>222.69951545740213</v>
      </c>
      <c r="T42" s="46">
        <v>272.81688711742646</v>
      </c>
      <c r="U42" s="46">
        <v>219.28422079471778</v>
      </c>
      <c r="V42" s="49">
        <v>186.30954800800245</v>
      </c>
      <c r="W42" s="67"/>
      <c r="X42" s="67"/>
      <c r="Y42" s="67"/>
      <c r="Z42" s="68"/>
    </row>
    <row r="43" spans="1:26" ht="15" thickBot="1" x14ac:dyDescent="0.4">
      <c r="H43" s="53" t="s">
        <v>107</v>
      </c>
      <c r="I43" s="43" t="s">
        <v>138</v>
      </c>
      <c r="J43" s="47">
        <v>278.59188333453875</v>
      </c>
      <c r="K43" s="47">
        <v>131.576290385043</v>
      </c>
      <c r="L43" s="50">
        <v>118.74284961888171</v>
      </c>
      <c r="M43" s="73"/>
      <c r="N43" s="74"/>
      <c r="O43" s="52"/>
      <c r="P43" s="53" t="s">
        <v>219</v>
      </c>
      <c r="Q43" s="42" t="s">
        <v>185</v>
      </c>
      <c r="R43" s="46">
        <v>557.64707722365779</v>
      </c>
      <c r="S43" s="46">
        <v>389.00385861191518</v>
      </c>
      <c r="T43" s="46">
        <v>619.26510540272716</v>
      </c>
      <c r="U43" s="46">
        <v>706.84054619491417</v>
      </c>
      <c r="V43" s="49">
        <v>236.91328501859095</v>
      </c>
      <c r="W43" s="67"/>
      <c r="X43" s="67"/>
      <c r="Y43" s="67"/>
      <c r="Z43" s="68"/>
    </row>
    <row r="44" spans="1:26" ht="15" thickBot="1" x14ac:dyDescent="0.4">
      <c r="I44" s="43" t="s">
        <v>71</v>
      </c>
      <c r="J44" s="47">
        <f>SUM(J38:J43)</f>
        <v>1904.2213700871812</v>
      </c>
      <c r="K44" s="47">
        <f t="shared" ref="K44" si="23">SUM(K38:K43)</f>
        <v>1768.0888467202087</v>
      </c>
      <c r="L44" s="47">
        <f t="shared" ref="L44" si="24">SUM(L38:L43)</f>
        <v>1548.2707017646949</v>
      </c>
      <c r="M44" s="77" t="s">
        <v>76</v>
      </c>
      <c r="N44" s="76" t="s">
        <v>77</v>
      </c>
      <c r="O44" s="52"/>
      <c r="P44" s="53" t="s">
        <v>220</v>
      </c>
      <c r="Q44" s="42" t="s">
        <v>186</v>
      </c>
      <c r="R44" s="46">
        <v>1754.5831494786974</v>
      </c>
      <c r="S44" s="46">
        <v>766.57959894449903</v>
      </c>
      <c r="T44" s="46">
        <v>1660.1061996943502</v>
      </c>
      <c r="U44" s="46">
        <v>1404.1924134770156</v>
      </c>
      <c r="V44" s="49">
        <v>387.11771193961306</v>
      </c>
      <c r="W44" s="67"/>
      <c r="X44" s="67"/>
      <c r="Y44" s="67"/>
      <c r="Z44" s="68"/>
    </row>
    <row r="45" spans="1:26" ht="15" thickBot="1" x14ac:dyDescent="0.4">
      <c r="P45" s="53" t="s">
        <v>221</v>
      </c>
      <c r="Q45" s="43" t="s">
        <v>187</v>
      </c>
      <c r="R45" s="47">
        <v>476.25626264773791</v>
      </c>
      <c r="S45" s="47">
        <v>173.15375015013089</v>
      </c>
      <c r="T45" s="47">
        <v>437.37642981603489</v>
      </c>
      <c r="U45" s="47">
        <v>340.17842984618568</v>
      </c>
      <c r="V45" s="50">
        <v>207.23784369812776</v>
      </c>
      <c r="W45" s="67"/>
      <c r="X45" s="67"/>
      <c r="Y45" s="67"/>
      <c r="Z45" s="68"/>
    </row>
    <row r="46" spans="1:26" ht="15" thickBot="1" x14ac:dyDescent="0.4">
      <c r="I46" s="106" t="s">
        <v>36</v>
      </c>
      <c r="J46" s="48"/>
      <c r="K46" s="48"/>
      <c r="L46" s="48"/>
      <c r="M46" s="71"/>
      <c r="N46" s="72"/>
      <c r="O46" s="52"/>
      <c r="Q46" s="43" t="s">
        <v>71</v>
      </c>
      <c r="R46" s="47">
        <f>SUM(R39:R45)</f>
        <v>4180.7414402620525</v>
      </c>
      <c r="S46" s="47">
        <f t="shared" ref="S46:V46" si="25">SUM(S39:S45)</f>
        <v>2228.7589989466192</v>
      </c>
      <c r="T46" s="47">
        <f t="shared" si="25"/>
        <v>4049.9997083388289</v>
      </c>
      <c r="U46" s="47">
        <f t="shared" si="25"/>
        <v>3641.1898400818095</v>
      </c>
      <c r="V46" s="47">
        <f t="shared" si="25"/>
        <v>1533.5774110407981</v>
      </c>
      <c r="W46" s="69" t="s">
        <v>233</v>
      </c>
      <c r="X46" s="69" t="s">
        <v>234</v>
      </c>
      <c r="Y46" s="69" t="s">
        <v>235</v>
      </c>
      <c r="Z46" s="70" t="s">
        <v>236</v>
      </c>
    </row>
    <row r="47" spans="1:26" ht="15" thickBot="1" x14ac:dyDescent="0.4">
      <c r="H47" s="53" t="s">
        <v>108</v>
      </c>
      <c r="I47" s="43" t="s">
        <v>139</v>
      </c>
      <c r="J47" s="47">
        <v>207.22224189599706</v>
      </c>
      <c r="K47" s="47">
        <v>68.501074067927803</v>
      </c>
      <c r="L47" s="47">
        <v>103.93049127030989</v>
      </c>
      <c r="M47" s="77" t="s">
        <v>78</v>
      </c>
      <c r="N47" s="76" t="s">
        <v>79</v>
      </c>
      <c r="O47" s="52"/>
    </row>
    <row r="48" spans="1:26" ht="15" thickBot="1" x14ac:dyDescent="0.4">
      <c r="Q48" s="107" t="s">
        <v>45</v>
      </c>
      <c r="R48" s="48"/>
      <c r="S48" s="48"/>
      <c r="T48" s="48"/>
      <c r="U48" s="48"/>
      <c r="V48" s="48"/>
      <c r="W48" s="65"/>
      <c r="X48" s="65"/>
      <c r="Y48" s="65"/>
      <c r="Z48" s="66"/>
    </row>
    <row r="49" spans="8:26" ht="15" thickBot="1" x14ac:dyDescent="0.4">
      <c r="I49" s="106" t="s">
        <v>57</v>
      </c>
      <c r="J49" s="48"/>
      <c r="K49" s="48"/>
      <c r="L49" s="48"/>
      <c r="M49" s="71"/>
      <c r="N49" s="72"/>
      <c r="O49" s="52"/>
      <c r="P49" s="61" t="s">
        <v>114</v>
      </c>
      <c r="Q49" s="41" t="s">
        <v>188</v>
      </c>
      <c r="R49" s="45">
        <v>13.13919679472871</v>
      </c>
      <c r="S49" s="45">
        <v>75.174670563454185</v>
      </c>
      <c r="T49" s="45">
        <v>349.1574446125291</v>
      </c>
      <c r="U49" s="45">
        <v>39.471292963420829</v>
      </c>
      <c r="V49" s="51">
        <v>297.57590948820001</v>
      </c>
      <c r="W49" s="67"/>
      <c r="X49" s="67"/>
      <c r="Y49" s="67"/>
      <c r="Z49" s="68"/>
    </row>
    <row r="50" spans="8:26" x14ac:dyDescent="0.35">
      <c r="H50" s="53" t="s">
        <v>101</v>
      </c>
      <c r="I50" s="41" t="s">
        <v>140</v>
      </c>
      <c r="J50" s="45">
        <v>242.41682406288871</v>
      </c>
      <c r="K50" s="45">
        <v>150.86285053428929</v>
      </c>
      <c r="L50" s="51">
        <v>149.57081929071319</v>
      </c>
      <c r="M50" s="73"/>
      <c r="N50" s="74"/>
      <c r="O50" s="52"/>
      <c r="P50" s="53" t="s">
        <v>222</v>
      </c>
      <c r="Q50" s="42" t="s">
        <v>189</v>
      </c>
      <c r="R50" s="46">
        <v>7.9281980408037187</v>
      </c>
      <c r="S50" s="46">
        <v>84.536330109855783</v>
      </c>
      <c r="T50" s="46">
        <v>623.35970919524789</v>
      </c>
      <c r="U50" s="46">
        <v>48.101990155512887</v>
      </c>
      <c r="V50" s="49">
        <v>345.4474407559274</v>
      </c>
      <c r="W50" s="67"/>
      <c r="X50" s="67"/>
      <c r="Y50" s="67"/>
      <c r="Z50" s="68"/>
    </row>
    <row r="51" spans="8:26" x14ac:dyDescent="0.35">
      <c r="H51" s="53" t="s">
        <v>100</v>
      </c>
      <c r="I51" s="42" t="s">
        <v>141</v>
      </c>
      <c r="J51" s="46">
        <v>549.419023833339</v>
      </c>
      <c r="K51" s="46">
        <v>369.19226419015746</v>
      </c>
      <c r="L51" s="49">
        <v>414.98459025750611</v>
      </c>
      <c r="M51" s="73"/>
      <c r="N51" s="74"/>
      <c r="O51" s="52"/>
      <c r="P51" s="53" t="s">
        <v>223</v>
      </c>
      <c r="Q51" s="42" t="s">
        <v>190</v>
      </c>
      <c r="R51" s="46">
        <v>9.5327292364466825</v>
      </c>
      <c r="S51" s="46">
        <v>79.334622985843524</v>
      </c>
      <c r="T51" s="46">
        <v>906.44729510296611</v>
      </c>
      <c r="U51" s="46">
        <v>48.774997798283849</v>
      </c>
      <c r="V51" s="49">
        <v>370.69468657306993</v>
      </c>
      <c r="W51" s="67"/>
      <c r="X51" s="67"/>
      <c r="Y51" s="67"/>
      <c r="Z51" s="68"/>
    </row>
    <row r="52" spans="8:26" ht="15" thickBot="1" x14ac:dyDescent="0.4">
      <c r="H52" s="53" t="s">
        <v>99</v>
      </c>
      <c r="I52" s="42" t="s">
        <v>142</v>
      </c>
      <c r="J52" s="46">
        <v>741.86070052671289</v>
      </c>
      <c r="K52" s="46">
        <v>702.09077388703383</v>
      </c>
      <c r="L52" s="49">
        <v>707.11276505491378</v>
      </c>
      <c r="M52" s="73"/>
      <c r="N52" s="74"/>
      <c r="O52" s="52"/>
      <c r="P52" s="61" t="s">
        <v>224</v>
      </c>
      <c r="Q52" s="43" t="s">
        <v>191</v>
      </c>
      <c r="R52" s="47">
        <v>16.51430927989129</v>
      </c>
      <c r="S52" s="47">
        <v>110.11243126893504</v>
      </c>
      <c r="T52" s="47">
        <v>1049.053804187899</v>
      </c>
      <c r="U52" s="47">
        <v>52.781706270212965</v>
      </c>
      <c r="V52" s="50">
        <v>367.20678022593904</v>
      </c>
      <c r="W52" s="67"/>
      <c r="X52" s="67"/>
      <c r="Y52" s="67"/>
      <c r="Z52" s="68"/>
    </row>
    <row r="53" spans="8:26" ht="15" thickBot="1" x14ac:dyDescent="0.4">
      <c r="H53" s="53" t="s">
        <v>98</v>
      </c>
      <c r="I53" s="43" t="s">
        <v>143</v>
      </c>
      <c r="J53" s="47">
        <v>798.8789887701555</v>
      </c>
      <c r="K53" s="47">
        <v>1134.8176958438214</v>
      </c>
      <c r="L53" s="50">
        <v>712.39448363835777</v>
      </c>
      <c r="M53" s="73"/>
      <c r="N53" s="74"/>
      <c r="O53" s="52"/>
      <c r="Q53" s="43" t="s">
        <v>71</v>
      </c>
      <c r="R53" s="47">
        <f>SUM(R49:R52)</f>
        <v>47.114433351870403</v>
      </c>
      <c r="S53" s="47">
        <f t="shared" ref="S53:V53" si="26">SUM(S49:S52)</f>
        <v>349.15805492808852</v>
      </c>
      <c r="T53" s="47">
        <f t="shared" si="26"/>
        <v>2928.0182530986422</v>
      </c>
      <c r="U53" s="47">
        <f t="shared" si="26"/>
        <v>189.12998718743052</v>
      </c>
      <c r="V53" s="47">
        <f t="shared" si="26"/>
        <v>1380.9248170431365</v>
      </c>
      <c r="W53" s="69">
        <f>S53/$R53</f>
        <v>7.4108511996828934</v>
      </c>
      <c r="X53" s="69">
        <f t="shared" ref="X53" si="27">T53/$R53</f>
        <v>62.14694828718347</v>
      </c>
      <c r="Y53" s="69">
        <f t="shared" ref="Y53" si="28">U53/$R53</f>
        <v>4.0142685315756266</v>
      </c>
      <c r="Z53" s="70">
        <f t="shared" ref="Z53" si="29">V53/$R53</f>
        <v>29.310016459920238</v>
      </c>
    </row>
    <row r="54" spans="8:26" ht="15" thickBot="1" x14ac:dyDescent="0.4">
      <c r="I54" s="43" t="s">
        <v>71</v>
      </c>
      <c r="J54" s="47">
        <f>SUM(J50:J53)</f>
        <v>2332.5755371930964</v>
      </c>
      <c r="K54" s="47">
        <f t="shared" ref="K54" si="30">SUM(K50:K53)</f>
        <v>2356.9635844553022</v>
      </c>
      <c r="L54" s="47">
        <f t="shared" ref="L54" si="31">SUM(L50:L53)</f>
        <v>1984.0626582414909</v>
      </c>
      <c r="M54" s="75">
        <f t="shared" ref="M54" si="32">K54/J54</f>
        <v>1.0104554158582806</v>
      </c>
      <c r="N54" s="76" t="s">
        <v>80</v>
      </c>
      <c r="O54" s="52"/>
      <c r="R54" s="44"/>
      <c r="S54" s="44"/>
      <c r="T54" s="44"/>
      <c r="U54" s="44"/>
      <c r="V54" s="44"/>
    </row>
    <row r="55" spans="8:26" ht="15" thickBot="1" x14ac:dyDescent="0.4">
      <c r="Q55" s="107" t="s">
        <v>46</v>
      </c>
      <c r="R55" s="45"/>
      <c r="S55" s="45"/>
      <c r="T55" s="45"/>
      <c r="U55" s="45"/>
      <c r="V55" s="45"/>
      <c r="W55" s="65"/>
      <c r="X55" s="65"/>
      <c r="Y55" s="65"/>
      <c r="Z55" s="66"/>
    </row>
    <row r="56" spans="8:26" ht="15" thickBot="1" x14ac:dyDescent="0.4">
      <c r="I56" s="106" t="s">
        <v>58</v>
      </c>
      <c r="J56" s="48"/>
      <c r="K56" s="48"/>
      <c r="L56" s="48"/>
      <c r="M56" s="71"/>
      <c r="N56" s="72"/>
      <c r="O56" s="52"/>
      <c r="P56" s="53" t="s">
        <v>218</v>
      </c>
      <c r="Q56" s="41" t="s">
        <v>192</v>
      </c>
      <c r="R56" s="45">
        <v>7.6440671753217782</v>
      </c>
      <c r="S56" s="45">
        <v>57.733136421140991</v>
      </c>
      <c r="T56" s="45">
        <v>1548.5947090379295</v>
      </c>
      <c r="U56" s="45">
        <v>35.241557955923994</v>
      </c>
      <c r="V56" s="51">
        <v>322.39146250952484</v>
      </c>
      <c r="W56" s="67"/>
      <c r="X56" s="67"/>
      <c r="Y56" s="67"/>
      <c r="Z56" s="68"/>
    </row>
    <row r="57" spans="8:26" x14ac:dyDescent="0.35">
      <c r="H57" s="53" t="s">
        <v>109</v>
      </c>
      <c r="I57" s="41" t="s">
        <v>144</v>
      </c>
      <c r="J57" s="45">
        <v>82.852191349480549</v>
      </c>
      <c r="K57" s="45">
        <v>37.228234862727383</v>
      </c>
      <c r="L57" s="51">
        <v>43.154857223527358</v>
      </c>
      <c r="M57" s="73"/>
      <c r="N57" s="74"/>
      <c r="O57" s="52"/>
      <c r="P57" s="53" t="s">
        <v>225</v>
      </c>
      <c r="Q57" s="42" t="s">
        <v>193</v>
      </c>
      <c r="R57" s="46">
        <v>6.8526116818416831</v>
      </c>
      <c r="S57" s="46">
        <v>55.520458558161479</v>
      </c>
      <c r="T57" s="46">
        <v>2065.172439863923</v>
      </c>
      <c r="U57" s="46">
        <v>30.496775340626233</v>
      </c>
      <c r="V57" s="49">
        <v>317.63683641045509</v>
      </c>
      <c r="W57" s="67"/>
      <c r="X57" s="67"/>
      <c r="Y57" s="67"/>
      <c r="Z57" s="68"/>
    </row>
    <row r="58" spans="8:26" x14ac:dyDescent="0.35">
      <c r="H58" s="53" t="s">
        <v>110</v>
      </c>
      <c r="I58" s="42" t="s">
        <v>145</v>
      </c>
      <c r="J58" s="46">
        <v>256.8487769247966</v>
      </c>
      <c r="K58" s="46">
        <v>152.1693550982643</v>
      </c>
      <c r="L58" s="49">
        <v>158.55022210624449</v>
      </c>
      <c r="M58" s="73"/>
      <c r="N58" s="74"/>
      <c r="O58" s="52"/>
      <c r="P58" s="53" t="s">
        <v>226</v>
      </c>
      <c r="Q58" s="42" t="s">
        <v>194</v>
      </c>
      <c r="R58" s="46">
        <v>8.1504857627348457</v>
      </c>
      <c r="S58" s="46">
        <v>54.891641193945134</v>
      </c>
      <c r="T58" s="46">
        <v>2093.5079758621882</v>
      </c>
      <c r="U58" s="46">
        <v>35.462503545081532</v>
      </c>
      <c r="V58" s="49">
        <v>317.1105931361044</v>
      </c>
      <c r="W58" s="67"/>
      <c r="X58" s="67"/>
      <c r="Y58" s="67"/>
      <c r="Z58" s="68"/>
    </row>
    <row r="59" spans="8:26" ht="15" thickBot="1" x14ac:dyDescent="0.4">
      <c r="H59" s="53" t="s">
        <v>111</v>
      </c>
      <c r="I59" s="42" t="s">
        <v>146</v>
      </c>
      <c r="J59" s="46">
        <v>253.86902263539085</v>
      </c>
      <c r="K59" s="46">
        <v>206.20020852266691</v>
      </c>
      <c r="L59" s="49">
        <v>175.55431916369312</v>
      </c>
      <c r="M59" s="73"/>
      <c r="N59" s="74"/>
      <c r="O59" s="52"/>
      <c r="P59" s="53" t="s">
        <v>226</v>
      </c>
      <c r="Q59" s="43" t="s">
        <v>195</v>
      </c>
      <c r="R59" s="47">
        <v>32.169167794101746</v>
      </c>
      <c r="S59" s="47">
        <v>82.357502415259162</v>
      </c>
      <c r="T59" s="47">
        <v>96.547638554154489</v>
      </c>
      <c r="U59" s="47">
        <v>49.401918579715051</v>
      </c>
      <c r="V59" s="50">
        <v>317.85731732421362</v>
      </c>
      <c r="W59" s="67"/>
      <c r="X59" s="67"/>
      <c r="Y59" s="67"/>
      <c r="Z59" s="68"/>
    </row>
    <row r="60" spans="8:26" ht="15" thickBot="1" x14ac:dyDescent="0.4">
      <c r="H60" s="53" t="s">
        <v>112</v>
      </c>
      <c r="I60" s="43" t="s">
        <v>147</v>
      </c>
      <c r="J60" s="47">
        <v>289.00035510685132</v>
      </c>
      <c r="K60" s="47">
        <v>385.75039722290012</v>
      </c>
      <c r="L60" s="50">
        <v>283.22440077587714</v>
      </c>
      <c r="M60" s="73"/>
      <c r="N60" s="74"/>
      <c r="O60" s="52"/>
      <c r="P60" s="61"/>
      <c r="Q60" s="43" t="s">
        <v>71</v>
      </c>
      <c r="R60" s="47">
        <f>SUM(R56:R59)</f>
        <v>54.816332414000051</v>
      </c>
      <c r="S60" s="47">
        <f t="shared" ref="S60" si="33">SUM(S56:S59)</f>
        <v>250.50273858850676</v>
      </c>
      <c r="T60" s="47">
        <f t="shared" ref="T60" si="34">SUM(T56:T59)</f>
        <v>5803.822763318195</v>
      </c>
      <c r="U60" s="47">
        <f t="shared" ref="U60" si="35">SUM(U56:U59)</f>
        <v>150.60275542134681</v>
      </c>
      <c r="V60" s="47">
        <f t="shared" ref="V60" si="36">SUM(V56:V59)</f>
        <v>1274.9962093802981</v>
      </c>
      <c r="W60" s="69">
        <f>S60/$R60</f>
        <v>4.5698558724539646</v>
      </c>
      <c r="X60" s="69">
        <f t="shared" ref="X60" si="37">T60/$R60</f>
        <v>105.8776190914207</v>
      </c>
      <c r="Y60" s="69">
        <f t="shared" ref="Y60" si="38">U60/$R60</f>
        <v>2.7474066357435287</v>
      </c>
      <c r="Z60" s="70">
        <f t="shared" ref="Z60" si="39">V60/$R60</f>
        <v>23.259422023182729</v>
      </c>
    </row>
    <row r="61" spans="8:26" ht="15" thickBot="1" x14ac:dyDescent="0.4">
      <c r="I61" s="43" t="s">
        <v>71</v>
      </c>
      <c r="J61" s="47">
        <f>SUM(J57:J60)</f>
        <v>882.57034601651935</v>
      </c>
      <c r="K61" s="47">
        <f t="shared" ref="K61" si="40">SUM(K57:K60)</f>
        <v>781.34819570655873</v>
      </c>
      <c r="L61" s="47">
        <f t="shared" ref="L61" si="41">SUM(L57:L60)</f>
        <v>660.48379926934217</v>
      </c>
      <c r="M61" s="77" t="s">
        <v>81</v>
      </c>
      <c r="N61" s="76" t="s">
        <v>82</v>
      </c>
      <c r="O61" s="52"/>
    </row>
    <row r="62" spans="8:26" ht="15" thickBot="1" x14ac:dyDescent="0.4">
      <c r="Q62" s="107" t="s">
        <v>162</v>
      </c>
      <c r="R62" s="48"/>
      <c r="S62" s="48"/>
      <c r="T62" s="48"/>
      <c r="U62" s="48"/>
      <c r="V62" s="48"/>
      <c r="W62" s="65"/>
      <c r="X62" s="65"/>
      <c r="Y62" s="65"/>
      <c r="Z62" s="66"/>
    </row>
    <row r="63" spans="8:26" ht="15" thickBot="1" x14ac:dyDescent="0.4">
      <c r="I63" s="106" t="s">
        <v>59</v>
      </c>
      <c r="J63" s="62"/>
      <c r="K63" s="48"/>
      <c r="L63" s="48"/>
      <c r="M63" s="71"/>
      <c r="N63" s="72"/>
      <c r="O63" s="52"/>
      <c r="P63" s="53" t="s">
        <v>59</v>
      </c>
      <c r="Q63" s="43" t="s">
        <v>196</v>
      </c>
      <c r="R63" s="47">
        <v>51.72763199566571</v>
      </c>
      <c r="S63" s="47">
        <v>72.141622647276208</v>
      </c>
      <c r="T63" s="47">
        <v>4461.6225439653745</v>
      </c>
      <c r="U63" s="47">
        <v>25.181285256097386</v>
      </c>
      <c r="V63" s="47">
        <v>222.5796948398033</v>
      </c>
      <c r="W63" s="69">
        <f>S63/$R63</f>
        <v>1.3946438269844055</v>
      </c>
      <c r="X63" s="69">
        <f t="shared" ref="X63" si="42">T63/$R63</f>
        <v>86.252209347978976</v>
      </c>
      <c r="Y63" s="69" t="s">
        <v>237</v>
      </c>
      <c r="Z63" s="70">
        <f t="shared" ref="Z63" si="43">V63/$R63</f>
        <v>4.3029167632969045</v>
      </c>
    </row>
    <row r="64" spans="8:26" x14ac:dyDescent="0.35">
      <c r="H64" s="53" t="s">
        <v>59</v>
      </c>
      <c r="I64" s="41" t="s">
        <v>148</v>
      </c>
      <c r="J64" s="45">
        <v>82.387948450997015</v>
      </c>
      <c r="K64" s="45">
        <v>52.545688641561739</v>
      </c>
      <c r="L64" s="51">
        <v>4040.8383199182053</v>
      </c>
      <c r="M64" s="73"/>
      <c r="N64" s="74"/>
      <c r="O64" s="52"/>
    </row>
    <row r="65" spans="8:17" ht="15" thickBot="1" x14ac:dyDescent="0.4">
      <c r="H65" s="53" t="s">
        <v>59</v>
      </c>
      <c r="I65" s="43" t="s">
        <v>149</v>
      </c>
      <c r="J65" s="47">
        <v>30.965895704869371</v>
      </c>
      <c r="K65" s="47">
        <v>18.651385727807408</v>
      </c>
      <c r="L65" s="50">
        <v>218.90750156861537</v>
      </c>
      <c r="M65" s="73"/>
      <c r="N65" s="74"/>
      <c r="O65" s="52"/>
    </row>
    <row r="66" spans="8:17" ht="15" thickBot="1" x14ac:dyDescent="0.4">
      <c r="I66" s="43" t="s">
        <v>71</v>
      </c>
      <c r="J66" s="47">
        <f>J64+J65</f>
        <v>113.35384415586638</v>
      </c>
      <c r="K66" s="47">
        <f t="shared" ref="K66" si="44">K64+K65</f>
        <v>71.197074369369147</v>
      </c>
      <c r="L66" s="47">
        <f t="shared" ref="L66" si="45">L64+L65</f>
        <v>4259.7458214868211</v>
      </c>
      <c r="M66" s="75" t="s">
        <v>83</v>
      </c>
      <c r="N66" s="78">
        <f>L66/J66</f>
        <v>37.579191541395708</v>
      </c>
      <c r="O66" s="55"/>
      <c r="Q66" s="60" t="s">
        <v>159</v>
      </c>
    </row>
    <row r="67" spans="8:17" ht="15" thickBot="1" x14ac:dyDescent="0.4">
      <c r="Q67" s="60" t="s">
        <v>238</v>
      </c>
    </row>
    <row r="68" spans="8:17" x14ac:dyDescent="0.35">
      <c r="I68" s="106" t="s">
        <v>87</v>
      </c>
      <c r="J68" s="48"/>
      <c r="K68" s="48"/>
      <c r="L68" s="48"/>
      <c r="M68" s="71"/>
      <c r="N68" s="72"/>
      <c r="O68" s="52"/>
      <c r="P68" s="61"/>
      <c r="Q68" s="52"/>
    </row>
    <row r="69" spans="8:17" ht="15" thickBot="1" x14ac:dyDescent="0.4">
      <c r="H69" s="53" t="s">
        <v>113</v>
      </c>
      <c r="I69" s="43" t="s">
        <v>150</v>
      </c>
      <c r="J69" s="47">
        <v>34.383424984809459</v>
      </c>
      <c r="K69" s="47">
        <v>31.035180590417728</v>
      </c>
      <c r="L69" s="47">
        <v>183.41447031391866</v>
      </c>
      <c r="M69" s="77" t="s">
        <v>84</v>
      </c>
      <c r="N69" s="78">
        <f>L69/J69</f>
        <v>5.3343862746352606</v>
      </c>
      <c r="O69" s="55"/>
      <c r="Q69" s="52" t="s">
        <v>160</v>
      </c>
    </row>
    <row r="70" spans="8:17" ht="15" thickBot="1" x14ac:dyDescent="0.4"/>
    <row r="71" spans="8:17" ht="15" thickBot="1" x14ac:dyDescent="0.4">
      <c r="I71" s="106" t="s">
        <v>44</v>
      </c>
      <c r="J71" s="48"/>
      <c r="K71" s="48"/>
      <c r="L71" s="48"/>
      <c r="M71" s="71"/>
      <c r="N71" s="72"/>
      <c r="O71" s="52"/>
    </row>
    <row r="72" spans="8:17" x14ac:dyDescent="0.35">
      <c r="H72" s="53" t="s">
        <v>114</v>
      </c>
      <c r="I72" s="41" t="s">
        <v>151</v>
      </c>
      <c r="J72" s="45">
        <v>20.935691340058824</v>
      </c>
      <c r="K72" s="45">
        <v>21.643220069308985</v>
      </c>
      <c r="L72" s="51">
        <v>556.54487020252895</v>
      </c>
      <c r="M72" s="73"/>
      <c r="N72" s="74"/>
      <c r="O72" s="52"/>
    </row>
    <row r="73" spans="8:17" x14ac:dyDescent="0.35">
      <c r="H73" s="53" t="s">
        <v>115</v>
      </c>
      <c r="I73" s="42" t="s">
        <v>152</v>
      </c>
      <c r="J73" s="46">
        <v>8.193184099633319</v>
      </c>
      <c r="K73" s="46">
        <v>18.429847361611888</v>
      </c>
      <c r="L73" s="49">
        <v>451.68511532234334</v>
      </c>
      <c r="M73" s="73"/>
      <c r="N73" s="74"/>
      <c r="O73" s="52"/>
    </row>
    <row r="74" spans="8:17" ht="15" thickBot="1" x14ac:dyDescent="0.4">
      <c r="H74" s="53" t="s">
        <v>116</v>
      </c>
      <c r="I74" s="43" t="s">
        <v>153</v>
      </c>
      <c r="J74" s="47">
        <v>11.134764779848892</v>
      </c>
      <c r="K74" s="47">
        <v>12.605823991991144</v>
      </c>
      <c r="L74" s="50">
        <v>604.78606095251587</v>
      </c>
      <c r="M74" s="73"/>
      <c r="N74" s="74"/>
      <c r="O74" s="52"/>
    </row>
    <row r="75" spans="8:17" ht="15" thickBot="1" x14ac:dyDescent="0.4">
      <c r="I75" s="43" t="s">
        <v>71</v>
      </c>
      <c r="J75" s="47">
        <f>SUM(J72:J74)</f>
        <v>40.263640219541038</v>
      </c>
      <c r="K75" s="47">
        <f t="shared" ref="K75:L75" si="46">SUM(K72:K74)</f>
        <v>52.678891422912017</v>
      </c>
      <c r="L75" s="47">
        <f t="shared" si="46"/>
        <v>1613.016046477388</v>
      </c>
      <c r="M75" s="75">
        <f t="shared" ref="M75" si="47">K75/J75</f>
        <v>1.3083489504594152</v>
      </c>
      <c r="N75" s="78">
        <f>L75/J75</f>
        <v>40.061356541094554</v>
      </c>
      <c r="O75" s="55"/>
    </row>
    <row r="76" spans="8:17" ht="15" thickBot="1" x14ac:dyDescent="0.4">
      <c r="P76" s="61"/>
    </row>
    <row r="77" spans="8:17" ht="15" thickBot="1" x14ac:dyDescent="0.4">
      <c r="I77" s="106" t="s">
        <v>67</v>
      </c>
      <c r="J77" s="45"/>
      <c r="K77" s="45"/>
      <c r="L77" s="45"/>
      <c r="M77" s="79"/>
      <c r="N77" s="80"/>
      <c r="O77" s="46"/>
    </row>
    <row r="78" spans="8:17" x14ac:dyDescent="0.35">
      <c r="H78" s="53" t="s">
        <v>63</v>
      </c>
      <c r="I78" s="41" t="s">
        <v>154</v>
      </c>
      <c r="J78" s="45">
        <v>30.278746331168037</v>
      </c>
      <c r="K78" s="45">
        <v>47.083633035745315</v>
      </c>
      <c r="L78" s="51">
        <v>162.70473467684138</v>
      </c>
      <c r="M78" s="81"/>
      <c r="N78" s="74"/>
      <c r="O78" s="52"/>
    </row>
    <row r="79" spans="8:17" x14ac:dyDescent="0.35">
      <c r="H79" s="53" t="s">
        <v>64</v>
      </c>
      <c r="I79" s="42" t="s">
        <v>155</v>
      </c>
      <c r="J79" s="46">
        <v>68.233673343706513</v>
      </c>
      <c r="K79" s="46">
        <v>366.31896169352336</v>
      </c>
      <c r="L79" s="49">
        <v>357.2961476713225</v>
      </c>
      <c r="M79" s="81"/>
      <c r="N79" s="74"/>
      <c r="O79" s="52"/>
    </row>
    <row r="80" spans="8:17" x14ac:dyDescent="0.35">
      <c r="H80" s="53" t="s">
        <v>65</v>
      </c>
      <c r="I80" s="42" t="s">
        <v>156</v>
      </c>
      <c r="J80" s="46">
        <v>109.13371795922072</v>
      </c>
      <c r="K80" s="46">
        <v>631.49997724262482</v>
      </c>
      <c r="L80" s="49">
        <v>651.6829911322817</v>
      </c>
      <c r="M80" s="81"/>
      <c r="N80" s="74"/>
      <c r="O80" s="52"/>
    </row>
    <row r="81" spans="8:16" ht="15" thickBot="1" x14ac:dyDescent="0.4">
      <c r="H81" s="53" t="s">
        <v>66</v>
      </c>
      <c r="I81" s="43" t="s">
        <v>157</v>
      </c>
      <c r="J81" s="47">
        <v>70.934019639216814</v>
      </c>
      <c r="K81" s="47">
        <v>172.91972170257307</v>
      </c>
      <c r="L81" s="50">
        <v>150.33654775576798</v>
      </c>
      <c r="M81" s="81"/>
      <c r="N81" s="74"/>
      <c r="O81" s="52"/>
    </row>
    <row r="82" spans="8:16" ht="15" thickBot="1" x14ac:dyDescent="0.4">
      <c r="I82" s="43" t="s">
        <v>71</v>
      </c>
      <c r="J82" s="47">
        <f>SUM(J78:J81)</f>
        <v>278.58015727331212</v>
      </c>
      <c r="K82" s="47">
        <f t="shared" ref="K82:L82" si="48">SUM(K78:K81)</f>
        <v>1217.8222936744664</v>
      </c>
      <c r="L82" s="47">
        <f t="shared" si="48"/>
        <v>1322.0204212362135</v>
      </c>
      <c r="M82" s="75">
        <f t="shared" ref="M82" si="49">K82/J82</f>
        <v>4.3715327954233061</v>
      </c>
      <c r="N82" s="78">
        <f>L82/J82</f>
        <v>4.7455656360305403</v>
      </c>
      <c r="O82" s="55"/>
      <c r="P82" s="61"/>
    </row>
    <row r="85" spans="8:16" x14ac:dyDescent="0.35">
      <c r="I85" s="60" t="s">
        <v>159</v>
      </c>
    </row>
    <row r="86" spans="8:16" x14ac:dyDescent="0.35">
      <c r="I86" s="60" t="s">
        <v>158</v>
      </c>
    </row>
    <row r="88" spans="8:16" x14ac:dyDescent="0.35">
      <c r="I88" s="52" t="s">
        <v>160</v>
      </c>
    </row>
    <row r="89" spans="8:16" x14ac:dyDescent="0.35">
      <c r="P89" s="61"/>
    </row>
  </sheetData>
  <mergeCells count="11">
    <mergeCell ref="I2:Z2"/>
    <mergeCell ref="M8:N8"/>
    <mergeCell ref="I7:N7"/>
    <mergeCell ref="R8:V8"/>
    <mergeCell ref="W8:Z8"/>
    <mergeCell ref="Q7:Z7"/>
    <mergeCell ref="F11:F18"/>
    <mergeCell ref="F20:F24"/>
    <mergeCell ref="F26:F28"/>
    <mergeCell ref="F30:F32"/>
    <mergeCell ref="J8:L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Figure 1</vt:lpstr>
      <vt:lpstr>Fig.1 NL23 panel B</vt:lpstr>
      <vt:lpstr>Fig 1 NL23 panels C-D</vt:lpstr>
      <vt:lpstr>Fig 1 JAM1 panel B</vt:lpstr>
      <vt:lpstr>Fig.1 JAM1 panel B</vt:lpstr>
      <vt:lpstr>Fig 1 JAM1 panel C-D</vt:lpstr>
      <vt:lpstr>Figure 2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Richard Villemur</cp:lastModifiedBy>
  <dcterms:created xsi:type="dcterms:W3CDTF">2021-06-28T14:19:23Z</dcterms:created>
  <dcterms:modified xsi:type="dcterms:W3CDTF">2021-09-04T17:56:41Z</dcterms:modified>
</cp:coreProperties>
</file>