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0" yWindow="-100" windowWidth="19400" windowHeight="11600" activeTab="5"/>
  </bookViews>
  <sheets>
    <sheet name="Precipitation" sheetId="1" r:id="rId1"/>
    <sheet name="Meteorological factors" sheetId="2" r:id="rId2"/>
    <sheet name="Yield" sheetId="3" r:id="rId3"/>
    <sheet name="Figure" sheetId="4" r:id="rId4"/>
    <sheet name="Modeled data" sheetId="5" r:id="rId5"/>
    <sheet name="predicted outcome" sheetId="6" r:id="rId6"/>
  </sheets>
  <calcPr calcId="145621"/>
</workbook>
</file>

<file path=xl/calcChain.xml><?xml version="1.0" encoding="utf-8"?>
<calcChain xmlns="http://schemas.openxmlformats.org/spreadsheetml/2006/main">
  <c r="BL12" i="6" l="1"/>
  <c r="BK12" i="6"/>
  <c r="BJ12" i="6"/>
  <c r="BC12" i="6"/>
  <c r="BB12" i="6"/>
  <c r="BA12" i="6"/>
  <c r="AH12" i="6"/>
  <c r="AG12" i="6"/>
  <c r="AF12" i="6"/>
  <c r="BL11" i="6"/>
  <c r="BK11" i="6"/>
  <c r="BJ11" i="6"/>
  <c r="BC11" i="6"/>
  <c r="BB11" i="6"/>
  <c r="BA11" i="6"/>
  <c r="AH11" i="6"/>
  <c r="AG11" i="6"/>
  <c r="AF11" i="6"/>
  <c r="BL10" i="6"/>
  <c r="BK10" i="6"/>
  <c r="BJ10" i="6"/>
  <c r="BC10" i="6"/>
  <c r="BB10" i="6"/>
  <c r="BA10" i="6"/>
  <c r="AH10" i="6"/>
  <c r="AG10" i="6"/>
  <c r="AF10" i="6"/>
  <c r="BL9" i="6"/>
  <c r="BK9" i="6"/>
  <c r="BJ9" i="6"/>
  <c r="BC9" i="6"/>
  <c r="BB9" i="6"/>
  <c r="BA9" i="6"/>
  <c r="AH9" i="6"/>
  <c r="AG9" i="6"/>
  <c r="AF9" i="6"/>
  <c r="BL8" i="6"/>
  <c r="BK8" i="6"/>
  <c r="BJ8" i="6"/>
  <c r="BC8" i="6"/>
  <c r="BB8" i="6"/>
  <c r="BA8" i="6"/>
  <c r="AH8" i="6"/>
  <c r="AG8" i="6"/>
  <c r="AF8" i="6"/>
  <c r="BL7" i="6"/>
  <c r="BK7" i="6"/>
  <c r="BJ7" i="6"/>
  <c r="BC7" i="6"/>
  <c r="BB7" i="6"/>
  <c r="BA7" i="6"/>
  <c r="AH7" i="6"/>
  <c r="AG7" i="6"/>
  <c r="AF7" i="6"/>
  <c r="BL6" i="6"/>
  <c r="BK6" i="6"/>
  <c r="BJ6" i="6"/>
  <c r="BC6" i="6"/>
  <c r="BB6" i="6"/>
  <c r="BA6" i="6"/>
  <c r="AH6" i="6"/>
  <c r="AG6" i="6"/>
  <c r="AF6" i="6"/>
  <c r="BL5" i="6"/>
  <c r="BK5" i="6"/>
  <c r="BJ5" i="6"/>
  <c r="BC5" i="6"/>
  <c r="BB5" i="6"/>
  <c r="BA5" i="6"/>
  <c r="AH5" i="6"/>
  <c r="AG5" i="6"/>
  <c r="AF5" i="6"/>
  <c r="BL4" i="6"/>
  <c r="BK4" i="6"/>
  <c r="BJ4" i="6"/>
  <c r="BC4" i="6"/>
  <c r="BB4" i="6"/>
  <c r="BA4" i="6"/>
  <c r="AH4" i="6"/>
  <c r="AG4" i="6"/>
  <c r="AF4" i="6"/>
  <c r="BL3" i="6"/>
  <c r="BK3" i="6"/>
  <c r="BJ3" i="6"/>
  <c r="BC3" i="6"/>
  <c r="BB3" i="6"/>
  <c r="BA3" i="6"/>
  <c r="AH3" i="6"/>
  <c r="AG3" i="6"/>
  <c r="AF3" i="6"/>
  <c r="U11" i="4"/>
  <c r="U10" i="4"/>
  <c r="U9" i="4"/>
  <c r="U8" i="4"/>
  <c r="U7" i="4"/>
  <c r="T6" i="4"/>
  <c r="T5" i="4"/>
  <c r="T4" i="4"/>
  <c r="U3" i="4"/>
  <c r="U2" i="4"/>
  <c r="AA12" i="2"/>
  <c r="Y12" i="2"/>
  <c r="X12" i="2"/>
  <c r="W12" i="2"/>
  <c r="U12" i="2"/>
  <c r="T12" i="2"/>
  <c r="Z12" i="2" s="1"/>
  <c r="AA11" i="2"/>
  <c r="Y11" i="2"/>
  <c r="X11" i="2"/>
  <c r="W11" i="2"/>
  <c r="U11" i="2"/>
  <c r="T11" i="2"/>
  <c r="Z11" i="2" s="1"/>
  <c r="AA10" i="2"/>
  <c r="Y10" i="2"/>
  <c r="X10" i="2"/>
  <c r="W10" i="2"/>
  <c r="U10" i="2"/>
  <c r="T10" i="2"/>
  <c r="Z10" i="2" s="1"/>
  <c r="AA9" i="2"/>
  <c r="Y9" i="2"/>
  <c r="X9" i="2"/>
  <c r="W9" i="2"/>
  <c r="U9" i="2"/>
  <c r="T9" i="2"/>
  <c r="Z9" i="2" s="1"/>
  <c r="AA8" i="2"/>
  <c r="Y8" i="2"/>
  <c r="X8" i="2"/>
  <c r="W8" i="2"/>
  <c r="U8" i="2"/>
  <c r="T8" i="2"/>
  <c r="Z8" i="2" s="1"/>
  <c r="AA7" i="2"/>
  <c r="Y7" i="2"/>
  <c r="X7" i="2"/>
  <c r="W7" i="2"/>
  <c r="U7" i="2"/>
  <c r="T7" i="2"/>
  <c r="Z7" i="2" s="1"/>
  <c r="AA6" i="2"/>
  <c r="Y6" i="2"/>
  <c r="X6" i="2"/>
  <c r="W6" i="2"/>
  <c r="U6" i="2"/>
  <c r="T6" i="2"/>
  <c r="Z6" i="2" s="1"/>
  <c r="AA5" i="2"/>
  <c r="Y5" i="2"/>
  <c r="X5" i="2"/>
  <c r="W5" i="2"/>
  <c r="U5" i="2"/>
  <c r="T5" i="2"/>
  <c r="Z5" i="2" s="1"/>
  <c r="AA4" i="2"/>
  <c r="Y4" i="2"/>
  <c r="X4" i="2"/>
  <c r="W4" i="2"/>
  <c r="U4" i="2"/>
  <c r="T4" i="2"/>
  <c r="Z4" i="2" s="1"/>
  <c r="AA3" i="2"/>
  <c r="Y3" i="2"/>
  <c r="X3" i="2"/>
  <c r="W3" i="2"/>
  <c r="U3" i="2"/>
  <c r="T3" i="2"/>
  <c r="Z3" i="2" s="1"/>
  <c r="P13" i="1"/>
  <c r="Q13" i="1" s="1"/>
  <c r="I12" i="1"/>
  <c r="P12" i="1" s="1"/>
  <c r="D12" i="1"/>
  <c r="O11" i="1"/>
  <c r="L11" i="1"/>
  <c r="I11" i="1"/>
  <c r="D11" i="1"/>
  <c r="O10" i="1"/>
  <c r="L10" i="1"/>
  <c r="I10" i="1"/>
  <c r="D10" i="1"/>
  <c r="O9" i="1"/>
  <c r="L9" i="1"/>
  <c r="I9" i="1"/>
  <c r="D9" i="1"/>
  <c r="O8" i="1"/>
  <c r="L8" i="1"/>
  <c r="I8" i="1"/>
  <c r="D8" i="1"/>
  <c r="O7" i="1"/>
  <c r="L7" i="1"/>
  <c r="I7" i="1"/>
  <c r="D7" i="1"/>
  <c r="O6" i="1"/>
  <c r="L6" i="1"/>
  <c r="I6" i="1"/>
  <c r="D6" i="1"/>
  <c r="O5" i="1"/>
  <c r="L5" i="1"/>
  <c r="I5" i="1"/>
  <c r="D5" i="1"/>
  <c r="O4" i="1"/>
  <c r="L4" i="1"/>
  <c r="I4" i="1"/>
  <c r="D4" i="1"/>
  <c r="O3" i="1"/>
  <c r="L3" i="1"/>
  <c r="I3" i="1"/>
  <c r="D3" i="1"/>
  <c r="P7" i="1" l="1"/>
  <c r="Q7" i="1" s="1"/>
  <c r="P6" i="1"/>
  <c r="Q6" i="1" s="1"/>
  <c r="P10" i="1"/>
  <c r="Q10" i="1" s="1"/>
  <c r="P4" i="1"/>
  <c r="Q4" i="1" s="1"/>
  <c r="P5" i="1"/>
  <c r="Q5" i="1" s="1"/>
  <c r="P11" i="1"/>
  <c r="Q11" i="1" s="1"/>
  <c r="P8" i="1"/>
  <c r="Q8" i="1" s="1"/>
  <c r="P3" i="1"/>
  <c r="Q3" i="1" s="1"/>
  <c r="P9" i="1"/>
  <c r="Q9" i="1" s="1"/>
  <c r="V3" i="2"/>
  <c r="V4" i="2"/>
  <c r="V5" i="2"/>
  <c r="V6" i="2"/>
  <c r="V7" i="2"/>
  <c r="V8" i="2"/>
  <c r="V9" i="2"/>
  <c r="V10" i="2"/>
  <c r="V11" i="2"/>
  <c r="V12" i="2"/>
  <c r="Q12" i="1"/>
</calcChain>
</file>

<file path=xl/sharedStrings.xml><?xml version="1.0" encoding="utf-8"?>
<sst xmlns="http://schemas.openxmlformats.org/spreadsheetml/2006/main" count="259" uniqueCount="138">
  <si>
    <t>1978-2018</t>
    <phoneticPr fontId="5" type="noConversion"/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</si>
  <si>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</si>
  <si>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</si>
  <si>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</si>
  <si>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</si>
  <si>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</si>
  <si>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</si>
  <si>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</si>
  <si>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</si>
  <si>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</si>
  <si>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</si>
  <si>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S.E.</t>
  </si>
  <si>
    <t>2013-2014</t>
    <phoneticPr fontId="13" type="noConversion"/>
  </si>
  <si>
    <t>2017-2018</t>
    <phoneticPr fontId="5" type="noConversion"/>
  </si>
  <si>
    <t>2018-2019</t>
    <phoneticPr fontId="5" type="noConversion"/>
  </si>
  <si>
    <t>S.E.</t>
    <phoneticPr fontId="5" type="noConversion"/>
  </si>
  <si>
    <t>SS高DS</t>
    <phoneticPr fontId="5" type="noConversion"/>
  </si>
  <si>
    <t>DS高SS</t>
    <phoneticPr fontId="5" type="noConversion"/>
  </si>
  <si>
    <t>DS</t>
    <phoneticPr fontId="5" type="noConversion"/>
  </si>
  <si>
    <t>SS</t>
    <phoneticPr fontId="5" type="noConversion"/>
  </si>
  <si>
    <t>CK</t>
    <phoneticPr fontId="5" type="noConversion"/>
  </si>
  <si>
    <t>DSpredict</t>
  </si>
  <si>
    <t>SSpredict</t>
    <phoneticPr fontId="5" type="noConversion"/>
  </si>
  <si>
    <t>CKpredict</t>
    <phoneticPr fontId="5" type="noConversion"/>
  </si>
  <si>
    <t>June 21-June 30</t>
    <phoneticPr fontId="5" type="noConversion"/>
  </si>
  <si>
    <t>July-September</t>
    <phoneticPr fontId="5" type="noConversion"/>
  </si>
  <si>
    <t>October-November</t>
    <phoneticPr fontId="5" type="noConversion"/>
  </si>
  <si>
    <t>fallow stage(FS)</t>
    <phoneticPr fontId="5" type="noConversion"/>
  </si>
  <si>
    <t>December</t>
    <phoneticPr fontId="5" type="noConversion"/>
  </si>
  <si>
    <t>January-March</t>
    <phoneticPr fontId="5" type="noConversion"/>
  </si>
  <si>
    <t>April 1-April 10</t>
    <phoneticPr fontId="5" type="noConversion"/>
  </si>
  <si>
    <t>Sowing stage-Wintering stage(SS-WS)</t>
    <phoneticPr fontId="5" type="noConversion"/>
  </si>
  <si>
    <t>Wintering stage-Jointing stage(WS-JS)</t>
    <phoneticPr fontId="5" type="noConversion"/>
  </si>
  <si>
    <t>April 11-April 30</t>
    <phoneticPr fontId="5" type="noConversion"/>
  </si>
  <si>
    <t>May 1-May 10</t>
    <phoneticPr fontId="5" type="noConversion"/>
  </si>
  <si>
    <r>
      <rPr>
        <sz val="12"/>
        <color rgb="FFFF0000"/>
        <rFont val="Times New Roman"/>
        <family val="2"/>
      </rPr>
      <t>Jointing stage-Anthesis stage(</t>
    </r>
    <r>
      <rPr>
        <sz val="12"/>
        <color rgb="FFFF0000"/>
        <rFont val="Times New Roman"/>
        <family val="1"/>
      </rPr>
      <t>JS-AS)</t>
    </r>
    <phoneticPr fontId="5" type="noConversion"/>
  </si>
  <si>
    <t>May 11-May 30</t>
    <phoneticPr fontId="5" type="noConversion"/>
  </si>
  <si>
    <t>June 1-June 20</t>
    <phoneticPr fontId="5" type="noConversion"/>
  </si>
  <si>
    <r>
      <rPr>
        <sz val="12"/>
        <color rgb="FFFF0000"/>
        <rFont val="Times New Roman"/>
        <family val="2"/>
      </rPr>
      <t>Anthesis stage-Mature stage(</t>
    </r>
    <r>
      <rPr>
        <sz val="12"/>
        <color rgb="FFFF0000"/>
        <rFont val="Times New Roman"/>
        <family val="1"/>
      </rPr>
      <t>AS-MS)</t>
    </r>
    <phoneticPr fontId="5" type="noConversion"/>
  </si>
  <si>
    <t>Annual precipitation</t>
    <phoneticPr fontId="5" type="noConversion"/>
  </si>
  <si>
    <t>Whole growth period</t>
    <phoneticPr fontId="5" type="noConversion"/>
  </si>
  <si>
    <t>Fallow stage(FS)</t>
    <phoneticPr fontId="5" type="noConversion"/>
  </si>
  <si>
    <t>Sowing stage-Jointing stage(SS-JS)</t>
    <phoneticPr fontId="3" type="noConversion"/>
  </si>
  <si>
    <t>Jointing stage-Anthesis stage(JS-AS)</t>
    <phoneticPr fontId="3" type="noConversion"/>
  </si>
  <si>
    <r>
      <rPr>
        <sz val="12"/>
        <color theme="1"/>
        <rFont val="Times New Roman"/>
        <family val="3"/>
      </rPr>
      <t>Anthesis stage-Mature stage(</t>
    </r>
    <r>
      <rPr>
        <sz val="12"/>
        <color theme="1"/>
        <rFont val="Times New Roman"/>
        <family val="1"/>
      </rPr>
      <t>AS-MS)</t>
    </r>
    <phoneticPr fontId="3" type="noConversion"/>
  </si>
  <si>
    <t>Whole gorwth period</t>
    <phoneticPr fontId="3" type="noConversion"/>
  </si>
  <si>
    <t>Total</t>
    <phoneticPr fontId="3" type="noConversion"/>
  </si>
  <si>
    <t>1981-2017 Average</t>
    <phoneticPr fontId="3" type="noConversion"/>
  </si>
  <si>
    <t>Table  Precipitation distribution during both fallow and growing seasons</t>
    <phoneticPr fontId="5" type="noConversion"/>
  </si>
  <si>
    <t>The data were from meteorological observation station of Wenxi County, Shanxi Province, China. Fallow stage was from the last 10 d of June to the last 10 d of September, before Sowing-Jointing stage was from the first 10 d of October to the first 10 d of April in the following year,</t>
    <phoneticPr fontId="3" type="noConversion"/>
  </si>
  <si>
    <t xml:space="preserve"> Jointing - Anthesis stage was from the middle 10 d of April to the first 10 d of  June.
May, Anthesis - Maturity stage was from the middle 10 d of May to the middle 10 d of June.</t>
    <phoneticPr fontId="5" type="noConversion"/>
  </si>
  <si>
    <t>Year</t>
    <phoneticPr fontId="5" type="noConversion"/>
  </si>
  <si>
    <t>Falloe stage</t>
    <phoneticPr fontId="5" type="noConversion"/>
  </si>
  <si>
    <t>Precipitation/mm</t>
    <phoneticPr fontId="5" type="noConversion"/>
  </si>
  <si>
    <t>Sunshine/h</t>
    <phoneticPr fontId="5" type="noConversion"/>
  </si>
  <si>
    <r>
      <t>Effective accumulated temperature</t>
    </r>
    <r>
      <rPr>
        <sz val="12"/>
        <color rgb="FFFFC000"/>
        <rFont val="Times New Roman"/>
        <family val="1"/>
      </rPr>
      <t>/</t>
    </r>
    <r>
      <rPr>
        <sz val="12"/>
        <color rgb="FFFFC000"/>
        <rFont val="Segoe UI Symbol"/>
        <family val="3"/>
      </rPr>
      <t>℃</t>
    </r>
    <phoneticPr fontId="5" type="noConversion"/>
  </si>
  <si>
    <r>
      <t>Average temperature</t>
    </r>
    <r>
      <rPr>
        <sz val="12"/>
        <color rgb="FFFFC000"/>
        <rFont val="Times New Roman"/>
        <family val="1"/>
      </rPr>
      <t>/</t>
    </r>
    <r>
      <rPr>
        <sz val="12"/>
        <color rgb="FFFFC000"/>
        <rFont val="Segoe UI Symbol"/>
        <family val="3"/>
      </rPr>
      <t>℃</t>
    </r>
    <phoneticPr fontId="5" type="noConversion"/>
  </si>
  <si>
    <r>
      <rPr>
        <sz val="12"/>
        <color rgb="FFFF0000"/>
        <rFont val="Times New Roman"/>
        <family val="3"/>
      </rPr>
      <t>Average temperature</t>
    </r>
    <r>
      <rPr>
        <sz val="12"/>
        <color rgb="FFFF0000"/>
        <rFont val="Times New Roman"/>
        <family val="1"/>
      </rPr>
      <t>/</t>
    </r>
    <r>
      <rPr>
        <sz val="12"/>
        <color rgb="FFFF0000"/>
        <rFont val="Segoe UI Symbol"/>
        <family val="3"/>
      </rPr>
      <t>℃</t>
    </r>
    <phoneticPr fontId="5" type="noConversion"/>
  </si>
  <si>
    <r>
      <rPr>
        <sz val="12"/>
        <color rgb="FF00B0F0"/>
        <rFont val="Times New Roman"/>
        <family val="3"/>
      </rPr>
      <t>Average temperature</t>
    </r>
    <r>
      <rPr>
        <sz val="12"/>
        <color rgb="FF00B0F0"/>
        <rFont val="Times New Roman"/>
        <family val="1"/>
      </rPr>
      <t>/</t>
    </r>
    <r>
      <rPr>
        <sz val="12"/>
        <color rgb="FF00B0F0"/>
        <rFont val="Segoe UI Symbol"/>
        <family val="3"/>
      </rPr>
      <t>℃</t>
    </r>
    <phoneticPr fontId="5" type="noConversion"/>
  </si>
  <si>
    <r>
      <rPr>
        <sz val="12"/>
        <color rgb="FF00B050"/>
        <rFont val="Times New Roman"/>
        <family val="3"/>
      </rPr>
      <t>Average temperature</t>
    </r>
    <r>
      <rPr>
        <sz val="12"/>
        <color rgb="FF00B050"/>
        <rFont val="Times New Roman"/>
        <family val="1"/>
      </rPr>
      <t>/</t>
    </r>
    <r>
      <rPr>
        <sz val="12"/>
        <color rgb="FF00B050"/>
        <rFont val="Segoe UI Symbol"/>
        <family val="3"/>
      </rPr>
      <t>℃</t>
    </r>
    <phoneticPr fontId="5" type="noConversion"/>
  </si>
  <si>
    <r>
      <t>Effective accumulated temperature</t>
    </r>
    <r>
      <rPr>
        <sz val="12"/>
        <color rgb="FFFF0000"/>
        <rFont val="Times New Roman"/>
        <family val="1"/>
      </rPr>
      <t>/</t>
    </r>
    <r>
      <rPr>
        <sz val="12"/>
        <color rgb="FFFF0000"/>
        <rFont val="Segoe UI Symbol"/>
        <family val="3"/>
      </rPr>
      <t>℃</t>
    </r>
    <phoneticPr fontId="5" type="noConversion"/>
  </si>
  <si>
    <r>
      <rPr>
        <sz val="12"/>
        <color rgb="FF00B0F0"/>
        <rFont val="Times New Roman"/>
        <family val="3"/>
      </rPr>
      <t>Effective accumulated temperature</t>
    </r>
    <r>
      <rPr>
        <sz val="12"/>
        <color rgb="FF00B0F0"/>
        <rFont val="Times New Roman"/>
        <family val="1"/>
      </rPr>
      <t>/</t>
    </r>
    <r>
      <rPr>
        <sz val="12"/>
        <color rgb="FF00B0F0"/>
        <rFont val="Segoe UI Symbol"/>
        <family val="3"/>
      </rPr>
      <t>℃</t>
    </r>
    <phoneticPr fontId="5" type="noConversion"/>
  </si>
  <si>
    <r>
      <t>Sunshine</t>
    </r>
    <r>
      <rPr>
        <sz val="12"/>
        <color rgb="FFFF0000"/>
        <rFont val="Times New Roman"/>
        <family val="1"/>
      </rPr>
      <t>/h</t>
    </r>
    <phoneticPr fontId="5" type="noConversion"/>
  </si>
  <si>
    <r>
      <rPr>
        <sz val="12"/>
        <color rgb="FF00B0F0"/>
        <rFont val="Times New Roman"/>
        <family val="3"/>
      </rPr>
      <t>Sunshine</t>
    </r>
    <r>
      <rPr>
        <sz val="12"/>
        <color rgb="FF00B0F0"/>
        <rFont val="Times New Roman"/>
        <family val="1"/>
      </rPr>
      <t>/h</t>
    </r>
    <phoneticPr fontId="5" type="noConversion"/>
  </si>
  <si>
    <r>
      <t>Precipitation</t>
    </r>
    <r>
      <rPr>
        <sz val="12"/>
        <color rgb="FFFF0000"/>
        <rFont val="Times New Roman"/>
        <family val="1"/>
      </rPr>
      <t>/mm</t>
    </r>
    <phoneticPr fontId="5" type="noConversion"/>
  </si>
  <si>
    <r>
      <rPr>
        <sz val="12"/>
        <color rgb="FF00B0F0"/>
        <rFont val="Times New Roman"/>
        <family val="3"/>
      </rPr>
      <t>Precipitation</t>
    </r>
    <r>
      <rPr>
        <sz val="12"/>
        <color rgb="FF00B0F0"/>
        <rFont val="Times New Roman"/>
        <family val="1"/>
      </rPr>
      <t>/mm</t>
    </r>
    <phoneticPr fontId="5" type="noConversion"/>
  </si>
  <si>
    <r>
      <rPr>
        <sz val="12"/>
        <color rgb="FF00B050"/>
        <rFont val="Times New Roman"/>
        <family val="3"/>
      </rPr>
      <t>Precipitation</t>
    </r>
    <r>
      <rPr>
        <sz val="12"/>
        <color rgb="FF00B050"/>
        <rFont val="Times New Roman"/>
        <family val="1"/>
      </rPr>
      <t>/mm</t>
    </r>
    <phoneticPr fontId="5" type="noConversion"/>
  </si>
  <si>
    <t>Annual precipitation/mm</t>
    <phoneticPr fontId="5" type="noConversion"/>
  </si>
  <si>
    <r>
      <t>Sunshine</t>
    </r>
    <r>
      <rPr>
        <sz val="12"/>
        <color rgb="FF00B050"/>
        <rFont val="Times New Roman"/>
        <family val="1"/>
      </rPr>
      <t>/h</t>
    </r>
    <phoneticPr fontId="5" type="noConversion"/>
  </si>
  <si>
    <r>
      <t>Effective accumulated temperature</t>
    </r>
    <r>
      <rPr>
        <sz val="12"/>
        <color rgb="FF00B050"/>
        <rFont val="Times New Roman"/>
        <family val="1"/>
      </rPr>
      <t>/</t>
    </r>
    <r>
      <rPr>
        <sz val="12"/>
        <color rgb="FF00B050"/>
        <rFont val="Segoe UI Symbol"/>
        <family val="3"/>
      </rPr>
      <t>℃</t>
    </r>
    <phoneticPr fontId="5" type="noConversion"/>
  </si>
  <si>
    <r>
      <rPr>
        <sz val="12"/>
        <color theme="1"/>
        <rFont val="Times New Roman"/>
        <family val="3"/>
      </rPr>
      <t>accumulated temperature/</t>
    </r>
    <r>
      <rPr>
        <sz val="12"/>
        <color theme="1"/>
        <rFont val="Segoe UI Symbol"/>
        <family val="3"/>
      </rPr>
      <t>℃</t>
    </r>
    <phoneticPr fontId="5" type="noConversion"/>
  </si>
  <si>
    <t>Sowing stage-Wintering stage</t>
    <phoneticPr fontId="5" type="noConversion"/>
  </si>
  <si>
    <t>Wintering stage-Jointing stage</t>
    <phoneticPr fontId="5" type="noConversion"/>
  </si>
  <si>
    <t>Jointing stage-Anthesis stage</t>
    <phoneticPr fontId="5" type="noConversion"/>
  </si>
  <si>
    <t>Anthesis stage-Mature stage</t>
    <phoneticPr fontId="5" type="noConversion"/>
  </si>
  <si>
    <t>The proportion of precipitation in growth period to annual precipitation</t>
    <phoneticPr fontId="5" type="noConversion"/>
  </si>
  <si>
    <t>Precipitation anomaly in growth period</t>
    <phoneticPr fontId="5" type="noConversion"/>
  </si>
  <si>
    <t>Average annual temperature anomaly</t>
    <phoneticPr fontId="5" type="noConversion"/>
  </si>
  <si>
    <t>Deep tillage</t>
    <phoneticPr fontId="5" type="noConversion"/>
  </si>
  <si>
    <t>Subsoiling</t>
    <phoneticPr fontId="14" type="noConversion"/>
  </si>
  <si>
    <t>No tillage</t>
    <phoneticPr fontId="5" type="noConversion"/>
  </si>
  <si>
    <t>Precipitation Types</t>
    <phoneticPr fontId="5" type="noConversion"/>
  </si>
  <si>
    <t>Normal</t>
    <phoneticPr fontId="5" type="noConversion"/>
  </si>
  <si>
    <t>Drought</t>
    <phoneticPr fontId="5" type="noConversion"/>
  </si>
  <si>
    <t>Subsoiling</t>
    <phoneticPr fontId="5" type="noConversion"/>
  </si>
  <si>
    <t>Precipitation in fallow period</t>
    <phoneticPr fontId="5" type="noConversion"/>
  </si>
  <si>
    <t>Year</t>
    <phoneticPr fontId="3" type="noConversion"/>
  </si>
  <si>
    <t>Jointing stage-Anthesis stage</t>
    <phoneticPr fontId="3" type="noConversion"/>
  </si>
  <si>
    <t>Sunshine/h</t>
    <phoneticPr fontId="3" type="noConversion"/>
  </si>
  <si>
    <t>Sowing stage</t>
    <phoneticPr fontId="5" type="noConversion"/>
  </si>
  <si>
    <t>Jointing stage</t>
    <phoneticPr fontId="5" type="noConversion"/>
  </si>
  <si>
    <t>Anthesis stage</t>
    <phoneticPr fontId="5" type="noConversion"/>
  </si>
  <si>
    <r>
      <t>Precipitation in growth period</t>
    </r>
    <r>
      <rPr>
        <sz val="12"/>
        <color theme="1"/>
        <rFont val="Times New Roman"/>
        <family val="1"/>
      </rPr>
      <t>/mm</t>
    </r>
    <phoneticPr fontId="5" type="noConversion"/>
  </si>
  <si>
    <t>Precipitation in growth period/mm</t>
    <phoneticPr fontId="3" type="noConversion"/>
  </si>
  <si>
    <r>
      <t>Average tempreature/</t>
    </r>
    <r>
      <rPr>
        <sz val="12"/>
        <color theme="1"/>
        <rFont val="Segoe UI Symbol"/>
        <family val="2"/>
      </rPr>
      <t>℃</t>
    </r>
    <phoneticPr fontId="5" type="noConversion"/>
  </si>
  <si>
    <t>Precipitation in fallow period/mm</t>
    <phoneticPr fontId="3" type="noConversion"/>
  </si>
  <si>
    <r>
      <t>Temperature in growth period/</t>
    </r>
    <r>
      <rPr>
        <sz val="12"/>
        <color theme="1"/>
        <rFont val="Segoe UI Symbol"/>
        <family val="2"/>
      </rPr>
      <t>℃</t>
    </r>
    <phoneticPr fontId="3" type="noConversion"/>
  </si>
  <si>
    <r>
      <t>Daily minimum temperatures/</t>
    </r>
    <r>
      <rPr>
        <sz val="12"/>
        <color theme="1"/>
        <rFont val="Segoe UI Symbol"/>
        <family val="2"/>
      </rPr>
      <t>℃</t>
    </r>
    <phoneticPr fontId="3" type="noConversion"/>
  </si>
  <si>
    <r>
      <t>Average tempreature/</t>
    </r>
    <r>
      <rPr>
        <sz val="12"/>
        <color theme="1"/>
        <rFont val="Segoe UI Symbol"/>
        <family val="2"/>
      </rPr>
      <t>℃</t>
    </r>
    <phoneticPr fontId="3" type="noConversion"/>
  </si>
  <si>
    <t>Temperature in growth period/℃</t>
    <phoneticPr fontId="3" type="noConversion"/>
  </si>
  <si>
    <r>
      <rPr>
        <sz val="12"/>
        <color theme="1"/>
        <rFont val="Times New Roman"/>
        <family val="2"/>
      </rPr>
      <t>Daily minimum temperatures/</t>
    </r>
    <r>
      <rPr>
        <sz val="12"/>
        <color theme="1"/>
        <rFont val="Segoe UI Symbol"/>
        <family val="2"/>
      </rPr>
      <t>℃</t>
    </r>
    <phoneticPr fontId="3" type="noConversion"/>
  </si>
  <si>
    <r>
      <t>Daily maximum temperatures/</t>
    </r>
    <r>
      <rPr>
        <sz val="12"/>
        <color theme="1"/>
        <rFont val="Segoe UI Symbol"/>
        <family val="3"/>
      </rPr>
      <t>℃</t>
    </r>
    <phoneticPr fontId="3" type="noConversion"/>
  </si>
  <si>
    <r>
      <t>Accumulated temperature/</t>
    </r>
    <r>
      <rPr>
        <sz val="12"/>
        <color theme="1"/>
        <rFont val="Segoe UI Symbol"/>
        <family val="2"/>
      </rPr>
      <t>℃</t>
    </r>
    <phoneticPr fontId="3" type="noConversion"/>
  </si>
  <si>
    <r>
      <rPr>
        <sz val="12"/>
        <color theme="1"/>
        <rFont val="Times New Roman"/>
        <family val="2"/>
      </rPr>
      <t>Accumulated temperature/</t>
    </r>
    <r>
      <rPr>
        <sz val="12"/>
        <color theme="1"/>
        <rFont val="Segoe UI Symbol"/>
        <family val="2"/>
      </rPr>
      <t>℃</t>
    </r>
    <phoneticPr fontId="5" type="noConversion"/>
  </si>
  <si>
    <t>SS-JS</t>
    <phoneticPr fontId="3" type="noConversion"/>
  </si>
  <si>
    <t>JS-AS</t>
    <phoneticPr fontId="3" type="noConversion"/>
  </si>
  <si>
    <r>
      <rPr>
        <sz val="12"/>
        <color theme="1"/>
        <rFont val="Times New Roman"/>
        <family val="2"/>
      </rPr>
      <t>Average tempreature/</t>
    </r>
    <r>
      <rPr>
        <sz val="12"/>
        <color theme="1"/>
        <rFont val="Segoe UI Symbol"/>
        <family val="2"/>
      </rPr>
      <t>℃</t>
    </r>
    <phoneticPr fontId="5" type="noConversion"/>
  </si>
  <si>
    <t>JS</t>
    <phoneticPr fontId="5" type="noConversion"/>
  </si>
  <si>
    <t>AS</t>
    <phoneticPr fontId="5" type="noConversion"/>
  </si>
  <si>
    <t>Water storage/mm</t>
    <phoneticPr fontId="3" type="noConversion"/>
  </si>
  <si>
    <t>Water storage of DS/mm</t>
    <phoneticPr fontId="5" type="noConversion"/>
  </si>
  <si>
    <t>Water storage of SS/mm</t>
    <phoneticPr fontId="5" type="noConversion"/>
  </si>
  <si>
    <t>Water storage of CK/mm</t>
    <phoneticPr fontId="5" type="noConversion"/>
  </si>
  <si>
    <t>Actual yield</t>
    <phoneticPr fontId="5" type="noConversion"/>
  </si>
  <si>
    <t>DSpredict</t>
    <phoneticPr fontId="3" type="noConversion"/>
  </si>
  <si>
    <t>predicted yield</t>
    <phoneticPr fontId="3" type="noConversion"/>
  </si>
  <si>
    <t>Error in predicting results/%</t>
    <phoneticPr fontId="3" type="noConversion"/>
  </si>
  <si>
    <t>Meteorological yield</t>
    <phoneticPr fontId="5" type="noConversion"/>
  </si>
  <si>
    <t>Relative meteorological yield</t>
    <phoneticPr fontId="5" type="noConversion"/>
  </si>
  <si>
    <t>Predicted meteorological yield</t>
    <phoneticPr fontId="5" type="noConversion"/>
  </si>
  <si>
    <t>Predicted relative meteorological yield</t>
    <phoneticPr fontId="5" type="noConversion"/>
  </si>
  <si>
    <t>Ear number</t>
    <phoneticPr fontId="5" type="noConversion"/>
  </si>
  <si>
    <t>Predicted ear number</t>
    <phoneticPr fontId="5" type="noConversion"/>
  </si>
  <si>
    <t>Error of prediction result/%</t>
    <phoneticPr fontId="5" type="noConversion"/>
  </si>
  <si>
    <t xml:space="preserve">grain number per ear </t>
    <phoneticPr fontId="5" type="noConversion"/>
  </si>
  <si>
    <t xml:space="preserve">Predicted grain number per ear </t>
    <phoneticPr fontId="5" type="noConversion"/>
  </si>
  <si>
    <t>Deep ploughing</t>
    <phoneticPr fontId="5" type="noConversion"/>
  </si>
  <si>
    <t>1000-grains weight (g)</t>
    <phoneticPr fontId="13" type="noConversion"/>
  </si>
  <si>
    <t>grain number per spike</t>
    <phoneticPr fontId="14" type="noConversion"/>
  </si>
  <si>
    <r>
      <t>2009-2010</t>
    </r>
    <r>
      <rPr>
        <sz val="12"/>
        <rFont val="宋体"/>
        <family val="3"/>
        <charset val="134"/>
      </rPr>
      <t/>
    </r>
    <phoneticPr fontId="13" type="noConversion"/>
  </si>
  <si>
    <r>
      <t>2010-2011</t>
    </r>
    <r>
      <rPr>
        <sz val="12"/>
        <rFont val="宋体"/>
        <family val="3"/>
        <charset val="134"/>
      </rPr>
      <t/>
    </r>
    <phoneticPr fontId="13" type="noConversion"/>
  </si>
  <si>
    <r>
      <t>2011-2012</t>
    </r>
    <r>
      <rPr>
        <sz val="12"/>
        <rFont val="宋体"/>
        <family val="3"/>
        <charset val="134"/>
      </rPr>
      <t/>
    </r>
    <phoneticPr fontId="13" type="noConversion"/>
  </si>
  <si>
    <r>
      <t>2012-2013</t>
    </r>
    <r>
      <rPr>
        <sz val="12"/>
        <rFont val="宋体"/>
        <family val="3"/>
        <charset val="134"/>
      </rPr>
      <t/>
    </r>
    <phoneticPr fontId="13" type="noConversion"/>
  </si>
  <si>
    <r>
      <t>2014-2015</t>
    </r>
    <r>
      <rPr>
        <sz val="12"/>
        <rFont val="宋体"/>
        <family val="3"/>
        <charset val="134"/>
      </rPr>
      <t/>
    </r>
    <phoneticPr fontId="13" type="noConversion"/>
  </si>
  <si>
    <r>
      <t>2015-2016</t>
    </r>
    <r>
      <rPr>
        <sz val="12"/>
        <rFont val="宋体"/>
        <family val="3"/>
        <charset val="134"/>
      </rPr>
      <t/>
    </r>
    <phoneticPr fontId="13" type="noConversion"/>
  </si>
  <si>
    <r>
      <t>2016-2017</t>
    </r>
    <r>
      <rPr>
        <sz val="12"/>
        <rFont val="宋体"/>
        <family val="3"/>
        <charset val="134"/>
      </rPr>
      <t/>
    </r>
    <phoneticPr fontId="13" type="noConversion"/>
  </si>
  <si>
    <r>
      <t>Yield (kg/ha</t>
    </r>
    <r>
      <rPr>
        <sz val="12"/>
        <rFont val="Times New Roman"/>
        <family val="1"/>
      </rPr>
      <t>)</t>
    </r>
    <phoneticPr fontId="13" type="noConversion"/>
  </si>
  <si>
    <r>
      <t>Spike number (10</t>
    </r>
    <r>
      <rPr>
        <vertAlign val="superscript"/>
        <sz val="12"/>
        <rFont val="Times New Roman"/>
        <family val="1"/>
      </rPr>
      <t>4</t>
    </r>
    <r>
      <rPr>
        <sz val="12"/>
        <rFont val="Times New Roman"/>
        <family val="1"/>
      </rPr>
      <t>/ha)</t>
    </r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</si>
</sst>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&quot;;@"/>
    <numFmt numFmtId="177" formatCode="0.00_);[Red]\(0.00\)"/>
    <numFmt numFmtId="178" formatCode="0.00_ "/>
  </numFmts>
  <fonts count="33" x14ac:knownFonts="1">
    <font>
      <sz val="11"/>
      <color theme="1"/>
      <name val="宋体"/>
      <family val="2"/>
      <scheme val="minor"/>
    </font>
    <font>
      <sz val="11"/>
      <color rgb="FFFF0000"/>
      <name val="宋体"/>
      <family val="2"/>
      <charset val="134"/>
      <scheme val="minor"/>
    </font>
    <font>
      <sz val="12"/>
      <color theme="1"/>
      <name val="Times New Roman"/>
      <family val="1"/>
    </font>
    <font>
      <sz val="9"/>
      <name val="宋体"/>
      <family val="3"/>
      <charset val="134"/>
      <scheme val="minor"/>
    </font>
    <font>
      <sz val="12"/>
      <color rgb="FFFF0000"/>
      <name val="Times New Roman"/>
      <family val="1"/>
    </font>
    <font>
      <sz val="9"/>
      <name val="宋体"/>
      <family val="2"/>
      <charset val="134"/>
      <scheme val="minor"/>
    </font>
    <font>
      <sz val="12"/>
      <color rgb="FF000000"/>
      <name val="Times New Roman"/>
      <family val="1"/>
    </font>
    <font>
      <sz val="12"/>
      <color rgb="FFFFC000"/>
      <name val="Times New Roman"/>
      <family val="1"/>
    </font>
    <font>
      <sz val="12"/>
      <color rgb="FF00B0F0"/>
      <name val="Times New Roman"/>
      <family val="1"/>
    </font>
    <font>
      <sz val="12"/>
      <color rgb="FF00B050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等线"/>
      <family val="3"/>
      <charset val="134"/>
    </font>
    <font>
      <b/>
      <sz val="12"/>
      <color rgb="FF00B050"/>
      <name val="Times New Roman"/>
      <family val="1"/>
    </font>
    <font>
      <b/>
      <sz val="12"/>
      <color rgb="FFFF0000"/>
      <name val="Times New Roman"/>
      <family val="1"/>
    </font>
    <font>
      <sz val="12"/>
      <color indexed="8"/>
      <name val="Times New Roman"/>
      <family val="1"/>
    </font>
    <font>
      <sz val="12"/>
      <color rgb="FFFF0000"/>
      <name val="Times New Roman"/>
      <family val="2"/>
    </font>
    <font>
      <sz val="12"/>
      <color theme="1"/>
      <name val="Times New Roman"/>
      <family val="2"/>
    </font>
    <font>
      <sz val="12"/>
      <color rgb="FFFF0000"/>
      <name val="Times New Roman"/>
      <family val="3"/>
    </font>
    <font>
      <sz val="12"/>
      <color theme="1"/>
      <name val="Times New Roman"/>
      <family val="3"/>
    </font>
    <font>
      <sz val="12"/>
      <color rgb="FFFFC000"/>
      <name val="Segoe UI Symbol"/>
      <family val="3"/>
    </font>
    <font>
      <sz val="12"/>
      <color rgb="FFFFC000"/>
      <name val="Times New Roman"/>
      <family val="3"/>
    </font>
    <font>
      <sz val="12"/>
      <color rgb="FFFF0000"/>
      <name val="Segoe UI Symbol"/>
      <family val="3"/>
    </font>
    <font>
      <sz val="12"/>
      <color rgb="FF00B0F0"/>
      <name val="Segoe UI Symbol"/>
      <family val="3"/>
    </font>
    <font>
      <sz val="12"/>
      <color rgb="FF00B0F0"/>
      <name val="Times New Roman"/>
      <family val="3"/>
    </font>
    <font>
      <sz val="12"/>
      <color rgb="FF00B050"/>
      <name val="Segoe UI Symbol"/>
      <family val="3"/>
    </font>
    <font>
      <sz val="12"/>
      <color rgb="FF00B050"/>
      <name val="Times New Roman"/>
      <family val="3"/>
    </font>
    <font>
      <sz val="12"/>
      <color theme="1"/>
      <name val="Segoe UI Symbol"/>
      <family val="3"/>
    </font>
    <font>
      <sz val="12"/>
      <color rgb="FFFFC000"/>
      <name val="Times New Roman"/>
      <family val="2"/>
    </font>
    <font>
      <sz val="12"/>
      <color rgb="FF000000"/>
      <name val="Times New Roman"/>
      <family val="3"/>
    </font>
    <font>
      <sz val="12"/>
      <color theme="1"/>
      <name val="Segoe UI Symbo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quotePrefix="1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178" fontId="10" fillId="0" borderId="0" xfId="0" applyNumberFormat="1" applyFont="1" applyFill="1" applyBorder="1" applyAlignment="1">
      <alignment horizontal="center"/>
    </xf>
    <xf numFmtId="178" fontId="10" fillId="0" borderId="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178" fontId="10" fillId="0" borderId="1" xfId="0" applyNumberFormat="1" applyFont="1" applyFill="1" applyBorder="1" applyAlignment="1">
      <alignment horizontal="center"/>
    </xf>
    <xf numFmtId="178" fontId="10" fillId="0" borderId="1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/>
    </xf>
    <xf numFmtId="178" fontId="10" fillId="0" borderId="0" xfId="0" applyNumberFormat="1" applyFont="1" applyBorder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78" fontId="10" fillId="0" borderId="0" xfId="0" applyNumberFormat="1" applyFont="1" applyAlignment="1">
      <alignment horizontal="center" vertical="center"/>
    </xf>
    <xf numFmtId="178" fontId="0" fillId="0" borderId="0" xfId="0" applyNumberFormat="1" applyAlignment="1">
      <alignment vertical="center"/>
    </xf>
    <xf numFmtId="178" fontId="9" fillId="0" borderId="0" xfId="0" applyNumberFormat="1" applyFont="1" applyAlignment="1">
      <alignment horizontal="center" vertical="center"/>
    </xf>
    <xf numFmtId="178" fontId="15" fillId="0" borderId="0" xfId="0" applyNumberFormat="1" applyFont="1" applyAlignment="1">
      <alignment horizontal="center" vertical="center"/>
    </xf>
    <xf numFmtId="178" fontId="16" fillId="0" borderId="0" xfId="0" applyNumberFormat="1" applyFont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/>
    </xf>
    <xf numFmtId="177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0" fontId="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177" fontId="17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6" fontId="19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177" fontId="23" fillId="0" borderId="1" xfId="0" applyNumberFormat="1" applyFont="1" applyBorder="1" applyAlignment="1">
      <alignment horizontal="center" vertical="center"/>
    </xf>
    <xf numFmtId="0" fontId="23" fillId="0" borderId="8" xfId="0" applyNumberFormat="1" applyFont="1" applyBorder="1" applyAlignment="1">
      <alignment horizontal="center" vertical="center"/>
    </xf>
    <xf numFmtId="177" fontId="20" fillId="0" borderId="1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0" fontId="20" fillId="0" borderId="8" xfId="0" applyNumberFormat="1" applyFont="1" applyBorder="1" applyAlignment="1">
      <alignment horizontal="center" vertical="center"/>
    </xf>
    <xf numFmtId="0" fontId="26" fillId="0" borderId="8" xfId="0" applyNumberFormat="1" applyFont="1" applyBorder="1" applyAlignment="1">
      <alignment horizontal="center" vertical="center"/>
    </xf>
    <xf numFmtId="0" fontId="28" fillId="0" borderId="8" xfId="0" applyNumberFormat="1" applyFont="1" applyBorder="1" applyAlignment="1">
      <alignment horizontal="center" vertical="center"/>
    </xf>
    <xf numFmtId="177" fontId="26" fillId="0" borderId="1" xfId="0" applyNumberFormat="1" applyFont="1" applyBorder="1" applyAlignment="1">
      <alignment horizontal="center" vertical="center"/>
    </xf>
    <xf numFmtId="177" fontId="28" fillId="0" borderId="1" xfId="0" applyNumberFormat="1" applyFont="1" applyBorder="1" applyAlignment="1">
      <alignment horizontal="center" vertical="center"/>
    </xf>
    <xf numFmtId="0" fontId="26" fillId="0" borderId="1" xfId="0" applyNumberFormat="1" applyFont="1" applyBorder="1" applyAlignment="1">
      <alignment horizontal="center" vertical="center"/>
    </xf>
    <xf numFmtId="0" fontId="28" fillId="0" borderId="1" xfId="0" applyNumberFormat="1" applyFont="1" applyBorder="1" applyAlignment="1">
      <alignment horizontal="center" vertical="center"/>
    </xf>
    <xf numFmtId="177" fontId="21" fillId="0" borderId="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177" fontId="19" fillId="0" borderId="0" xfId="0" applyNumberFormat="1" applyFont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30" fillId="0" borderId="6" xfId="0" applyNumberFormat="1" applyFont="1" applyBorder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177" fontId="7" fillId="0" borderId="7" xfId="0" applyNumberFormat="1" applyFont="1" applyBorder="1" applyAlignment="1">
      <alignment horizontal="center" vertical="center"/>
    </xf>
    <xf numFmtId="177" fontId="20" fillId="0" borderId="6" xfId="0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177" fontId="26" fillId="0" borderId="6" xfId="0" applyNumberFormat="1" applyFont="1" applyBorder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/>
    </xf>
    <xf numFmtId="177" fontId="28" fillId="0" borderId="6" xfId="0" applyNumberFormat="1" applyFont="1" applyBorder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177" fontId="9" fillId="0" borderId="7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10" fillId="0" borderId="0" xfId="0" applyFont="1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E1" sqref="E1"/>
    </sheetView>
  </sheetViews>
  <sheetFormatPr defaultColWidth="8.7265625" defaultRowHeight="15.5" x14ac:dyDescent="0.25"/>
  <cols>
    <col min="1" max="1" width="8.7265625" style="1"/>
    <col min="2" max="2" width="10.6328125" style="1" customWidth="1"/>
    <col min="3" max="6" width="8.7265625" style="1"/>
    <col min="7" max="7" width="10" style="1" customWidth="1"/>
    <col min="8" max="8" width="14" style="1" customWidth="1"/>
    <col min="9" max="9" width="8.7265625" style="1"/>
    <col min="10" max="10" width="9.453125" style="1" customWidth="1"/>
    <col min="11" max="14" width="8.7265625" style="1"/>
    <col min="15" max="15" width="8.36328125" style="1" customWidth="1"/>
    <col min="16" max="16384" width="8.7265625" style="1"/>
  </cols>
  <sheetData>
    <row r="1" spans="1:17" x14ac:dyDescent="0.25">
      <c r="B1" s="91"/>
      <c r="C1" s="91"/>
      <c r="D1" s="100" t="s">
        <v>27</v>
      </c>
      <c r="E1" s="2" t="s">
        <v>31</v>
      </c>
      <c r="F1" s="91"/>
      <c r="G1" s="91"/>
      <c r="H1" s="91"/>
      <c r="I1" s="101" t="s">
        <v>32</v>
      </c>
      <c r="L1" s="100" t="s">
        <v>35</v>
      </c>
      <c r="O1" s="100" t="s">
        <v>38</v>
      </c>
      <c r="P1" s="96" t="s">
        <v>40</v>
      </c>
      <c r="Q1" s="98" t="s">
        <v>39</v>
      </c>
    </row>
    <row r="2" spans="1:17" x14ac:dyDescent="0.25">
      <c r="A2" s="3"/>
      <c r="B2" s="4" t="s">
        <v>24</v>
      </c>
      <c r="C2" s="3" t="s">
        <v>25</v>
      </c>
      <c r="D2" s="97"/>
      <c r="E2" s="5" t="s">
        <v>26</v>
      </c>
      <c r="F2" s="3" t="s">
        <v>28</v>
      </c>
      <c r="G2" s="70" t="s">
        <v>29</v>
      </c>
      <c r="H2" s="3" t="s">
        <v>30</v>
      </c>
      <c r="I2" s="97"/>
      <c r="J2" s="3" t="s">
        <v>33</v>
      </c>
      <c r="K2" s="3" t="s">
        <v>34</v>
      </c>
      <c r="L2" s="97"/>
      <c r="M2" s="3" t="s">
        <v>36</v>
      </c>
      <c r="N2" s="3" t="s">
        <v>37</v>
      </c>
      <c r="O2" s="97"/>
      <c r="P2" s="97"/>
      <c r="Q2" s="97"/>
    </row>
    <row r="3" spans="1:17" x14ac:dyDescent="0.25">
      <c r="A3" s="6">
        <v>2009</v>
      </c>
      <c r="B3" s="7">
        <v>0.2</v>
      </c>
      <c r="C3" s="7">
        <v>206</v>
      </c>
      <c r="D3" s="6">
        <f t="shared" ref="D3:D12" si="0">B3+C3</f>
        <v>206.2</v>
      </c>
      <c r="E3" s="6">
        <v>68.2</v>
      </c>
      <c r="F3" s="7">
        <v>1.5</v>
      </c>
      <c r="G3" s="7">
        <v>12.1</v>
      </c>
      <c r="H3" s="7">
        <v>0.4</v>
      </c>
      <c r="I3" s="6">
        <f t="shared" ref="I3:I12" si="1">F3+G3+H3</f>
        <v>14</v>
      </c>
      <c r="J3" s="7">
        <v>27.4</v>
      </c>
      <c r="K3" s="7">
        <v>1.1000000000000001</v>
      </c>
      <c r="L3" s="6">
        <f t="shared" ref="L3:L11" si="2">J3+K3</f>
        <v>28.5</v>
      </c>
      <c r="M3" s="7">
        <v>32.200000000000003</v>
      </c>
      <c r="N3" s="7">
        <v>32.799999999999997</v>
      </c>
      <c r="O3" s="6">
        <f t="shared" ref="O3:O11" si="3">M3+N3</f>
        <v>65</v>
      </c>
      <c r="P3" s="2">
        <f>E3+I3+L3+O3</f>
        <v>175.7</v>
      </c>
      <c r="Q3" s="2">
        <f>D3+P3</f>
        <v>381.9</v>
      </c>
    </row>
    <row r="4" spans="1:17" x14ac:dyDescent="0.25">
      <c r="A4" s="2">
        <v>2010</v>
      </c>
      <c r="B4" s="1">
        <v>0.1</v>
      </c>
      <c r="C4" s="1">
        <v>389.9</v>
      </c>
      <c r="D4" s="2">
        <f t="shared" si="0"/>
        <v>390</v>
      </c>
      <c r="E4" s="2">
        <v>35.5</v>
      </c>
      <c r="F4" s="1">
        <v>0.1</v>
      </c>
      <c r="G4" s="1">
        <v>26.7</v>
      </c>
      <c r="H4" s="1">
        <v>13.3</v>
      </c>
      <c r="I4" s="2">
        <f t="shared" si="1"/>
        <v>40.1</v>
      </c>
      <c r="J4" s="1">
        <v>6.2</v>
      </c>
      <c r="K4" s="1">
        <v>18.100000000000001</v>
      </c>
      <c r="L4" s="2">
        <f t="shared" si="2"/>
        <v>24.3</v>
      </c>
      <c r="M4" s="1">
        <v>26.8</v>
      </c>
      <c r="N4" s="1">
        <v>0.3</v>
      </c>
      <c r="O4" s="2">
        <f t="shared" si="3"/>
        <v>27.1</v>
      </c>
      <c r="P4" s="2">
        <f t="shared" ref="P4:P13" si="4">E4+I4+L4+O4</f>
        <v>127</v>
      </c>
      <c r="Q4" s="2">
        <f t="shared" ref="Q4:Q13" si="5">D4+P4</f>
        <v>517</v>
      </c>
    </row>
    <row r="5" spans="1:17" x14ac:dyDescent="0.25">
      <c r="A5" s="2">
        <v>2011</v>
      </c>
      <c r="B5" s="1">
        <v>25.3</v>
      </c>
      <c r="C5" s="1">
        <v>481.5</v>
      </c>
      <c r="D5" s="2">
        <f t="shared" si="0"/>
        <v>506.8</v>
      </c>
      <c r="E5" s="2">
        <v>134.69999999999999</v>
      </c>
      <c r="F5" s="1">
        <v>0.9</v>
      </c>
      <c r="G5" s="1">
        <v>29.9</v>
      </c>
      <c r="H5" s="1">
        <v>0.1</v>
      </c>
      <c r="I5" s="2">
        <f t="shared" si="1"/>
        <v>30.9</v>
      </c>
      <c r="J5" s="1">
        <v>15.3</v>
      </c>
      <c r="K5" s="1">
        <v>0.2</v>
      </c>
      <c r="L5" s="2">
        <f t="shared" si="2"/>
        <v>15.5</v>
      </c>
      <c r="M5" s="1">
        <v>44.1</v>
      </c>
      <c r="N5" s="1">
        <v>1</v>
      </c>
      <c r="O5" s="2">
        <f t="shared" si="3"/>
        <v>45.1</v>
      </c>
      <c r="P5" s="2">
        <f t="shared" si="4"/>
        <v>226.2</v>
      </c>
      <c r="Q5" s="2">
        <f t="shared" si="5"/>
        <v>733</v>
      </c>
    </row>
    <row r="6" spans="1:17" x14ac:dyDescent="0.25">
      <c r="A6" s="2">
        <v>2012</v>
      </c>
      <c r="B6" s="1">
        <v>16</v>
      </c>
      <c r="C6" s="1">
        <v>202.9</v>
      </c>
      <c r="D6" s="2">
        <f t="shared" si="0"/>
        <v>218.9</v>
      </c>
      <c r="E6" s="2">
        <v>23.8</v>
      </c>
      <c r="F6" s="1">
        <v>1.9</v>
      </c>
      <c r="G6" s="1">
        <v>13.9</v>
      </c>
      <c r="H6" s="1">
        <v>12.8</v>
      </c>
      <c r="I6" s="2">
        <f t="shared" si="1"/>
        <v>28.6</v>
      </c>
      <c r="J6" s="1">
        <v>10.9</v>
      </c>
      <c r="K6" s="1">
        <v>14.2</v>
      </c>
      <c r="L6" s="2">
        <f t="shared" si="2"/>
        <v>25.1</v>
      </c>
      <c r="M6" s="1">
        <v>82</v>
      </c>
      <c r="N6" s="1">
        <v>13.2</v>
      </c>
      <c r="O6" s="2">
        <f t="shared" si="3"/>
        <v>95.2</v>
      </c>
      <c r="P6" s="2">
        <f t="shared" si="4"/>
        <v>172.7</v>
      </c>
      <c r="Q6" s="2">
        <f t="shared" si="5"/>
        <v>391.6</v>
      </c>
    </row>
    <row r="7" spans="1:17" x14ac:dyDescent="0.25">
      <c r="A7" s="2">
        <v>2013</v>
      </c>
      <c r="B7" s="1">
        <v>6.8</v>
      </c>
      <c r="C7" s="1">
        <v>203.9</v>
      </c>
      <c r="D7" s="2">
        <f t="shared" si="0"/>
        <v>210.70000000000002</v>
      </c>
      <c r="E7" s="2">
        <v>45</v>
      </c>
      <c r="F7" s="1">
        <v>0</v>
      </c>
      <c r="G7" s="1">
        <v>17.5</v>
      </c>
      <c r="H7" s="1">
        <v>0.4</v>
      </c>
      <c r="I7" s="2">
        <f t="shared" si="1"/>
        <v>17.899999999999999</v>
      </c>
      <c r="J7" s="1">
        <v>67.5</v>
      </c>
      <c r="K7" s="1">
        <v>37.200000000000003</v>
      </c>
      <c r="L7" s="2">
        <f t="shared" si="2"/>
        <v>104.7</v>
      </c>
      <c r="M7" s="1">
        <v>20.2</v>
      </c>
      <c r="N7" s="1">
        <v>15.7</v>
      </c>
      <c r="O7" s="2">
        <f t="shared" si="3"/>
        <v>35.9</v>
      </c>
      <c r="P7" s="2">
        <f t="shared" si="4"/>
        <v>203.5</v>
      </c>
      <c r="Q7" s="2">
        <f t="shared" si="5"/>
        <v>414.20000000000005</v>
      </c>
    </row>
    <row r="8" spans="1:17" x14ac:dyDescent="0.25">
      <c r="A8" s="2">
        <v>2014</v>
      </c>
      <c r="B8" s="1">
        <v>25</v>
      </c>
      <c r="C8" s="1">
        <v>447.4</v>
      </c>
      <c r="D8" s="2">
        <f t="shared" si="0"/>
        <v>472.4</v>
      </c>
      <c r="E8" s="2">
        <v>27.5</v>
      </c>
      <c r="F8" s="1">
        <v>1.2</v>
      </c>
      <c r="G8" s="1">
        <v>42.3</v>
      </c>
      <c r="H8" s="1">
        <v>29.1</v>
      </c>
      <c r="I8" s="2">
        <f t="shared" si="1"/>
        <v>72.599999999999994</v>
      </c>
      <c r="J8" s="1">
        <v>20.399999999999999</v>
      </c>
      <c r="K8" s="1">
        <v>18</v>
      </c>
      <c r="L8" s="2">
        <f t="shared" si="2"/>
        <v>38.4</v>
      </c>
      <c r="M8" s="1">
        <v>17.100000000000001</v>
      </c>
      <c r="N8" s="1">
        <v>12.2</v>
      </c>
      <c r="O8" s="2">
        <f t="shared" si="3"/>
        <v>29.3</v>
      </c>
      <c r="P8" s="2">
        <f t="shared" si="4"/>
        <v>167.8</v>
      </c>
      <c r="Q8" s="2">
        <f t="shared" si="5"/>
        <v>640.20000000000005</v>
      </c>
    </row>
    <row r="9" spans="1:17" x14ac:dyDescent="0.25">
      <c r="A9" s="2">
        <v>2015</v>
      </c>
      <c r="B9" s="1">
        <v>69.3</v>
      </c>
      <c r="C9" s="1">
        <v>145.5</v>
      </c>
      <c r="D9" s="2">
        <f t="shared" si="0"/>
        <v>214.8</v>
      </c>
      <c r="E9" s="2">
        <v>27.5</v>
      </c>
      <c r="F9" s="1">
        <v>2.1</v>
      </c>
      <c r="G9" s="1">
        <v>15.6</v>
      </c>
      <c r="H9" s="1">
        <v>13.1</v>
      </c>
      <c r="I9" s="2">
        <f t="shared" si="1"/>
        <v>30.799999999999997</v>
      </c>
      <c r="J9" s="1">
        <v>30.9</v>
      </c>
      <c r="K9" s="1">
        <v>10</v>
      </c>
      <c r="L9" s="2">
        <f t="shared" si="2"/>
        <v>40.9</v>
      </c>
      <c r="M9" s="1">
        <v>43.5</v>
      </c>
      <c r="N9" s="1">
        <v>33.299999999999997</v>
      </c>
      <c r="O9" s="2">
        <f t="shared" si="3"/>
        <v>76.8</v>
      </c>
      <c r="P9" s="2">
        <f t="shared" si="4"/>
        <v>176</v>
      </c>
      <c r="Q9" s="2">
        <f t="shared" si="5"/>
        <v>390.8</v>
      </c>
    </row>
    <row r="10" spans="1:17" x14ac:dyDescent="0.25">
      <c r="A10" s="2">
        <v>2016</v>
      </c>
      <c r="B10" s="1">
        <v>39.6</v>
      </c>
      <c r="C10" s="1">
        <v>144.6</v>
      </c>
      <c r="D10" s="2">
        <f t="shared" si="0"/>
        <v>184.2</v>
      </c>
      <c r="E10" s="2">
        <v>123.1</v>
      </c>
      <c r="F10" s="1">
        <v>13.3</v>
      </c>
      <c r="G10" s="1">
        <v>25.3</v>
      </c>
      <c r="H10" s="1">
        <v>35.200000000000003</v>
      </c>
      <c r="I10" s="2">
        <f t="shared" si="1"/>
        <v>73.800000000000011</v>
      </c>
      <c r="J10" s="1">
        <v>10.4</v>
      </c>
      <c r="K10" s="1">
        <v>15.6</v>
      </c>
      <c r="L10" s="2">
        <f t="shared" si="2"/>
        <v>26</v>
      </c>
      <c r="M10" s="1">
        <v>29.8</v>
      </c>
      <c r="N10" s="1">
        <v>47.6</v>
      </c>
      <c r="O10" s="2">
        <f t="shared" si="3"/>
        <v>77.400000000000006</v>
      </c>
      <c r="P10" s="2">
        <f t="shared" si="4"/>
        <v>300.3</v>
      </c>
      <c r="Q10" s="2">
        <f t="shared" si="5"/>
        <v>484.5</v>
      </c>
    </row>
    <row r="11" spans="1:17" s="9" customFormat="1" x14ac:dyDescent="0.25">
      <c r="A11" s="8">
        <v>2017</v>
      </c>
      <c r="B11" s="9">
        <v>0.9</v>
      </c>
      <c r="C11" s="9">
        <v>196</v>
      </c>
      <c r="D11" s="8">
        <f t="shared" si="0"/>
        <v>196.9</v>
      </c>
      <c r="E11" s="8">
        <v>91.8</v>
      </c>
      <c r="F11" s="9">
        <v>0</v>
      </c>
      <c r="G11" s="9">
        <v>29.1</v>
      </c>
      <c r="H11" s="9">
        <v>4.2</v>
      </c>
      <c r="I11" s="8">
        <f t="shared" si="1"/>
        <v>33.300000000000004</v>
      </c>
      <c r="J11" s="9">
        <v>57.2</v>
      </c>
      <c r="K11" s="9">
        <v>27.5</v>
      </c>
      <c r="L11" s="8">
        <f t="shared" si="2"/>
        <v>84.7</v>
      </c>
      <c r="M11" s="9">
        <v>13.9</v>
      </c>
      <c r="N11" s="9">
        <v>36.200000000000003</v>
      </c>
      <c r="O11" s="8">
        <f t="shared" si="3"/>
        <v>50.1</v>
      </c>
      <c r="P11" s="8">
        <f t="shared" si="4"/>
        <v>259.90000000000003</v>
      </c>
      <c r="Q11" s="2">
        <f t="shared" si="5"/>
        <v>456.80000000000007</v>
      </c>
    </row>
    <row r="12" spans="1:17" s="9" customFormat="1" x14ac:dyDescent="0.25">
      <c r="A12" s="10">
        <v>2018</v>
      </c>
      <c r="B12" s="11">
        <v>0</v>
      </c>
      <c r="C12" s="11">
        <v>234.4</v>
      </c>
      <c r="D12" s="12">
        <f t="shared" si="0"/>
        <v>234.4</v>
      </c>
      <c r="E12" s="12">
        <v>16.7</v>
      </c>
      <c r="F12" s="11">
        <v>0</v>
      </c>
      <c r="G12" s="11">
        <v>8.9</v>
      </c>
      <c r="H12" s="11">
        <v>20.9</v>
      </c>
      <c r="I12" s="12">
        <f t="shared" si="1"/>
        <v>29.799999999999997</v>
      </c>
      <c r="J12" s="11">
        <v>26.2</v>
      </c>
      <c r="K12" s="11">
        <v>0.4</v>
      </c>
      <c r="L12" s="12">
        <v>36.700000000000003</v>
      </c>
      <c r="M12" s="11">
        <v>4</v>
      </c>
      <c r="N12" s="11">
        <v>29.5</v>
      </c>
      <c r="O12" s="12">
        <v>41.4</v>
      </c>
      <c r="P12" s="8">
        <f t="shared" si="4"/>
        <v>124.6</v>
      </c>
      <c r="Q12" s="8">
        <f t="shared" si="5"/>
        <v>359</v>
      </c>
    </row>
    <row r="13" spans="1:17" x14ac:dyDescent="0.25">
      <c r="A13" s="2" t="s">
        <v>0</v>
      </c>
      <c r="D13" s="2">
        <v>284.60000000000002</v>
      </c>
      <c r="E13" s="13">
        <v>51.2</v>
      </c>
      <c r="I13" s="2">
        <v>37.4</v>
      </c>
      <c r="L13" s="2">
        <v>37.6</v>
      </c>
      <c r="O13" s="2">
        <v>80.2</v>
      </c>
      <c r="P13" s="8">
        <f t="shared" si="4"/>
        <v>206.39999999999998</v>
      </c>
      <c r="Q13" s="8">
        <f t="shared" si="5"/>
        <v>491</v>
      </c>
    </row>
    <row r="14" spans="1:17" x14ac:dyDescent="0.25">
      <c r="B14" s="9"/>
      <c r="E14" s="13"/>
      <c r="P14" s="9"/>
      <c r="Q14" s="9"/>
    </row>
    <row r="15" spans="1:17" x14ac:dyDescent="0.25">
      <c r="B15" s="8"/>
      <c r="P15" s="9"/>
      <c r="Q15" s="9"/>
    </row>
    <row r="16" spans="1:17" x14ac:dyDescent="0.25">
      <c r="B16" s="8"/>
    </row>
    <row r="17" spans="1:14" ht="16" thickBot="1" x14ac:dyDescent="0.3">
      <c r="B17" s="99" t="s">
        <v>48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</row>
    <row r="18" spans="1:14" x14ac:dyDescent="0.25">
      <c r="B18" s="14"/>
      <c r="C18" s="15" t="s">
        <v>1</v>
      </c>
      <c r="D18" s="14" t="s">
        <v>2</v>
      </c>
      <c r="E18" s="15" t="s">
        <v>3</v>
      </c>
      <c r="F18" s="15" t="s">
        <v>4</v>
      </c>
      <c r="G18" s="15" t="s">
        <v>5</v>
      </c>
      <c r="H18" s="15" t="s">
        <v>6</v>
      </c>
      <c r="I18" s="15" t="s">
        <v>7</v>
      </c>
      <c r="J18" s="15" t="s">
        <v>8</v>
      </c>
      <c r="K18" s="15" t="s">
        <v>9</v>
      </c>
      <c r="L18" s="15" t="s">
        <v>10</v>
      </c>
      <c r="M18" s="15" t="s">
        <v>47</v>
      </c>
      <c r="N18" s="15" t="s">
        <v>11</v>
      </c>
    </row>
    <row r="19" spans="1:14" x14ac:dyDescent="0.25">
      <c r="B19" s="1" t="s">
        <v>41</v>
      </c>
      <c r="C19" s="7">
        <v>206.2</v>
      </c>
      <c r="D19" s="7">
        <v>390</v>
      </c>
      <c r="E19" s="7">
        <v>506.8</v>
      </c>
      <c r="F19" s="7">
        <v>218.9</v>
      </c>
      <c r="G19" s="7">
        <v>210.7</v>
      </c>
      <c r="H19" s="7">
        <v>472.4</v>
      </c>
      <c r="I19" s="7">
        <v>214.8</v>
      </c>
      <c r="J19" s="7">
        <v>184.2</v>
      </c>
      <c r="K19" s="7">
        <v>196.9</v>
      </c>
      <c r="L19" s="7">
        <v>234.4</v>
      </c>
      <c r="M19" s="7">
        <v>284.60000000000002</v>
      </c>
      <c r="N19" s="7">
        <v>123.3</v>
      </c>
    </row>
    <row r="20" spans="1:14" x14ac:dyDescent="0.25">
      <c r="B20" s="1" t="s">
        <v>42</v>
      </c>
      <c r="C20" s="1">
        <v>82.2</v>
      </c>
      <c r="D20" s="1">
        <v>75.599999999999994</v>
      </c>
      <c r="E20" s="1">
        <v>165.6</v>
      </c>
      <c r="F20" s="1">
        <v>52.4</v>
      </c>
      <c r="G20" s="1">
        <v>62.9</v>
      </c>
      <c r="H20" s="1">
        <v>100.1</v>
      </c>
      <c r="I20" s="1">
        <v>58.3</v>
      </c>
      <c r="J20" s="1">
        <v>196.9</v>
      </c>
      <c r="K20" s="1">
        <v>125.1</v>
      </c>
      <c r="L20" s="1">
        <v>46.5</v>
      </c>
      <c r="M20" s="1">
        <v>88.6</v>
      </c>
      <c r="N20" s="1">
        <v>50.95</v>
      </c>
    </row>
    <row r="21" spans="1:14" x14ac:dyDescent="0.25">
      <c r="B21" s="1" t="s">
        <v>43</v>
      </c>
      <c r="C21" s="1">
        <v>28.5</v>
      </c>
      <c r="D21" s="1">
        <v>24.3</v>
      </c>
      <c r="E21" s="1">
        <v>15.5</v>
      </c>
      <c r="F21" s="1">
        <v>25.1</v>
      </c>
      <c r="G21" s="1">
        <v>104.7</v>
      </c>
      <c r="H21" s="1">
        <v>38.4</v>
      </c>
      <c r="I21" s="1">
        <v>40.9</v>
      </c>
      <c r="J21" s="1">
        <v>26</v>
      </c>
      <c r="K21" s="1">
        <v>84.7</v>
      </c>
      <c r="L21" s="1">
        <v>36.700000000000003</v>
      </c>
      <c r="M21" s="1">
        <v>37.6</v>
      </c>
      <c r="N21" s="1">
        <v>28.93</v>
      </c>
    </row>
    <row r="22" spans="1:14" x14ac:dyDescent="0.25">
      <c r="B22" s="71" t="s">
        <v>44</v>
      </c>
      <c r="C22" s="1">
        <v>65</v>
      </c>
      <c r="D22" s="1">
        <v>27.1</v>
      </c>
      <c r="E22" s="1">
        <v>45.1</v>
      </c>
      <c r="F22" s="1">
        <v>95.2</v>
      </c>
      <c r="G22" s="1">
        <v>35.9</v>
      </c>
      <c r="H22" s="1">
        <v>29.3</v>
      </c>
      <c r="I22" s="1">
        <v>76.8</v>
      </c>
      <c r="J22" s="1">
        <v>77.400000000000006</v>
      </c>
      <c r="K22" s="1">
        <v>50.1</v>
      </c>
      <c r="L22" s="1">
        <v>41.4</v>
      </c>
      <c r="M22" s="1">
        <v>80.2</v>
      </c>
      <c r="N22" s="1">
        <v>23.09</v>
      </c>
    </row>
    <row r="23" spans="1:14" x14ac:dyDescent="0.25">
      <c r="B23" s="71" t="s">
        <v>45</v>
      </c>
      <c r="C23" s="1">
        <v>175.7</v>
      </c>
      <c r="D23" s="1">
        <v>127</v>
      </c>
      <c r="E23" s="1">
        <v>226.2</v>
      </c>
      <c r="F23" s="1">
        <v>172.7</v>
      </c>
      <c r="G23" s="1">
        <v>203.5</v>
      </c>
      <c r="H23" s="1">
        <v>167.8</v>
      </c>
      <c r="I23" s="1">
        <v>176</v>
      </c>
      <c r="J23" s="1">
        <v>300.3</v>
      </c>
      <c r="K23" s="1">
        <v>259.89999999999998</v>
      </c>
      <c r="L23" s="1">
        <v>124.6</v>
      </c>
      <c r="M23" s="1">
        <v>206.4</v>
      </c>
      <c r="N23" s="1">
        <v>55.65</v>
      </c>
    </row>
    <row r="24" spans="1:14" x14ac:dyDescent="0.25">
      <c r="A24" s="93" t="s">
        <v>46</v>
      </c>
      <c r="B24" s="93"/>
      <c r="C24" s="91">
        <v>381.9</v>
      </c>
      <c r="D24" s="91">
        <v>517</v>
      </c>
      <c r="E24" s="91">
        <v>733</v>
      </c>
      <c r="F24" s="91">
        <v>391.6</v>
      </c>
      <c r="G24" s="91">
        <v>414.2</v>
      </c>
      <c r="H24" s="91">
        <v>640.20000000000005</v>
      </c>
      <c r="I24" s="91">
        <v>390.8</v>
      </c>
      <c r="J24" s="91">
        <v>484.5</v>
      </c>
      <c r="K24" s="91">
        <v>456.8</v>
      </c>
      <c r="L24" s="91">
        <v>359</v>
      </c>
      <c r="M24" s="91">
        <v>491</v>
      </c>
      <c r="N24" s="91"/>
    </row>
    <row r="25" spans="1:14" ht="16" thickBot="1" x14ac:dyDescent="0.3">
      <c r="A25" s="93"/>
      <c r="B25" s="93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</row>
    <row r="26" spans="1:14" ht="15.4" customHeight="1" x14ac:dyDescent="0.25">
      <c r="B26" s="94" t="s">
        <v>49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</row>
    <row r="27" spans="1:14" s="68" customFormat="1" x14ac:dyDescent="0.25"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</row>
    <row r="28" spans="1:14" ht="15.75" customHeight="1" thickBot="1" x14ac:dyDescent="0.3">
      <c r="B28" s="90" t="s">
        <v>50</v>
      </c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</row>
    <row r="31" spans="1:14" x14ac:dyDescent="0.25">
      <c r="G31" s="68"/>
      <c r="J31" s="68"/>
    </row>
  </sheetData>
  <mergeCells count="24">
    <mergeCell ref="P1:P2"/>
    <mergeCell ref="Q1:Q2"/>
    <mergeCell ref="B17:N17"/>
    <mergeCell ref="C24:C25"/>
    <mergeCell ref="D24:D25"/>
    <mergeCell ref="E24:E25"/>
    <mergeCell ref="F24:F25"/>
    <mergeCell ref="G24:G25"/>
    <mergeCell ref="H24:H25"/>
    <mergeCell ref="I24:I25"/>
    <mergeCell ref="B1:C1"/>
    <mergeCell ref="D1:D2"/>
    <mergeCell ref="F1:H1"/>
    <mergeCell ref="I1:I2"/>
    <mergeCell ref="L1:L2"/>
    <mergeCell ref="O1:O2"/>
    <mergeCell ref="B28:N28"/>
    <mergeCell ref="J24:J25"/>
    <mergeCell ref="K24:K25"/>
    <mergeCell ref="L24:L25"/>
    <mergeCell ref="M24:M25"/>
    <mergeCell ref="N24:N25"/>
    <mergeCell ref="A24:B25"/>
    <mergeCell ref="B26:N27"/>
  </mergeCells>
  <phoneticPr fontId="3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3"/>
  <sheetViews>
    <sheetView workbookViewId="0">
      <selection activeCell="W2" sqref="W2"/>
    </sheetView>
  </sheetViews>
  <sheetFormatPr defaultRowHeight="14" x14ac:dyDescent="0.25"/>
  <sheetData>
    <row r="1" spans="1:90" s="1" customFormat="1" ht="15.5" x14ac:dyDescent="0.25">
      <c r="C1" s="102" t="s">
        <v>71</v>
      </c>
      <c r="D1" s="103"/>
      <c r="E1" s="103"/>
      <c r="F1" s="104"/>
      <c r="G1" s="105" t="s">
        <v>72</v>
      </c>
      <c r="H1" s="106"/>
      <c r="I1" s="106"/>
      <c r="J1" s="107"/>
      <c r="K1" s="108" t="s">
        <v>73</v>
      </c>
      <c r="L1" s="109"/>
      <c r="M1" s="109"/>
      <c r="N1" s="110"/>
      <c r="O1" s="111" t="s">
        <v>74</v>
      </c>
      <c r="P1" s="112"/>
      <c r="Q1" s="112"/>
      <c r="R1" s="113"/>
      <c r="T1" s="16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</row>
    <row r="2" spans="1:90" s="1" customFormat="1" ht="17.5" x14ac:dyDescent="0.25">
      <c r="A2" s="72" t="s">
        <v>51</v>
      </c>
      <c r="B2" s="73" t="s">
        <v>52</v>
      </c>
      <c r="C2" s="18" t="s">
        <v>53</v>
      </c>
      <c r="D2" s="19" t="s">
        <v>54</v>
      </c>
      <c r="E2" s="74" t="s">
        <v>55</v>
      </c>
      <c r="F2" s="75" t="s">
        <v>56</v>
      </c>
      <c r="G2" s="76" t="s">
        <v>64</v>
      </c>
      <c r="H2" s="77" t="s">
        <v>62</v>
      </c>
      <c r="I2" s="76" t="s">
        <v>60</v>
      </c>
      <c r="J2" s="78" t="s">
        <v>57</v>
      </c>
      <c r="K2" s="81" t="s">
        <v>65</v>
      </c>
      <c r="L2" s="83" t="s">
        <v>63</v>
      </c>
      <c r="M2" s="81" t="s">
        <v>61</v>
      </c>
      <c r="N2" s="79" t="s">
        <v>58</v>
      </c>
      <c r="O2" s="82" t="s">
        <v>66</v>
      </c>
      <c r="P2" s="84" t="s">
        <v>68</v>
      </c>
      <c r="Q2" s="82" t="s">
        <v>69</v>
      </c>
      <c r="R2" s="80" t="s">
        <v>59</v>
      </c>
      <c r="S2" s="71" t="s">
        <v>51</v>
      </c>
      <c r="T2" s="85" t="s">
        <v>92</v>
      </c>
      <c r="U2" s="71" t="s">
        <v>67</v>
      </c>
      <c r="V2" s="71" t="s">
        <v>75</v>
      </c>
      <c r="W2" s="71" t="s">
        <v>54</v>
      </c>
      <c r="X2" s="71" t="s">
        <v>70</v>
      </c>
      <c r="Y2" s="86" t="s">
        <v>94</v>
      </c>
      <c r="Z2" s="86" t="s">
        <v>76</v>
      </c>
      <c r="AA2" s="86" t="s">
        <v>77</v>
      </c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</row>
    <row r="3" spans="1:90" s="1" customFormat="1" ht="15.5" x14ac:dyDescent="0.25">
      <c r="A3" s="38" t="s">
        <v>1</v>
      </c>
      <c r="B3" s="1">
        <v>206.2</v>
      </c>
      <c r="C3" s="21">
        <v>69.599999999999994</v>
      </c>
      <c r="D3" s="22">
        <v>363.3</v>
      </c>
      <c r="E3" s="21">
        <v>616.1</v>
      </c>
      <c r="F3" s="23">
        <v>7.61</v>
      </c>
      <c r="G3" s="1">
        <v>12.6</v>
      </c>
      <c r="H3" s="1">
        <v>541.6</v>
      </c>
      <c r="I3" s="1">
        <v>434.5</v>
      </c>
      <c r="J3" s="24">
        <v>3.85</v>
      </c>
      <c r="K3" s="21">
        <v>28.5</v>
      </c>
      <c r="L3" s="25">
        <v>115.2</v>
      </c>
      <c r="M3" s="25">
        <v>284.39999999999998</v>
      </c>
      <c r="N3" s="24">
        <v>13.53</v>
      </c>
      <c r="O3" s="25">
        <v>65</v>
      </c>
      <c r="P3" s="25">
        <v>218.2</v>
      </c>
      <c r="Q3" s="25">
        <v>822.9</v>
      </c>
      <c r="R3" s="24">
        <v>21.66</v>
      </c>
      <c r="S3" s="1">
        <v>2009</v>
      </c>
      <c r="T3" s="21">
        <f t="shared" ref="T3:T12" si="0">SUM(C3+G3+K3+O3)</f>
        <v>175.7</v>
      </c>
      <c r="U3" s="21">
        <f>T3+B3</f>
        <v>381.9</v>
      </c>
      <c r="V3" s="1">
        <f>T3/U3</f>
        <v>0.46006808064938465</v>
      </c>
      <c r="W3" s="1">
        <f t="shared" ref="W3:X12" si="1">D3+H3+L3+P3</f>
        <v>1238.3000000000002</v>
      </c>
      <c r="X3" s="21">
        <f t="shared" si="1"/>
        <v>2157.9</v>
      </c>
      <c r="Y3" s="1">
        <f t="shared" ref="Y3:Y12" si="2">(F3+J3+N3+R3)/4</f>
        <v>11.662500000000001</v>
      </c>
      <c r="Z3" s="26">
        <f>(T3-$T$13)</f>
        <v>-17.670000000000016</v>
      </c>
      <c r="AA3" s="1">
        <f>Y3-$Y$13</f>
        <v>-1.7214999999999989</v>
      </c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</row>
    <row r="4" spans="1:90" s="1" customFormat="1" ht="15.5" x14ac:dyDescent="0.25">
      <c r="A4" s="37" t="s">
        <v>2</v>
      </c>
      <c r="B4" s="1">
        <v>390</v>
      </c>
      <c r="C4" s="21">
        <v>35.5</v>
      </c>
      <c r="D4" s="22">
        <v>423.1</v>
      </c>
      <c r="E4" s="21">
        <v>642.20000000000005</v>
      </c>
      <c r="F4" s="23">
        <v>8.56</v>
      </c>
      <c r="G4" s="1">
        <v>40.1</v>
      </c>
      <c r="H4" s="1">
        <v>591.5</v>
      </c>
      <c r="I4" s="1">
        <v>274.10000000000002</v>
      </c>
      <c r="J4" s="24">
        <v>2.4300000000000002</v>
      </c>
      <c r="K4" s="21">
        <v>24.3</v>
      </c>
      <c r="L4" s="25">
        <v>198.3</v>
      </c>
      <c r="M4" s="25">
        <v>395.7</v>
      </c>
      <c r="N4" s="24">
        <v>18.84</v>
      </c>
      <c r="O4" s="25">
        <v>27.1</v>
      </c>
      <c r="P4" s="1">
        <v>278.39999999999998</v>
      </c>
      <c r="Q4" s="1">
        <v>849.3</v>
      </c>
      <c r="R4" s="24">
        <v>21.78</v>
      </c>
      <c r="S4" s="1">
        <v>2010</v>
      </c>
      <c r="T4" s="21">
        <f t="shared" si="0"/>
        <v>127</v>
      </c>
      <c r="U4" s="21">
        <f t="shared" ref="U4:U12" si="3">T4+B4</f>
        <v>517</v>
      </c>
      <c r="V4" s="1">
        <f t="shared" ref="V4:V12" si="4">T4/U4</f>
        <v>0.24564796905222436</v>
      </c>
      <c r="W4" s="1">
        <f t="shared" si="1"/>
        <v>1491.3000000000002</v>
      </c>
      <c r="X4" s="21">
        <f t="shared" si="1"/>
        <v>2161.3000000000002</v>
      </c>
      <c r="Y4" s="1">
        <f t="shared" si="2"/>
        <v>12.9025</v>
      </c>
      <c r="Z4" s="26">
        <f t="shared" ref="Z4:Z12" si="5">(T4-$T$13)</f>
        <v>-66.37</v>
      </c>
      <c r="AA4" s="1">
        <f t="shared" ref="AA4:AA12" si="6">Y4-$Y$13</f>
        <v>-0.48150000000000048</v>
      </c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</row>
    <row r="5" spans="1:90" s="1" customFormat="1" ht="15.5" x14ac:dyDescent="0.25">
      <c r="A5" s="37" t="s">
        <v>3</v>
      </c>
      <c r="B5" s="1">
        <v>506.8</v>
      </c>
      <c r="C5" s="21">
        <v>129.80000000000001</v>
      </c>
      <c r="D5" s="22">
        <v>274.39999999999998</v>
      </c>
      <c r="E5" s="21">
        <v>766.2</v>
      </c>
      <c r="F5" s="23">
        <v>10.35</v>
      </c>
      <c r="G5" s="1">
        <v>35.799999999999997</v>
      </c>
      <c r="H5" s="1">
        <v>570.29999999999995</v>
      </c>
      <c r="I5" s="1">
        <v>443.7</v>
      </c>
      <c r="J5" s="24">
        <v>3.58</v>
      </c>
      <c r="K5" s="21">
        <v>15.5</v>
      </c>
      <c r="L5" s="25">
        <v>151</v>
      </c>
      <c r="M5" s="25">
        <v>382.9</v>
      </c>
      <c r="N5" s="24">
        <v>19.149999999999999</v>
      </c>
      <c r="O5" s="25">
        <v>45.1</v>
      </c>
      <c r="P5" s="25">
        <v>268.60000000000002</v>
      </c>
      <c r="Q5" s="25">
        <v>827.3</v>
      </c>
      <c r="R5" s="24">
        <v>22.98</v>
      </c>
      <c r="S5" s="1">
        <v>2011</v>
      </c>
      <c r="T5" s="21">
        <f t="shared" si="0"/>
        <v>226.20000000000002</v>
      </c>
      <c r="U5" s="21">
        <f t="shared" si="3"/>
        <v>733</v>
      </c>
      <c r="V5" s="1">
        <f t="shared" si="4"/>
        <v>0.30859481582537518</v>
      </c>
      <c r="W5" s="1">
        <f t="shared" si="1"/>
        <v>1264.3</v>
      </c>
      <c r="X5" s="21">
        <f t="shared" si="1"/>
        <v>2420.1000000000004</v>
      </c>
      <c r="Y5" s="1">
        <f t="shared" si="2"/>
        <v>14.015000000000001</v>
      </c>
      <c r="Z5" s="26">
        <f t="shared" si="5"/>
        <v>32.830000000000013</v>
      </c>
      <c r="AA5" s="1">
        <f t="shared" si="6"/>
        <v>0.63100000000000023</v>
      </c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</row>
    <row r="6" spans="1:90" s="1" customFormat="1" ht="15.5" x14ac:dyDescent="0.25">
      <c r="A6" s="38" t="s">
        <v>4</v>
      </c>
      <c r="B6" s="1">
        <v>218.9</v>
      </c>
      <c r="C6" s="21">
        <v>25.7</v>
      </c>
      <c r="D6" s="22">
        <v>370.5</v>
      </c>
      <c r="E6" s="21">
        <v>667.4</v>
      </c>
      <c r="F6" s="23">
        <v>7.85</v>
      </c>
      <c r="G6" s="1">
        <v>26.7</v>
      </c>
      <c r="H6" s="1">
        <v>517.29999999999995</v>
      </c>
      <c r="I6" s="1">
        <v>745.6</v>
      </c>
      <c r="J6" s="24">
        <v>6.37</v>
      </c>
      <c r="K6" s="21">
        <v>25.1</v>
      </c>
      <c r="L6" s="25">
        <v>147.4</v>
      </c>
      <c r="M6" s="25">
        <v>441</v>
      </c>
      <c r="N6" s="24">
        <v>18.38</v>
      </c>
      <c r="O6" s="25">
        <v>95.2</v>
      </c>
      <c r="P6" s="25">
        <v>183.1</v>
      </c>
      <c r="Q6" s="25">
        <v>620.79999999999995</v>
      </c>
      <c r="R6" s="24">
        <v>23.88</v>
      </c>
      <c r="S6" s="1">
        <v>2012</v>
      </c>
      <c r="T6" s="21">
        <f t="shared" si="0"/>
        <v>172.7</v>
      </c>
      <c r="U6" s="21">
        <f t="shared" si="3"/>
        <v>391.6</v>
      </c>
      <c r="V6" s="1">
        <f t="shared" si="4"/>
        <v>0.44101123595505615</v>
      </c>
      <c r="W6" s="1">
        <f t="shared" si="1"/>
        <v>1218.3</v>
      </c>
      <c r="X6" s="21">
        <f t="shared" si="1"/>
        <v>2474.8000000000002</v>
      </c>
      <c r="Y6" s="1">
        <f t="shared" si="2"/>
        <v>14.119999999999997</v>
      </c>
      <c r="Z6" s="26">
        <f t="shared" si="5"/>
        <v>-20.670000000000016</v>
      </c>
      <c r="AA6" s="1">
        <f t="shared" si="6"/>
        <v>0.7359999999999971</v>
      </c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</row>
    <row r="7" spans="1:90" s="1" customFormat="1" ht="15.5" x14ac:dyDescent="0.25">
      <c r="A7" s="37" t="s">
        <v>5</v>
      </c>
      <c r="B7" s="1">
        <v>210.7</v>
      </c>
      <c r="C7" s="21">
        <v>32.299999999999997</v>
      </c>
      <c r="D7" s="22">
        <v>400.6</v>
      </c>
      <c r="E7" s="21">
        <v>786.4</v>
      </c>
      <c r="F7" s="23">
        <v>10.210000000000001</v>
      </c>
      <c r="G7" s="1">
        <v>30.6</v>
      </c>
      <c r="H7" s="1">
        <v>444</v>
      </c>
      <c r="I7" s="1">
        <v>672.2</v>
      </c>
      <c r="J7" s="24">
        <v>5.6</v>
      </c>
      <c r="K7" s="21">
        <v>104.7</v>
      </c>
      <c r="L7" s="25">
        <v>119.6</v>
      </c>
      <c r="M7" s="25">
        <v>351</v>
      </c>
      <c r="N7" s="24">
        <v>16.71</v>
      </c>
      <c r="O7" s="25">
        <v>35.9</v>
      </c>
      <c r="P7" s="25">
        <v>270.3</v>
      </c>
      <c r="Q7" s="25">
        <v>759.8</v>
      </c>
      <c r="R7" s="24">
        <v>22.35</v>
      </c>
      <c r="S7" s="1">
        <v>2013</v>
      </c>
      <c r="T7" s="21">
        <f t="shared" si="0"/>
        <v>203.5</v>
      </c>
      <c r="U7" s="21">
        <f t="shared" si="3"/>
        <v>414.2</v>
      </c>
      <c r="V7" s="1">
        <f t="shared" si="4"/>
        <v>0.49130854659584744</v>
      </c>
      <c r="W7" s="1">
        <f t="shared" si="1"/>
        <v>1234.5</v>
      </c>
      <c r="X7" s="21">
        <f t="shared" si="1"/>
        <v>2569.3999999999996</v>
      </c>
      <c r="Y7" s="1">
        <f t="shared" si="2"/>
        <v>13.717500000000001</v>
      </c>
      <c r="Z7" s="26">
        <f t="shared" si="5"/>
        <v>10.129999999999995</v>
      </c>
      <c r="AA7" s="1">
        <f t="shared" si="6"/>
        <v>0.3335000000000008</v>
      </c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</row>
    <row r="8" spans="1:90" s="1" customFormat="1" ht="15.5" x14ac:dyDescent="0.25">
      <c r="A8" s="37" t="s">
        <v>6</v>
      </c>
      <c r="B8" s="1">
        <v>472.4</v>
      </c>
      <c r="C8" s="21">
        <v>27.6</v>
      </c>
      <c r="D8" s="22">
        <v>272.7</v>
      </c>
      <c r="E8" s="21">
        <v>678.8</v>
      </c>
      <c r="F8" s="23">
        <v>10.44</v>
      </c>
      <c r="G8" s="1">
        <v>72.5</v>
      </c>
      <c r="H8" s="1">
        <v>545.70000000000005</v>
      </c>
      <c r="I8" s="1">
        <v>547.6</v>
      </c>
      <c r="J8" s="24">
        <v>4.45</v>
      </c>
      <c r="K8" s="21">
        <v>38.4</v>
      </c>
      <c r="L8" s="25">
        <v>186.1</v>
      </c>
      <c r="M8" s="25">
        <v>401.1</v>
      </c>
      <c r="N8" s="24">
        <v>17.440000000000001</v>
      </c>
      <c r="O8" s="25">
        <v>29.3</v>
      </c>
      <c r="P8" s="25">
        <v>237.2</v>
      </c>
      <c r="Q8" s="1">
        <v>791.4</v>
      </c>
      <c r="R8" s="24">
        <v>21.39</v>
      </c>
      <c r="S8" s="1">
        <v>2014</v>
      </c>
      <c r="T8" s="21">
        <f t="shared" si="0"/>
        <v>167.8</v>
      </c>
      <c r="U8" s="21">
        <f t="shared" si="3"/>
        <v>640.20000000000005</v>
      </c>
      <c r="V8" s="1">
        <f t="shared" si="4"/>
        <v>0.26210559200249922</v>
      </c>
      <c r="W8" s="1">
        <f t="shared" si="1"/>
        <v>1241.7</v>
      </c>
      <c r="X8" s="21">
        <f t="shared" si="1"/>
        <v>2418.9</v>
      </c>
      <c r="Y8" s="1">
        <f t="shared" si="2"/>
        <v>13.43</v>
      </c>
      <c r="Z8" s="26">
        <f t="shared" si="5"/>
        <v>-25.569999999999993</v>
      </c>
      <c r="AA8" s="1">
        <f t="shared" si="6"/>
        <v>4.5999999999999375E-2</v>
      </c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</row>
    <row r="9" spans="1:90" s="1" customFormat="1" ht="15.5" x14ac:dyDescent="0.25">
      <c r="A9" s="37" t="s">
        <v>7</v>
      </c>
      <c r="B9" s="1">
        <v>214.8</v>
      </c>
      <c r="C9" s="21">
        <v>34.5</v>
      </c>
      <c r="D9" s="22">
        <v>217.2</v>
      </c>
      <c r="E9" s="21">
        <v>672.7</v>
      </c>
      <c r="F9" s="23">
        <v>8.42</v>
      </c>
      <c r="G9" s="1">
        <v>23.8</v>
      </c>
      <c r="H9" s="1">
        <v>532.5</v>
      </c>
      <c r="I9" s="1">
        <v>636.9</v>
      </c>
      <c r="J9" s="24">
        <v>5.31</v>
      </c>
      <c r="K9" s="21">
        <v>40.9</v>
      </c>
      <c r="L9" s="25">
        <v>170.9</v>
      </c>
      <c r="M9" s="25">
        <v>407.8</v>
      </c>
      <c r="N9" s="24">
        <v>20.39</v>
      </c>
      <c r="O9" s="25">
        <v>76.8</v>
      </c>
      <c r="P9" s="25">
        <v>250.5</v>
      </c>
      <c r="Q9" s="25">
        <v>818.8</v>
      </c>
      <c r="R9" s="24">
        <v>20.99</v>
      </c>
      <c r="S9" s="1">
        <v>2015</v>
      </c>
      <c r="T9" s="21">
        <f t="shared" si="0"/>
        <v>176</v>
      </c>
      <c r="U9" s="21">
        <f t="shared" si="3"/>
        <v>390.8</v>
      </c>
      <c r="V9" s="1">
        <f t="shared" si="4"/>
        <v>0.45035823950870008</v>
      </c>
      <c r="W9" s="1">
        <f t="shared" si="1"/>
        <v>1171.0999999999999</v>
      </c>
      <c r="X9" s="21">
        <f t="shared" si="1"/>
        <v>2536.1999999999998</v>
      </c>
      <c r="Y9" s="1">
        <f t="shared" si="2"/>
        <v>13.7775</v>
      </c>
      <c r="Z9" s="26">
        <f t="shared" si="5"/>
        <v>-17.370000000000005</v>
      </c>
      <c r="AA9" s="1">
        <f t="shared" si="6"/>
        <v>0.39349999999999952</v>
      </c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</row>
    <row r="10" spans="1:90" s="1" customFormat="1" ht="15.5" x14ac:dyDescent="0.25">
      <c r="A10" s="37" t="s">
        <v>8</v>
      </c>
      <c r="B10" s="1">
        <v>184.2</v>
      </c>
      <c r="C10" s="21">
        <v>136.4</v>
      </c>
      <c r="D10" s="22">
        <v>332.9</v>
      </c>
      <c r="E10" s="21">
        <v>778.7</v>
      </c>
      <c r="F10" s="23">
        <v>8.4600000000000009</v>
      </c>
      <c r="G10" s="1">
        <v>60.5</v>
      </c>
      <c r="H10" s="1">
        <v>343.7</v>
      </c>
      <c r="I10" s="1">
        <v>649.1</v>
      </c>
      <c r="J10" s="24">
        <v>6.18</v>
      </c>
      <c r="K10" s="21">
        <v>26</v>
      </c>
      <c r="L10" s="25">
        <v>217.5</v>
      </c>
      <c r="M10" s="25">
        <v>403.9</v>
      </c>
      <c r="N10" s="24">
        <v>18.36</v>
      </c>
      <c r="O10" s="25">
        <v>77.400000000000006</v>
      </c>
      <c r="P10" s="25">
        <v>168.8</v>
      </c>
      <c r="Q10" s="25">
        <v>861</v>
      </c>
      <c r="R10" s="24">
        <v>22.66</v>
      </c>
      <c r="S10" s="1">
        <v>2016</v>
      </c>
      <c r="T10" s="21">
        <f t="shared" si="0"/>
        <v>300.3</v>
      </c>
      <c r="U10" s="21">
        <f t="shared" si="3"/>
        <v>484.5</v>
      </c>
      <c r="V10" s="1">
        <f t="shared" si="4"/>
        <v>0.61981424148606812</v>
      </c>
      <c r="W10" s="1">
        <f t="shared" si="1"/>
        <v>1062.8999999999999</v>
      </c>
      <c r="X10" s="21">
        <f t="shared" si="1"/>
        <v>2692.7000000000003</v>
      </c>
      <c r="Y10" s="1">
        <f t="shared" si="2"/>
        <v>13.914999999999999</v>
      </c>
      <c r="Z10" s="26">
        <f t="shared" si="5"/>
        <v>106.93</v>
      </c>
      <c r="AA10" s="1">
        <f t="shared" si="6"/>
        <v>0.53099999999999881</v>
      </c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</row>
    <row r="11" spans="1:90" s="1" customFormat="1" ht="15.5" x14ac:dyDescent="0.25">
      <c r="A11" s="37" t="s">
        <v>9</v>
      </c>
      <c r="B11" s="1">
        <v>196.9</v>
      </c>
      <c r="C11" s="21">
        <v>75.900000000000006</v>
      </c>
      <c r="D11" s="22">
        <v>128.30000000000001</v>
      </c>
      <c r="E11" s="21">
        <v>549.1</v>
      </c>
      <c r="F11" s="23">
        <v>9</v>
      </c>
      <c r="G11" s="1">
        <v>49.2</v>
      </c>
      <c r="H11" s="1">
        <v>369.1</v>
      </c>
      <c r="I11" s="1">
        <v>490.6</v>
      </c>
      <c r="J11" s="24">
        <v>4.09</v>
      </c>
      <c r="K11" s="21">
        <v>84.7</v>
      </c>
      <c r="L11" s="25">
        <v>66.8</v>
      </c>
      <c r="M11" s="25">
        <v>367</v>
      </c>
      <c r="N11" s="24">
        <v>15.96</v>
      </c>
      <c r="O11" s="25">
        <v>50.1</v>
      </c>
      <c r="P11" s="25">
        <v>265.89999999999998</v>
      </c>
      <c r="Q11" s="25">
        <v>827.3</v>
      </c>
      <c r="R11" s="24">
        <v>21.77</v>
      </c>
      <c r="S11" s="1">
        <v>2017</v>
      </c>
      <c r="T11" s="21">
        <f t="shared" si="0"/>
        <v>259.90000000000003</v>
      </c>
      <c r="U11" s="21">
        <f t="shared" si="3"/>
        <v>456.80000000000007</v>
      </c>
      <c r="V11" s="1">
        <f t="shared" si="4"/>
        <v>0.56895796847635727</v>
      </c>
      <c r="W11" s="1">
        <f t="shared" si="1"/>
        <v>830.1</v>
      </c>
      <c r="X11" s="21">
        <f t="shared" si="1"/>
        <v>2234</v>
      </c>
      <c r="Y11" s="1">
        <f t="shared" si="2"/>
        <v>12.705</v>
      </c>
      <c r="Z11" s="26">
        <f t="shared" si="5"/>
        <v>66.53000000000003</v>
      </c>
      <c r="AA11" s="1">
        <f t="shared" si="6"/>
        <v>-0.67900000000000027</v>
      </c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</row>
    <row r="12" spans="1:90" s="11" customFormat="1" ht="15.5" x14ac:dyDescent="0.25">
      <c r="A12" s="35" t="s">
        <v>10</v>
      </c>
      <c r="B12" s="11">
        <v>234.4</v>
      </c>
      <c r="C12" s="32">
        <v>41.2</v>
      </c>
      <c r="D12" s="33">
        <v>201.1</v>
      </c>
      <c r="E12" s="32">
        <v>660.8</v>
      </c>
      <c r="F12" s="34">
        <v>9.4700000000000006</v>
      </c>
      <c r="G12" s="11">
        <v>5.3</v>
      </c>
      <c r="H12" s="11">
        <v>540.70000000000005</v>
      </c>
      <c r="I12" s="11">
        <v>641.20000000000005</v>
      </c>
      <c r="J12" s="17">
        <v>4.75</v>
      </c>
      <c r="K12" s="32">
        <v>36.700000000000003</v>
      </c>
      <c r="L12" s="35">
        <v>142.5</v>
      </c>
      <c r="M12" s="35">
        <v>341.8</v>
      </c>
      <c r="N12" s="17">
        <v>19.420000000000002</v>
      </c>
      <c r="O12" s="11">
        <v>41.4</v>
      </c>
      <c r="P12" s="35">
        <v>251.1</v>
      </c>
      <c r="Q12" s="35">
        <v>1004.2</v>
      </c>
      <c r="R12" s="17">
        <v>20.74</v>
      </c>
      <c r="S12" s="1">
        <v>2018</v>
      </c>
      <c r="T12" s="36">
        <f t="shared" si="0"/>
        <v>124.6</v>
      </c>
      <c r="U12" s="21">
        <f t="shared" si="3"/>
        <v>359</v>
      </c>
      <c r="V12" s="1">
        <f t="shared" si="4"/>
        <v>0.34707520891364901</v>
      </c>
      <c r="W12" s="1">
        <f t="shared" si="1"/>
        <v>1135.4000000000001</v>
      </c>
      <c r="X12" s="21">
        <f t="shared" si="1"/>
        <v>2648</v>
      </c>
      <c r="Y12" s="1">
        <f t="shared" si="2"/>
        <v>13.594999999999999</v>
      </c>
      <c r="Z12" s="26">
        <f t="shared" si="5"/>
        <v>-68.77000000000001</v>
      </c>
      <c r="AA12" s="1">
        <f t="shared" si="6"/>
        <v>0.21099999999999852</v>
      </c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</row>
    <row r="13" spans="1:90" s="1" customFormat="1" ht="15.5" x14ac:dyDescent="0.25">
      <c r="B13" s="37"/>
      <c r="T13" s="1">
        <v>193.37</v>
      </c>
      <c r="Y13" s="1">
        <v>13.384</v>
      </c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</row>
  </sheetData>
  <mergeCells count="4">
    <mergeCell ref="C1:F1"/>
    <mergeCell ref="G1:J1"/>
    <mergeCell ref="K1:N1"/>
    <mergeCell ref="O1:R1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M13" sqref="M13"/>
    </sheetView>
  </sheetViews>
  <sheetFormatPr defaultColWidth="8.7265625" defaultRowHeight="15.5" x14ac:dyDescent="0.25"/>
  <cols>
    <col min="1" max="1" width="13.6328125" style="39" customWidth="1"/>
    <col min="2" max="2" width="22.36328125" style="39" customWidth="1"/>
    <col min="3" max="3" width="13.453125" style="39" customWidth="1"/>
    <col min="4" max="4" width="0" style="39" hidden="1" customWidth="1"/>
    <col min="5" max="5" width="21.54296875" style="39" customWidth="1"/>
    <col min="6" max="6" width="12.90625" style="39" hidden="1" customWidth="1"/>
    <col min="7" max="7" width="21.1796875" style="39" customWidth="1"/>
    <col min="8" max="8" width="8.36328125" style="39" hidden="1" customWidth="1"/>
    <col min="9" max="9" width="23.36328125" style="39" customWidth="1"/>
    <col min="10" max="10" width="0" style="39" hidden="1" customWidth="1"/>
    <col min="11" max="16384" width="8.7265625" style="39"/>
  </cols>
  <sheetData>
    <row r="1" spans="1:10" ht="18.5" x14ac:dyDescent="0.25">
      <c r="C1" s="119" t="s">
        <v>136</v>
      </c>
      <c r="D1" s="119"/>
      <c r="E1" s="119" t="s">
        <v>137</v>
      </c>
      <c r="F1" s="119"/>
      <c r="G1" s="119" t="s">
        <v>128</v>
      </c>
      <c r="H1" s="119"/>
      <c r="I1" s="119" t="s">
        <v>127</v>
      </c>
      <c r="J1" s="119"/>
    </row>
    <row r="2" spans="1:10" x14ac:dyDescent="0.35">
      <c r="A2" s="114" t="s">
        <v>129</v>
      </c>
      <c r="B2" s="42" t="s">
        <v>126</v>
      </c>
      <c r="C2" s="43">
        <v>3923.565683646113</v>
      </c>
      <c r="D2" s="44">
        <v>4.3526874534542852</v>
      </c>
      <c r="E2" s="44">
        <v>453.72</v>
      </c>
      <c r="F2" s="44">
        <v>1.9514268284172773</v>
      </c>
      <c r="G2" s="44">
        <v>23.78</v>
      </c>
      <c r="H2" s="44">
        <v>0.17962924780410025</v>
      </c>
      <c r="I2" s="44">
        <v>42.08</v>
      </c>
      <c r="J2" s="44">
        <v>0.22861904265976421</v>
      </c>
    </row>
    <row r="3" spans="1:10" x14ac:dyDescent="0.35">
      <c r="A3" s="114"/>
      <c r="B3" s="42" t="s">
        <v>79</v>
      </c>
      <c r="C3" s="43">
        <v>3639.8187667560323</v>
      </c>
      <c r="D3" s="44">
        <v>7.8830227539862863</v>
      </c>
      <c r="E3" s="44">
        <v>427.17999999999995</v>
      </c>
      <c r="F3" s="44">
        <v>3.2904812211387369</v>
      </c>
      <c r="G3" s="44">
        <v>21.700000000000003</v>
      </c>
      <c r="H3" s="44">
        <v>0.32659863237109071</v>
      </c>
      <c r="I3" s="44">
        <v>39.034999999999997</v>
      </c>
      <c r="J3" s="44">
        <v>0.30618621784789724</v>
      </c>
    </row>
    <row r="4" spans="1:10" s="40" customFormat="1" x14ac:dyDescent="0.35">
      <c r="A4" s="114"/>
      <c r="B4" s="45" t="s">
        <v>80</v>
      </c>
      <c r="C4" s="46">
        <v>2714.9552613941023</v>
      </c>
      <c r="D4" s="47">
        <v>2.8677253406212708</v>
      </c>
      <c r="E4" s="47">
        <v>407.71</v>
      </c>
      <c r="F4" s="47">
        <v>3.2659863237109041</v>
      </c>
      <c r="G4" s="47">
        <v>20.375</v>
      </c>
      <c r="H4" s="47">
        <v>0.22453655975512349</v>
      </c>
      <c r="I4" s="47">
        <v>36.134999999999998</v>
      </c>
      <c r="J4" s="47">
        <v>0.39600084174994665</v>
      </c>
    </row>
    <row r="5" spans="1:10" x14ac:dyDescent="0.35">
      <c r="A5" s="114" t="s">
        <v>130</v>
      </c>
      <c r="B5" s="42" t="s">
        <v>126</v>
      </c>
      <c r="C5" s="43">
        <v>4588.1469116703356</v>
      </c>
      <c r="D5" s="44">
        <v>54.432973397345535</v>
      </c>
      <c r="E5" s="44">
        <v>481.08334295500003</v>
      </c>
      <c r="F5" s="44">
        <v>2.4494901183716018</v>
      </c>
      <c r="G5" s="44">
        <v>28.375</v>
      </c>
      <c r="H5" s="44">
        <v>0.10206207261596575</v>
      </c>
      <c r="I5" s="44">
        <v>40.590000000000003</v>
      </c>
      <c r="J5" s="44">
        <v>4.082482904638688E-2</v>
      </c>
    </row>
    <row r="6" spans="1:10" x14ac:dyDescent="0.35">
      <c r="A6" s="114"/>
      <c r="B6" s="42" t="s">
        <v>79</v>
      </c>
      <c r="C6" s="43">
        <v>4794.555651446668</v>
      </c>
      <c r="D6" s="44">
        <v>22.5443782687253</v>
      </c>
      <c r="E6" s="44">
        <v>446.583342265</v>
      </c>
      <c r="F6" s="44">
        <v>1.5649518114105199</v>
      </c>
      <c r="G6" s="44">
        <v>28.242857142857151</v>
      </c>
      <c r="H6" s="44">
        <v>0.209956263667123</v>
      </c>
      <c r="I6" s="44">
        <v>43.58</v>
      </c>
      <c r="J6" s="44">
        <v>0.17962924780409881</v>
      </c>
    </row>
    <row r="7" spans="1:10" s="40" customFormat="1" x14ac:dyDescent="0.35">
      <c r="A7" s="114"/>
      <c r="B7" s="45" t="s">
        <v>80</v>
      </c>
      <c r="C7" s="46">
        <v>3705.6691146190601</v>
      </c>
      <c r="D7" s="47">
        <v>30.222224923222637</v>
      </c>
      <c r="E7" s="47">
        <v>401.04167481249999</v>
      </c>
      <c r="F7" s="47">
        <v>0.64639348650670736</v>
      </c>
      <c r="G7" s="47">
        <v>26.21842857142855</v>
      </c>
      <c r="H7" s="47">
        <v>0.22990210871552427</v>
      </c>
      <c r="I7" s="47">
        <v>40.51</v>
      </c>
      <c r="J7" s="47">
        <v>8.9814623902049404E-2</v>
      </c>
    </row>
    <row r="8" spans="1:10" x14ac:dyDescent="0.35">
      <c r="A8" s="114" t="s">
        <v>131</v>
      </c>
      <c r="B8" s="42" t="s">
        <v>126</v>
      </c>
      <c r="C8" s="43">
        <v>5412.04</v>
      </c>
      <c r="D8" s="44">
        <v>7.7240576555763178</v>
      </c>
      <c r="E8" s="44">
        <v>603</v>
      </c>
      <c r="F8" s="44">
        <v>3.2659863237109041</v>
      </c>
      <c r="G8" s="44">
        <v>26.560000000000002</v>
      </c>
      <c r="H8" s="44">
        <v>2.4494897427831258E-2</v>
      </c>
      <c r="I8" s="44">
        <v>37.144999999999996</v>
      </c>
      <c r="J8" s="44">
        <v>8.5732140997411582E-2</v>
      </c>
    </row>
    <row r="9" spans="1:10" x14ac:dyDescent="0.35">
      <c r="A9" s="114"/>
      <c r="B9" s="42" t="s">
        <v>79</v>
      </c>
      <c r="C9" s="43">
        <v>5612.4500000000007</v>
      </c>
      <c r="D9" s="44">
        <v>8.899812732112288</v>
      </c>
      <c r="E9" s="44">
        <v>616.5</v>
      </c>
      <c r="F9" s="44">
        <v>2.0412414523193152</v>
      </c>
      <c r="G9" s="44">
        <v>26.734999999999999</v>
      </c>
      <c r="H9" s="44">
        <v>4.0824829046378179E-3</v>
      </c>
      <c r="I9" s="44">
        <v>38.625</v>
      </c>
      <c r="J9" s="44">
        <v>5.3072277760300338E-2</v>
      </c>
    </row>
    <row r="10" spans="1:10" s="40" customFormat="1" x14ac:dyDescent="0.35">
      <c r="A10" s="114"/>
      <c r="B10" s="45" t="s">
        <v>80</v>
      </c>
      <c r="C10" s="46">
        <v>4155.6000000000004</v>
      </c>
      <c r="D10" s="47">
        <v>13.390543927214781</v>
      </c>
      <c r="E10" s="47">
        <v>485.5</v>
      </c>
      <c r="F10" s="47">
        <v>2.857738033247041</v>
      </c>
      <c r="G10" s="47">
        <v>24.33039215686275</v>
      </c>
      <c r="H10" s="47">
        <v>5.203164486301725E-2</v>
      </c>
      <c r="I10" s="47">
        <v>35.435000000000002</v>
      </c>
      <c r="J10" s="47">
        <v>2.041241452319489E-2</v>
      </c>
    </row>
    <row r="11" spans="1:10" x14ac:dyDescent="0.35">
      <c r="A11" s="114" t="s">
        <v>132</v>
      </c>
      <c r="B11" s="42" t="s">
        <v>126</v>
      </c>
      <c r="C11" s="43">
        <v>3915.3200000000052</v>
      </c>
      <c r="D11" s="44">
        <v>4.1396376653076032</v>
      </c>
      <c r="E11" s="44">
        <v>350.25</v>
      </c>
      <c r="F11" s="44">
        <v>0.83282651254626572</v>
      </c>
      <c r="G11" s="44">
        <v>23.17</v>
      </c>
      <c r="H11" s="44">
        <v>1.6329931618555622E-2</v>
      </c>
      <c r="I11" s="44">
        <v>40.67</v>
      </c>
      <c r="J11" s="44">
        <v>8.1649658092773761E-2</v>
      </c>
    </row>
    <row r="12" spans="1:10" x14ac:dyDescent="0.35">
      <c r="A12" s="114"/>
      <c r="B12" s="42" t="s">
        <v>79</v>
      </c>
      <c r="C12" s="43">
        <v>3140.25</v>
      </c>
      <c r="D12" s="44">
        <v>12.157634090013737</v>
      </c>
      <c r="E12" s="44">
        <v>341.5</v>
      </c>
      <c r="F12" s="44">
        <v>1.3308894269121898</v>
      </c>
      <c r="G12" s="44">
        <v>22.29</v>
      </c>
      <c r="H12" s="44">
        <v>0.27760883751542675</v>
      </c>
      <c r="I12" s="44">
        <v>38.81</v>
      </c>
      <c r="J12" s="44">
        <v>4.082482904638688E-2</v>
      </c>
    </row>
    <row r="13" spans="1:10" s="40" customFormat="1" x14ac:dyDescent="0.35">
      <c r="A13" s="114"/>
      <c r="B13" s="45" t="s">
        <v>80</v>
      </c>
      <c r="C13" s="46">
        <v>2608.3000000000002</v>
      </c>
      <c r="D13" s="47">
        <v>10.491981064921392</v>
      </c>
      <c r="E13" s="47">
        <v>300.25</v>
      </c>
      <c r="F13" s="47">
        <v>1.5513435037626608</v>
      </c>
      <c r="G13" s="47">
        <v>20.37</v>
      </c>
      <c r="H13" s="47">
        <v>0</v>
      </c>
      <c r="I13" s="47">
        <v>36.46</v>
      </c>
      <c r="J13" s="47">
        <v>0.15513435037626608</v>
      </c>
    </row>
    <row r="14" spans="1:10" x14ac:dyDescent="0.35">
      <c r="A14" s="114" t="s">
        <v>12</v>
      </c>
      <c r="B14" s="42" t="s">
        <v>126</v>
      </c>
      <c r="C14" s="43">
        <v>4818.7399999999952</v>
      </c>
      <c r="D14" s="44">
        <v>0.43600917421957613</v>
      </c>
      <c r="E14" s="44">
        <v>466</v>
      </c>
      <c r="F14" s="44">
        <v>0.25311394008759691</v>
      </c>
      <c r="G14" s="44">
        <v>29.630000000000003</v>
      </c>
      <c r="H14" s="44">
        <v>0.2367840084690413</v>
      </c>
      <c r="I14" s="44">
        <v>41.554680000000005</v>
      </c>
      <c r="J14" s="44">
        <v>0.20794534923067653</v>
      </c>
    </row>
    <row r="15" spans="1:10" x14ac:dyDescent="0.35">
      <c r="A15" s="114"/>
      <c r="B15" s="42" t="s">
        <v>79</v>
      </c>
      <c r="C15" s="43">
        <v>4575.3999999999996</v>
      </c>
      <c r="D15" s="44">
        <v>4.286607049870562</v>
      </c>
      <c r="E15" s="44">
        <v>454.40999999999997</v>
      </c>
      <c r="F15" s="44">
        <v>0.48508061872915992</v>
      </c>
      <c r="G15" s="44">
        <v>28.305</v>
      </c>
      <c r="H15" s="44">
        <v>0.28985628622934306</v>
      </c>
      <c r="I15" s="44">
        <v>41.035649999999997</v>
      </c>
      <c r="J15" s="44">
        <v>0.33937680386260882</v>
      </c>
    </row>
    <row r="16" spans="1:10" s="40" customFormat="1" x14ac:dyDescent="0.35">
      <c r="A16" s="114"/>
      <c r="B16" s="45" t="s">
        <v>80</v>
      </c>
      <c r="C16" s="46">
        <v>3866.7275779158449</v>
      </c>
      <c r="D16" s="47">
        <v>1.2430524264414986</v>
      </c>
      <c r="E16" s="47">
        <v>386.65</v>
      </c>
      <c r="F16" s="47">
        <v>1.8644699425484652</v>
      </c>
      <c r="G16" s="47">
        <v>27.549999999999997</v>
      </c>
      <c r="H16" s="47">
        <v>8.164965809277086E-3</v>
      </c>
      <c r="I16" s="47">
        <v>39.124849999999995</v>
      </c>
      <c r="J16" s="47">
        <v>0.41220829888136346</v>
      </c>
    </row>
    <row r="17" spans="1:10" x14ac:dyDescent="0.35">
      <c r="A17" s="114" t="s">
        <v>133</v>
      </c>
      <c r="B17" s="42" t="s">
        <v>126</v>
      </c>
      <c r="C17" s="43">
        <v>4806.5455595400545</v>
      </c>
      <c r="D17" s="44">
        <v>4.7474707555527331</v>
      </c>
      <c r="E17" s="44">
        <v>522.98</v>
      </c>
      <c r="F17" s="44">
        <v>4.0988128362571699</v>
      </c>
      <c r="G17" s="44">
        <v>29.72</v>
      </c>
      <c r="H17" s="44">
        <v>0.42457822208241719</v>
      </c>
      <c r="I17" s="44">
        <v>41.01</v>
      </c>
      <c r="J17" s="44">
        <v>0.56194024940378451</v>
      </c>
    </row>
    <row r="18" spans="1:10" x14ac:dyDescent="0.35">
      <c r="A18" s="114"/>
      <c r="B18" s="42" t="s">
        <v>79</v>
      </c>
      <c r="C18" s="43">
        <v>4999.9553314581399</v>
      </c>
      <c r="D18" s="44">
        <v>3.5065821806466499</v>
      </c>
      <c r="E18" s="44">
        <v>488.33333333333303</v>
      </c>
      <c r="F18" s="44">
        <v>0.54433105395208814</v>
      </c>
      <c r="G18" s="44">
        <v>28.785</v>
      </c>
      <c r="H18" s="44">
        <v>0.27352635461078889</v>
      </c>
      <c r="I18" s="44">
        <v>40.299999999999997</v>
      </c>
      <c r="J18" s="44">
        <v>4.082482904638688E-2</v>
      </c>
    </row>
    <row r="19" spans="1:10" s="40" customFormat="1" x14ac:dyDescent="0.35">
      <c r="A19" s="114"/>
      <c r="B19" s="45" t="s">
        <v>80</v>
      </c>
      <c r="C19" s="46">
        <v>3956.2200000000003</v>
      </c>
      <c r="D19" s="47">
        <v>3.3966257766594072</v>
      </c>
      <c r="E19" s="47">
        <v>417</v>
      </c>
      <c r="F19" s="47">
        <v>3.5599250928448969</v>
      </c>
      <c r="G19" s="47">
        <v>27.475000000000001</v>
      </c>
      <c r="H19" s="47">
        <v>0.13472193585307554</v>
      </c>
      <c r="I19" s="47">
        <v>39.14</v>
      </c>
      <c r="J19" s="47">
        <v>0.15513435037626608</v>
      </c>
    </row>
    <row r="20" spans="1:10" x14ac:dyDescent="0.35">
      <c r="A20" s="114" t="s">
        <v>134</v>
      </c>
      <c r="B20" s="42" t="s">
        <v>126</v>
      </c>
      <c r="C20" s="43">
        <v>6009.75</v>
      </c>
      <c r="D20" s="44">
        <v>97.244742788492459</v>
      </c>
      <c r="E20" s="44">
        <v>493.25</v>
      </c>
      <c r="F20" s="44">
        <v>4.286607049870562</v>
      </c>
      <c r="G20" s="44">
        <v>36.230000000000004</v>
      </c>
      <c r="H20" s="44">
        <v>0.36742346141747612</v>
      </c>
      <c r="I20" s="44">
        <v>41.256281700141997</v>
      </c>
      <c r="J20" s="44">
        <v>0.36794319321351776</v>
      </c>
    </row>
    <row r="21" spans="1:10" x14ac:dyDescent="0.35">
      <c r="A21" s="114"/>
      <c r="B21" s="42" t="s">
        <v>79</v>
      </c>
      <c r="C21" s="43">
        <v>5719.0749999999998</v>
      </c>
      <c r="D21" s="44">
        <v>93.795044734072519</v>
      </c>
      <c r="E21" s="44">
        <v>484.5</v>
      </c>
      <c r="F21" s="44">
        <v>1.6329931618554521</v>
      </c>
      <c r="G21" s="44">
        <v>37.799999999999997</v>
      </c>
      <c r="H21" s="44">
        <v>0.3102687007525351</v>
      </c>
      <c r="I21" s="44">
        <v>39.110373781148454</v>
      </c>
      <c r="J21" s="44">
        <v>0.12780427251301632</v>
      </c>
    </row>
    <row r="22" spans="1:10" s="40" customFormat="1" x14ac:dyDescent="0.35">
      <c r="A22" s="114"/>
      <c r="B22" s="45" t="s">
        <v>80</v>
      </c>
      <c r="C22" s="46">
        <v>4812</v>
      </c>
      <c r="D22" s="47">
        <v>83.405125741766909</v>
      </c>
      <c r="E22" s="47">
        <v>425.75</v>
      </c>
      <c r="F22" s="47">
        <v>2.2453655975512468</v>
      </c>
      <c r="G22" s="47">
        <v>34.783333333333346</v>
      </c>
      <c r="H22" s="47">
        <v>7.0763037013721206E-2</v>
      </c>
      <c r="I22" s="47">
        <v>39.055838239082505</v>
      </c>
      <c r="J22" s="47">
        <v>0.15327277338406783</v>
      </c>
    </row>
    <row r="23" spans="1:10" x14ac:dyDescent="0.35">
      <c r="A23" s="114" t="s">
        <v>135</v>
      </c>
      <c r="B23" s="42" t="s">
        <v>126</v>
      </c>
      <c r="C23" s="43">
        <v>5032</v>
      </c>
      <c r="D23" s="44">
        <v>34.946053663706827</v>
      </c>
      <c r="E23" s="44">
        <v>503.36</v>
      </c>
      <c r="F23" s="44">
        <v>4.7846699642364854</v>
      </c>
      <c r="G23" s="44">
        <v>35.57</v>
      </c>
      <c r="H23" s="44">
        <v>0.19323752415292247</v>
      </c>
      <c r="I23" s="44">
        <v>35.659999999999997</v>
      </c>
      <c r="J23" s="44">
        <v>0.10500092838428007</v>
      </c>
    </row>
    <row r="24" spans="1:10" x14ac:dyDescent="0.35">
      <c r="A24" s="114"/>
      <c r="B24" s="42" t="s">
        <v>79</v>
      </c>
      <c r="C24" s="43">
        <v>4892</v>
      </c>
      <c r="D24" s="44">
        <v>22.984378753115191</v>
      </c>
      <c r="E24" s="44">
        <v>496.25</v>
      </c>
      <c r="F24" s="44">
        <v>5.5113519212621505</v>
      </c>
      <c r="G24" s="44">
        <v>35.54</v>
      </c>
      <c r="H24" s="44">
        <v>0.24879131112978881</v>
      </c>
      <c r="I24" s="44">
        <v>34.21</v>
      </c>
      <c r="J24" s="44">
        <v>4.5157259883975856E-2</v>
      </c>
    </row>
    <row r="25" spans="1:10" s="40" customFormat="1" x14ac:dyDescent="0.35">
      <c r="A25" s="114"/>
      <c r="B25" s="45" t="s">
        <v>80</v>
      </c>
      <c r="C25" s="46">
        <v>4274</v>
      </c>
      <c r="D25" s="47">
        <v>21.922933197909742</v>
      </c>
      <c r="E25" s="47">
        <v>452.12</v>
      </c>
      <c r="F25" s="47">
        <v>8.8834828004936561</v>
      </c>
      <c r="G25" s="47">
        <v>33.36</v>
      </c>
      <c r="H25" s="47">
        <v>0.22947851274580672</v>
      </c>
      <c r="I25" s="47">
        <v>33.119999999999997</v>
      </c>
      <c r="J25" s="47">
        <v>0.2006835621550547</v>
      </c>
    </row>
    <row r="26" spans="1:10" x14ac:dyDescent="0.35">
      <c r="A26" s="114" t="s">
        <v>13</v>
      </c>
      <c r="B26" s="42" t="s">
        <v>126</v>
      </c>
      <c r="C26" s="43">
        <v>4657.5300000000007</v>
      </c>
      <c r="D26" s="44">
        <v>20.730848189754859</v>
      </c>
      <c r="E26" s="44">
        <v>594</v>
      </c>
      <c r="F26" s="44">
        <v>2.4494897427831779</v>
      </c>
      <c r="G26" s="44">
        <v>25.457142857142902</v>
      </c>
      <c r="H26" s="44">
        <v>0.29160592175993738</v>
      </c>
      <c r="I26" s="44">
        <v>38.075000000000003</v>
      </c>
      <c r="J26" s="44">
        <v>0.11022703842524428</v>
      </c>
    </row>
    <row r="27" spans="1:10" x14ac:dyDescent="0.35">
      <c r="A27" s="114"/>
      <c r="B27" s="42" t="s">
        <v>79</v>
      </c>
      <c r="C27" s="43">
        <v>4093.0299999999997</v>
      </c>
      <c r="D27" s="44">
        <v>24.094814103177189</v>
      </c>
      <c r="E27" s="44">
        <v>480</v>
      </c>
      <c r="F27" s="44">
        <v>9.7979589711327115</v>
      </c>
      <c r="G27" s="44">
        <v>25.271923076923066</v>
      </c>
      <c r="H27" s="44">
        <v>4.5535386244074022E-2</v>
      </c>
      <c r="I27" s="44">
        <v>37.767149000000003</v>
      </c>
      <c r="J27" s="44">
        <v>7.4016231557677323E-2</v>
      </c>
    </row>
    <row r="28" spans="1:10" s="40" customFormat="1" x14ac:dyDescent="0.35">
      <c r="A28" s="114"/>
      <c r="B28" s="45" t="s">
        <v>80</v>
      </c>
      <c r="C28" s="46">
        <v>3689.52</v>
      </c>
      <c r="D28" s="47">
        <v>19.563258079028348</v>
      </c>
      <c r="E28" s="47">
        <v>430.4</v>
      </c>
      <c r="F28" s="47">
        <v>3.4047907424686077</v>
      </c>
      <c r="G28" s="47">
        <v>25.045000000000002</v>
      </c>
      <c r="H28" s="47">
        <v>0.15105186747162971</v>
      </c>
      <c r="I28" s="47">
        <v>37.85</v>
      </c>
      <c r="J28" s="47">
        <v>0.12247448713915775</v>
      </c>
    </row>
    <row r="29" spans="1:10" x14ac:dyDescent="0.35">
      <c r="A29" s="114" t="s">
        <v>14</v>
      </c>
      <c r="B29" s="42" t="s">
        <v>126</v>
      </c>
      <c r="C29" s="43">
        <v>5227.4758770806648</v>
      </c>
      <c r="D29" s="44">
        <v>272.26558352661999</v>
      </c>
      <c r="E29" s="44">
        <v>334.5</v>
      </c>
      <c r="F29" s="44">
        <v>8.5732140997411239</v>
      </c>
      <c r="G29" s="44">
        <v>35.299999999999997</v>
      </c>
      <c r="H29" s="44">
        <v>0.61237243569579447</v>
      </c>
      <c r="I29" s="44">
        <v>47.189745098096317</v>
      </c>
      <c r="J29" s="44">
        <v>0.49244882419263519</v>
      </c>
    </row>
    <row r="30" spans="1:10" x14ac:dyDescent="0.35">
      <c r="A30" s="114"/>
      <c r="B30" s="42" t="s">
        <v>79</v>
      </c>
      <c r="C30" s="43">
        <v>4775.6821835494648</v>
      </c>
      <c r="D30" s="44">
        <v>228.01267419185217</v>
      </c>
      <c r="E30" s="44">
        <v>320.25</v>
      </c>
      <c r="F30" s="44">
        <v>14.084566021003274</v>
      </c>
      <c r="G30" s="44">
        <v>31.6</v>
      </c>
      <c r="H30" s="44">
        <v>0.44907311951024842</v>
      </c>
      <c r="I30" s="44">
        <v>44.215577638968924</v>
      </c>
      <c r="J30" s="44">
        <v>0.4052518880658717</v>
      </c>
    </row>
    <row r="31" spans="1:10" s="40" customFormat="1" x14ac:dyDescent="0.35">
      <c r="A31" s="114"/>
      <c r="B31" s="45" t="s">
        <v>80</v>
      </c>
      <c r="C31" s="46">
        <v>3711.165</v>
      </c>
      <c r="D31" s="47">
        <v>41.13918023004365</v>
      </c>
      <c r="E31" s="47">
        <v>291.75</v>
      </c>
      <c r="F31" s="47">
        <v>0.61237243569579447</v>
      </c>
      <c r="G31" s="47">
        <v>29.5</v>
      </c>
      <c r="H31" s="47">
        <v>4.082482904638688E-2</v>
      </c>
      <c r="I31" s="47">
        <v>43.117963567835588</v>
      </c>
      <c r="J31" s="47">
        <v>0.32781927598315147</v>
      </c>
    </row>
  </sheetData>
  <mergeCells count="10">
    <mergeCell ref="A5:A7"/>
    <mergeCell ref="A2:A4"/>
    <mergeCell ref="A26:A28"/>
    <mergeCell ref="A29:A31"/>
    <mergeCell ref="A8:A10"/>
    <mergeCell ref="A11:A13"/>
    <mergeCell ref="A14:A16"/>
    <mergeCell ref="A17:A19"/>
    <mergeCell ref="A20:A22"/>
    <mergeCell ref="A23:A25"/>
  </mergeCells>
  <phoneticPr fontId="3" type="noConversion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>
      <selection activeCell="U17" sqref="U17"/>
    </sheetView>
  </sheetViews>
  <sheetFormatPr defaultColWidth="8.7265625" defaultRowHeight="14" x14ac:dyDescent="0.25"/>
  <cols>
    <col min="1" max="1" width="11.08984375" style="51" customWidth="1"/>
    <col min="2" max="2" width="8.7265625" style="51"/>
    <col min="3" max="3" width="9.26953125" style="51" bestFit="1" customWidth="1"/>
    <col min="4" max="16384" width="8.7265625" style="51"/>
  </cols>
  <sheetData>
    <row r="1" spans="1:21" ht="15.5" x14ac:dyDescent="0.25">
      <c r="A1" s="41" t="s">
        <v>81</v>
      </c>
      <c r="B1" s="41" t="s">
        <v>51</v>
      </c>
      <c r="C1" s="41" t="s">
        <v>78</v>
      </c>
      <c r="D1" s="41" t="s">
        <v>84</v>
      </c>
      <c r="E1" s="41" t="s">
        <v>80</v>
      </c>
      <c r="F1" s="41" t="s">
        <v>15</v>
      </c>
      <c r="G1" s="41"/>
      <c r="H1" s="41"/>
      <c r="I1" s="41" t="s">
        <v>85</v>
      </c>
      <c r="J1" s="41"/>
      <c r="T1" s="51" t="s">
        <v>16</v>
      </c>
      <c r="U1" s="51" t="s">
        <v>17</v>
      </c>
    </row>
    <row r="2" spans="1:21" ht="15.5" x14ac:dyDescent="0.25">
      <c r="A2" s="87" t="s">
        <v>82</v>
      </c>
      <c r="B2" s="20" t="s">
        <v>1</v>
      </c>
      <c r="C2" s="52">
        <v>3923.565683646113</v>
      </c>
      <c r="D2" s="52">
        <v>3639.8187667560323</v>
      </c>
      <c r="E2" s="52">
        <v>2714.9552613941023</v>
      </c>
      <c r="F2" s="49">
        <v>4.3526874532442061</v>
      </c>
      <c r="G2" s="49">
        <v>7.8830227538702138</v>
      </c>
      <c r="H2" s="49">
        <v>2.8677253404921985</v>
      </c>
      <c r="I2" s="1">
        <v>206.2</v>
      </c>
      <c r="U2" s="53">
        <f>C2-D2</f>
        <v>283.74691689008068</v>
      </c>
    </row>
    <row r="3" spans="1:21" ht="15.5" x14ac:dyDescent="0.25">
      <c r="A3" s="87" t="s">
        <v>82</v>
      </c>
      <c r="B3" s="27" t="s">
        <v>2</v>
      </c>
      <c r="C3" s="52">
        <v>4588.1469116703356</v>
      </c>
      <c r="D3" s="52">
        <v>4794.555651446668</v>
      </c>
      <c r="E3" s="52">
        <v>3705.6691146190601</v>
      </c>
      <c r="F3" s="49">
        <v>54.432973397302398</v>
      </c>
      <c r="G3" s="49">
        <v>22.544378268633018</v>
      </c>
      <c r="H3" s="49">
        <v>30.222224923228005</v>
      </c>
      <c r="I3" s="1">
        <v>390</v>
      </c>
      <c r="U3" s="53">
        <f t="shared" ref="U3:U11" si="0">C3-D3</f>
        <v>-206.40873977633237</v>
      </c>
    </row>
    <row r="4" spans="1:21" ht="15.5" x14ac:dyDescent="0.25">
      <c r="A4" s="87" t="s">
        <v>82</v>
      </c>
      <c r="B4" s="28" t="s">
        <v>3</v>
      </c>
      <c r="C4" s="52">
        <v>5412.04</v>
      </c>
      <c r="D4" s="52">
        <v>5612.4500000000007</v>
      </c>
      <c r="E4" s="52">
        <v>4155.6000000000004</v>
      </c>
      <c r="F4" s="49">
        <v>7.7240576558705536</v>
      </c>
      <c r="G4" s="49">
        <v>8.8998127318294404</v>
      </c>
      <c r="H4" s="49">
        <v>13.390543927051494</v>
      </c>
      <c r="I4" s="1">
        <v>506.8</v>
      </c>
      <c r="T4" s="53">
        <f>D4-C4</f>
        <v>200.41000000000076</v>
      </c>
      <c r="U4" s="53"/>
    </row>
    <row r="5" spans="1:21" ht="15.5" x14ac:dyDescent="0.25">
      <c r="A5" s="87" t="s">
        <v>82</v>
      </c>
      <c r="B5" s="20" t="s">
        <v>4</v>
      </c>
      <c r="C5" s="54">
        <v>3915.3200000000052</v>
      </c>
      <c r="D5" s="55">
        <v>3140.25</v>
      </c>
      <c r="E5" s="55">
        <v>2608.3000000000002</v>
      </c>
      <c r="F5" s="49">
        <v>4.1396376650232796</v>
      </c>
      <c r="G5" s="49">
        <v>12.157634089991616</v>
      </c>
      <c r="H5" s="49">
        <v>10.491981064878672</v>
      </c>
      <c r="I5" s="1">
        <v>218.9</v>
      </c>
      <c r="T5" s="53">
        <f>D5-C5</f>
        <v>-775.07000000000517</v>
      </c>
      <c r="U5" s="53"/>
    </row>
    <row r="6" spans="1:21" ht="15.5" x14ac:dyDescent="0.25">
      <c r="A6" s="88" t="s">
        <v>83</v>
      </c>
      <c r="B6" s="29" t="s">
        <v>5</v>
      </c>
      <c r="C6" s="52">
        <v>4818.7399999999952</v>
      </c>
      <c r="D6" s="52">
        <v>4575.3999999999996</v>
      </c>
      <c r="E6" s="52">
        <v>3866.7275779158449</v>
      </c>
      <c r="F6" s="49">
        <v>0.43600917421957613</v>
      </c>
      <c r="G6" s="49">
        <v>4.286607049870562</v>
      </c>
      <c r="H6" s="49">
        <v>1.2430524264414986</v>
      </c>
      <c r="I6" s="1">
        <v>210.7</v>
      </c>
      <c r="T6" s="53">
        <f>D6-C6</f>
        <v>-243.3399999999956</v>
      </c>
      <c r="U6" s="53"/>
    </row>
    <row r="7" spans="1:21" ht="15.5" x14ac:dyDescent="0.25">
      <c r="A7" s="87" t="s">
        <v>82</v>
      </c>
      <c r="B7" s="27" t="s">
        <v>6</v>
      </c>
      <c r="C7" s="52">
        <v>4806.5455595400545</v>
      </c>
      <c r="D7" s="52">
        <v>4999.9553314581399</v>
      </c>
      <c r="E7" s="52">
        <v>3956.2200000000003</v>
      </c>
      <c r="F7" s="49">
        <v>4.7474707564236196</v>
      </c>
      <c r="G7" s="49">
        <v>3.5065821803082668</v>
      </c>
      <c r="H7" s="49">
        <v>3.3966257764082064</v>
      </c>
      <c r="I7" s="1">
        <v>472.4</v>
      </c>
      <c r="T7" s="53"/>
      <c r="U7" s="53">
        <f t="shared" si="0"/>
        <v>-193.40977191808543</v>
      </c>
    </row>
    <row r="8" spans="1:21" ht="15.5" x14ac:dyDescent="0.25">
      <c r="A8" s="88" t="s">
        <v>83</v>
      </c>
      <c r="B8" s="30" t="s">
        <v>7</v>
      </c>
      <c r="C8" s="56">
        <v>6009.75</v>
      </c>
      <c r="D8" s="56">
        <v>5719.0749999999998</v>
      </c>
      <c r="E8" s="56">
        <v>4812</v>
      </c>
      <c r="F8" s="49">
        <v>97.244742788500346</v>
      </c>
      <c r="G8" s="49">
        <v>93.795044734072519</v>
      </c>
      <c r="H8" s="49">
        <v>83.405125741776743</v>
      </c>
      <c r="I8" s="1">
        <v>214.8</v>
      </c>
      <c r="T8" s="53"/>
      <c r="U8" s="53">
        <f t="shared" si="0"/>
        <v>290.67500000000018</v>
      </c>
    </row>
    <row r="9" spans="1:21" ht="15.5" x14ac:dyDescent="0.25">
      <c r="A9" s="88" t="s">
        <v>83</v>
      </c>
      <c r="B9" s="30" t="s">
        <v>8</v>
      </c>
      <c r="C9" s="52">
        <v>5032</v>
      </c>
      <c r="D9" s="52">
        <v>4892</v>
      </c>
      <c r="E9" s="52">
        <v>4274</v>
      </c>
      <c r="F9" s="49">
        <v>34.946053663740784</v>
      </c>
      <c r="G9" s="49">
        <v>22.984378753106842</v>
      </c>
      <c r="H9" s="49">
        <v>21.922933197900381</v>
      </c>
      <c r="I9" s="1">
        <v>184.2</v>
      </c>
      <c r="T9" s="53"/>
      <c r="U9" s="53">
        <f t="shared" si="0"/>
        <v>140</v>
      </c>
    </row>
    <row r="10" spans="1:21" ht="15.5" x14ac:dyDescent="0.25">
      <c r="A10" s="88" t="s">
        <v>83</v>
      </c>
      <c r="B10" s="29" t="s">
        <v>9</v>
      </c>
      <c r="C10" s="52">
        <v>4657.5300000000007</v>
      </c>
      <c r="D10" s="52">
        <v>4093.0299999999997</v>
      </c>
      <c r="E10" s="52">
        <v>3689.52</v>
      </c>
      <c r="F10" s="49">
        <v>20.730848189703593</v>
      </c>
      <c r="G10" s="49">
        <v>24.094814103181374</v>
      </c>
      <c r="H10" s="49">
        <v>19.563258079078487</v>
      </c>
      <c r="I10" s="9">
        <v>196.9</v>
      </c>
      <c r="T10" s="53"/>
      <c r="U10" s="53">
        <f t="shared" si="0"/>
        <v>564.50000000000091</v>
      </c>
    </row>
    <row r="11" spans="1:21" ht="15.5" x14ac:dyDescent="0.25">
      <c r="A11" s="88" t="s">
        <v>83</v>
      </c>
      <c r="B11" s="31" t="s">
        <v>10</v>
      </c>
      <c r="C11" s="50">
        <v>5227.4758770806648</v>
      </c>
      <c r="D11" s="50">
        <v>4775.6821835494648</v>
      </c>
      <c r="E11" s="50">
        <v>3711.165</v>
      </c>
      <c r="F11" s="50">
        <v>272.26558352662397</v>
      </c>
      <c r="G11" s="50">
        <v>228.01267419185274</v>
      </c>
      <c r="H11" s="50">
        <v>41.139180230059608</v>
      </c>
      <c r="I11" s="11">
        <v>234.4</v>
      </c>
      <c r="T11" s="53"/>
      <c r="U11" s="53">
        <f t="shared" si="0"/>
        <v>451.79369353120001</v>
      </c>
    </row>
    <row r="12" spans="1:21" x14ac:dyDescent="0.25">
      <c r="T12" s="53"/>
    </row>
    <row r="15" spans="1:21" x14ac:dyDescent="0.25">
      <c r="C15" s="53"/>
    </row>
    <row r="16" spans="1:21" x14ac:dyDescent="0.25">
      <c r="C16" s="53"/>
    </row>
    <row r="17" spans="3:3" x14ac:dyDescent="0.25">
      <c r="C17" s="53"/>
    </row>
  </sheetData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I22" sqref="I22"/>
    </sheetView>
  </sheetViews>
  <sheetFormatPr defaultRowHeight="14" x14ac:dyDescent="0.25"/>
  <sheetData>
    <row r="1" spans="1:10" ht="17.5" x14ac:dyDescent="0.25">
      <c r="A1" s="51"/>
      <c r="B1" s="51"/>
      <c r="C1" s="21"/>
      <c r="D1" s="51"/>
      <c r="E1" s="89" t="s">
        <v>98</v>
      </c>
      <c r="F1" s="89" t="s">
        <v>88</v>
      </c>
      <c r="G1" s="89" t="s">
        <v>109</v>
      </c>
      <c r="H1" s="89"/>
      <c r="I1" s="89"/>
    </row>
    <row r="2" spans="1:10" ht="17.5" x14ac:dyDescent="0.25">
      <c r="A2" s="89" t="s">
        <v>86</v>
      </c>
      <c r="B2" s="89" t="s">
        <v>95</v>
      </c>
      <c r="C2" s="89" t="s">
        <v>96</v>
      </c>
      <c r="D2" s="89" t="s">
        <v>97</v>
      </c>
      <c r="E2" s="89" t="s">
        <v>87</v>
      </c>
      <c r="F2" s="89" t="s">
        <v>87</v>
      </c>
      <c r="G2" s="89" t="s">
        <v>89</v>
      </c>
      <c r="H2" s="89" t="s">
        <v>90</v>
      </c>
      <c r="I2" s="89" t="s">
        <v>91</v>
      </c>
    </row>
    <row r="3" spans="1:10" ht="15.5" x14ac:dyDescent="0.35">
      <c r="A3" s="58">
        <v>2009</v>
      </c>
      <c r="B3" s="48">
        <v>206.2</v>
      </c>
      <c r="C3" s="48">
        <v>15.55</v>
      </c>
      <c r="D3" s="43">
        <v>-14.8</v>
      </c>
      <c r="E3" s="48">
        <v>13.53</v>
      </c>
      <c r="F3" s="48">
        <v>115.2</v>
      </c>
      <c r="G3" s="48">
        <v>338.47699999999998</v>
      </c>
      <c r="H3" s="48">
        <v>263.98</v>
      </c>
      <c r="I3" s="48">
        <v>207.81752368999997</v>
      </c>
    </row>
    <row r="4" spans="1:10" ht="15.5" x14ac:dyDescent="0.35">
      <c r="A4" s="58">
        <v>2010</v>
      </c>
      <c r="B4" s="48">
        <v>390</v>
      </c>
      <c r="C4" s="48">
        <v>17.203333000000001</v>
      </c>
      <c r="D4" s="43">
        <v>-12.8</v>
      </c>
      <c r="E4" s="48">
        <v>18.84</v>
      </c>
      <c r="F4" s="48">
        <v>200.3</v>
      </c>
      <c r="G4" s="48">
        <v>445.80091838700275</v>
      </c>
      <c r="H4" s="48">
        <v>400.82371910478543</v>
      </c>
      <c r="I4" s="48">
        <v>309.24130419929463</v>
      </c>
    </row>
    <row r="5" spans="1:10" ht="15.5" x14ac:dyDescent="0.35">
      <c r="A5" s="58">
        <v>2011</v>
      </c>
      <c r="B5" s="48">
        <v>506.8</v>
      </c>
      <c r="C5" s="48">
        <v>18.686667</v>
      </c>
      <c r="D5" s="43">
        <v>-13.5</v>
      </c>
      <c r="E5" s="48">
        <v>19.149999999999999</v>
      </c>
      <c r="F5" s="48">
        <v>151</v>
      </c>
      <c r="G5" s="48">
        <v>603.27124995735926</v>
      </c>
      <c r="H5" s="48">
        <v>529.38452231151746</v>
      </c>
      <c r="I5" s="48">
        <v>366.23815751663449</v>
      </c>
    </row>
    <row r="6" spans="1:10" ht="15.5" x14ac:dyDescent="0.35">
      <c r="A6" s="58">
        <v>2012</v>
      </c>
      <c r="B6" s="48">
        <v>218.9</v>
      </c>
      <c r="C6" s="48">
        <v>18.826667</v>
      </c>
      <c r="D6" s="43">
        <v>-13.7</v>
      </c>
      <c r="E6" s="48">
        <v>18.38</v>
      </c>
      <c r="F6" s="48">
        <v>147.4</v>
      </c>
      <c r="G6" s="48">
        <v>383.916429736</v>
      </c>
      <c r="H6" s="48">
        <v>351.05389650158918</v>
      </c>
      <c r="I6" s="48">
        <v>269.48289847470471</v>
      </c>
    </row>
    <row r="7" spans="1:10" ht="15.5" x14ac:dyDescent="0.35">
      <c r="A7" s="58">
        <v>2013</v>
      </c>
      <c r="B7" s="48">
        <v>210.7</v>
      </c>
      <c r="C7" s="48">
        <v>18.29</v>
      </c>
      <c r="D7" s="43">
        <v>-12.7</v>
      </c>
      <c r="E7" s="48">
        <v>16.71</v>
      </c>
      <c r="F7" s="48">
        <v>119.6</v>
      </c>
      <c r="G7" s="48">
        <v>442.21379545500787</v>
      </c>
      <c r="H7" s="48">
        <v>416.07159810806786</v>
      </c>
      <c r="I7" s="48">
        <v>322.8845260894027</v>
      </c>
    </row>
    <row r="8" spans="1:10" ht="15.5" x14ac:dyDescent="0.35">
      <c r="A8" s="58">
        <v>2015</v>
      </c>
      <c r="B8" s="48">
        <v>214.8</v>
      </c>
      <c r="C8" s="48">
        <v>18.37</v>
      </c>
      <c r="D8" s="43">
        <v>-11.3</v>
      </c>
      <c r="E8" s="48">
        <v>20.39</v>
      </c>
      <c r="F8" s="48">
        <v>170.9</v>
      </c>
      <c r="G8" s="48">
        <v>408.27</v>
      </c>
      <c r="H8" s="48">
        <v>405.1775317441261</v>
      </c>
      <c r="I8" s="48">
        <v>341.39522155588492</v>
      </c>
    </row>
    <row r="9" spans="1:10" ht="15.5" x14ac:dyDescent="0.35">
      <c r="A9" s="58">
        <v>2016</v>
      </c>
      <c r="B9" s="48">
        <v>184.2</v>
      </c>
      <c r="C9" s="48">
        <v>18.553332999999999</v>
      </c>
      <c r="D9" s="43">
        <v>-13.6</v>
      </c>
      <c r="E9" s="48">
        <v>18.36</v>
      </c>
      <c r="F9" s="48">
        <v>217.5</v>
      </c>
      <c r="G9" s="48">
        <v>414.8008743918038</v>
      </c>
      <c r="H9" s="48">
        <v>451.49000000000012</v>
      </c>
      <c r="I9" s="48">
        <v>315.27</v>
      </c>
    </row>
    <row r="10" spans="1:10" ht="15.5" x14ac:dyDescent="0.35">
      <c r="A10" s="58">
        <v>2017</v>
      </c>
      <c r="B10" s="48">
        <v>196.9</v>
      </c>
      <c r="C10" s="48">
        <v>16.940000000000001</v>
      </c>
      <c r="D10" s="43">
        <v>-10.1</v>
      </c>
      <c r="E10" s="48">
        <v>15.96</v>
      </c>
      <c r="F10" s="48">
        <v>66.8</v>
      </c>
      <c r="G10" s="48">
        <v>416.255</v>
      </c>
      <c r="H10" s="48">
        <v>422.2</v>
      </c>
      <c r="I10" s="48">
        <v>311.95999999999998</v>
      </c>
    </row>
    <row r="11" spans="1:10" ht="15.5" x14ac:dyDescent="0.35">
      <c r="A11" s="58">
        <v>2014</v>
      </c>
      <c r="B11" s="48">
        <v>472.4</v>
      </c>
      <c r="C11" s="48">
        <v>17.906666999999999</v>
      </c>
      <c r="D11" s="43">
        <v>-9.1</v>
      </c>
      <c r="E11" s="48">
        <v>17.440000000000001</v>
      </c>
      <c r="F11" s="48">
        <v>186.1</v>
      </c>
      <c r="G11" s="48">
        <v>459.77132622972499</v>
      </c>
      <c r="H11" s="48">
        <v>385.44999999999993</v>
      </c>
      <c r="I11" s="48">
        <v>335.83391999999998</v>
      </c>
      <c r="J11" s="48"/>
    </row>
    <row r="12" spans="1:10" ht="15.5" x14ac:dyDescent="0.35">
      <c r="A12" s="58">
        <v>2018</v>
      </c>
      <c r="B12" s="48">
        <v>234.4</v>
      </c>
      <c r="C12" s="48">
        <v>18.126667000000001</v>
      </c>
      <c r="D12" s="43">
        <v>-12.7</v>
      </c>
      <c r="E12" s="48">
        <v>19.420000000000002</v>
      </c>
      <c r="F12" s="48">
        <v>142.5</v>
      </c>
      <c r="G12" s="48">
        <v>438.40415682665105</v>
      </c>
      <c r="H12" s="48">
        <v>421.08575641331856</v>
      </c>
      <c r="I12" s="48">
        <v>329.18443767384991</v>
      </c>
    </row>
  </sheetData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4"/>
  <sheetViews>
    <sheetView tabSelected="1" workbookViewId="0">
      <selection activeCell="J22" sqref="J22"/>
    </sheetView>
  </sheetViews>
  <sheetFormatPr defaultColWidth="8.7265625" defaultRowHeight="15.5" x14ac:dyDescent="0.25"/>
  <cols>
    <col min="1" max="1" width="10" style="22" bestFit="1" customWidth="1"/>
    <col min="2" max="3" width="8.90625" style="21" bestFit="1" customWidth="1"/>
    <col min="4" max="4" width="8.7265625" style="51"/>
    <col min="5" max="6" width="8.90625" style="21" bestFit="1" customWidth="1"/>
    <col min="7" max="8" width="10" style="21" bestFit="1" customWidth="1"/>
    <col min="9" max="10" width="8.90625" style="21" bestFit="1" customWidth="1"/>
    <col min="11" max="11" width="10" style="21" bestFit="1" customWidth="1"/>
    <col min="12" max="25" width="8.90625" style="21" bestFit="1" customWidth="1"/>
    <col min="26" max="26" width="10" style="21" bestFit="1" customWidth="1"/>
    <col min="27" max="28" width="9.1796875" style="21" bestFit="1" customWidth="1"/>
    <col min="29" max="16384" width="8.7265625" style="21"/>
  </cols>
  <sheetData>
    <row r="1" spans="1:64" ht="17.5" x14ac:dyDescent="0.25">
      <c r="I1" s="89" t="s">
        <v>53</v>
      </c>
      <c r="J1" s="89" t="s">
        <v>53</v>
      </c>
      <c r="K1" s="89" t="s">
        <v>103</v>
      </c>
      <c r="L1" s="89" t="s">
        <v>103</v>
      </c>
      <c r="M1" s="89" t="s">
        <v>106</v>
      </c>
      <c r="N1" s="89" t="s">
        <v>106</v>
      </c>
      <c r="O1" s="89" t="s">
        <v>54</v>
      </c>
      <c r="P1" s="89" t="s">
        <v>54</v>
      </c>
      <c r="Q1" s="21" t="s">
        <v>110</v>
      </c>
      <c r="R1" s="21" t="s">
        <v>110</v>
      </c>
      <c r="S1" s="21" t="s">
        <v>110</v>
      </c>
      <c r="T1" s="59" t="s">
        <v>111</v>
      </c>
      <c r="U1" s="59" t="s">
        <v>111</v>
      </c>
      <c r="V1" s="59" t="s">
        <v>111</v>
      </c>
      <c r="W1" s="59" t="s">
        <v>112</v>
      </c>
      <c r="X1" s="59" t="s">
        <v>112</v>
      </c>
      <c r="Y1" s="59" t="s">
        <v>112</v>
      </c>
      <c r="Z1" s="117" t="s">
        <v>113</v>
      </c>
      <c r="AA1" s="118"/>
      <c r="AB1" s="118"/>
      <c r="AC1" s="118" t="s">
        <v>115</v>
      </c>
      <c r="AD1" s="118"/>
      <c r="AE1" s="118"/>
      <c r="AF1" s="118" t="s">
        <v>116</v>
      </c>
      <c r="AG1" s="118"/>
      <c r="AH1" s="118"/>
      <c r="AI1" s="115" t="s">
        <v>117</v>
      </c>
      <c r="AJ1" s="116"/>
      <c r="AK1" s="116"/>
      <c r="AL1" s="115" t="s">
        <v>119</v>
      </c>
      <c r="AM1" s="116"/>
      <c r="AN1" s="116"/>
      <c r="AO1" s="115" t="s">
        <v>118</v>
      </c>
      <c r="AP1" s="116"/>
      <c r="AQ1" s="116"/>
      <c r="AR1" s="115" t="s">
        <v>120</v>
      </c>
      <c r="AS1" s="116"/>
      <c r="AT1" s="116"/>
      <c r="AU1" s="115" t="s">
        <v>121</v>
      </c>
      <c r="AV1" s="116"/>
      <c r="AW1" s="116"/>
      <c r="AX1" s="115" t="s">
        <v>122</v>
      </c>
      <c r="AY1" s="116"/>
      <c r="AZ1" s="116"/>
      <c r="BA1" s="115" t="s">
        <v>123</v>
      </c>
      <c r="BB1" s="116"/>
      <c r="BC1" s="116"/>
      <c r="BD1" s="115" t="s">
        <v>124</v>
      </c>
      <c r="BE1" s="116"/>
      <c r="BF1" s="116"/>
      <c r="BG1" s="115" t="s">
        <v>125</v>
      </c>
      <c r="BH1" s="116"/>
      <c r="BI1" s="116"/>
      <c r="BJ1" s="115" t="s">
        <v>123</v>
      </c>
      <c r="BK1" s="116"/>
      <c r="BL1" s="116"/>
    </row>
    <row r="2" spans="1:64" ht="17.5" x14ac:dyDescent="0.25">
      <c r="A2" s="22" t="s">
        <v>51</v>
      </c>
      <c r="B2" s="89" t="s">
        <v>93</v>
      </c>
      <c r="C2" s="89" t="s">
        <v>95</v>
      </c>
      <c r="D2" s="89" t="s">
        <v>99</v>
      </c>
      <c r="E2" s="69" t="s">
        <v>101</v>
      </c>
      <c r="F2" s="89" t="s">
        <v>100</v>
      </c>
      <c r="G2" s="89" t="s">
        <v>88</v>
      </c>
      <c r="H2" s="89" t="s">
        <v>102</v>
      </c>
      <c r="I2" s="89" t="s">
        <v>104</v>
      </c>
      <c r="J2" s="89" t="s">
        <v>105</v>
      </c>
      <c r="K2" s="89" t="s">
        <v>104</v>
      </c>
      <c r="L2" s="89" t="s">
        <v>105</v>
      </c>
      <c r="M2" s="89" t="s">
        <v>104</v>
      </c>
      <c r="N2" s="89" t="s">
        <v>105</v>
      </c>
      <c r="O2" s="89" t="s">
        <v>104</v>
      </c>
      <c r="P2" s="89" t="s">
        <v>105</v>
      </c>
      <c r="Q2" s="89" t="s">
        <v>19</v>
      </c>
      <c r="R2" s="89" t="s">
        <v>107</v>
      </c>
      <c r="S2" s="89" t="s">
        <v>108</v>
      </c>
      <c r="T2" s="89" t="s">
        <v>19</v>
      </c>
      <c r="U2" s="89" t="s">
        <v>107</v>
      </c>
      <c r="V2" s="89" t="s">
        <v>108</v>
      </c>
      <c r="W2" s="89" t="s">
        <v>19</v>
      </c>
      <c r="X2" s="89" t="s">
        <v>107</v>
      </c>
      <c r="Y2" s="89" t="s">
        <v>108</v>
      </c>
      <c r="Z2" s="21" t="s">
        <v>18</v>
      </c>
      <c r="AA2" s="21" t="s">
        <v>19</v>
      </c>
      <c r="AB2" s="21" t="s">
        <v>20</v>
      </c>
      <c r="AC2" s="21" t="s">
        <v>114</v>
      </c>
      <c r="AD2" s="21" t="s">
        <v>22</v>
      </c>
      <c r="AE2" s="21" t="s">
        <v>23</v>
      </c>
      <c r="AF2" s="60" t="s">
        <v>18</v>
      </c>
      <c r="AG2" s="60" t="s">
        <v>19</v>
      </c>
      <c r="AH2" s="60" t="s">
        <v>20</v>
      </c>
      <c r="AI2" s="61" t="s">
        <v>18</v>
      </c>
      <c r="AJ2" s="61" t="s">
        <v>19</v>
      </c>
      <c r="AK2" s="61" t="s">
        <v>20</v>
      </c>
      <c r="AL2" s="21" t="s">
        <v>21</v>
      </c>
      <c r="AM2" s="26" t="s">
        <v>22</v>
      </c>
      <c r="AN2" s="26" t="s">
        <v>23</v>
      </c>
      <c r="AO2" s="61" t="s">
        <v>18</v>
      </c>
      <c r="AP2" s="61" t="s">
        <v>19</v>
      </c>
      <c r="AQ2" s="61" t="s">
        <v>20</v>
      </c>
      <c r="AR2" s="21" t="s">
        <v>21</v>
      </c>
      <c r="AS2" s="26" t="s">
        <v>22</v>
      </c>
      <c r="AT2" s="26" t="s">
        <v>23</v>
      </c>
      <c r="AU2" s="26" t="s">
        <v>18</v>
      </c>
      <c r="AV2" s="26" t="s">
        <v>19</v>
      </c>
      <c r="AW2" s="26" t="s">
        <v>20</v>
      </c>
      <c r="AX2" s="21" t="s">
        <v>21</v>
      </c>
      <c r="AY2" s="26" t="s">
        <v>22</v>
      </c>
      <c r="AZ2" s="26" t="s">
        <v>23</v>
      </c>
      <c r="BA2" s="60" t="s">
        <v>18</v>
      </c>
      <c r="BB2" s="60" t="s">
        <v>19</v>
      </c>
      <c r="BC2" s="60" t="s">
        <v>20</v>
      </c>
      <c r="BD2" s="60" t="s">
        <v>18</v>
      </c>
      <c r="BE2" s="60" t="s">
        <v>19</v>
      </c>
      <c r="BF2" s="60" t="s">
        <v>20</v>
      </c>
      <c r="BG2" s="21" t="s">
        <v>21</v>
      </c>
      <c r="BH2" s="26" t="s">
        <v>22</v>
      </c>
      <c r="BI2" s="26" t="s">
        <v>23</v>
      </c>
      <c r="BJ2" s="60" t="s">
        <v>18</v>
      </c>
      <c r="BK2" s="60" t="s">
        <v>19</v>
      </c>
      <c r="BL2" s="60" t="s">
        <v>20</v>
      </c>
    </row>
    <row r="3" spans="1:64" x14ac:dyDescent="0.35">
      <c r="A3" s="22">
        <v>2009</v>
      </c>
      <c r="B3" s="21">
        <v>175.7</v>
      </c>
      <c r="C3" s="21">
        <v>206.2</v>
      </c>
      <c r="D3" s="21">
        <v>15.55</v>
      </c>
      <c r="E3" s="21">
        <v>40</v>
      </c>
      <c r="F3" s="26">
        <v>-14.8</v>
      </c>
      <c r="G3" s="21">
        <v>1238.3</v>
      </c>
      <c r="H3" s="21">
        <v>2157.9</v>
      </c>
      <c r="I3" s="21">
        <v>82.2</v>
      </c>
      <c r="J3" s="21">
        <v>27.4</v>
      </c>
      <c r="K3" s="21">
        <v>1050.5999999999999</v>
      </c>
      <c r="L3" s="21">
        <v>284.39999999999998</v>
      </c>
      <c r="M3" s="21">
        <v>5.73</v>
      </c>
      <c r="N3" s="21">
        <v>13.53</v>
      </c>
      <c r="O3" s="21">
        <v>904.9</v>
      </c>
      <c r="P3" s="21">
        <v>115.2</v>
      </c>
      <c r="Q3" s="48">
        <v>429.79497377957557</v>
      </c>
      <c r="R3" s="48">
        <v>385.28999999999996</v>
      </c>
      <c r="S3" s="48">
        <v>297.78749784742217</v>
      </c>
      <c r="T3" s="48">
        <v>401.01410696034236</v>
      </c>
      <c r="U3" s="48">
        <v>353.01</v>
      </c>
      <c r="V3" s="48">
        <v>278.50512000000003</v>
      </c>
      <c r="W3" s="48">
        <v>338.47699999999998</v>
      </c>
      <c r="X3" s="48">
        <v>263.98</v>
      </c>
      <c r="Y3" s="48">
        <v>207.81752368999997</v>
      </c>
      <c r="Z3" s="21">
        <v>3923.565683646113</v>
      </c>
      <c r="AA3" s="48">
        <v>3639.8187667560323</v>
      </c>
      <c r="AB3" s="48">
        <v>2714.9552613941023</v>
      </c>
      <c r="AC3" s="48">
        <v>4283.5334999999995</v>
      </c>
      <c r="AD3" s="48">
        <v>3835.1559999999999</v>
      </c>
      <c r="AE3" s="48">
        <v>3012.4771999999998</v>
      </c>
      <c r="AF3" s="62">
        <f>(ABS(AC3-Z3)/Z3)</f>
        <v>9.1745072053788998E-2</v>
      </c>
      <c r="AG3" s="62">
        <f t="shared" ref="AG3:AH12" si="0">ABS(AD3-AA3)/AA3</f>
        <v>5.3666747099625732E-2</v>
      </c>
      <c r="AH3" s="62">
        <f t="shared" si="0"/>
        <v>0.10958631357082584</v>
      </c>
      <c r="AI3" s="60">
        <v>1961.7828418230565</v>
      </c>
      <c r="AJ3" s="60">
        <v>1819.9093833780162</v>
      </c>
      <c r="AK3" s="60">
        <v>1357.4776306970512</v>
      </c>
      <c r="AL3" s="21">
        <v>1298.5020999999999</v>
      </c>
      <c r="AM3" s="26">
        <v>992.22640000000001</v>
      </c>
      <c r="AN3" s="26">
        <v>932.97990000000004</v>
      </c>
      <c r="AO3" s="26">
        <v>1</v>
      </c>
      <c r="AP3" s="26">
        <v>1</v>
      </c>
      <c r="AQ3" s="26">
        <v>1</v>
      </c>
      <c r="AR3" s="26">
        <v>0.62868000000000002</v>
      </c>
      <c r="AS3" s="26">
        <v>0.66337000000000002</v>
      </c>
      <c r="AT3" s="26">
        <v>0.65674999999999994</v>
      </c>
      <c r="AU3" s="59">
        <v>453.72</v>
      </c>
      <c r="AV3" s="43">
        <v>427.17999999999995</v>
      </c>
      <c r="AW3" s="43">
        <v>407.71</v>
      </c>
      <c r="AX3" s="63">
        <v>458.35210000000001</v>
      </c>
      <c r="AY3" s="63">
        <v>418.49900000000002</v>
      </c>
      <c r="AZ3" s="63">
        <v>384.45429999999999</v>
      </c>
      <c r="BA3" s="62">
        <f>(ABS(AX3-AU3)/AU3)</f>
        <v>1.020915983425897E-2</v>
      </c>
      <c r="BB3" s="62">
        <f t="shared" ref="BB3:BC12" si="1">ABS(AY3-AV3)/AV3</f>
        <v>2.0321644271735398E-2</v>
      </c>
      <c r="BC3" s="62">
        <f t="shared" si="1"/>
        <v>5.7039807706458001E-2</v>
      </c>
      <c r="BD3" s="43">
        <v>23.78</v>
      </c>
      <c r="BE3" s="43">
        <v>21.700000000000003</v>
      </c>
      <c r="BF3" s="43">
        <v>20.375</v>
      </c>
      <c r="BG3" s="63">
        <v>25.219200000000001</v>
      </c>
      <c r="BH3" s="63">
        <v>26.144200000000001</v>
      </c>
      <c r="BI3" s="63">
        <v>23.035900000000002</v>
      </c>
      <c r="BJ3" s="62">
        <f>(ABS(BG3-BD3)/BD3)</f>
        <v>6.0521446593776264E-2</v>
      </c>
      <c r="BK3" s="62">
        <f t="shared" ref="BK3:BL12" si="2">ABS(BH3-BE3)/BE3</f>
        <v>0.20480184331797227</v>
      </c>
      <c r="BL3" s="62">
        <f t="shared" si="2"/>
        <v>0.13059631901840499</v>
      </c>
    </row>
    <row r="4" spans="1:64" x14ac:dyDescent="0.35">
      <c r="A4" s="22">
        <v>2010</v>
      </c>
      <c r="B4" s="21">
        <v>127</v>
      </c>
      <c r="C4" s="21">
        <v>390</v>
      </c>
      <c r="D4" s="21">
        <v>17.203333000000001</v>
      </c>
      <c r="E4" s="21">
        <v>41.2</v>
      </c>
      <c r="F4" s="26">
        <v>-12.8</v>
      </c>
      <c r="G4" s="21">
        <v>1491.3</v>
      </c>
      <c r="H4" s="21">
        <v>2161.3000000000002</v>
      </c>
      <c r="I4" s="21">
        <v>105.64</v>
      </c>
      <c r="J4" s="21">
        <v>6.2</v>
      </c>
      <c r="K4" s="21">
        <v>916.3</v>
      </c>
      <c r="L4" s="21">
        <v>395.7</v>
      </c>
      <c r="M4" s="21">
        <v>5.5</v>
      </c>
      <c r="N4" s="21">
        <v>18.84</v>
      </c>
      <c r="O4" s="21">
        <v>996.6</v>
      </c>
      <c r="P4" s="21">
        <v>200.3</v>
      </c>
      <c r="Q4" s="48">
        <v>515.648638069046</v>
      </c>
      <c r="R4" s="48">
        <v>422.65254483722651</v>
      </c>
      <c r="S4" s="48">
        <v>322.21936139188711</v>
      </c>
      <c r="T4" s="48">
        <v>487.24558530406182</v>
      </c>
      <c r="U4" s="48">
        <v>414.07488422714044</v>
      </c>
      <c r="V4" s="48">
        <v>313.80170575700186</v>
      </c>
      <c r="W4" s="48">
        <v>445.80091838700275</v>
      </c>
      <c r="X4" s="48">
        <v>400.82371910478543</v>
      </c>
      <c r="Y4" s="48">
        <v>309.24130419929463</v>
      </c>
      <c r="Z4" s="21">
        <v>4588.1469116703356</v>
      </c>
      <c r="AA4" s="48">
        <v>4794.555651446668</v>
      </c>
      <c r="AB4" s="48">
        <v>3705.6691146190601</v>
      </c>
      <c r="AC4" s="48">
        <v>4676.7502999999997</v>
      </c>
      <c r="AD4" s="48">
        <v>4791.8285999999998</v>
      </c>
      <c r="AE4" s="48">
        <v>3761.2593999999999</v>
      </c>
      <c r="AF4" s="62">
        <f t="shared" ref="AF4:AF12" si="3">ABS(AC4-Z4)/Z4</f>
        <v>1.9311366884154024E-2</v>
      </c>
      <c r="AG4" s="62">
        <f t="shared" si="0"/>
        <v>5.6878085164061433E-4</v>
      </c>
      <c r="AH4" s="62">
        <f t="shared" si="0"/>
        <v>1.5001416387025273E-2</v>
      </c>
      <c r="AI4" s="60">
        <v>986.21822795313028</v>
      </c>
      <c r="AJ4" s="60">
        <v>1184.0049034713234</v>
      </c>
      <c r="AK4" s="60">
        <v>947.84947017816239</v>
      </c>
      <c r="AL4" s="21">
        <v>770.12249999999995</v>
      </c>
      <c r="AM4" s="26">
        <v>924.92470000000003</v>
      </c>
      <c r="AN4" s="26">
        <v>789.03399999999999</v>
      </c>
      <c r="AO4" s="26">
        <v>0.2738028191428124</v>
      </c>
      <c r="AP4" s="26">
        <v>0.32792916818445689</v>
      </c>
      <c r="AQ4" s="26">
        <v>0.34369523478041769</v>
      </c>
      <c r="AR4" s="26">
        <v>0.30230000000000001</v>
      </c>
      <c r="AS4" s="26">
        <v>0.29054999999999997</v>
      </c>
      <c r="AT4" s="26">
        <v>0.35058</v>
      </c>
      <c r="AU4" s="59">
        <v>481.08334295500003</v>
      </c>
      <c r="AV4" s="43">
        <v>446.583342265</v>
      </c>
      <c r="AW4" s="43">
        <v>401.04167481249999</v>
      </c>
      <c r="AX4" s="63">
        <v>483.93400000000003</v>
      </c>
      <c r="AY4" s="63">
        <v>467.64069999999998</v>
      </c>
      <c r="AZ4" s="63">
        <v>404.19920000000002</v>
      </c>
      <c r="BA4" s="62">
        <f t="shared" ref="BA4:BA12" si="4">ABS(AX4-AU4)/AU4</f>
        <v>5.9254952114744875E-3</v>
      </c>
      <c r="BB4" s="62">
        <f t="shared" si="1"/>
        <v>4.7152134309802952E-2</v>
      </c>
      <c r="BC4" s="62">
        <f t="shared" si="1"/>
        <v>7.8733093985214209E-3</v>
      </c>
      <c r="BD4" s="43">
        <v>28.375</v>
      </c>
      <c r="BE4" s="43">
        <v>28.242857142857151</v>
      </c>
      <c r="BF4" s="43">
        <v>26.21842857142855</v>
      </c>
      <c r="BG4" s="63">
        <v>28.353200000000001</v>
      </c>
      <c r="BH4" s="63">
        <v>28.391999999999999</v>
      </c>
      <c r="BI4" s="63">
        <v>26.901599999999998</v>
      </c>
      <c r="BJ4" s="62">
        <f t="shared" ref="BJ4:BJ12" si="5">ABS(BG4-BD4)/BD4</f>
        <v>7.682819383259535E-4</v>
      </c>
      <c r="BK4" s="62">
        <f t="shared" si="2"/>
        <v>5.280728376327465E-3</v>
      </c>
      <c r="BL4" s="62">
        <f t="shared" si="2"/>
        <v>2.6056917435392457E-2</v>
      </c>
    </row>
    <row r="5" spans="1:64" x14ac:dyDescent="0.35">
      <c r="A5" s="22">
        <v>2011</v>
      </c>
      <c r="B5" s="21">
        <v>226.2</v>
      </c>
      <c r="C5" s="21">
        <v>506.8</v>
      </c>
      <c r="D5" s="21">
        <v>18.686667</v>
      </c>
      <c r="E5" s="21">
        <v>38.6</v>
      </c>
      <c r="F5" s="26">
        <v>-13.5</v>
      </c>
      <c r="G5" s="21">
        <v>1264.3</v>
      </c>
      <c r="H5" s="21">
        <v>2420.1</v>
      </c>
      <c r="I5" s="21">
        <v>171.4</v>
      </c>
      <c r="J5" s="21">
        <v>10.3</v>
      </c>
      <c r="K5" s="21">
        <v>1209.9000000000001</v>
      </c>
      <c r="L5" s="21">
        <v>382.9</v>
      </c>
      <c r="M5" s="21">
        <v>6.97</v>
      </c>
      <c r="N5" s="21">
        <v>19.149999999999999</v>
      </c>
      <c r="O5" s="21">
        <v>844.7</v>
      </c>
      <c r="P5" s="21">
        <v>151</v>
      </c>
      <c r="Q5" s="48">
        <v>657.29169849383288</v>
      </c>
      <c r="R5" s="48">
        <v>550.17080561658463</v>
      </c>
      <c r="S5" s="48">
        <v>418.89876270642213</v>
      </c>
      <c r="T5" s="48">
        <v>677.18443560899709</v>
      </c>
      <c r="U5" s="48">
        <v>563.75580561658467</v>
      </c>
      <c r="V5" s="48">
        <v>405.75187301073424</v>
      </c>
      <c r="W5" s="48">
        <v>603.27124995735926</v>
      </c>
      <c r="X5" s="48">
        <v>529.38452231151746</v>
      </c>
      <c r="Y5" s="48">
        <v>366.23815751663449</v>
      </c>
      <c r="Z5" s="21">
        <v>5412.04</v>
      </c>
      <c r="AA5" s="48">
        <v>5612.4500000000007</v>
      </c>
      <c r="AB5" s="48">
        <v>4155.6000000000004</v>
      </c>
      <c r="AC5" s="48">
        <v>5208.0541000000003</v>
      </c>
      <c r="AD5" s="48">
        <v>5241.9692999999997</v>
      </c>
      <c r="AE5" s="48">
        <v>4065.8179</v>
      </c>
      <c r="AF5" s="62">
        <f t="shared" si="3"/>
        <v>3.7691129407764846E-2</v>
      </c>
      <c r="AG5" s="62">
        <f t="shared" si="0"/>
        <v>6.6010512343094532E-2</v>
      </c>
      <c r="AH5" s="62">
        <f t="shared" si="0"/>
        <v>2.1605087111367875E-2</v>
      </c>
      <c r="AI5" s="60">
        <v>522.71008216886912</v>
      </c>
      <c r="AJ5" s="60">
        <v>601.40332172510625</v>
      </c>
      <c r="AK5" s="60">
        <v>390.08441822796294</v>
      </c>
      <c r="AL5" s="21">
        <v>409.57530000000003</v>
      </c>
      <c r="AM5" s="26">
        <v>449.85579999999999</v>
      </c>
      <c r="AN5" s="26">
        <v>327.27300000000002</v>
      </c>
      <c r="AO5" s="26">
        <v>0.10690832710277388</v>
      </c>
      <c r="AP5" s="26">
        <v>0.12001550980006949</v>
      </c>
      <c r="AQ5" s="26">
        <v>0.10359389298938732</v>
      </c>
      <c r="AR5" s="26">
        <v>9.2892000000000002E-2</v>
      </c>
      <c r="AS5" s="26">
        <v>0.14951</v>
      </c>
      <c r="AT5" s="26">
        <v>0.11154</v>
      </c>
      <c r="AU5" s="59">
        <v>603</v>
      </c>
      <c r="AV5" s="43">
        <v>616.5</v>
      </c>
      <c r="AW5" s="43">
        <v>485.5</v>
      </c>
      <c r="AX5" s="63">
        <v>552.61519999999996</v>
      </c>
      <c r="AY5" s="63">
        <v>547.83270000000005</v>
      </c>
      <c r="AZ5" s="63">
        <v>437.41340000000002</v>
      </c>
      <c r="BA5" s="62">
        <f t="shared" si="4"/>
        <v>8.3556882255389792E-2</v>
      </c>
      <c r="BB5" s="62">
        <f t="shared" si="1"/>
        <v>0.11138248175182475</v>
      </c>
      <c r="BC5" s="62">
        <f t="shared" si="1"/>
        <v>9.9045520082389246E-2</v>
      </c>
      <c r="BD5" s="43">
        <v>26.560000000000002</v>
      </c>
      <c r="BE5" s="43">
        <v>26.734999999999999</v>
      </c>
      <c r="BF5" s="43">
        <v>24.33039215686275</v>
      </c>
      <c r="BG5" s="63">
        <v>28.117100000000001</v>
      </c>
      <c r="BH5" s="63">
        <v>28.21</v>
      </c>
      <c r="BI5" s="63">
        <v>26.327200000000001</v>
      </c>
      <c r="BJ5" s="62">
        <f t="shared" si="5"/>
        <v>5.8625753012048129E-2</v>
      </c>
      <c r="BK5" s="62">
        <f t="shared" si="2"/>
        <v>5.5171123994763475E-2</v>
      </c>
      <c r="BL5" s="62">
        <f t="shared" si="2"/>
        <v>8.2070516178425909E-2</v>
      </c>
    </row>
    <row r="6" spans="1:64" x14ac:dyDescent="0.35">
      <c r="A6" s="22">
        <v>2012</v>
      </c>
      <c r="B6" s="21">
        <v>172.7</v>
      </c>
      <c r="C6" s="21">
        <v>218.9</v>
      </c>
      <c r="D6" s="21">
        <v>18.826667</v>
      </c>
      <c r="E6" s="21">
        <v>39.6</v>
      </c>
      <c r="F6" s="26">
        <v>-13.7</v>
      </c>
      <c r="G6" s="21">
        <v>1218.3</v>
      </c>
      <c r="H6" s="21">
        <v>2474.8000000000002</v>
      </c>
      <c r="I6" s="21">
        <v>65.5</v>
      </c>
      <c r="J6" s="21">
        <v>25.1</v>
      </c>
      <c r="K6" s="21">
        <v>1413</v>
      </c>
      <c r="L6" s="21">
        <v>441</v>
      </c>
      <c r="M6" s="21">
        <v>7.11</v>
      </c>
      <c r="N6" s="21">
        <v>18.38</v>
      </c>
      <c r="O6" s="21">
        <v>887.8</v>
      </c>
      <c r="P6" s="21">
        <v>147.4</v>
      </c>
      <c r="Q6" s="48">
        <v>448.41892499999994</v>
      </c>
      <c r="R6" s="48">
        <v>409.46000775530342</v>
      </c>
      <c r="S6" s="48">
        <v>316.94520646589694</v>
      </c>
      <c r="T6" s="48">
        <v>429.36676103999997</v>
      </c>
      <c r="U6" s="48">
        <v>390.62739403071328</v>
      </c>
      <c r="V6" s="48">
        <v>301.88810430104502</v>
      </c>
      <c r="W6" s="48">
        <v>383.916429736</v>
      </c>
      <c r="X6" s="48">
        <v>351.05389650158918</v>
      </c>
      <c r="Y6" s="48">
        <v>269.48289847470471</v>
      </c>
      <c r="Z6" s="21">
        <v>3915.3200000000052</v>
      </c>
      <c r="AA6" s="48">
        <v>3140.25</v>
      </c>
      <c r="AB6" s="48">
        <v>2608.3000000000002</v>
      </c>
      <c r="AC6" s="48">
        <v>4263.7356</v>
      </c>
      <c r="AD6" s="48">
        <v>3877.0198999999998</v>
      </c>
      <c r="AE6" s="48">
        <v>3051.8316</v>
      </c>
      <c r="AF6" s="62">
        <f t="shared" si="3"/>
        <v>8.8987771114492395E-2</v>
      </c>
      <c r="AG6" s="62">
        <f t="shared" si="0"/>
        <v>0.23462141549239704</v>
      </c>
      <c r="AH6" s="62">
        <f t="shared" si="0"/>
        <v>0.17004623701261348</v>
      </c>
      <c r="AI6" s="60">
        <v>-611.04448527838667</v>
      </c>
      <c r="AJ6" s="60">
        <v>-1099.7842752411116</v>
      </c>
      <c r="AK6" s="60">
        <v>-698.66151910317694</v>
      </c>
      <c r="AL6" s="26">
        <v>-32.004899999999999</v>
      </c>
      <c r="AM6" s="26">
        <v>-249.3151</v>
      </c>
      <c r="AN6" s="26">
        <v>-86.235799999999998</v>
      </c>
      <c r="AO6" s="26">
        <v>-0.13499674789022315</v>
      </c>
      <c r="AP6" s="26">
        <v>-0.25938098700359485</v>
      </c>
      <c r="AQ6" s="26">
        <v>-0.21126992711201811</v>
      </c>
      <c r="AR6" s="26">
        <v>4.7940000000000003E-2</v>
      </c>
      <c r="AS6" s="26">
        <v>-4.0340999999999997E-3</v>
      </c>
      <c r="AT6" s="26">
        <v>1.5951E-2</v>
      </c>
      <c r="AU6" s="59">
        <v>350.25</v>
      </c>
      <c r="AV6" s="43">
        <v>341.5</v>
      </c>
      <c r="AW6" s="43">
        <v>300.25</v>
      </c>
      <c r="AX6" s="63">
        <v>422.6669</v>
      </c>
      <c r="AY6" s="63">
        <v>394.16370000000001</v>
      </c>
      <c r="AZ6" s="63">
        <v>355.43470000000002</v>
      </c>
      <c r="BA6" s="62">
        <f t="shared" si="4"/>
        <v>0.20675774446823697</v>
      </c>
      <c r="BB6" s="62">
        <f t="shared" si="1"/>
        <v>0.15421288433382138</v>
      </c>
      <c r="BC6" s="62">
        <f t="shared" si="1"/>
        <v>0.18379583680266451</v>
      </c>
      <c r="BD6" s="43">
        <v>23.17</v>
      </c>
      <c r="BE6" s="43">
        <v>22.29</v>
      </c>
      <c r="BF6" s="43">
        <v>20.37</v>
      </c>
      <c r="BG6" s="63">
        <v>25.6126</v>
      </c>
      <c r="BH6" s="63">
        <v>25.7971</v>
      </c>
      <c r="BI6" s="63">
        <v>23.360900000000001</v>
      </c>
      <c r="BJ6" s="62">
        <f t="shared" si="5"/>
        <v>0.10542080276219243</v>
      </c>
      <c r="BK6" s="62">
        <f t="shared" si="2"/>
        <v>0.15733961417676093</v>
      </c>
      <c r="BL6" s="62">
        <f t="shared" si="2"/>
        <v>0.14682866961217475</v>
      </c>
    </row>
    <row r="7" spans="1:64" s="57" customFormat="1" x14ac:dyDescent="0.35">
      <c r="A7" s="64">
        <v>2014</v>
      </c>
      <c r="B7" s="57">
        <v>167.8</v>
      </c>
      <c r="C7" s="57">
        <v>472.4</v>
      </c>
      <c r="D7" s="21">
        <v>17.906666999999999</v>
      </c>
      <c r="E7" s="57">
        <v>40.299999999999997</v>
      </c>
      <c r="F7" s="65">
        <v>-9.1</v>
      </c>
      <c r="G7" s="57">
        <v>1241.7</v>
      </c>
      <c r="H7" s="57">
        <v>2418.9</v>
      </c>
      <c r="I7" s="57">
        <v>104.8</v>
      </c>
      <c r="J7" s="57">
        <v>14.7</v>
      </c>
      <c r="K7" s="57">
        <v>1226.4000000000001</v>
      </c>
      <c r="L7" s="57">
        <v>401.1</v>
      </c>
      <c r="M7" s="57">
        <v>7.45</v>
      </c>
      <c r="N7" s="57">
        <v>17.440000000000001</v>
      </c>
      <c r="O7" s="57">
        <v>818.4</v>
      </c>
      <c r="P7" s="57">
        <v>186.1</v>
      </c>
      <c r="Q7" s="48">
        <v>530.96308802026624</v>
      </c>
      <c r="R7" s="48">
        <v>480.76002470303615</v>
      </c>
      <c r="S7" s="48">
        <v>378.50311999999997</v>
      </c>
      <c r="T7" s="48">
        <v>513.64190715088603</v>
      </c>
      <c r="U7" s="48">
        <v>459.32399999999996</v>
      </c>
      <c r="V7" s="48">
        <v>354.03020000000004</v>
      </c>
      <c r="W7" s="48">
        <v>459.77132622972499</v>
      </c>
      <c r="X7" s="48">
        <v>385.44999999999993</v>
      </c>
      <c r="Y7" s="48">
        <v>335.83391999999998</v>
      </c>
      <c r="Z7" s="57">
        <v>4806.5455595400545</v>
      </c>
      <c r="AA7" s="48">
        <v>4999.9553314581399</v>
      </c>
      <c r="AB7" s="48">
        <v>3956.2200000000003</v>
      </c>
      <c r="AC7" s="48">
        <v>4879.2096000000001</v>
      </c>
      <c r="AD7" s="48">
        <v>4845.0587999999998</v>
      </c>
      <c r="AE7" s="48">
        <v>3860.2963</v>
      </c>
      <c r="AF7" s="62">
        <f>ABS(AC7-Z7)/Z7</f>
        <v>1.5117726350418493E-2</v>
      </c>
      <c r="AG7" s="62">
        <f>ABS(AD7-AA7)/AA7</f>
        <v>3.0979583054188509E-2</v>
      </c>
      <c r="AH7" s="62">
        <f>ABS(AE7-AB7)/AB7</f>
        <v>2.4246300761838389E-2</v>
      </c>
      <c r="AI7" s="60">
        <v>-350.1933333333327</v>
      </c>
      <c r="AJ7" s="60">
        <v>-537.33083333333343</v>
      </c>
      <c r="AK7" s="60">
        <v>-381.9066666666663</v>
      </c>
      <c r="AL7" s="57">
        <v>237.78649999999999</v>
      </c>
      <c r="AM7" s="26">
        <v>249.17740000000001</v>
      </c>
      <c r="AN7" s="26">
        <v>218.9581</v>
      </c>
      <c r="AO7" s="26">
        <v>-6.9930647127070922E-2</v>
      </c>
      <c r="AP7" s="26">
        <v>-0.11604513183187849</v>
      </c>
      <c r="AQ7" s="26">
        <v>-9.3801681310728011E-2</v>
      </c>
      <c r="AR7" s="26">
        <v>0.10577</v>
      </c>
      <c r="AS7" s="26">
        <v>0.14732000000000001</v>
      </c>
      <c r="AT7" s="26">
        <v>0.12282999999999999</v>
      </c>
      <c r="AU7" s="59">
        <v>522.98</v>
      </c>
      <c r="AV7" s="43">
        <v>488.33333333333303</v>
      </c>
      <c r="AW7" s="43">
        <v>417</v>
      </c>
      <c r="AX7" s="63">
        <v>501.4794</v>
      </c>
      <c r="AY7" s="63">
        <v>481.0093</v>
      </c>
      <c r="AZ7" s="63">
        <v>434.46969999999999</v>
      </c>
      <c r="BA7" s="62">
        <f>ABS(AX7-AU7)/AU7</f>
        <v>4.1111705992581016E-2</v>
      </c>
      <c r="BB7" s="62">
        <f>ABS(AY7-AV7)/AV7</f>
        <v>1.4998020477815096E-2</v>
      </c>
      <c r="BC7" s="62">
        <f>ABS(AZ7-AW7)/AW7</f>
        <v>4.1893764988009563E-2</v>
      </c>
      <c r="BD7" s="43">
        <v>29.72</v>
      </c>
      <c r="BE7" s="43">
        <v>28.785</v>
      </c>
      <c r="BF7" s="43">
        <v>27.475000000000001</v>
      </c>
      <c r="BG7" s="63">
        <v>29.5181</v>
      </c>
      <c r="BH7" s="63">
        <v>29.664899999999999</v>
      </c>
      <c r="BI7" s="63">
        <v>27.911999999999999</v>
      </c>
      <c r="BJ7" s="62">
        <f>ABS(BG7-BD7)/BD7</f>
        <v>6.793405114401024E-3</v>
      </c>
      <c r="BK7" s="62">
        <f>ABS(BH7-BE7)/BE7</f>
        <v>3.0568004168837908E-2</v>
      </c>
      <c r="BL7" s="62">
        <f>ABS(BI7-BF7)/BF7</f>
        <v>1.5905368516833399E-2</v>
      </c>
    </row>
    <row r="8" spans="1:64" x14ac:dyDescent="0.35">
      <c r="A8" s="22">
        <v>2013</v>
      </c>
      <c r="B8" s="21">
        <v>203.5</v>
      </c>
      <c r="C8" s="21">
        <v>210.7</v>
      </c>
      <c r="D8" s="21">
        <v>18.29</v>
      </c>
      <c r="E8" s="21">
        <v>39.1</v>
      </c>
      <c r="F8" s="26">
        <v>-12.7</v>
      </c>
      <c r="G8" s="21">
        <v>1234.5</v>
      </c>
      <c r="H8" s="21">
        <v>2569.4</v>
      </c>
      <c r="I8" s="21">
        <v>99.3</v>
      </c>
      <c r="J8" s="21">
        <v>46.8</v>
      </c>
      <c r="K8" s="21">
        <v>1458.6</v>
      </c>
      <c r="L8" s="21">
        <v>351</v>
      </c>
      <c r="M8" s="21">
        <v>7.91</v>
      </c>
      <c r="N8" s="21">
        <v>16.71</v>
      </c>
      <c r="O8" s="21">
        <v>844.6</v>
      </c>
      <c r="P8" s="21">
        <v>119.6</v>
      </c>
      <c r="Q8" s="48">
        <v>504.09500668126418</v>
      </c>
      <c r="R8" s="48">
        <v>449.72860396635684</v>
      </c>
      <c r="S8" s="48">
        <v>352.52853518787413</v>
      </c>
      <c r="T8" s="48">
        <v>485.30421367068357</v>
      </c>
      <c r="U8" s="48">
        <v>428.89357244538587</v>
      </c>
      <c r="V8" s="48">
        <v>339.9256293203207</v>
      </c>
      <c r="W8" s="48">
        <v>442.21379545500787</v>
      </c>
      <c r="X8" s="48">
        <v>416.07159810806786</v>
      </c>
      <c r="Y8" s="48">
        <v>322.8845260894027</v>
      </c>
      <c r="Z8" s="21">
        <v>4818.7399999999952</v>
      </c>
      <c r="AA8" s="48">
        <v>4575.3999999999996</v>
      </c>
      <c r="AB8" s="48">
        <v>3866.7275779158449</v>
      </c>
      <c r="AC8" s="48">
        <v>4850.4138999999996</v>
      </c>
      <c r="AD8" s="48">
        <v>4626.0191000000004</v>
      </c>
      <c r="AE8" s="48">
        <v>3919.6558</v>
      </c>
      <c r="AF8" s="62">
        <f t="shared" si="3"/>
        <v>6.5730668182978026E-3</v>
      </c>
      <c r="AG8" s="62">
        <f t="shared" si="0"/>
        <v>1.1063316868470691E-2</v>
      </c>
      <c r="AH8" s="62">
        <f t="shared" si="0"/>
        <v>1.3688117669950583E-2</v>
      </c>
      <c r="AI8" s="60">
        <v>202.25666666666257</v>
      </c>
      <c r="AJ8" s="60">
        <v>305.54166666666606</v>
      </c>
      <c r="AK8" s="60">
        <v>371.33045562458938</v>
      </c>
      <c r="AL8" s="21">
        <v>335.18790000000001</v>
      </c>
      <c r="AM8" s="26">
        <v>319.63979999999998</v>
      </c>
      <c r="AN8" s="26">
        <v>309.09230000000002</v>
      </c>
      <c r="AO8" s="26">
        <v>4.3811848123931837E-2</v>
      </c>
      <c r="AP8" s="26">
        <v>7.1557799536674571E-2</v>
      </c>
      <c r="AQ8" s="26">
        <v>0.10623412523186489</v>
      </c>
      <c r="AR8" s="26">
        <v>6.2689999999999996E-2</v>
      </c>
      <c r="AS8" s="26">
        <v>0.11586</v>
      </c>
      <c r="AT8" s="26">
        <v>9.1181999999999999E-2</v>
      </c>
      <c r="AU8" s="59">
        <v>466</v>
      </c>
      <c r="AV8" s="43">
        <v>454.40999999999997</v>
      </c>
      <c r="AW8" s="43">
        <v>386.65</v>
      </c>
      <c r="AX8" s="63">
        <v>492.91219999999998</v>
      </c>
      <c r="AY8" s="63">
        <v>463.38029999999998</v>
      </c>
      <c r="AZ8" s="63">
        <v>406.81220000000002</v>
      </c>
      <c r="BA8" s="62">
        <f t="shared" si="4"/>
        <v>5.7751502145922715E-2</v>
      </c>
      <c r="BB8" s="62">
        <f t="shared" si="1"/>
        <v>1.9740542681719174E-2</v>
      </c>
      <c r="BC8" s="62">
        <f t="shared" si="1"/>
        <v>5.214586835639478E-2</v>
      </c>
      <c r="BD8" s="43">
        <v>29.630000000000003</v>
      </c>
      <c r="BE8" s="43">
        <v>28.305</v>
      </c>
      <c r="BF8" s="43">
        <v>27.549999999999997</v>
      </c>
      <c r="BG8" s="63">
        <v>28.047000000000001</v>
      </c>
      <c r="BH8" s="63">
        <v>28.555099999999999</v>
      </c>
      <c r="BI8" s="63">
        <v>26.636199999999999</v>
      </c>
      <c r="BJ8" s="62">
        <f t="shared" si="5"/>
        <v>5.3425582180222808E-2</v>
      </c>
      <c r="BK8" s="62">
        <f t="shared" si="2"/>
        <v>8.835894718247651E-3</v>
      </c>
      <c r="BL8" s="62">
        <f t="shared" si="2"/>
        <v>3.3168784029038056E-2</v>
      </c>
    </row>
    <row r="9" spans="1:64" x14ac:dyDescent="0.35">
      <c r="A9" s="22">
        <v>2015</v>
      </c>
      <c r="B9" s="21">
        <v>176</v>
      </c>
      <c r="C9" s="21">
        <v>214.8</v>
      </c>
      <c r="D9" s="21">
        <v>18.37</v>
      </c>
      <c r="E9" s="21">
        <v>38.4</v>
      </c>
      <c r="F9" s="26">
        <v>-11.3</v>
      </c>
      <c r="G9" s="21">
        <v>1171.0999999999999</v>
      </c>
      <c r="H9" s="21">
        <v>2536.1999999999998</v>
      </c>
      <c r="I9" s="21">
        <v>99.8</v>
      </c>
      <c r="J9" s="21">
        <v>6.1</v>
      </c>
      <c r="K9" s="21">
        <v>1309.5999999999999</v>
      </c>
      <c r="L9" s="21">
        <v>407.8</v>
      </c>
      <c r="M9" s="21">
        <v>6.87</v>
      </c>
      <c r="N9" s="21">
        <v>20.39</v>
      </c>
      <c r="O9" s="21">
        <v>749.7</v>
      </c>
      <c r="P9" s="21">
        <v>170.9</v>
      </c>
      <c r="Q9" s="48">
        <v>425.13</v>
      </c>
      <c r="R9" s="48">
        <v>425.30062229528994</v>
      </c>
      <c r="S9" s="48">
        <v>349.903619535134</v>
      </c>
      <c r="T9" s="48">
        <v>436.59320792955464</v>
      </c>
      <c r="U9" s="48">
        <v>455.325195916741</v>
      </c>
      <c r="V9" s="48">
        <v>362.94423412010553</v>
      </c>
      <c r="W9" s="48">
        <v>408.27</v>
      </c>
      <c r="X9" s="48">
        <v>405.1775317441261</v>
      </c>
      <c r="Y9" s="48">
        <v>341.39522155588492</v>
      </c>
      <c r="Z9" s="21">
        <v>6009.75</v>
      </c>
      <c r="AA9" s="48">
        <v>5719.0749999999998</v>
      </c>
      <c r="AB9" s="48">
        <v>4812</v>
      </c>
      <c r="AC9" s="48">
        <v>5283.6432999999997</v>
      </c>
      <c r="AD9" s="48">
        <v>5175.107</v>
      </c>
      <c r="AE9" s="48">
        <v>4170.8851999999997</v>
      </c>
      <c r="AF9" s="62">
        <f t="shared" si="3"/>
        <v>0.1208214484795541</v>
      </c>
      <c r="AG9" s="62">
        <f t="shared" si="0"/>
        <v>9.5114682007142737E-2</v>
      </c>
      <c r="AH9" s="62">
        <f t="shared" si="0"/>
        <v>0.13323250207813805</v>
      </c>
      <c r="AI9" s="60">
        <v>144.47277977002796</v>
      </c>
      <c r="AJ9" s="60">
        <v>451.46933239573718</v>
      </c>
      <c r="AK9" s="60">
        <v>254.48414069471846</v>
      </c>
      <c r="AL9" s="21">
        <v>311.18709999999999</v>
      </c>
      <c r="AM9" s="26">
        <v>396.60180000000003</v>
      </c>
      <c r="AN9" s="26">
        <v>295.98180000000002</v>
      </c>
      <c r="AO9" s="26">
        <v>3.0988958472920835E-2</v>
      </c>
      <c r="AP9" s="26">
        <v>9.9257056631327514E-2</v>
      </c>
      <c r="AQ9" s="26">
        <v>6.8747244635244828E-2</v>
      </c>
      <c r="AR9" s="26">
        <v>9.9168999999999993E-2</v>
      </c>
      <c r="AS9" s="26">
        <v>9.3108999999999997E-2</v>
      </c>
      <c r="AT9" s="26">
        <v>9.8033999999999996E-2</v>
      </c>
      <c r="AU9" s="59">
        <v>493.25</v>
      </c>
      <c r="AV9" s="43">
        <v>484.5</v>
      </c>
      <c r="AW9" s="43">
        <v>425.75</v>
      </c>
      <c r="AX9" s="63">
        <v>552.75760000000002</v>
      </c>
      <c r="AY9" s="63">
        <v>476.42910000000001</v>
      </c>
      <c r="AZ9" s="63">
        <v>420.01049999999998</v>
      </c>
      <c r="BA9" s="62">
        <f t="shared" si="4"/>
        <v>0.12064389254941718</v>
      </c>
      <c r="BB9" s="62">
        <f t="shared" si="1"/>
        <v>1.6658204334365313E-2</v>
      </c>
      <c r="BC9" s="62">
        <f t="shared" si="1"/>
        <v>1.34809160305344E-2</v>
      </c>
      <c r="BD9" s="43">
        <v>36.230000000000004</v>
      </c>
      <c r="BE9" s="43">
        <v>37.799999999999997</v>
      </c>
      <c r="BF9" s="43">
        <v>34.783333333333346</v>
      </c>
      <c r="BG9" s="63">
        <v>32.365600000000001</v>
      </c>
      <c r="BH9" s="63">
        <v>31.758299999999998</v>
      </c>
      <c r="BI9" s="63">
        <v>31.037099999999999</v>
      </c>
      <c r="BJ9" s="62">
        <f t="shared" si="5"/>
        <v>0.1066629864752968</v>
      </c>
      <c r="BK9" s="62">
        <f t="shared" si="2"/>
        <v>0.1598333333333333</v>
      </c>
      <c r="BL9" s="62">
        <f t="shared" si="2"/>
        <v>0.10770196454240571</v>
      </c>
    </row>
    <row r="10" spans="1:64" x14ac:dyDescent="0.35">
      <c r="A10" s="22">
        <v>2016</v>
      </c>
      <c r="B10" s="21">
        <v>300.3</v>
      </c>
      <c r="C10" s="21">
        <v>184.2</v>
      </c>
      <c r="D10" s="21">
        <v>18.553332999999999</v>
      </c>
      <c r="E10" s="21">
        <v>39.200000000000003</v>
      </c>
      <c r="F10" s="26">
        <v>-13.6</v>
      </c>
      <c r="G10" s="21">
        <v>1062.9000000000001</v>
      </c>
      <c r="H10" s="21">
        <v>2692.7</v>
      </c>
      <c r="I10" s="21">
        <v>179.4</v>
      </c>
      <c r="J10" s="21">
        <v>36.5</v>
      </c>
      <c r="K10" s="21">
        <v>1427.8</v>
      </c>
      <c r="L10" s="21">
        <v>403.9</v>
      </c>
      <c r="M10" s="21">
        <v>7.32</v>
      </c>
      <c r="N10" s="21">
        <v>18.36</v>
      </c>
      <c r="O10" s="21">
        <v>676.6</v>
      </c>
      <c r="P10" s="21">
        <v>217.5</v>
      </c>
      <c r="Q10" s="48">
        <v>449.0243857823628</v>
      </c>
      <c r="R10" s="48">
        <v>478.20499999999998</v>
      </c>
      <c r="S10" s="48">
        <v>323.48500000000007</v>
      </c>
      <c r="T10" s="48">
        <v>479.81500000000005</v>
      </c>
      <c r="U10" s="48">
        <v>494.13999999999987</v>
      </c>
      <c r="V10" s="48">
        <v>320.76500000000004</v>
      </c>
      <c r="W10" s="48">
        <v>414.8008743918038</v>
      </c>
      <c r="X10" s="48">
        <v>451.49000000000012</v>
      </c>
      <c r="Y10" s="48">
        <v>315.27</v>
      </c>
      <c r="Z10" s="21">
        <v>5032</v>
      </c>
      <c r="AA10" s="48">
        <v>4892</v>
      </c>
      <c r="AB10" s="48">
        <v>4274</v>
      </c>
      <c r="AC10" s="48">
        <v>4925.9630999999999</v>
      </c>
      <c r="AD10" s="48">
        <v>4789.9453000000003</v>
      </c>
      <c r="AE10" s="48">
        <v>3958.8703</v>
      </c>
      <c r="AF10" s="62">
        <f t="shared" si="3"/>
        <v>2.1072515898251203E-2</v>
      </c>
      <c r="AG10" s="62">
        <f t="shared" si="0"/>
        <v>2.0861549468519969E-2</v>
      </c>
      <c r="AH10" s="62">
        <f t="shared" si="0"/>
        <v>7.3731796911558248E-2</v>
      </c>
      <c r="AI10" s="60">
        <v>599.56981348664885</v>
      </c>
      <c r="AJ10" s="60">
        <v>430.31905618062046</v>
      </c>
      <c r="AK10" s="60">
        <v>442.80540368069251</v>
      </c>
      <c r="AL10" s="21">
        <v>377.13529999999997</v>
      </c>
      <c r="AM10" s="26">
        <v>296.33190000000002</v>
      </c>
      <c r="AN10" s="26">
        <v>294.13869999999997</v>
      </c>
      <c r="AO10" s="26">
        <v>0.11082252213729836</v>
      </c>
      <c r="AP10" s="26">
        <v>8.1364891999508124E-2</v>
      </c>
      <c r="AQ10" s="26">
        <v>0.10134714623462186</v>
      </c>
      <c r="AR10" s="26">
        <v>6.0306999999999999E-2</v>
      </c>
      <c r="AS10" s="26">
        <v>6.1992999999999999E-2</v>
      </c>
      <c r="AT10" s="26">
        <v>8.9914999999999995E-2</v>
      </c>
      <c r="AU10" s="59">
        <v>503.36</v>
      </c>
      <c r="AV10" s="43">
        <v>496.25</v>
      </c>
      <c r="AW10" s="43">
        <v>452.12</v>
      </c>
      <c r="AX10" s="63">
        <v>514.1354</v>
      </c>
      <c r="AY10" s="63">
        <v>492.31729999999999</v>
      </c>
      <c r="AZ10" s="63">
        <v>411.98360000000002</v>
      </c>
      <c r="BA10" s="62">
        <f t="shared" si="4"/>
        <v>2.1406945327399854E-2</v>
      </c>
      <c r="BB10" s="62">
        <f t="shared" si="1"/>
        <v>7.9248362720403254E-3</v>
      </c>
      <c r="BC10" s="62">
        <f t="shared" si="1"/>
        <v>8.8773776873396396E-2</v>
      </c>
      <c r="BD10" s="43">
        <v>35.57</v>
      </c>
      <c r="BE10" s="43">
        <v>35.54</v>
      </c>
      <c r="BF10" s="43">
        <v>33.36</v>
      </c>
      <c r="BG10" s="63">
        <v>32.0871</v>
      </c>
      <c r="BH10" s="63">
        <v>32.051900000000003</v>
      </c>
      <c r="BI10" s="63">
        <v>30.6157</v>
      </c>
      <c r="BJ10" s="62">
        <f t="shared" si="5"/>
        <v>9.7916783806578603E-2</v>
      </c>
      <c r="BK10" s="62">
        <f t="shared" si="2"/>
        <v>9.8145751266178832E-2</v>
      </c>
      <c r="BL10" s="62">
        <f t="shared" si="2"/>
        <v>8.2263189448441215E-2</v>
      </c>
    </row>
    <row r="11" spans="1:64" x14ac:dyDescent="0.35">
      <c r="A11" s="22">
        <v>2017</v>
      </c>
      <c r="B11" s="21">
        <v>259.89999999999998</v>
      </c>
      <c r="C11" s="21">
        <v>196.9</v>
      </c>
      <c r="D11" s="21">
        <v>16.940000000000001</v>
      </c>
      <c r="E11" s="21">
        <v>41.6</v>
      </c>
      <c r="F11" s="26">
        <v>-10.1</v>
      </c>
      <c r="G11" s="21">
        <v>830.1</v>
      </c>
      <c r="H11" s="21">
        <v>2634</v>
      </c>
      <c r="I11" s="21">
        <v>137.1</v>
      </c>
      <c r="J11" s="21">
        <v>61.4</v>
      </c>
      <c r="K11" s="21">
        <v>1439.7</v>
      </c>
      <c r="L11" s="21">
        <v>367</v>
      </c>
      <c r="M11" s="21">
        <v>6.55</v>
      </c>
      <c r="N11" s="21">
        <v>15.96</v>
      </c>
      <c r="O11" s="21">
        <v>497.4</v>
      </c>
      <c r="P11" s="21">
        <v>66.8</v>
      </c>
      <c r="Q11" s="48">
        <v>434.90499999999997</v>
      </c>
      <c r="R11" s="48">
        <v>472.85</v>
      </c>
      <c r="S11" s="48">
        <v>352.45</v>
      </c>
      <c r="T11" s="48">
        <v>437.92500000000001</v>
      </c>
      <c r="U11" s="48">
        <v>436.33000000000004</v>
      </c>
      <c r="V11" s="48">
        <v>335.33500000000004</v>
      </c>
      <c r="W11" s="48">
        <v>416.255</v>
      </c>
      <c r="X11" s="48">
        <v>422.2</v>
      </c>
      <c r="Y11" s="48">
        <v>311.95999999999998</v>
      </c>
      <c r="Z11" s="21">
        <v>4657.5300000000007</v>
      </c>
      <c r="AA11" s="48">
        <v>4093.0299999999997</v>
      </c>
      <c r="AB11" s="66">
        <v>3689.52</v>
      </c>
      <c r="AC11" s="48">
        <v>4767.7856000000002</v>
      </c>
      <c r="AD11" s="48">
        <v>4398.2273999999998</v>
      </c>
      <c r="AE11" s="48">
        <v>3753.5153</v>
      </c>
      <c r="AF11" s="62">
        <f t="shared" si="3"/>
        <v>2.367254746614611E-2</v>
      </c>
      <c r="AG11" s="62">
        <f t="shared" si="0"/>
        <v>7.4565151000603472E-2</v>
      </c>
      <c r="AH11" s="62">
        <f t="shared" si="0"/>
        <v>1.7345156009453817E-2</v>
      </c>
      <c r="AI11" s="60">
        <v>-288.34092659000908</v>
      </c>
      <c r="AJ11" s="60">
        <v>-293.68422190969068</v>
      </c>
      <c r="AK11" s="60">
        <v>-126.36999999999989</v>
      </c>
      <c r="AL11" s="21">
        <v>132.7559</v>
      </c>
      <c r="AM11" s="26">
        <v>72.365799999999993</v>
      </c>
      <c r="AN11" s="26">
        <v>156.0154</v>
      </c>
      <c r="AO11" s="26">
        <v>-5.4195949201100685E-2</v>
      </c>
      <c r="AP11" s="26">
        <v>-5.6633649358914864E-2</v>
      </c>
      <c r="AQ11" s="26">
        <v>-2.8718039619395619E-2</v>
      </c>
      <c r="AR11" s="26">
        <v>5.3303999999999997E-2</v>
      </c>
      <c r="AS11" s="26">
        <v>4.8626000000000003E-2</v>
      </c>
      <c r="AT11" s="26">
        <v>7.6702999999999993E-2</v>
      </c>
      <c r="AU11" s="59">
        <v>594</v>
      </c>
      <c r="AV11" s="43">
        <v>480</v>
      </c>
      <c r="AW11" s="43">
        <v>430.4</v>
      </c>
      <c r="AX11" s="63">
        <v>496.90280000000001</v>
      </c>
      <c r="AY11" s="63">
        <v>483.8073</v>
      </c>
      <c r="AZ11" s="63">
        <v>418.24439999999998</v>
      </c>
      <c r="BA11" s="62">
        <f t="shared" si="4"/>
        <v>0.16346329966329964</v>
      </c>
      <c r="BB11" s="62">
        <f t="shared" si="1"/>
        <v>7.9318749999999962E-3</v>
      </c>
      <c r="BC11" s="62">
        <f t="shared" si="1"/>
        <v>2.8242565055762066E-2</v>
      </c>
      <c r="BD11" s="43">
        <v>25.457142857142902</v>
      </c>
      <c r="BE11" s="43">
        <v>25.271923076923066</v>
      </c>
      <c r="BF11" s="43">
        <v>25.045000000000002</v>
      </c>
      <c r="BG11" s="63">
        <v>27.3005</v>
      </c>
      <c r="BH11" s="63">
        <v>27.531400000000001</v>
      </c>
      <c r="BI11" s="63">
        <v>25.753599999999999</v>
      </c>
      <c r="BJ11" s="62">
        <f t="shared" si="5"/>
        <v>7.2410213243544685E-2</v>
      </c>
      <c r="BK11" s="62">
        <f t="shared" si="2"/>
        <v>8.9406608123944686E-2</v>
      </c>
      <c r="BL11" s="62">
        <f t="shared" si="2"/>
        <v>2.8293072469554679E-2</v>
      </c>
    </row>
    <row r="12" spans="1:64" s="57" customFormat="1" x14ac:dyDescent="0.35">
      <c r="A12" s="64">
        <v>2018</v>
      </c>
      <c r="B12" s="57">
        <v>206.4</v>
      </c>
      <c r="C12" s="57">
        <v>234.4</v>
      </c>
      <c r="D12" s="21">
        <v>18.126667000000001</v>
      </c>
      <c r="E12" s="57">
        <v>38.9</v>
      </c>
      <c r="F12" s="65">
        <v>-12.7</v>
      </c>
      <c r="G12" s="57">
        <v>1135.4000000000001</v>
      </c>
      <c r="H12" s="57">
        <v>2648</v>
      </c>
      <c r="I12" s="57">
        <v>115.5</v>
      </c>
      <c r="J12" s="57">
        <v>36.6</v>
      </c>
      <c r="K12" s="57">
        <v>1302</v>
      </c>
      <c r="L12" s="57">
        <v>341.8</v>
      </c>
      <c r="M12" s="57">
        <v>7.11</v>
      </c>
      <c r="N12" s="57">
        <v>19.420000000000002</v>
      </c>
      <c r="O12" s="57">
        <v>741.8</v>
      </c>
      <c r="P12" s="57">
        <v>142.5</v>
      </c>
      <c r="Q12" s="48">
        <v>478.69308115418676</v>
      </c>
      <c r="R12" s="48">
        <v>462.66831814174088</v>
      </c>
      <c r="S12" s="48">
        <v>376.48469894339934</v>
      </c>
      <c r="T12" s="48">
        <v>509.11007798565265</v>
      </c>
      <c r="U12" s="48">
        <v>496.19881717080261</v>
      </c>
      <c r="V12" s="48">
        <v>331.73603944992237</v>
      </c>
      <c r="W12" s="48">
        <v>438.40415682665105</v>
      </c>
      <c r="X12" s="48">
        <v>421.08575641331856</v>
      </c>
      <c r="Y12" s="48">
        <v>329.18443767384991</v>
      </c>
      <c r="Z12" s="57">
        <v>5227.4758770806648</v>
      </c>
      <c r="AA12" s="48">
        <v>4775.6821835494648</v>
      </c>
      <c r="AB12" s="48">
        <v>3711.165</v>
      </c>
      <c r="AC12" s="48">
        <v>5093.7047000000002</v>
      </c>
      <c r="AD12" s="48">
        <v>4824.7447000000002</v>
      </c>
      <c r="AE12" s="48">
        <v>3974.1619999999998</v>
      </c>
      <c r="AF12" s="62">
        <f t="shared" si="3"/>
        <v>2.5590013273360211E-2</v>
      </c>
      <c r="AG12" s="62">
        <f t="shared" si="0"/>
        <v>1.0273404838273881E-2</v>
      </c>
      <c r="AH12" s="62">
        <f t="shared" si="0"/>
        <v>7.0866426041418226E-2</v>
      </c>
      <c r="AI12" s="60">
        <v>222.56127187366474</v>
      </c>
      <c r="AJ12" s="60">
        <v>208.1644251080661</v>
      </c>
      <c r="AK12" s="60">
        <v>-86.590833333332739</v>
      </c>
      <c r="AL12" s="57">
        <v>299.94459999999998</v>
      </c>
      <c r="AM12" s="26">
        <v>356.70659999999998</v>
      </c>
      <c r="AN12" s="26">
        <v>211.4956</v>
      </c>
      <c r="AO12" s="26">
        <v>4.4468545305871354E-2</v>
      </c>
      <c r="AP12" s="26">
        <v>4.557495692783016E-2</v>
      </c>
      <c r="AQ12" s="26">
        <v>-2.2800526714570536E-2</v>
      </c>
      <c r="AR12" s="26">
        <v>4.4145999999999998E-2</v>
      </c>
      <c r="AS12" s="26">
        <v>8.1436999999999996E-2</v>
      </c>
      <c r="AT12" s="26">
        <v>7.5431999999999999E-2</v>
      </c>
      <c r="AU12" s="59">
        <v>334.5</v>
      </c>
      <c r="AV12" s="43">
        <v>320.25</v>
      </c>
      <c r="AW12" s="43">
        <v>291.75</v>
      </c>
      <c r="AX12" s="67">
        <v>492.66370000000001</v>
      </c>
      <c r="AY12" s="67">
        <v>451.15249999999997</v>
      </c>
      <c r="AZ12" s="67">
        <v>394.29930000000002</v>
      </c>
      <c r="BA12" s="62">
        <f t="shared" si="4"/>
        <v>0.47283617339312406</v>
      </c>
      <c r="BB12" s="62">
        <f t="shared" si="1"/>
        <v>0.40875097580015607</v>
      </c>
      <c r="BC12" s="62">
        <f t="shared" si="1"/>
        <v>0.3514971722365039</v>
      </c>
      <c r="BD12" s="43">
        <v>35.299999999999997</v>
      </c>
      <c r="BE12" s="43">
        <v>31.6</v>
      </c>
      <c r="BF12" s="43">
        <v>29.5</v>
      </c>
      <c r="BG12" s="67">
        <v>30.149699999999999</v>
      </c>
      <c r="BH12" s="67">
        <v>29.0244</v>
      </c>
      <c r="BI12" s="67">
        <v>26.933700000000002</v>
      </c>
      <c r="BJ12" s="62">
        <f t="shared" si="5"/>
        <v>0.14590084985835688</v>
      </c>
      <c r="BK12" s="62">
        <f t="shared" si="2"/>
        <v>8.1506329113924095E-2</v>
      </c>
      <c r="BL12" s="62">
        <f t="shared" si="2"/>
        <v>8.6993220338982991E-2</v>
      </c>
    </row>
    <row r="13" spans="1:64" s="57" customFormat="1" x14ac:dyDescent="0.25">
      <c r="A13" s="64"/>
    </row>
    <row r="14" spans="1:64" s="57" customFormat="1" x14ac:dyDescent="0.25">
      <c r="A14" s="64"/>
      <c r="AX14" s="21"/>
    </row>
  </sheetData>
  <mergeCells count="13">
    <mergeCell ref="AO1:AQ1"/>
    <mergeCell ref="Z1:AB1"/>
    <mergeCell ref="AC1:AE1"/>
    <mergeCell ref="AF1:AH1"/>
    <mergeCell ref="AI1:AK1"/>
    <mergeCell ref="AL1:AN1"/>
    <mergeCell ref="BJ1:BL1"/>
    <mergeCell ref="AR1:AT1"/>
    <mergeCell ref="AU1:AW1"/>
    <mergeCell ref="AX1:AZ1"/>
    <mergeCell ref="BA1:BC1"/>
    <mergeCell ref="BD1:BF1"/>
    <mergeCell ref="BG1:BI1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Precipitation</vt:lpstr>
      <vt:lpstr>Meteorological factors</vt:lpstr>
      <vt:lpstr>Yield</vt:lpstr>
      <vt:lpstr>Figure</vt:lpstr>
      <vt:lpstr>Modeled data</vt:lpstr>
      <vt:lpstr>predicted outcome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2021-11-06T13:12:27Z</dcterms:modified>
</cp:coreProperties>
</file>