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sandramaier/Dropbox/1_Publications/2021_Chile_191016/ChileManuscript/Draft6_resubmit/"/>
    </mc:Choice>
  </mc:AlternateContent>
  <xr:revisionPtr revIDLastSave="0" documentId="13_ncr:1_{74BA1A64-8B32-F54E-8BA4-061534E04F3E}" xr6:coauthVersionLast="47" xr6:coauthVersionMax="47" xr10:uidLastSave="{00000000-0000-0000-0000-000000000000}"/>
  <bookViews>
    <workbookView xWindow="1400" yWindow="500" windowWidth="30200" windowHeight="18620" xr2:uid="{CC6919C8-CB1C-C946-8160-3B8E2238B364}"/>
  </bookViews>
  <sheets>
    <sheet name="Metadata" sheetId="22" r:id="rId1"/>
    <sheet name="1.1_ExpDesignChrono" sheetId="25" r:id="rId2"/>
    <sheet name="1.2_BudgetParameters" sheetId="2" r:id="rId3"/>
    <sheet name="1.3_CN_uptake" sheetId="8" r:id="rId4"/>
    <sheet name="1.4_Zooplankton_capture" sheetId="20" r:id="rId5"/>
    <sheet name="1.5_Oxygen" sheetId="14" r:id="rId6"/>
    <sheet name="1.6_Ammonium" sheetId="15" r:id="rId7"/>
    <sheet name="1.7_POC_PON" sheetId="5" r:id="rId8"/>
    <sheet name="1.8_DOC_DON" sheetId="10" r:id="rId9"/>
    <sheet name="1.9_Zooplankton_fjord" sheetId="21" r:id="rId10"/>
    <sheet name="1.10_Stats_LME" sheetId="2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20" l="1"/>
  <c r="I32" i="20"/>
  <c r="G33" i="20"/>
  <c r="G32" i="20"/>
  <c r="Q27" i="20"/>
  <c r="Q3" i="20"/>
  <c r="Q21" i="20"/>
  <c r="Q15" i="20"/>
  <c r="Q9" i="20"/>
  <c r="P3" i="20" l="1"/>
  <c r="AX5" i="2"/>
  <c r="AX6" i="2"/>
  <c r="AX7" i="2"/>
  <c r="AX8" i="2"/>
  <c r="AX9" i="2"/>
  <c r="AX10" i="2"/>
  <c r="AX11" i="2"/>
  <c r="AX12" i="2"/>
  <c r="AX13" i="2"/>
  <c r="AX14" i="2"/>
  <c r="AX15" i="2"/>
  <c r="AX16" i="2"/>
  <c r="AX17" i="2"/>
  <c r="AX18" i="2"/>
  <c r="AX19" i="2"/>
  <c r="AX20" i="2"/>
  <c r="AX21" i="2"/>
  <c r="AX22" i="2"/>
  <c r="AX23" i="2"/>
  <c r="AX24" i="2"/>
  <c r="AX25" i="2"/>
  <c r="AX26" i="2"/>
  <c r="AX27"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4" i="2"/>
  <c r="AS5" i="2"/>
  <c r="AS6" i="2"/>
  <c r="AS7" i="2"/>
  <c r="AS8" i="2"/>
  <c r="AS9" i="2"/>
  <c r="AS10" i="2"/>
  <c r="AS11" i="2"/>
  <c r="AS12" i="2"/>
  <c r="AS13" i="2"/>
  <c r="AS14" i="2"/>
  <c r="AS15" i="2"/>
  <c r="AS16" i="2"/>
  <c r="AS17" i="2"/>
  <c r="AS18" i="2"/>
  <c r="AS19" i="2"/>
  <c r="AS20" i="2"/>
  <c r="AS21" i="2"/>
  <c r="AS22" i="2"/>
  <c r="AS23" i="2"/>
  <c r="AS24" i="2"/>
  <c r="AS25" i="2"/>
  <c r="AS26" i="2"/>
  <c r="AS27" i="2"/>
  <c r="AS28" i="2"/>
  <c r="AS29" i="2"/>
  <c r="AS30" i="2"/>
  <c r="AS31" i="2"/>
  <c r="AS32" i="2"/>
  <c r="AS33" i="2"/>
  <c r="AS34" i="2"/>
  <c r="AS35" i="2"/>
  <c r="AS36" i="2"/>
  <c r="AS37" i="2"/>
  <c r="AS38" i="2"/>
  <c r="AS39" i="2"/>
  <c r="AS40" i="2"/>
  <c r="AS41" i="2"/>
  <c r="AS42" i="2"/>
  <c r="AS43" i="2"/>
  <c r="AS44" i="2"/>
  <c r="AS45" i="2"/>
  <c r="AS46" i="2"/>
  <c r="AS47" i="2"/>
  <c r="AS48" i="2"/>
  <c r="AS49" i="2"/>
  <c r="AS50" i="2"/>
  <c r="AS51" i="2"/>
  <c r="AS52" i="2"/>
  <c r="AS53" i="2"/>
  <c r="AS54" i="2"/>
  <c r="AS55" i="2"/>
  <c r="AS56" i="2"/>
  <c r="AS57" i="2"/>
  <c r="AS58" i="2"/>
  <c r="AS59" i="2"/>
  <c r="AS60" i="2"/>
  <c r="AS61" i="2"/>
  <c r="AS62" i="2"/>
  <c r="AS4" i="2"/>
  <c r="AN5" i="2"/>
  <c r="AN6" i="2"/>
  <c r="AN7" i="2"/>
  <c r="AN8" i="2"/>
  <c r="AN9" i="2"/>
  <c r="AN10" i="2"/>
  <c r="AN11" i="2"/>
  <c r="AN12" i="2"/>
  <c r="AN13" i="2"/>
  <c r="AN14" i="2"/>
  <c r="AN15" i="2"/>
  <c r="AN16" i="2"/>
  <c r="AN17" i="2"/>
  <c r="AN18" i="2"/>
  <c r="AN19" i="2"/>
  <c r="AN20" i="2"/>
  <c r="AN21" i="2"/>
  <c r="AN22" i="2"/>
  <c r="AN23" i="2"/>
  <c r="AN24" i="2"/>
  <c r="AN25" i="2"/>
  <c r="AN26" i="2"/>
  <c r="AN27" i="2"/>
  <c r="AN28" i="2"/>
  <c r="AN29" i="2"/>
  <c r="AN30" i="2"/>
  <c r="AN31" i="2"/>
  <c r="AN32" i="2"/>
  <c r="AN33" i="2"/>
  <c r="AN34" i="2"/>
  <c r="AN35" i="2"/>
  <c r="AN36" i="2"/>
  <c r="AN37" i="2"/>
  <c r="AN38" i="2"/>
  <c r="AN39" i="2"/>
  <c r="AN40" i="2"/>
  <c r="AN41" i="2"/>
  <c r="AN42" i="2"/>
  <c r="AN43" i="2"/>
  <c r="AN44" i="2"/>
  <c r="AN45" i="2"/>
  <c r="AN46" i="2"/>
  <c r="AN47" i="2"/>
  <c r="AN48" i="2"/>
  <c r="AN49" i="2"/>
  <c r="AN50" i="2"/>
  <c r="AN51" i="2"/>
  <c r="AN52" i="2"/>
  <c r="AN53" i="2"/>
  <c r="AN54" i="2"/>
  <c r="AN55" i="2"/>
  <c r="AN56" i="2"/>
  <c r="AN57" i="2"/>
  <c r="AN58" i="2"/>
  <c r="AN59" i="2"/>
  <c r="AN60" i="2"/>
  <c r="AN61" i="2"/>
  <c r="AN62" i="2"/>
  <c r="AN4" i="2"/>
  <c r="AI5" i="2"/>
  <c r="AI6" i="2"/>
  <c r="AI7" i="2"/>
  <c r="AI8" i="2"/>
  <c r="AI9" i="2"/>
  <c r="AI10" i="2"/>
  <c r="AI11" i="2"/>
  <c r="AI12" i="2"/>
  <c r="AI13"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I47" i="2"/>
  <c r="AI48" i="2"/>
  <c r="AI49" i="2"/>
  <c r="AI50" i="2"/>
  <c r="AI51" i="2"/>
  <c r="AI52" i="2"/>
  <c r="AI53" i="2"/>
  <c r="AI54" i="2"/>
  <c r="AI55" i="2"/>
  <c r="AI56" i="2"/>
  <c r="AI57" i="2"/>
  <c r="AI58" i="2"/>
  <c r="AI59" i="2"/>
  <c r="AI60" i="2"/>
  <c r="AI61" i="2"/>
  <c r="AI62" i="2"/>
  <c r="AI4" i="2"/>
  <c r="AD5" i="2"/>
  <c r="BF5" i="2" s="1"/>
  <c r="AD6" i="2"/>
  <c r="BF6" i="2" s="1"/>
  <c r="AD7" i="2"/>
  <c r="AD8" i="2"/>
  <c r="AD9" i="2"/>
  <c r="AD10" i="2"/>
  <c r="AD11" i="2"/>
  <c r="AD12" i="2"/>
  <c r="AD13" i="2"/>
  <c r="AD14" i="2"/>
  <c r="AD15" i="2"/>
  <c r="AD16" i="2"/>
  <c r="BF16" i="2" s="1"/>
  <c r="AD17" i="2"/>
  <c r="BF17" i="2" s="1"/>
  <c r="AD18" i="2"/>
  <c r="BF18" i="2" s="1"/>
  <c r="AD19" i="2"/>
  <c r="AD20" i="2"/>
  <c r="AD21" i="2"/>
  <c r="AD22" i="2"/>
  <c r="AD23" i="2"/>
  <c r="AD24" i="2"/>
  <c r="AD25" i="2"/>
  <c r="AD26" i="2"/>
  <c r="AD27" i="2"/>
  <c r="AD28" i="2"/>
  <c r="BF28" i="2" s="1"/>
  <c r="AD29" i="2"/>
  <c r="AD30" i="2"/>
  <c r="AD31" i="2"/>
  <c r="AD32" i="2"/>
  <c r="AD33" i="2"/>
  <c r="AD34" i="2"/>
  <c r="AD35" i="2"/>
  <c r="AD36" i="2"/>
  <c r="AD37" i="2"/>
  <c r="AD38" i="2"/>
  <c r="BF38" i="2" s="1"/>
  <c r="AD39" i="2"/>
  <c r="BF39" i="2" s="1"/>
  <c r="AD40" i="2"/>
  <c r="BF40" i="2" s="1"/>
  <c r="AD41" i="2"/>
  <c r="BF41" i="2" s="1"/>
  <c r="AD42" i="2"/>
  <c r="BF42" i="2" s="1"/>
  <c r="AD43" i="2"/>
  <c r="BF43" i="2" s="1"/>
  <c r="AD44" i="2"/>
  <c r="AD45" i="2"/>
  <c r="AD46" i="2"/>
  <c r="AD47" i="2"/>
  <c r="AD48" i="2"/>
  <c r="AD49" i="2"/>
  <c r="AD50" i="2"/>
  <c r="BF50" i="2" s="1"/>
  <c r="AD51" i="2"/>
  <c r="BF51" i="2" s="1"/>
  <c r="AD52" i="2"/>
  <c r="BF52" i="2" s="1"/>
  <c r="AD53" i="2"/>
  <c r="AD54" i="2"/>
  <c r="AD55" i="2"/>
  <c r="AD56" i="2"/>
  <c r="AD57" i="2"/>
  <c r="AD58" i="2"/>
  <c r="AD59" i="2"/>
  <c r="AD60" i="2"/>
  <c r="AD61" i="2"/>
  <c r="AD62" i="2"/>
  <c r="AD4" i="2"/>
  <c r="BF4" i="2" s="1"/>
  <c r="Y5" i="2"/>
  <c r="Y6" i="2"/>
  <c r="Y7" i="2"/>
  <c r="BC7" i="2" s="1"/>
  <c r="Y8" i="2"/>
  <c r="BC8" i="2" s="1"/>
  <c r="Y9" i="2"/>
  <c r="Y10" i="2"/>
  <c r="Y11" i="2"/>
  <c r="Y12" i="2"/>
  <c r="Y13" i="2"/>
  <c r="Y14" i="2"/>
  <c r="Y15" i="2"/>
  <c r="Y16" i="2"/>
  <c r="Y17" i="2"/>
  <c r="Y18" i="2"/>
  <c r="Y19" i="2"/>
  <c r="BC19" i="2" s="1"/>
  <c r="Y20" i="2"/>
  <c r="BC20" i="2" s="1"/>
  <c r="Y21" i="2"/>
  <c r="Y22" i="2"/>
  <c r="Y23" i="2"/>
  <c r="Y24" i="2"/>
  <c r="Y25" i="2"/>
  <c r="Y26" i="2"/>
  <c r="Y27" i="2"/>
  <c r="Y28" i="2"/>
  <c r="Y29" i="2"/>
  <c r="Y30" i="2"/>
  <c r="Y31" i="2"/>
  <c r="BC31" i="2" s="1"/>
  <c r="Y32" i="2"/>
  <c r="BC32" i="2" s="1"/>
  <c r="Y33" i="2"/>
  <c r="Y34" i="2"/>
  <c r="Y35" i="2"/>
  <c r="Y36" i="2"/>
  <c r="Y37" i="2"/>
  <c r="Y38" i="2"/>
  <c r="Y39" i="2"/>
  <c r="Y40" i="2"/>
  <c r="Y41" i="2"/>
  <c r="Y42" i="2"/>
  <c r="Y43" i="2"/>
  <c r="BC43" i="2" s="1"/>
  <c r="Y44" i="2"/>
  <c r="BC44" i="2" s="1"/>
  <c r="Y45" i="2"/>
  <c r="Y46" i="2"/>
  <c r="Y47" i="2"/>
  <c r="Y48" i="2"/>
  <c r="Y49" i="2"/>
  <c r="Y50" i="2"/>
  <c r="Y51" i="2"/>
  <c r="Y52" i="2"/>
  <c r="Y53" i="2"/>
  <c r="Y54" i="2"/>
  <c r="Y55" i="2"/>
  <c r="BC55" i="2" s="1"/>
  <c r="Y56" i="2"/>
  <c r="BC56" i="2" s="1"/>
  <c r="Y57" i="2"/>
  <c r="Y58" i="2"/>
  <c r="Y59" i="2"/>
  <c r="Y60" i="2"/>
  <c r="Y61" i="2"/>
  <c r="Y62" i="2"/>
  <c r="Y4" i="2"/>
  <c r="R5" i="2"/>
  <c r="BK5" i="2" s="1"/>
  <c r="R6" i="2"/>
  <c r="BK6" i="2" s="1"/>
  <c r="R7" i="2"/>
  <c r="R8" i="2"/>
  <c r="R9" i="2"/>
  <c r="R10" i="2"/>
  <c r="R11" i="2"/>
  <c r="R12" i="2"/>
  <c r="R13" i="2"/>
  <c r="R14" i="2"/>
  <c r="R15" i="2"/>
  <c r="R16" i="2"/>
  <c r="BK16" i="2" s="1"/>
  <c r="R17" i="2"/>
  <c r="BK17" i="2" s="1"/>
  <c r="R18" i="2"/>
  <c r="BK18" i="2" s="1"/>
  <c r="R19" i="2"/>
  <c r="R20" i="2"/>
  <c r="R21" i="2"/>
  <c r="R22" i="2"/>
  <c r="R23" i="2"/>
  <c r="R24" i="2"/>
  <c r="R25" i="2"/>
  <c r="R26" i="2"/>
  <c r="R27" i="2"/>
  <c r="R28" i="2"/>
  <c r="BK28" i="2" s="1"/>
  <c r="R29" i="2"/>
  <c r="R30" i="2"/>
  <c r="R31" i="2"/>
  <c r="R32" i="2"/>
  <c r="R33" i="2"/>
  <c r="R34" i="2"/>
  <c r="R35" i="2"/>
  <c r="R36" i="2"/>
  <c r="R37" i="2"/>
  <c r="R38" i="2"/>
  <c r="BK38" i="2" s="1"/>
  <c r="R39" i="2"/>
  <c r="BK39" i="2" s="1"/>
  <c r="R40" i="2"/>
  <c r="BK40" i="2" s="1"/>
  <c r="R41" i="2"/>
  <c r="BK41" i="2" s="1"/>
  <c r="R42" i="2"/>
  <c r="BK42" i="2" s="1"/>
  <c r="R43" i="2"/>
  <c r="BK43" i="2" s="1"/>
  <c r="R44" i="2"/>
  <c r="R45" i="2"/>
  <c r="R46" i="2"/>
  <c r="R47" i="2"/>
  <c r="R48" i="2"/>
  <c r="R49" i="2"/>
  <c r="R50" i="2"/>
  <c r="R51" i="2"/>
  <c r="BK51" i="2" s="1"/>
  <c r="R52" i="2"/>
  <c r="BK52" i="2" s="1"/>
  <c r="R53" i="2"/>
  <c r="R54" i="2"/>
  <c r="R55" i="2"/>
  <c r="R56" i="2"/>
  <c r="R57" i="2"/>
  <c r="R58" i="2"/>
  <c r="R59" i="2"/>
  <c r="R60" i="2"/>
  <c r="R61" i="2"/>
  <c r="R62" i="2"/>
  <c r="R4" i="2"/>
  <c r="BK4" i="2" s="1"/>
  <c r="L5" i="2"/>
  <c r="L6" i="2"/>
  <c r="L7" i="2"/>
  <c r="BH7" i="2" s="1"/>
  <c r="L8" i="2"/>
  <c r="BH8" i="2" s="1"/>
  <c r="L9" i="2"/>
  <c r="L10" i="2"/>
  <c r="L11" i="2"/>
  <c r="L12" i="2"/>
  <c r="L13" i="2"/>
  <c r="L14" i="2"/>
  <c r="L15" i="2"/>
  <c r="L16" i="2"/>
  <c r="L17" i="2"/>
  <c r="L18" i="2"/>
  <c r="L19" i="2"/>
  <c r="L20" i="2"/>
  <c r="BH20" i="2" s="1"/>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4" i="2"/>
  <c r="N4" i="2"/>
  <c r="I65" i="2"/>
  <c r="I66" i="2"/>
  <c r="I67" i="2"/>
  <c r="I68" i="2"/>
  <c r="I69" i="2"/>
  <c r="I70" i="2"/>
  <c r="I71" i="2"/>
  <c r="I72" i="2"/>
  <c r="I73" i="2"/>
  <c r="I74" i="2"/>
  <c r="I75" i="2"/>
  <c r="I76" i="2"/>
  <c r="BH56" i="2" l="1"/>
  <c r="BH55" i="2"/>
  <c r="BF72" i="2"/>
  <c r="BH31" i="2"/>
  <c r="BC60" i="2"/>
  <c r="BH60" i="2" s="1"/>
  <c r="BC48" i="2"/>
  <c r="BH48" i="2" s="1"/>
  <c r="BC36" i="2"/>
  <c r="BH36" i="2" s="1"/>
  <c r="BC24" i="2"/>
  <c r="BC12" i="2"/>
  <c r="BF59" i="2"/>
  <c r="BF47" i="2"/>
  <c r="BK47" i="2" s="1"/>
  <c r="BF23" i="2"/>
  <c r="BK23" i="2" s="1"/>
  <c r="BF11" i="2"/>
  <c r="BH32" i="2"/>
  <c r="BH19" i="2"/>
  <c r="BK50" i="2"/>
  <c r="BC59" i="2"/>
  <c r="BH59" i="2" s="1"/>
  <c r="BC47" i="2"/>
  <c r="BC74" i="2" s="1"/>
  <c r="BC35" i="2"/>
  <c r="BH35" i="2" s="1"/>
  <c r="BC23" i="2"/>
  <c r="BH23" i="2" s="1"/>
  <c r="BC11" i="2"/>
  <c r="BH11" i="2" s="1"/>
  <c r="BF58" i="2"/>
  <c r="BK58" i="2" s="1"/>
  <c r="BF34" i="2"/>
  <c r="BK34" i="2" s="1"/>
  <c r="BF22" i="2"/>
  <c r="BK22" i="2" s="1"/>
  <c r="BF10" i="2"/>
  <c r="BH43" i="2"/>
  <c r="BH24" i="2"/>
  <c r="BH12" i="2"/>
  <c r="BK59" i="2"/>
  <c r="BK11" i="2"/>
  <c r="BH44" i="2"/>
  <c r="BK69" i="2"/>
  <c r="BK70" i="2"/>
  <c r="BK72" i="2"/>
  <c r="BK71" i="2"/>
  <c r="BH5" i="2"/>
  <c r="BH40" i="2"/>
  <c r="BK56" i="2"/>
  <c r="BH52" i="2"/>
  <c r="BK24" i="2"/>
  <c r="BF71" i="2"/>
  <c r="BH47" i="2"/>
  <c r="BK10" i="2"/>
  <c r="BF70" i="2"/>
  <c r="BF49" i="2"/>
  <c r="BK49" i="2" s="1"/>
  <c r="BC61" i="2"/>
  <c r="BH61" i="2" s="1"/>
  <c r="BC49" i="2"/>
  <c r="BC37" i="2"/>
  <c r="BH37" i="2" s="1"/>
  <c r="BC25" i="2"/>
  <c r="BH25" i="2" s="1"/>
  <c r="BC13" i="2"/>
  <c r="BH13" i="2" s="1"/>
  <c r="BF48" i="2"/>
  <c r="BF24" i="2"/>
  <c r="BF12" i="2"/>
  <c r="BK12" i="2" s="1"/>
  <c r="BF69" i="2"/>
  <c r="BC58" i="2"/>
  <c r="BH58" i="2" s="1"/>
  <c r="BC46" i="2"/>
  <c r="BH46" i="2" s="1"/>
  <c r="BC34" i="2"/>
  <c r="BH34" i="2" s="1"/>
  <c r="BC22" i="2"/>
  <c r="BH22" i="2" s="1"/>
  <c r="BC10" i="2"/>
  <c r="BC67" i="2" s="1"/>
  <c r="BF57" i="2"/>
  <c r="BK57" i="2" s="1"/>
  <c r="BF33" i="2"/>
  <c r="BK33" i="2" s="1"/>
  <c r="BF56" i="2"/>
  <c r="BF32" i="2"/>
  <c r="BC62" i="2"/>
  <c r="BH62" i="2" s="1"/>
  <c r="BC50" i="2"/>
  <c r="BH50" i="2" s="1"/>
  <c r="BC38" i="2"/>
  <c r="BC26" i="2"/>
  <c r="BH26" i="2" s="1"/>
  <c r="BC14" i="2"/>
  <c r="BH14" i="2" s="1"/>
  <c r="BC30" i="2"/>
  <c r="BH30" i="2" s="1"/>
  <c r="BC53" i="2"/>
  <c r="BH53" i="2" s="1"/>
  <c r="BC41" i="2"/>
  <c r="BH41" i="2" s="1"/>
  <c r="BC29" i="2"/>
  <c r="BH29" i="2" s="1"/>
  <c r="BC17" i="2"/>
  <c r="BH17" i="2" s="1"/>
  <c r="BC5" i="2"/>
  <c r="BC52" i="2"/>
  <c r="BC40" i="2"/>
  <c r="BC28" i="2"/>
  <c r="BH28" i="2" s="1"/>
  <c r="BC16" i="2"/>
  <c r="BH16" i="2" s="1"/>
  <c r="BC42" i="2"/>
  <c r="BH42" i="2" s="1"/>
  <c r="BC6" i="2"/>
  <c r="BH6" i="2" s="1"/>
  <c r="BC4" i="2"/>
  <c r="BH4" i="2" s="1"/>
  <c r="BC51" i="2"/>
  <c r="BC73" i="2" s="1"/>
  <c r="BC39" i="2"/>
  <c r="BH39" i="2" s="1"/>
  <c r="BC27" i="2"/>
  <c r="BH27" i="2" s="1"/>
  <c r="BC15" i="2"/>
  <c r="BH15" i="2" s="1"/>
  <c r="BC54" i="2"/>
  <c r="BH54" i="2" s="1"/>
  <c r="BC18" i="2"/>
  <c r="BH18" i="2" s="1"/>
  <c r="AD67" i="2"/>
  <c r="AD75" i="2"/>
  <c r="BC57" i="2"/>
  <c r="BH57" i="2" s="1"/>
  <c r="BC45" i="2"/>
  <c r="BH45" i="2" s="1"/>
  <c r="BC33" i="2"/>
  <c r="BC75" i="2" s="1"/>
  <c r="BC21" i="2"/>
  <c r="BH21" i="2" s="1"/>
  <c r="BC9" i="2"/>
  <c r="BH9" i="2" s="1"/>
  <c r="AD68" i="2"/>
  <c r="L70" i="2"/>
  <c r="Y68" i="2"/>
  <c r="Y67" i="2"/>
  <c r="L69" i="2"/>
  <c r="Y74" i="2"/>
  <c r="AX65" i="2"/>
  <c r="AD69" i="2"/>
  <c r="AS65" i="2"/>
  <c r="AX71" i="2"/>
  <c r="AS71" i="2"/>
  <c r="AD73" i="2"/>
  <c r="AI65" i="2"/>
  <c r="AN71" i="2"/>
  <c r="AD71" i="2"/>
  <c r="L73" i="2"/>
  <c r="Y73" i="2"/>
  <c r="AI71" i="2"/>
  <c r="AX73" i="2"/>
  <c r="AS73" i="2"/>
  <c r="AX67" i="2"/>
  <c r="L67" i="2"/>
  <c r="AN75" i="2"/>
  <c r="AN73" i="2"/>
  <c r="AS76" i="2"/>
  <c r="AS67" i="2"/>
  <c r="AX76" i="2"/>
  <c r="Y71" i="2"/>
  <c r="L76" i="2"/>
  <c r="Y75" i="2"/>
  <c r="AI73" i="2"/>
  <c r="AN67" i="2"/>
  <c r="AD76" i="2"/>
  <c r="AI67" i="2"/>
  <c r="L72" i="2"/>
  <c r="AN65" i="2"/>
  <c r="L71" i="2"/>
  <c r="L65" i="2"/>
  <c r="AN76" i="2"/>
  <c r="AI76" i="2"/>
  <c r="AX75" i="2"/>
  <c r="AS75" i="2"/>
  <c r="AI75" i="2"/>
  <c r="AD66" i="2"/>
  <c r="AX74" i="2"/>
  <c r="AS74" i="2"/>
  <c r="AN74" i="2"/>
  <c r="AI74" i="2"/>
  <c r="L68" i="2"/>
  <c r="Y66" i="2"/>
  <c r="AD65" i="2"/>
  <c r="Y65" i="2"/>
  <c r="AX72" i="2"/>
  <c r="AS72" i="2"/>
  <c r="AN72" i="2"/>
  <c r="AI72" i="2"/>
  <c r="L66" i="2"/>
  <c r="Y76" i="2"/>
  <c r="AD74" i="2"/>
  <c r="AX70" i="2"/>
  <c r="AS70" i="2"/>
  <c r="AN70" i="2"/>
  <c r="AI70" i="2"/>
  <c r="AX69" i="2"/>
  <c r="AS69" i="2"/>
  <c r="AN69" i="2"/>
  <c r="AI69" i="2"/>
  <c r="L75" i="2"/>
  <c r="AD72" i="2"/>
  <c r="AX68" i="2"/>
  <c r="AS68" i="2"/>
  <c r="AN68" i="2"/>
  <c r="AI68" i="2"/>
  <c r="L74" i="2"/>
  <c r="Y72" i="2"/>
  <c r="AD70" i="2"/>
  <c r="AX66" i="2"/>
  <c r="AS66" i="2"/>
  <c r="AN66" i="2"/>
  <c r="AI66" i="2"/>
  <c r="Y70" i="2"/>
  <c r="Y69" i="2"/>
  <c r="BB5" i="2"/>
  <c r="BG5" i="2" s="1"/>
  <c r="BD5" i="2"/>
  <c r="BB6" i="2"/>
  <c r="BG6" i="2" s="1"/>
  <c r="BD6" i="2"/>
  <c r="BB7" i="2"/>
  <c r="BG7" i="2" s="1"/>
  <c r="BD7" i="2"/>
  <c r="BB8" i="2"/>
  <c r="BG8" i="2" s="1"/>
  <c r="BD8" i="2"/>
  <c r="BB9" i="2"/>
  <c r="BG9" i="2" s="1"/>
  <c r="BD9" i="2"/>
  <c r="BB10" i="2"/>
  <c r="BD10" i="2"/>
  <c r="BB11" i="2"/>
  <c r="BG11" i="2" s="1"/>
  <c r="BD11" i="2"/>
  <c r="BB12" i="2"/>
  <c r="BG12" i="2" s="1"/>
  <c r="BD12" i="2"/>
  <c r="BB13" i="2"/>
  <c r="BG13" i="2" s="1"/>
  <c r="BD13" i="2"/>
  <c r="BB14" i="2"/>
  <c r="BG14" i="2" s="1"/>
  <c r="BD14" i="2"/>
  <c r="BB15" i="2"/>
  <c r="BG15" i="2" s="1"/>
  <c r="BD15" i="2"/>
  <c r="BE15" i="2" s="1"/>
  <c r="BF15" i="2" s="1"/>
  <c r="BK15" i="2" s="1"/>
  <c r="BB16" i="2"/>
  <c r="BG16" i="2" s="1"/>
  <c r="BD16" i="2"/>
  <c r="BB17" i="2"/>
  <c r="BG17" i="2" s="1"/>
  <c r="BD17" i="2"/>
  <c r="BB18" i="2"/>
  <c r="BG18" i="2" s="1"/>
  <c r="BD18" i="2"/>
  <c r="BB19" i="2"/>
  <c r="BG19" i="2" s="1"/>
  <c r="BD19" i="2"/>
  <c r="BB20" i="2"/>
  <c r="BG20" i="2" s="1"/>
  <c r="BD20" i="2"/>
  <c r="BB21" i="2"/>
  <c r="BG21" i="2" s="1"/>
  <c r="BD21" i="2"/>
  <c r="BB22" i="2"/>
  <c r="BG22" i="2" s="1"/>
  <c r="BD22" i="2"/>
  <c r="BB23" i="2"/>
  <c r="BG23" i="2" s="1"/>
  <c r="BD23" i="2"/>
  <c r="BB24" i="2"/>
  <c r="BG24" i="2" s="1"/>
  <c r="BD24" i="2"/>
  <c r="BB25" i="2"/>
  <c r="BG25" i="2" s="1"/>
  <c r="BD25" i="2"/>
  <c r="BB26" i="2"/>
  <c r="BG26" i="2" s="1"/>
  <c r="BD26" i="2"/>
  <c r="BB27" i="2"/>
  <c r="BG27" i="2" s="1"/>
  <c r="BD27" i="2"/>
  <c r="BB28" i="2"/>
  <c r="BG28" i="2" s="1"/>
  <c r="BD28" i="2"/>
  <c r="BB29" i="2"/>
  <c r="BG29" i="2" s="1"/>
  <c r="BD29" i="2"/>
  <c r="BB30" i="2"/>
  <c r="BG30" i="2" s="1"/>
  <c r="BD30" i="2"/>
  <c r="BB31" i="2"/>
  <c r="BG31" i="2" s="1"/>
  <c r="BD31" i="2"/>
  <c r="BB32" i="2"/>
  <c r="BD32" i="2"/>
  <c r="BB33" i="2"/>
  <c r="BG33" i="2" s="1"/>
  <c r="BD33" i="2"/>
  <c r="BB34" i="2"/>
  <c r="BG34" i="2" s="1"/>
  <c r="BD34" i="2"/>
  <c r="BB35" i="2"/>
  <c r="BG35" i="2" s="1"/>
  <c r="BD35" i="2"/>
  <c r="BB36" i="2"/>
  <c r="BG36" i="2" s="1"/>
  <c r="BD36" i="2"/>
  <c r="BB37" i="2"/>
  <c r="BG37" i="2" s="1"/>
  <c r="BD37" i="2"/>
  <c r="BB38" i="2"/>
  <c r="BD38" i="2"/>
  <c r="BB39" i="2"/>
  <c r="BG39" i="2" s="1"/>
  <c r="BD39" i="2"/>
  <c r="BB40" i="2"/>
  <c r="BG40" i="2" s="1"/>
  <c r="BD40" i="2"/>
  <c r="BB41" i="2"/>
  <c r="BG41" i="2" s="1"/>
  <c r="BD41" i="2"/>
  <c r="BB42" i="2"/>
  <c r="BG42" i="2" s="1"/>
  <c r="BD42" i="2"/>
  <c r="BB43" i="2"/>
  <c r="BG43" i="2" s="1"/>
  <c r="BD43" i="2"/>
  <c r="BB44" i="2"/>
  <c r="BG44" i="2" s="1"/>
  <c r="BD44" i="2"/>
  <c r="BB45" i="2"/>
  <c r="BG45" i="2" s="1"/>
  <c r="BD45" i="2"/>
  <c r="BB46" i="2"/>
  <c r="BG46" i="2" s="1"/>
  <c r="BD46" i="2"/>
  <c r="BB47" i="2"/>
  <c r="BD47" i="2"/>
  <c r="BB48" i="2"/>
  <c r="BG48" i="2" s="1"/>
  <c r="BD48" i="2"/>
  <c r="BB49" i="2"/>
  <c r="BG49" i="2" s="1"/>
  <c r="BD49" i="2"/>
  <c r="BB50" i="2"/>
  <c r="BG50" i="2" s="1"/>
  <c r="BD50" i="2"/>
  <c r="BB51" i="2"/>
  <c r="BG51" i="2" s="1"/>
  <c r="BD51" i="2"/>
  <c r="BB52" i="2"/>
  <c r="BG52" i="2" s="1"/>
  <c r="BD52" i="2"/>
  <c r="BB53" i="2"/>
  <c r="BG53" i="2" s="1"/>
  <c r="BD53" i="2"/>
  <c r="BB54" i="2"/>
  <c r="BG54" i="2" s="1"/>
  <c r="BD54" i="2"/>
  <c r="BB55" i="2"/>
  <c r="BG55" i="2" s="1"/>
  <c r="BD55" i="2"/>
  <c r="BB56" i="2"/>
  <c r="BG56" i="2" s="1"/>
  <c r="BD56" i="2"/>
  <c r="BB57" i="2"/>
  <c r="BG57" i="2" s="1"/>
  <c r="BD57" i="2"/>
  <c r="BB58" i="2"/>
  <c r="BG58" i="2" s="1"/>
  <c r="BD58" i="2"/>
  <c r="BB59" i="2"/>
  <c r="BG59" i="2" s="1"/>
  <c r="BD59" i="2"/>
  <c r="BB60" i="2"/>
  <c r="BG60" i="2" s="1"/>
  <c r="BD60" i="2"/>
  <c r="BB61" i="2"/>
  <c r="BG61" i="2" s="1"/>
  <c r="BD61" i="2"/>
  <c r="BB62" i="2"/>
  <c r="BG62" i="2" s="1"/>
  <c r="BD62" i="2"/>
  <c r="BD4" i="2"/>
  <c r="BB4" i="2"/>
  <c r="M4" i="20"/>
  <c r="M5" i="20"/>
  <c r="M9" i="20"/>
  <c r="M10" i="20"/>
  <c r="M11" i="20"/>
  <c r="M15" i="20"/>
  <c r="M16" i="20"/>
  <c r="M17" i="20"/>
  <c r="M21" i="20"/>
  <c r="M22" i="20"/>
  <c r="M23" i="20"/>
  <c r="M27" i="20"/>
  <c r="M3" i="20"/>
  <c r="I4" i="20"/>
  <c r="I5" i="20"/>
  <c r="I6" i="20"/>
  <c r="I7" i="20"/>
  <c r="I8" i="20"/>
  <c r="I9" i="20"/>
  <c r="I10" i="20"/>
  <c r="I11" i="20"/>
  <c r="I12" i="20"/>
  <c r="I13" i="20"/>
  <c r="I14" i="20"/>
  <c r="I15" i="20"/>
  <c r="I16" i="20"/>
  <c r="I17" i="20"/>
  <c r="I18" i="20"/>
  <c r="I19" i="20"/>
  <c r="I20" i="20"/>
  <c r="I21" i="20"/>
  <c r="I22" i="20"/>
  <c r="I23" i="20"/>
  <c r="I24" i="20"/>
  <c r="I25" i="20"/>
  <c r="I26" i="20"/>
  <c r="I27" i="20"/>
  <c r="I28" i="20"/>
  <c r="I29" i="20"/>
  <c r="I30" i="20"/>
  <c r="I3" i="20"/>
  <c r="M32" i="24"/>
  <c r="M28" i="24"/>
  <c r="E27" i="24"/>
  <c r="E26" i="24"/>
  <c r="M23" i="24"/>
  <c r="M18" i="24"/>
  <c r="M16" i="24"/>
  <c r="M15" i="24"/>
  <c r="M14" i="24"/>
  <c r="M13" i="24"/>
  <c r="J12" i="24"/>
  <c r="J11" i="24"/>
  <c r="I11" i="24"/>
  <c r="M10" i="24"/>
  <c r="M9" i="24"/>
  <c r="M8" i="24"/>
  <c r="I7" i="24"/>
  <c r="K6" i="24"/>
  <c r="J6" i="24"/>
  <c r="I6" i="24"/>
  <c r="M5" i="24"/>
  <c r="M4" i="24"/>
  <c r="M3" i="24"/>
  <c r="BK65" i="2" l="1"/>
  <c r="BH69" i="2"/>
  <c r="BH70" i="2"/>
  <c r="BF74" i="2"/>
  <c r="BK48" i="2"/>
  <c r="BH51" i="2"/>
  <c r="BH73" i="2" s="1"/>
  <c r="BK67" i="2"/>
  <c r="BK68" i="2"/>
  <c r="BH33" i="2"/>
  <c r="BF67" i="2"/>
  <c r="BH49" i="2"/>
  <c r="BH74" i="2" s="1"/>
  <c r="BH38" i="2"/>
  <c r="BH10" i="2"/>
  <c r="BF65" i="2"/>
  <c r="BF68" i="2"/>
  <c r="BC68" i="2"/>
  <c r="BF76" i="2"/>
  <c r="BF75" i="2"/>
  <c r="BF73" i="2"/>
  <c r="BF66" i="2"/>
  <c r="BK32" i="2"/>
  <c r="BK66" i="2"/>
  <c r="BC70" i="2"/>
  <c r="BC71" i="2"/>
  <c r="BC69" i="2"/>
  <c r="BC66" i="2"/>
  <c r="BC65" i="2"/>
  <c r="BC72" i="2"/>
  <c r="BC76" i="2"/>
  <c r="BG10" i="2"/>
  <c r="BB68" i="2"/>
  <c r="BB67" i="2"/>
  <c r="BG4" i="2"/>
  <c r="BB65" i="2"/>
  <c r="BB70" i="2"/>
  <c r="BB69" i="2"/>
  <c r="BB66" i="2"/>
  <c r="BI57" i="2"/>
  <c r="BJ57" i="2" s="1"/>
  <c r="BE57" i="2"/>
  <c r="BI51" i="2"/>
  <c r="BJ51" i="2" s="1"/>
  <c r="BE51" i="2"/>
  <c r="BI45" i="2"/>
  <c r="BJ45" i="2" s="1"/>
  <c r="BE45" i="2"/>
  <c r="BF45" i="2" s="1"/>
  <c r="BK45" i="2" s="1"/>
  <c r="BI39" i="2"/>
  <c r="BJ39" i="2" s="1"/>
  <c r="BE39" i="2"/>
  <c r="BI33" i="2"/>
  <c r="BJ33" i="2" s="1"/>
  <c r="BE33" i="2"/>
  <c r="BI27" i="2"/>
  <c r="BJ27" i="2" s="1"/>
  <c r="BE27" i="2"/>
  <c r="BF27" i="2" s="1"/>
  <c r="BK27" i="2" s="1"/>
  <c r="BI21" i="2"/>
  <c r="BJ21" i="2" s="1"/>
  <c r="BE21" i="2"/>
  <c r="BF21" i="2" s="1"/>
  <c r="BK21" i="2" s="1"/>
  <c r="BI9" i="2"/>
  <c r="BJ9" i="2" s="1"/>
  <c r="BE9" i="2"/>
  <c r="BF9" i="2" s="1"/>
  <c r="BK9" i="2" s="1"/>
  <c r="BI4" i="2"/>
  <c r="BD65" i="2"/>
  <c r="BD70" i="2"/>
  <c r="BD69" i="2"/>
  <c r="BD66" i="2"/>
  <c r="BE4" i="2"/>
  <c r="BI62" i="2"/>
  <c r="BJ62" i="2" s="1"/>
  <c r="BE62" i="2"/>
  <c r="BF62" i="2" s="1"/>
  <c r="BK62" i="2" s="1"/>
  <c r="BI56" i="2"/>
  <c r="BJ56" i="2" s="1"/>
  <c r="BE56" i="2"/>
  <c r="BI50" i="2"/>
  <c r="BJ50" i="2" s="1"/>
  <c r="BE50" i="2"/>
  <c r="BI44" i="2"/>
  <c r="BJ44" i="2" s="1"/>
  <c r="BE44" i="2"/>
  <c r="BF44" i="2" s="1"/>
  <c r="BK44" i="2" s="1"/>
  <c r="BI38" i="2"/>
  <c r="BD71" i="2"/>
  <c r="BE38" i="2"/>
  <c r="BD72" i="2"/>
  <c r="BI32" i="2"/>
  <c r="BD75" i="2"/>
  <c r="BE32" i="2"/>
  <c r="BD76" i="2"/>
  <c r="BI26" i="2"/>
  <c r="BJ26" i="2" s="1"/>
  <c r="BE26" i="2"/>
  <c r="BF26" i="2" s="1"/>
  <c r="BK26" i="2" s="1"/>
  <c r="BI20" i="2"/>
  <c r="BJ20" i="2" s="1"/>
  <c r="BE20" i="2"/>
  <c r="BF20" i="2" s="1"/>
  <c r="BK20" i="2" s="1"/>
  <c r="BI14" i="2"/>
  <c r="BJ14" i="2" s="1"/>
  <c r="BE14" i="2"/>
  <c r="BF14" i="2" s="1"/>
  <c r="BK14" i="2" s="1"/>
  <c r="BI8" i="2"/>
  <c r="BJ8" i="2" s="1"/>
  <c r="BE8" i="2"/>
  <c r="BF8" i="2" s="1"/>
  <c r="BK8" i="2" s="1"/>
  <c r="BB76" i="2"/>
  <c r="BB75" i="2"/>
  <c r="BI61" i="2"/>
  <c r="BJ61" i="2" s="1"/>
  <c r="BE61" i="2"/>
  <c r="BF61" i="2" s="1"/>
  <c r="BK61" i="2" s="1"/>
  <c r="BI49" i="2"/>
  <c r="BJ49" i="2" s="1"/>
  <c r="BE49" i="2"/>
  <c r="BI43" i="2"/>
  <c r="BJ43" i="2" s="1"/>
  <c r="BE43" i="2"/>
  <c r="BI37" i="2"/>
  <c r="BJ37" i="2" s="1"/>
  <c r="BE37" i="2"/>
  <c r="BF37" i="2" s="1"/>
  <c r="BK37" i="2" s="1"/>
  <c r="BI31" i="2"/>
  <c r="BJ31" i="2" s="1"/>
  <c r="BE31" i="2"/>
  <c r="BF31" i="2" s="1"/>
  <c r="BK31" i="2" s="1"/>
  <c r="BI25" i="2"/>
  <c r="BJ25" i="2" s="1"/>
  <c r="BE25" i="2"/>
  <c r="BF25" i="2" s="1"/>
  <c r="BK25" i="2" s="1"/>
  <c r="BI19" i="2"/>
  <c r="BJ19" i="2" s="1"/>
  <c r="BE19" i="2"/>
  <c r="BF19" i="2" s="1"/>
  <c r="BK19" i="2" s="1"/>
  <c r="BI13" i="2"/>
  <c r="BJ13" i="2" s="1"/>
  <c r="BE13" i="2"/>
  <c r="BF13" i="2" s="1"/>
  <c r="BK13" i="2" s="1"/>
  <c r="BI7" i="2"/>
  <c r="BJ7" i="2" s="1"/>
  <c r="BE7" i="2"/>
  <c r="BF7" i="2" s="1"/>
  <c r="BK7" i="2" s="1"/>
  <c r="BB72" i="2"/>
  <c r="BB71" i="2"/>
  <c r="BI60" i="2"/>
  <c r="BJ60" i="2" s="1"/>
  <c r="BE60" i="2"/>
  <c r="BF60" i="2" s="1"/>
  <c r="BK60" i="2" s="1"/>
  <c r="BI54" i="2"/>
  <c r="BJ54" i="2" s="1"/>
  <c r="BE54" i="2"/>
  <c r="BF54" i="2" s="1"/>
  <c r="BK54" i="2" s="1"/>
  <c r="BI48" i="2"/>
  <c r="BJ48" i="2" s="1"/>
  <c r="BE48" i="2"/>
  <c r="BI42" i="2"/>
  <c r="BJ42" i="2" s="1"/>
  <c r="BE42" i="2"/>
  <c r="BI36" i="2"/>
  <c r="BJ36" i="2" s="1"/>
  <c r="BE36" i="2"/>
  <c r="BF36" i="2" s="1"/>
  <c r="BK36" i="2" s="1"/>
  <c r="BI30" i="2"/>
  <c r="BJ30" i="2" s="1"/>
  <c r="BE30" i="2"/>
  <c r="BF30" i="2" s="1"/>
  <c r="BK30" i="2" s="1"/>
  <c r="BI24" i="2"/>
  <c r="BJ24" i="2" s="1"/>
  <c r="BE24" i="2"/>
  <c r="BI18" i="2"/>
  <c r="BJ18" i="2" s="1"/>
  <c r="BE18" i="2"/>
  <c r="BI12" i="2"/>
  <c r="BJ12" i="2" s="1"/>
  <c r="BE12" i="2"/>
  <c r="BI6" i="2"/>
  <c r="BJ6" i="2" s="1"/>
  <c r="BE6" i="2"/>
  <c r="BI55" i="2"/>
  <c r="BJ55" i="2" s="1"/>
  <c r="BE55" i="2"/>
  <c r="BF55" i="2" s="1"/>
  <c r="BK55" i="2" s="1"/>
  <c r="BI59" i="2"/>
  <c r="BJ59" i="2" s="1"/>
  <c r="BE59" i="2"/>
  <c r="BI53" i="2"/>
  <c r="BJ53" i="2" s="1"/>
  <c r="BE53" i="2"/>
  <c r="BF53" i="2" s="1"/>
  <c r="BK53" i="2" s="1"/>
  <c r="BD74" i="2"/>
  <c r="BD73" i="2"/>
  <c r="BE47" i="2"/>
  <c r="BI41" i="2"/>
  <c r="BJ41" i="2" s="1"/>
  <c r="BE41" i="2"/>
  <c r="BI35" i="2"/>
  <c r="BJ35" i="2" s="1"/>
  <c r="BE35" i="2"/>
  <c r="BF35" i="2" s="1"/>
  <c r="BK35" i="2" s="1"/>
  <c r="BI29" i="2"/>
  <c r="BJ29" i="2" s="1"/>
  <c r="BE29" i="2"/>
  <c r="BF29" i="2" s="1"/>
  <c r="BK29" i="2" s="1"/>
  <c r="BI23" i="2"/>
  <c r="BJ23" i="2" s="1"/>
  <c r="BE23" i="2"/>
  <c r="BI17" i="2"/>
  <c r="BJ17" i="2" s="1"/>
  <c r="BE17" i="2"/>
  <c r="BI11" i="2"/>
  <c r="BJ11" i="2" s="1"/>
  <c r="BE11" i="2"/>
  <c r="BI5" i="2"/>
  <c r="BJ5" i="2" s="1"/>
  <c r="BE5" i="2"/>
  <c r="BB73" i="2"/>
  <c r="BB74" i="2"/>
  <c r="BI58" i="2"/>
  <c r="BJ58" i="2" s="1"/>
  <c r="BE58" i="2"/>
  <c r="BI52" i="2"/>
  <c r="BJ52" i="2" s="1"/>
  <c r="BE52" i="2"/>
  <c r="BI46" i="2"/>
  <c r="BJ46" i="2" s="1"/>
  <c r="BE46" i="2"/>
  <c r="BF46" i="2" s="1"/>
  <c r="BK46" i="2" s="1"/>
  <c r="BI40" i="2"/>
  <c r="BJ40" i="2" s="1"/>
  <c r="BE40" i="2"/>
  <c r="BI34" i="2"/>
  <c r="BJ34" i="2" s="1"/>
  <c r="BE34" i="2"/>
  <c r="BI28" i="2"/>
  <c r="BJ28" i="2" s="1"/>
  <c r="BE28" i="2"/>
  <c r="BI22" i="2"/>
  <c r="BJ22" i="2" s="1"/>
  <c r="BE22" i="2"/>
  <c r="BI16" i="2"/>
  <c r="BJ16" i="2" s="1"/>
  <c r="BE16" i="2"/>
  <c r="BI10" i="2"/>
  <c r="BE10" i="2"/>
  <c r="BD68" i="2"/>
  <c r="BD67" i="2"/>
  <c r="BI15" i="2"/>
  <c r="BJ15" i="2" s="1"/>
  <c r="BI47" i="2"/>
  <c r="BG47" i="2"/>
  <c r="BG38" i="2"/>
  <c r="BG32" i="2"/>
  <c r="F65" i="2"/>
  <c r="H65" i="2"/>
  <c r="J65" i="2"/>
  <c r="M65" i="2"/>
  <c r="P65" i="2"/>
  <c r="S65" i="2"/>
  <c r="V65" i="2"/>
  <c r="W65" i="2"/>
  <c r="X65" i="2"/>
  <c r="Z65" i="2"/>
  <c r="AC65" i="2"/>
  <c r="AE65" i="2"/>
  <c r="AH65" i="2"/>
  <c r="AJ65" i="2"/>
  <c r="AM65" i="2"/>
  <c r="AO65" i="2"/>
  <c r="AR65" i="2"/>
  <c r="AT65" i="2"/>
  <c r="AW65" i="2"/>
  <c r="AY65" i="2"/>
  <c r="F66" i="2"/>
  <c r="H66" i="2"/>
  <c r="J66" i="2"/>
  <c r="M66" i="2"/>
  <c r="P66" i="2"/>
  <c r="S66" i="2"/>
  <c r="V66" i="2"/>
  <c r="W66" i="2"/>
  <c r="X66" i="2"/>
  <c r="Z66" i="2"/>
  <c r="AC66" i="2"/>
  <c r="AE66" i="2"/>
  <c r="AH66" i="2"/>
  <c r="AJ66" i="2"/>
  <c r="AM66" i="2"/>
  <c r="AO66" i="2"/>
  <c r="AR66" i="2"/>
  <c r="AT66" i="2"/>
  <c r="AW66" i="2"/>
  <c r="AY66" i="2"/>
  <c r="F67" i="2"/>
  <c r="H67" i="2"/>
  <c r="J67" i="2"/>
  <c r="M67" i="2"/>
  <c r="P67" i="2"/>
  <c r="S67" i="2"/>
  <c r="V67" i="2"/>
  <c r="W67" i="2"/>
  <c r="X67" i="2"/>
  <c r="Z67" i="2"/>
  <c r="AC67" i="2"/>
  <c r="AE67" i="2"/>
  <c r="AH67" i="2"/>
  <c r="AJ67" i="2"/>
  <c r="AM67" i="2"/>
  <c r="AO67" i="2"/>
  <c r="AR67" i="2"/>
  <c r="AT67" i="2"/>
  <c r="AW67" i="2"/>
  <c r="AY67" i="2"/>
  <c r="F68" i="2"/>
  <c r="H68" i="2"/>
  <c r="J68" i="2"/>
  <c r="M68" i="2"/>
  <c r="P68" i="2"/>
  <c r="S68" i="2"/>
  <c r="V68" i="2"/>
  <c r="W68" i="2"/>
  <c r="X68" i="2"/>
  <c r="Z68" i="2"/>
  <c r="AC68" i="2"/>
  <c r="AE68" i="2"/>
  <c r="AH68" i="2"/>
  <c r="AJ68" i="2"/>
  <c r="AM68" i="2"/>
  <c r="AO68" i="2"/>
  <c r="AR68" i="2"/>
  <c r="AT68" i="2"/>
  <c r="AW68" i="2"/>
  <c r="AY68" i="2"/>
  <c r="F69" i="2"/>
  <c r="H69" i="2"/>
  <c r="J69" i="2"/>
  <c r="M69" i="2"/>
  <c r="P69" i="2"/>
  <c r="S69" i="2"/>
  <c r="V69" i="2"/>
  <c r="W69" i="2"/>
  <c r="X69" i="2"/>
  <c r="Z69" i="2"/>
  <c r="AC69" i="2"/>
  <c r="AE69" i="2"/>
  <c r="AH69" i="2"/>
  <c r="AJ69" i="2"/>
  <c r="AM69" i="2"/>
  <c r="AO69" i="2"/>
  <c r="AR69" i="2"/>
  <c r="AT69" i="2"/>
  <c r="AW69" i="2"/>
  <c r="AY69" i="2"/>
  <c r="F70" i="2"/>
  <c r="H70" i="2"/>
  <c r="J70" i="2"/>
  <c r="M70" i="2"/>
  <c r="P70" i="2"/>
  <c r="S70" i="2"/>
  <c r="V70" i="2"/>
  <c r="W70" i="2"/>
  <c r="X70" i="2"/>
  <c r="Z70" i="2"/>
  <c r="AC70" i="2"/>
  <c r="AE70" i="2"/>
  <c r="AH70" i="2"/>
  <c r="AJ70" i="2"/>
  <c r="AM70" i="2"/>
  <c r="AO70" i="2"/>
  <c r="AR70" i="2"/>
  <c r="AT70" i="2"/>
  <c r="AW70" i="2"/>
  <c r="AY70" i="2"/>
  <c r="F71" i="2"/>
  <c r="H71" i="2"/>
  <c r="J71" i="2"/>
  <c r="K71" i="2"/>
  <c r="M71" i="2"/>
  <c r="P71" i="2"/>
  <c r="Q71" i="2"/>
  <c r="S71" i="2"/>
  <c r="X71" i="2"/>
  <c r="Z71" i="2"/>
  <c r="AC71" i="2"/>
  <c r="AE71" i="2"/>
  <c r="AH71" i="2"/>
  <c r="AJ71" i="2"/>
  <c r="AM71" i="2"/>
  <c r="AO71" i="2"/>
  <c r="AR71" i="2"/>
  <c r="AT71" i="2"/>
  <c r="AW71" i="2"/>
  <c r="AY71" i="2"/>
  <c r="F72" i="2"/>
  <c r="H72" i="2"/>
  <c r="J72" i="2"/>
  <c r="K72" i="2"/>
  <c r="M72" i="2"/>
  <c r="P72" i="2"/>
  <c r="Q72" i="2"/>
  <c r="S72" i="2"/>
  <c r="X72" i="2"/>
  <c r="Z72" i="2"/>
  <c r="AC72" i="2"/>
  <c r="AE72" i="2"/>
  <c r="AH72" i="2"/>
  <c r="AJ72" i="2"/>
  <c r="AM72" i="2"/>
  <c r="AO72" i="2"/>
  <c r="AR72" i="2"/>
  <c r="AT72" i="2"/>
  <c r="AW72" i="2"/>
  <c r="AY72" i="2"/>
  <c r="F73" i="2"/>
  <c r="H73" i="2"/>
  <c r="M73" i="2"/>
  <c r="S73" i="2"/>
  <c r="X73" i="2"/>
  <c r="Z73" i="2"/>
  <c r="AC73" i="2"/>
  <c r="AE73" i="2"/>
  <c r="AH73" i="2"/>
  <c r="AJ73" i="2"/>
  <c r="AM73" i="2"/>
  <c r="AO73" i="2"/>
  <c r="AR73" i="2"/>
  <c r="AT73" i="2"/>
  <c r="AW73" i="2"/>
  <c r="AY73" i="2"/>
  <c r="F74" i="2"/>
  <c r="H74" i="2"/>
  <c r="M74" i="2"/>
  <c r="S74" i="2"/>
  <c r="X74" i="2"/>
  <c r="Z74" i="2"/>
  <c r="AC74" i="2"/>
  <c r="AE74" i="2"/>
  <c r="AH74" i="2"/>
  <c r="AJ74" i="2"/>
  <c r="AM74" i="2"/>
  <c r="AO74" i="2"/>
  <c r="AR74" i="2"/>
  <c r="AT74" i="2"/>
  <c r="AW74" i="2"/>
  <c r="AY74" i="2"/>
  <c r="F75" i="2"/>
  <c r="H75" i="2"/>
  <c r="M75" i="2"/>
  <c r="S75" i="2"/>
  <c r="X75" i="2"/>
  <c r="Z75" i="2"/>
  <c r="AC75" i="2"/>
  <c r="AE75" i="2"/>
  <c r="AH75" i="2"/>
  <c r="AJ75" i="2"/>
  <c r="AM75" i="2"/>
  <c r="AO75" i="2"/>
  <c r="AR75" i="2"/>
  <c r="AT75" i="2"/>
  <c r="AW75" i="2"/>
  <c r="AY75" i="2"/>
  <c r="F76" i="2"/>
  <c r="H76" i="2"/>
  <c r="M76" i="2"/>
  <c r="S76" i="2"/>
  <c r="X76" i="2"/>
  <c r="Z76" i="2"/>
  <c r="AC76" i="2"/>
  <c r="AE76" i="2"/>
  <c r="AH76" i="2"/>
  <c r="AJ76" i="2"/>
  <c r="AM76" i="2"/>
  <c r="AO76" i="2"/>
  <c r="AR76" i="2"/>
  <c r="AT76" i="2"/>
  <c r="AW76" i="2"/>
  <c r="AY76" i="2"/>
  <c r="E65" i="2"/>
  <c r="E66" i="2"/>
  <c r="E67" i="2"/>
  <c r="E68" i="2"/>
  <c r="E69" i="2"/>
  <c r="E70" i="2"/>
  <c r="E71" i="2"/>
  <c r="E72" i="2"/>
  <c r="E73" i="2"/>
  <c r="E74" i="2"/>
  <c r="E75" i="2"/>
  <c r="E76" i="2"/>
  <c r="E8" i="21"/>
  <c r="E7" i="21"/>
  <c r="AZ62" i="2"/>
  <c r="AZ61" i="2"/>
  <c r="AZ60" i="2"/>
  <c r="AZ59" i="2"/>
  <c r="AZ58" i="2"/>
  <c r="AZ57" i="2"/>
  <c r="AZ56" i="2"/>
  <c r="AZ55" i="2"/>
  <c r="AZ54" i="2"/>
  <c r="AZ53" i="2"/>
  <c r="AZ52" i="2"/>
  <c r="AZ51" i="2"/>
  <c r="AZ50" i="2"/>
  <c r="AZ49" i="2"/>
  <c r="AZ48" i="2"/>
  <c r="AZ47" i="2"/>
  <c r="AZ46" i="2"/>
  <c r="AZ45" i="2"/>
  <c r="AZ44" i="2"/>
  <c r="AZ43" i="2"/>
  <c r="AZ42" i="2"/>
  <c r="AZ41" i="2"/>
  <c r="AZ40" i="2"/>
  <c r="AZ39" i="2"/>
  <c r="AZ38" i="2"/>
  <c r="AZ37" i="2"/>
  <c r="AZ36" i="2"/>
  <c r="AZ35" i="2"/>
  <c r="AZ34" i="2"/>
  <c r="AZ33" i="2"/>
  <c r="AZ32" i="2"/>
  <c r="AZ31" i="2"/>
  <c r="AZ30" i="2"/>
  <c r="AZ29" i="2"/>
  <c r="AZ28" i="2"/>
  <c r="AZ27" i="2"/>
  <c r="AZ26" i="2"/>
  <c r="AZ25" i="2"/>
  <c r="AZ24" i="2"/>
  <c r="AZ23" i="2"/>
  <c r="AZ22" i="2"/>
  <c r="AZ21" i="2"/>
  <c r="AZ20" i="2"/>
  <c r="AZ19" i="2"/>
  <c r="AZ18" i="2"/>
  <c r="AZ17" i="2"/>
  <c r="AZ16" i="2"/>
  <c r="AZ15" i="2"/>
  <c r="AZ14" i="2"/>
  <c r="AZ13" i="2"/>
  <c r="AZ12" i="2"/>
  <c r="AZ11" i="2"/>
  <c r="AZ10" i="2"/>
  <c r="AZ9" i="2"/>
  <c r="AZ8" i="2"/>
  <c r="AZ7" i="2"/>
  <c r="AZ6" i="2"/>
  <c r="AZ5" i="2"/>
  <c r="AZ4" i="2"/>
  <c r="AU62" i="2"/>
  <c r="AU61" i="2"/>
  <c r="AU60" i="2"/>
  <c r="AU59" i="2"/>
  <c r="AU58" i="2"/>
  <c r="AU57" i="2"/>
  <c r="AU56" i="2"/>
  <c r="AU55" i="2"/>
  <c r="AU54" i="2"/>
  <c r="AU53" i="2"/>
  <c r="AU52" i="2"/>
  <c r="AU51" i="2"/>
  <c r="AU50" i="2"/>
  <c r="AU49" i="2"/>
  <c r="AU48" i="2"/>
  <c r="AU47" i="2"/>
  <c r="AU46" i="2"/>
  <c r="AU45" i="2"/>
  <c r="AU44" i="2"/>
  <c r="AU43" i="2"/>
  <c r="AU42" i="2"/>
  <c r="AU41" i="2"/>
  <c r="AU40" i="2"/>
  <c r="AU39" i="2"/>
  <c r="AU38" i="2"/>
  <c r="AU37" i="2"/>
  <c r="AU36" i="2"/>
  <c r="AU35" i="2"/>
  <c r="AU34" i="2"/>
  <c r="AU33" i="2"/>
  <c r="AU32" i="2"/>
  <c r="AU31" i="2"/>
  <c r="AU30" i="2"/>
  <c r="AU29" i="2"/>
  <c r="AU28" i="2"/>
  <c r="AU27" i="2"/>
  <c r="AU26" i="2"/>
  <c r="AU25" i="2"/>
  <c r="AU24" i="2"/>
  <c r="AU23" i="2"/>
  <c r="AU22" i="2"/>
  <c r="AU21" i="2"/>
  <c r="AU20" i="2"/>
  <c r="AU19" i="2"/>
  <c r="AU18" i="2"/>
  <c r="AU17" i="2"/>
  <c r="AU16" i="2"/>
  <c r="AU15" i="2"/>
  <c r="AU14" i="2"/>
  <c r="AU13" i="2"/>
  <c r="AU12" i="2"/>
  <c r="AU11" i="2"/>
  <c r="AU10" i="2"/>
  <c r="AU9" i="2"/>
  <c r="AU8" i="2"/>
  <c r="AU7" i="2"/>
  <c r="AU6" i="2"/>
  <c r="AU5" i="2"/>
  <c r="AU4" i="2"/>
  <c r="AP62" i="2"/>
  <c r="AP61" i="2"/>
  <c r="AP60" i="2"/>
  <c r="AP59" i="2"/>
  <c r="AP58" i="2"/>
  <c r="AP57" i="2"/>
  <c r="AP56" i="2"/>
  <c r="AP55" i="2"/>
  <c r="AP54" i="2"/>
  <c r="AP53" i="2"/>
  <c r="AP52" i="2"/>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7" i="2"/>
  <c r="AP16" i="2"/>
  <c r="AP15" i="2"/>
  <c r="AP14" i="2"/>
  <c r="AP13" i="2"/>
  <c r="AP12" i="2"/>
  <c r="AP11" i="2"/>
  <c r="AP10" i="2"/>
  <c r="AP9" i="2"/>
  <c r="AP8" i="2"/>
  <c r="AP7" i="2"/>
  <c r="AP6" i="2"/>
  <c r="AP5" i="2"/>
  <c r="AP4" i="2"/>
  <c r="AK62" i="2"/>
  <c r="AK61" i="2"/>
  <c r="AK60" i="2"/>
  <c r="AK59" i="2"/>
  <c r="AK58" i="2"/>
  <c r="AK57" i="2"/>
  <c r="AK56" i="2"/>
  <c r="AK55" i="2"/>
  <c r="AK54" i="2"/>
  <c r="AK53" i="2"/>
  <c r="AK52" i="2"/>
  <c r="AK51" i="2"/>
  <c r="AK50" i="2"/>
  <c r="AK49" i="2"/>
  <c r="AK48" i="2"/>
  <c r="AK47" i="2"/>
  <c r="AK46" i="2"/>
  <c r="AK45" i="2"/>
  <c r="AK44" i="2"/>
  <c r="AK43" i="2"/>
  <c r="AK42" i="2"/>
  <c r="AK41" i="2"/>
  <c r="AK40" i="2"/>
  <c r="AK39" i="2"/>
  <c r="AK38" i="2"/>
  <c r="AK37" i="2"/>
  <c r="AK36" i="2"/>
  <c r="AK35" i="2"/>
  <c r="AK34" i="2"/>
  <c r="AK33" i="2"/>
  <c r="AK32" i="2"/>
  <c r="AK31" i="2"/>
  <c r="AK30" i="2"/>
  <c r="AK29" i="2"/>
  <c r="AK28" i="2"/>
  <c r="AK27" i="2"/>
  <c r="AK26" i="2"/>
  <c r="AK25" i="2"/>
  <c r="AK24" i="2"/>
  <c r="AK23" i="2"/>
  <c r="AK22" i="2"/>
  <c r="AK21" i="2"/>
  <c r="AK20" i="2"/>
  <c r="AK19" i="2"/>
  <c r="AK18" i="2"/>
  <c r="AK17" i="2"/>
  <c r="AK16" i="2"/>
  <c r="AK15" i="2"/>
  <c r="AK14" i="2"/>
  <c r="AK13" i="2"/>
  <c r="AK12" i="2"/>
  <c r="AK11" i="2"/>
  <c r="AK10" i="2"/>
  <c r="AK9" i="2"/>
  <c r="AK8" i="2"/>
  <c r="AK7" i="2"/>
  <c r="AK6" i="2"/>
  <c r="AK5" i="2"/>
  <c r="AK4"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6" i="2"/>
  <c r="AF5" i="2"/>
  <c r="AF4" i="2"/>
  <c r="AA62" i="2"/>
  <c r="AA61" i="2"/>
  <c r="AA60" i="2"/>
  <c r="AA59" i="2"/>
  <c r="AA58" i="2"/>
  <c r="AA5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AA6" i="2"/>
  <c r="AA5" i="2"/>
  <c r="AA4" i="2"/>
  <c r="T4" i="2"/>
  <c r="T62" i="2"/>
  <c r="T61" i="2"/>
  <c r="T60" i="2"/>
  <c r="T59"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6" i="2"/>
  <c r="T15" i="2"/>
  <c r="T14" i="2"/>
  <c r="T13" i="2"/>
  <c r="T12" i="2"/>
  <c r="T11" i="2"/>
  <c r="T10" i="2"/>
  <c r="T9" i="2"/>
  <c r="T8" i="2"/>
  <c r="T7" i="2"/>
  <c r="T6" i="2"/>
  <c r="T5"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BG65" i="2" l="1"/>
  <c r="BG69" i="2"/>
  <c r="BG66" i="2"/>
  <c r="BG70" i="2"/>
  <c r="BK75" i="2"/>
  <c r="BK76" i="2"/>
  <c r="BG75" i="2"/>
  <c r="BG76" i="2"/>
  <c r="BG71" i="2"/>
  <c r="BG72" i="2"/>
  <c r="BG67" i="2"/>
  <c r="BG68" i="2"/>
  <c r="BH67" i="2"/>
  <c r="BH68" i="2"/>
  <c r="BG73" i="2"/>
  <c r="BG74" i="2"/>
  <c r="BH71" i="2"/>
  <c r="BH72" i="2"/>
  <c r="BK73" i="2"/>
  <c r="BK74" i="2"/>
  <c r="BH66" i="2"/>
  <c r="BH75" i="2"/>
  <c r="BH76" i="2"/>
  <c r="BH65" i="2"/>
  <c r="T67" i="2"/>
  <c r="AA67" i="2"/>
  <c r="AF73" i="2"/>
  <c r="BI74" i="2"/>
  <c r="BI73" i="2"/>
  <c r="BJ47" i="2"/>
  <c r="BE73" i="2"/>
  <c r="BE74" i="2"/>
  <c r="BE76" i="2"/>
  <c r="BE75" i="2"/>
  <c r="BE68" i="2"/>
  <c r="BE67" i="2"/>
  <c r="BI76" i="2"/>
  <c r="BI75" i="2"/>
  <c r="BJ32" i="2"/>
  <c r="BJ10" i="2"/>
  <c r="BI68" i="2"/>
  <c r="BI67" i="2"/>
  <c r="BE65" i="2"/>
  <c r="BE70" i="2"/>
  <c r="BE66" i="2"/>
  <c r="BE69" i="2"/>
  <c r="AP76" i="2"/>
  <c r="AZ67" i="2"/>
  <c r="BE72" i="2"/>
  <c r="BE71" i="2"/>
  <c r="BJ38" i="2"/>
  <c r="BI72" i="2"/>
  <c r="BI71" i="2"/>
  <c r="T75" i="2"/>
  <c r="BI65" i="2"/>
  <c r="BI70" i="2"/>
  <c r="BJ4" i="2"/>
  <c r="BI66" i="2"/>
  <c r="BI69" i="2"/>
  <c r="AF76" i="2"/>
  <c r="AF67" i="2"/>
  <c r="AU76" i="2"/>
  <c r="AA65" i="2"/>
  <c r="AK75" i="2"/>
  <c r="AU67" i="2"/>
  <c r="AZ74" i="2"/>
  <c r="AP67" i="2"/>
  <c r="AU73" i="2"/>
  <c r="N71" i="2"/>
  <c r="AA76" i="2"/>
  <c r="AK67" i="2"/>
  <c r="AK74" i="2"/>
  <c r="N67" i="2"/>
  <c r="AP71" i="2"/>
  <c r="AP74" i="2"/>
  <c r="AU71" i="2"/>
  <c r="AU74" i="2"/>
  <c r="AZ65" i="2"/>
  <c r="AZ71" i="2"/>
  <c r="N74" i="2"/>
  <c r="T74" i="2"/>
  <c r="AK71" i="2"/>
  <c r="AU69" i="2"/>
  <c r="N69" i="2"/>
  <c r="AA74" i="2"/>
  <c r="N76" i="2"/>
  <c r="AF71" i="2"/>
  <c r="AP65" i="2"/>
  <c r="AF74" i="2"/>
  <c r="T71" i="2"/>
  <c r="AA71" i="2"/>
  <c r="AK65" i="2"/>
  <c r="AK73" i="2"/>
  <c r="T65" i="2"/>
  <c r="AF69" i="2"/>
  <c r="AZ75" i="2"/>
  <c r="AP70" i="2"/>
  <c r="AA70" i="2"/>
  <c r="N68" i="2"/>
  <c r="AU66" i="2"/>
  <c r="AF66" i="2"/>
  <c r="AP73" i="2"/>
  <c r="AA73" i="2"/>
  <c r="AP69" i="2"/>
  <c r="AA69" i="2"/>
  <c r="AU65" i="2"/>
  <c r="AF65" i="2"/>
  <c r="AZ76" i="2"/>
  <c r="AK76" i="2"/>
  <c r="T76" i="2"/>
  <c r="N75" i="2"/>
  <c r="AZ72" i="2"/>
  <c r="AK72" i="2"/>
  <c r="T72" i="2"/>
  <c r="AP68" i="2"/>
  <c r="AA68" i="2"/>
  <c r="N66" i="2"/>
  <c r="AU75" i="2"/>
  <c r="AF75" i="2"/>
  <c r="N65" i="2"/>
  <c r="AZ70" i="2"/>
  <c r="AK70" i="2"/>
  <c r="AP66" i="2"/>
  <c r="AA66" i="2"/>
  <c r="AZ73" i="2"/>
  <c r="T73" i="2"/>
  <c r="AZ69" i="2"/>
  <c r="AK69" i="2"/>
  <c r="AU72" i="2"/>
  <c r="AF72" i="2"/>
  <c r="T70" i="2"/>
  <c r="AZ68" i="2"/>
  <c r="AK68" i="2"/>
  <c r="AP75" i="2"/>
  <c r="AA75" i="2"/>
  <c r="N72" i="2"/>
  <c r="T69" i="2"/>
  <c r="N73" i="2"/>
  <c r="AU70" i="2"/>
  <c r="AF70" i="2"/>
  <c r="T68" i="2"/>
  <c r="AZ66" i="2"/>
  <c r="AK66" i="2"/>
  <c r="AP72" i="2"/>
  <c r="AA72" i="2"/>
  <c r="N70" i="2"/>
  <c r="AU68" i="2"/>
  <c r="AF68" i="2"/>
  <c r="T66" i="2"/>
  <c r="P27" i="20"/>
  <c r="P21" i="20"/>
  <c r="P15" i="20"/>
  <c r="P9" i="20"/>
  <c r="BJ72" i="2" l="1"/>
  <c r="BJ71" i="2"/>
  <c r="BJ74" i="2"/>
  <c r="BJ73" i="2"/>
  <c r="BJ65" i="2"/>
  <c r="BJ69" i="2"/>
  <c r="BJ70" i="2"/>
  <c r="BJ66" i="2"/>
  <c r="BJ67" i="2"/>
  <c r="BJ68" i="2"/>
  <c r="BJ75" i="2"/>
  <c r="BJ76" i="2"/>
  <c r="G62" i="2"/>
  <c r="G61" i="2"/>
  <c r="G60" i="2"/>
  <c r="G59" i="2"/>
  <c r="G58" i="2"/>
  <c r="G57" i="2"/>
  <c r="G56" i="2"/>
  <c r="G55" i="2"/>
  <c r="G54" i="2"/>
  <c r="G53" i="2"/>
  <c r="G52" i="2"/>
  <c r="G51" i="2"/>
  <c r="G50" i="2"/>
  <c r="G49" i="2"/>
  <c r="G48" i="2"/>
  <c r="G47" i="2"/>
  <c r="G37" i="2"/>
  <c r="G36" i="2"/>
  <c r="G35" i="2"/>
  <c r="G34" i="2"/>
  <c r="G33" i="2"/>
  <c r="G32" i="2"/>
  <c r="G76" i="2" l="1"/>
  <c r="G75" i="2"/>
  <c r="G73" i="2"/>
  <c r="G74" i="2"/>
  <c r="AV61" i="2"/>
  <c r="BA61" i="2"/>
  <c r="U61" i="2"/>
  <c r="O61" i="2"/>
  <c r="AB61" i="2"/>
  <c r="AG61" i="2"/>
  <c r="AL61" i="2"/>
  <c r="AQ61" i="2"/>
  <c r="BA50" i="2"/>
  <c r="U50" i="2"/>
  <c r="O50" i="2"/>
  <c r="AB50" i="2"/>
  <c r="AG50" i="2"/>
  <c r="AL50" i="2"/>
  <c r="AQ50" i="2"/>
  <c r="AV50" i="2"/>
  <c r="AB51" i="2"/>
  <c r="O51" i="2"/>
  <c r="AG51" i="2"/>
  <c r="AL51" i="2"/>
  <c r="AQ51" i="2"/>
  <c r="AV51" i="2"/>
  <c r="BA51" i="2"/>
  <c r="U51" i="2"/>
  <c r="BA32" i="2"/>
  <c r="U32" i="2"/>
  <c r="AB32" i="2"/>
  <c r="O32" i="2"/>
  <c r="AG32" i="2"/>
  <c r="AL32" i="2"/>
  <c r="AQ32" i="2"/>
  <c r="AV32" i="2"/>
  <c r="AL35" i="2"/>
  <c r="AQ35" i="2"/>
  <c r="AV35" i="2"/>
  <c r="AB35" i="2"/>
  <c r="BA35" i="2"/>
  <c r="U35" i="2"/>
  <c r="AG35" i="2"/>
  <c r="O35" i="2"/>
  <c r="BA56" i="2"/>
  <c r="U56" i="2"/>
  <c r="O56" i="2"/>
  <c r="AB56" i="2"/>
  <c r="AG56" i="2"/>
  <c r="AQ56" i="2"/>
  <c r="AL56" i="2"/>
  <c r="AV56" i="2"/>
  <c r="AL59" i="2"/>
  <c r="AQ59" i="2"/>
  <c r="AV59" i="2"/>
  <c r="BA59" i="2"/>
  <c r="U59" i="2"/>
  <c r="AB59" i="2"/>
  <c r="AG59" i="2"/>
  <c r="O59" i="2"/>
  <c r="AQ48" i="2"/>
  <c r="O48" i="2"/>
  <c r="AB48" i="2"/>
  <c r="AV48" i="2"/>
  <c r="U48" i="2"/>
  <c r="BA48" i="2"/>
  <c r="AG48" i="2"/>
  <c r="AL48" i="2"/>
  <c r="AV49" i="2"/>
  <c r="BA49" i="2"/>
  <c r="U49" i="2"/>
  <c r="O49" i="2"/>
  <c r="AB49" i="2"/>
  <c r="AL49" i="2"/>
  <c r="AG49" i="2"/>
  <c r="AQ49" i="2"/>
  <c r="AG52" i="2"/>
  <c r="AL52" i="2"/>
  <c r="AQ52" i="2"/>
  <c r="AV52" i="2"/>
  <c r="BA52" i="2"/>
  <c r="U52" i="2"/>
  <c r="O52" i="2"/>
  <c r="AB52" i="2"/>
  <c r="AQ54" i="2"/>
  <c r="O54" i="2"/>
  <c r="AV54" i="2"/>
  <c r="AB54" i="2"/>
  <c r="AG54" i="2"/>
  <c r="BA54" i="2"/>
  <c r="U54" i="2"/>
  <c r="AL54" i="2"/>
  <c r="AG34" i="2"/>
  <c r="AL34" i="2"/>
  <c r="AQ34" i="2"/>
  <c r="AV34" i="2"/>
  <c r="BA34" i="2"/>
  <c r="U34" i="2"/>
  <c r="O34" i="2"/>
  <c r="AB34" i="2"/>
  <c r="AQ36" i="2"/>
  <c r="O36" i="2"/>
  <c r="AB36" i="2"/>
  <c r="AV36" i="2"/>
  <c r="U36" i="2"/>
  <c r="BA36" i="2"/>
  <c r="AG36" i="2"/>
  <c r="AL36" i="2"/>
  <c r="AB57" i="2"/>
  <c r="AG57" i="2"/>
  <c r="AL57" i="2"/>
  <c r="O57" i="2"/>
  <c r="AQ57" i="2"/>
  <c r="AV57" i="2"/>
  <c r="BA57" i="2"/>
  <c r="U57" i="2"/>
  <c r="AL47" i="2"/>
  <c r="AQ47" i="2"/>
  <c r="AV47" i="2"/>
  <c r="AB47" i="2"/>
  <c r="BA47" i="2"/>
  <c r="U47" i="2"/>
  <c r="AG47" i="2"/>
  <c r="O47" i="2"/>
  <c r="AQ60" i="2"/>
  <c r="O60" i="2"/>
  <c r="AV60" i="2"/>
  <c r="BA60" i="2"/>
  <c r="U60" i="2"/>
  <c r="AB60" i="2"/>
  <c r="AG60" i="2"/>
  <c r="AL60" i="2"/>
  <c r="BA62" i="2"/>
  <c r="U62" i="2"/>
  <c r="AB62" i="2"/>
  <c r="O62" i="2"/>
  <c r="AG62" i="2"/>
  <c r="AL62" i="2"/>
  <c r="AQ62" i="2"/>
  <c r="AV62" i="2"/>
  <c r="AL53" i="2"/>
  <c r="AQ53" i="2"/>
  <c r="AV53" i="2"/>
  <c r="BA53" i="2"/>
  <c r="AB53" i="2"/>
  <c r="U53" i="2"/>
  <c r="AG53" i="2"/>
  <c r="O53" i="2"/>
  <c r="AV33" i="2"/>
  <c r="AG33" i="2"/>
  <c r="O33" i="2"/>
  <c r="AL33" i="2"/>
  <c r="AB33" i="2"/>
  <c r="AQ33" i="2"/>
  <c r="BA33" i="2"/>
  <c r="U33" i="2"/>
  <c r="AV55" i="2"/>
  <c r="BA55" i="2"/>
  <c r="AL55" i="2"/>
  <c r="U55" i="2"/>
  <c r="O55" i="2"/>
  <c r="AB55" i="2"/>
  <c r="AG55" i="2"/>
  <c r="AQ55" i="2"/>
  <c r="AV37" i="2"/>
  <c r="AG37" i="2"/>
  <c r="BA37" i="2"/>
  <c r="U37" i="2"/>
  <c r="O37" i="2"/>
  <c r="AB37" i="2"/>
  <c r="AL37" i="2"/>
  <c r="AQ37" i="2"/>
  <c r="AG58" i="2"/>
  <c r="AL58" i="2"/>
  <c r="O58" i="2"/>
  <c r="AQ58" i="2"/>
  <c r="AV58" i="2"/>
  <c r="BA58" i="2"/>
  <c r="U58" i="2"/>
  <c r="AB58" i="2"/>
  <c r="G5" i="2"/>
  <c r="G6" i="2"/>
  <c r="G7" i="2"/>
  <c r="G8" i="2"/>
  <c r="G9" i="2"/>
  <c r="G10" i="2"/>
  <c r="G11" i="2"/>
  <c r="G12" i="2"/>
  <c r="G13" i="2"/>
  <c r="G14" i="2"/>
  <c r="G15" i="2"/>
  <c r="G16" i="2"/>
  <c r="G17" i="2"/>
  <c r="G18" i="2"/>
  <c r="G19" i="2"/>
  <c r="G20" i="2"/>
  <c r="G21" i="2"/>
  <c r="G22" i="2"/>
  <c r="G23" i="2"/>
  <c r="G24" i="2"/>
  <c r="G25" i="2"/>
  <c r="G26" i="2"/>
  <c r="G27" i="2"/>
  <c r="G28" i="2"/>
  <c r="G29" i="2"/>
  <c r="G30" i="2"/>
  <c r="G31" i="2"/>
  <c r="G38" i="2"/>
  <c r="G39" i="2"/>
  <c r="G40" i="2"/>
  <c r="G41" i="2"/>
  <c r="G42" i="2"/>
  <c r="G43" i="2"/>
  <c r="G44" i="2"/>
  <c r="G45" i="2"/>
  <c r="G46" i="2"/>
  <c r="G4" i="2"/>
  <c r="AV76" i="2" l="1"/>
  <c r="AV75" i="2"/>
  <c r="AQ76" i="2"/>
  <c r="AQ75" i="2"/>
  <c r="AQ74" i="2"/>
  <c r="AQ73" i="2"/>
  <c r="AL75" i="2"/>
  <c r="AL76" i="2"/>
  <c r="AL74" i="2"/>
  <c r="AL73" i="2"/>
  <c r="AG76" i="2"/>
  <c r="AG75" i="2"/>
  <c r="O76" i="2"/>
  <c r="O75" i="2"/>
  <c r="AB74" i="2"/>
  <c r="AB73" i="2"/>
  <c r="U75" i="2"/>
  <c r="U76" i="2"/>
  <c r="AV74" i="2"/>
  <c r="AV73" i="2"/>
  <c r="BA75" i="2"/>
  <c r="BA76" i="2"/>
  <c r="G71" i="2"/>
  <c r="G72" i="2"/>
  <c r="O74" i="2"/>
  <c r="O73" i="2"/>
  <c r="AG74" i="2"/>
  <c r="AG73" i="2"/>
  <c r="U74" i="2"/>
  <c r="U73" i="2"/>
  <c r="AB76" i="2"/>
  <c r="AB75" i="2"/>
  <c r="G67" i="2"/>
  <c r="G68" i="2"/>
  <c r="G65" i="2"/>
  <c r="G66" i="2"/>
  <c r="G69" i="2"/>
  <c r="G70" i="2"/>
  <c r="BA74" i="2"/>
  <c r="BA73" i="2"/>
  <c r="BA8" i="2"/>
  <c r="U8" i="2"/>
  <c r="AB8" i="2"/>
  <c r="O8" i="2"/>
  <c r="AG8" i="2"/>
  <c r="AL8" i="2"/>
  <c r="AQ8" i="2"/>
  <c r="AV8" i="2"/>
  <c r="AB21" i="2"/>
  <c r="O21" i="2"/>
  <c r="AG21" i="2"/>
  <c r="AL21" i="2"/>
  <c r="AQ21" i="2"/>
  <c r="AV21" i="2"/>
  <c r="BA21" i="2"/>
  <c r="U21" i="2"/>
  <c r="AV31" i="2"/>
  <c r="BA31" i="2"/>
  <c r="AG31" i="2"/>
  <c r="U31" i="2"/>
  <c r="O31" i="2"/>
  <c r="AL31" i="2"/>
  <c r="AB31" i="2"/>
  <c r="AQ31" i="2"/>
  <c r="AG9" i="2"/>
  <c r="AL9" i="2"/>
  <c r="AV9" i="2"/>
  <c r="AQ9" i="2"/>
  <c r="O9" i="2"/>
  <c r="BA9" i="2"/>
  <c r="U9" i="2"/>
  <c r="AB9" i="2"/>
  <c r="AV19" i="2"/>
  <c r="BA19" i="2"/>
  <c r="U19" i="2"/>
  <c r="O19" i="2"/>
  <c r="AB19" i="2"/>
  <c r="AG19" i="2"/>
  <c r="AL19" i="2"/>
  <c r="AQ19" i="2"/>
  <c r="BA20" i="2"/>
  <c r="U20" i="2"/>
  <c r="AB20" i="2"/>
  <c r="AG20" i="2"/>
  <c r="O20" i="2"/>
  <c r="AQ20" i="2"/>
  <c r="AL20" i="2"/>
  <c r="AV20" i="2"/>
  <c r="AL29" i="2"/>
  <c r="AB29" i="2"/>
  <c r="AQ29" i="2"/>
  <c r="U29" i="2"/>
  <c r="AV29" i="2"/>
  <c r="BA29" i="2"/>
  <c r="AG29" i="2"/>
  <c r="O29" i="2"/>
  <c r="AQ6" i="2"/>
  <c r="O6" i="2"/>
  <c r="AB6" i="2"/>
  <c r="AV6" i="2"/>
  <c r="AG6" i="2"/>
  <c r="BA6" i="2"/>
  <c r="U6" i="2"/>
  <c r="AL6" i="2"/>
  <c r="AG16" i="2"/>
  <c r="AL16" i="2"/>
  <c r="AQ16" i="2"/>
  <c r="AV16" i="2"/>
  <c r="BA16" i="2"/>
  <c r="U16" i="2"/>
  <c r="O16" i="2"/>
  <c r="AB16" i="2"/>
  <c r="AG4" i="2"/>
  <c r="O4" i="2"/>
  <c r="AL4" i="2"/>
  <c r="AQ4" i="2"/>
  <c r="AV4" i="2"/>
  <c r="BA4" i="2"/>
  <c r="U4" i="2"/>
  <c r="AB4" i="2"/>
  <c r="AG45" i="2"/>
  <c r="AL45" i="2"/>
  <c r="O45" i="2"/>
  <c r="AQ45" i="2"/>
  <c r="AV45" i="2"/>
  <c r="AB45" i="2"/>
  <c r="BA45" i="2"/>
  <c r="U45" i="2"/>
  <c r="BA26" i="2"/>
  <c r="U26" i="2"/>
  <c r="AB26" i="2"/>
  <c r="AG26" i="2"/>
  <c r="O26" i="2"/>
  <c r="AL26" i="2"/>
  <c r="AQ26" i="2"/>
  <c r="AV26" i="2"/>
  <c r="AV43" i="2"/>
  <c r="BA43" i="2"/>
  <c r="U43" i="2"/>
  <c r="O43" i="2"/>
  <c r="AB43" i="2"/>
  <c r="AL43" i="2"/>
  <c r="AG43" i="2"/>
  <c r="AQ43" i="2"/>
  <c r="BA38" i="2"/>
  <c r="U38" i="2"/>
  <c r="AB38" i="2"/>
  <c r="AQ38" i="2"/>
  <c r="AG38" i="2"/>
  <c r="O38" i="2"/>
  <c r="AL38" i="2"/>
  <c r="AV38" i="2"/>
  <c r="AV7" i="2"/>
  <c r="BA7" i="2"/>
  <c r="U7" i="2"/>
  <c r="O7" i="2"/>
  <c r="AG7" i="2"/>
  <c r="AB7" i="2"/>
  <c r="AL7" i="2"/>
  <c r="AQ7" i="2"/>
  <c r="AL5" i="2"/>
  <c r="AQ5" i="2"/>
  <c r="AV5" i="2"/>
  <c r="U5" i="2"/>
  <c r="BA5" i="2"/>
  <c r="AB5" i="2"/>
  <c r="AG5" i="2"/>
  <c r="O5" i="2"/>
  <c r="AG15" i="2"/>
  <c r="AV15" i="2"/>
  <c r="AL15" i="2"/>
  <c r="O15" i="2"/>
  <c r="AQ15" i="2"/>
  <c r="AB15" i="2"/>
  <c r="BA15" i="2"/>
  <c r="U15" i="2"/>
  <c r="BA14" i="2"/>
  <c r="U14" i="2"/>
  <c r="AQ14" i="2"/>
  <c r="AB14" i="2"/>
  <c r="AG14" i="2"/>
  <c r="O14" i="2"/>
  <c r="AL14" i="2"/>
  <c r="AV14" i="2"/>
  <c r="AV25" i="2"/>
  <c r="BA25" i="2"/>
  <c r="U25" i="2"/>
  <c r="O25" i="2"/>
  <c r="AB25" i="2"/>
  <c r="AG25" i="2"/>
  <c r="AL25" i="2"/>
  <c r="AQ25" i="2"/>
  <c r="AQ24" i="2"/>
  <c r="O24" i="2"/>
  <c r="AV24" i="2"/>
  <c r="BA24" i="2"/>
  <c r="AB24" i="2"/>
  <c r="U24" i="2"/>
  <c r="AG24" i="2"/>
  <c r="AL24" i="2"/>
  <c r="AG39" i="2"/>
  <c r="AL39" i="2"/>
  <c r="AQ39" i="2"/>
  <c r="AB39" i="2"/>
  <c r="O39" i="2"/>
  <c r="AV39" i="2"/>
  <c r="BA39" i="2"/>
  <c r="U39" i="2"/>
  <c r="AQ18" i="2"/>
  <c r="O18" i="2"/>
  <c r="AV18" i="2"/>
  <c r="AB18" i="2"/>
  <c r="U18" i="2"/>
  <c r="BA18" i="2"/>
  <c r="AG18" i="2"/>
  <c r="AL18" i="2"/>
  <c r="AL17" i="2"/>
  <c r="AQ17" i="2"/>
  <c r="AB17" i="2"/>
  <c r="AV17" i="2"/>
  <c r="U17" i="2"/>
  <c r="BA17" i="2"/>
  <c r="AG17" i="2"/>
  <c r="O17" i="2"/>
  <c r="AG46" i="2"/>
  <c r="AL46" i="2"/>
  <c r="AQ46" i="2"/>
  <c r="O46" i="2"/>
  <c r="AV46" i="2"/>
  <c r="BA46" i="2"/>
  <c r="U46" i="2"/>
  <c r="AB46" i="2"/>
  <c r="BA44" i="2"/>
  <c r="U44" i="2"/>
  <c r="AB44" i="2"/>
  <c r="O44" i="2"/>
  <c r="AG44" i="2"/>
  <c r="AL44" i="2"/>
  <c r="AQ44" i="2"/>
  <c r="AV44" i="2"/>
  <c r="AL11" i="2"/>
  <c r="AQ11" i="2"/>
  <c r="AV11" i="2"/>
  <c r="AB11" i="2"/>
  <c r="BA11" i="2"/>
  <c r="U11" i="2"/>
  <c r="AG11" i="2"/>
  <c r="O11" i="2"/>
  <c r="AQ30" i="2"/>
  <c r="O30" i="2"/>
  <c r="AV30" i="2"/>
  <c r="AB30" i="2"/>
  <c r="AG30" i="2"/>
  <c r="BA30" i="2"/>
  <c r="U30" i="2"/>
  <c r="AL30" i="2"/>
  <c r="AL28" i="2"/>
  <c r="AQ28" i="2"/>
  <c r="O28" i="2"/>
  <c r="AV28" i="2"/>
  <c r="BA28" i="2"/>
  <c r="U28" i="2"/>
  <c r="AB28" i="2"/>
  <c r="AG28" i="2"/>
  <c r="AG27" i="2"/>
  <c r="AB27" i="2"/>
  <c r="AL27" i="2"/>
  <c r="O27" i="2"/>
  <c r="AQ27" i="2"/>
  <c r="AV27" i="2"/>
  <c r="BA27" i="2"/>
  <c r="U27" i="2"/>
  <c r="AV13" i="2"/>
  <c r="AL13" i="2"/>
  <c r="BA13" i="2"/>
  <c r="U13" i="2"/>
  <c r="O13" i="2"/>
  <c r="AG13" i="2"/>
  <c r="AB13" i="2"/>
  <c r="AQ13" i="2"/>
  <c r="AQ42" i="2"/>
  <c r="O42" i="2"/>
  <c r="AV42" i="2"/>
  <c r="BA42" i="2"/>
  <c r="U42" i="2"/>
  <c r="AB42" i="2"/>
  <c r="AG42" i="2"/>
  <c r="AL42" i="2"/>
  <c r="AQ12" i="2"/>
  <c r="O12" i="2"/>
  <c r="AG12" i="2"/>
  <c r="AV12" i="2"/>
  <c r="BA12" i="2"/>
  <c r="U12" i="2"/>
  <c r="AB12" i="2"/>
  <c r="AL12" i="2"/>
  <c r="AL41" i="2"/>
  <c r="AQ41" i="2"/>
  <c r="AV41" i="2"/>
  <c r="U41" i="2"/>
  <c r="BA41" i="2"/>
  <c r="AB41" i="2"/>
  <c r="AG41" i="2"/>
  <c r="O41" i="2"/>
  <c r="AL23" i="2"/>
  <c r="U23" i="2"/>
  <c r="AQ23" i="2"/>
  <c r="AB23" i="2"/>
  <c r="AV23" i="2"/>
  <c r="BA23" i="2"/>
  <c r="AG23" i="2"/>
  <c r="O23" i="2"/>
  <c r="AG40" i="2"/>
  <c r="AL40" i="2"/>
  <c r="AQ40" i="2"/>
  <c r="AV40" i="2"/>
  <c r="O40" i="2"/>
  <c r="BA40" i="2"/>
  <c r="U40" i="2"/>
  <c r="AB40" i="2"/>
  <c r="AG22" i="2"/>
  <c r="AL22" i="2"/>
  <c r="AQ22" i="2"/>
  <c r="AV22" i="2"/>
  <c r="O22" i="2"/>
  <c r="BA22" i="2"/>
  <c r="U22" i="2"/>
  <c r="AB22" i="2"/>
  <c r="AG10" i="2"/>
  <c r="AL10" i="2"/>
  <c r="AQ10" i="2"/>
  <c r="O10" i="2"/>
  <c r="AV10" i="2"/>
  <c r="BA10" i="2"/>
  <c r="U10" i="2"/>
  <c r="AB10" i="2"/>
  <c r="AB67" i="2" l="1"/>
  <c r="AB68" i="2"/>
  <c r="AB70" i="2"/>
  <c r="AB65" i="2"/>
  <c r="AB66" i="2"/>
  <c r="AB69" i="2"/>
  <c r="U65" i="2"/>
  <c r="U66" i="2"/>
  <c r="U69" i="2"/>
  <c r="U70" i="2"/>
  <c r="U67" i="2"/>
  <c r="U68" i="2"/>
  <c r="BA65" i="2"/>
  <c r="BA66" i="2"/>
  <c r="BA69" i="2"/>
  <c r="BA70" i="2"/>
  <c r="AV66" i="2"/>
  <c r="AV69" i="2"/>
  <c r="AV70" i="2"/>
  <c r="AV65" i="2"/>
  <c r="BA67" i="2"/>
  <c r="BA68" i="2"/>
  <c r="AV71" i="2"/>
  <c r="AV72" i="2"/>
  <c r="O71" i="2"/>
  <c r="O72" i="2"/>
  <c r="O69" i="2"/>
  <c r="O70" i="2"/>
  <c r="O65" i="2"/>
  <c r="O66" i="2"/>
  <c r="AL67" i="2"/>
  <c r="AL68" i="2"/>
  <c r="AG67" i="2"/>
  <c r="AG68" i="2"/>
  <c r="AG66" i="2"/>
  <c r="AG69" i="2"/>
  <c r="AG70" i="2"/>
  <c r="AG65" i="2"/>
  <c r="AQ71" i="2"/>
  <c r="AQ72" i="2"/>
  <c r="AB71" i="2"/>
  <c r="AB72" i="2"/>
  <c r="AV67" i="2"/>
  <c r="AV68" i="2"/>
  <c r="AG71" i="2"/>
  <c r="AG72" i="2"/>
  <c r="U71" i="2"/>
  <c r="U72" i="2"/>
  <c r="O68" i="2"/>
  <c r="O67" i="2"/>
  <c r="AQ70" i="2"/>
  <c r="AQ65" i="2"/>
  <c r="AQ66" i="2"/>
  <c r="AQ69" i="2"/>
  <c r="AQ67" i="2"/>
  <c r="AQ68" i="2"/>
  <c r="AL71" i="2"/>
  <c r="AL72" i="2"/>
  <c r="AL65" i="2"/>
  <c r="AL66" i="2"/>
  <c r="AL69" i="2"/>
  <c r="AL70" i="2"/>
  <c r="BA71" i="2"/>
  <c r="BA7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tc={584BA0D7-D7EA-674D-A751-4BE28827D66B}</author>
    <author>tc={77829ED1-2040-D44E-A0BB-BE23DD9008F7}</author>
    <author>tc={5E76E3B7-88F4-CF44-B3AA-221A7465940C}</author>
  </authors>
  <commentList>
    <comment ref="B3" authorId="0" shapeId="0" xr:uid="{584BA0D7-D7EA-674D-A751-4BE28827D66B}">
      <text>
        <t>[Threaded comment]
Your version of Excel allows you to read this threaded comment; however, any edits to it will get removed if the file is opened in a newer version of Excel. Learn more: https://go.microsoft.com/fwlink/?linkid=870924
Comment:
    -before the start of the experiment, and in between the feeding scenarios (feeding treatments plus incubations) that served to measure the CN budget
-all corals of 1 subset together in a tank</t>
      </text>
    </comment>
    <comment ref="C3" authorId="1" shapeId="0" xr:uid="{77829ED1-2040-D44E-A0BB-BE23DD9008F7}">
      <text>
        <t>[Threaded comment]
Your version of Excel allows you to read this threaded comment; however, any edits to it will get removed if the file is opened in a newer version of Excel. Learn more: https://go.microsoft.com/fwlink/?linkid=870924
Comment:
    -feeding and measurement of CN uptake
-each coral individually in an experimental bottle.</t>
      </text>
    </comment>
    <comment ref="D3" authorId="2" shapeId="0" xr:uid="{5E76E3B7-88F4-CF44-B3AA-221A7465940C}">
      <text>
        <t>[Threaded comment]
Your version of Excel allows you to read this threaded comment; however, any edits to it will get removed if the file is opened in a newer version of Excel. Learn more: https://go.microsoft.com/fwlink/?linkid=870924
Comment:
    -after the feeding treatment, to measure CN losses of the corals.
-each coral incubated individually in an experimental bottle
-indicated are the name of the incubation (‘zoopl’, ‘krill.d1’, ‘krill.d2’, or unfed) and whether the incubation was started or ended at a specific date.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tc={C83901D5-801A-904B-81DD-4CB77E18F7F5}</author>
    <author>tc={9753707E-ADEA-6347-A09E-7F1094C426C4}</author>
    <author>tc={1000EDEC-EC3E-4A4E-AF9F-730DFFC49C22}</author>
    <author>tc={6A58EF17-3732-2D47-B732-79944E3D4F4E}</author>
    <author>tc={AB973BA5-D79D-8D43-8588-87F1330DC2C8}</author>
    <author>tc={217156E0-72E3-464A-A540-9E034950136D}</author>
    <author>tc={E3685E70-91C6-CA4C-9814-2998543AFC58}</author>
    <author>tc={F838947F-3402-4441-AD68-344448B45F4C}</author>
    <author>tc={E4248620-97EE-5244-A72F-C5DC010CD9A6}</author>
    <author>tc={F652F9A7-0FC7-DE4A-B160-5EC9DF877A8C}</author>
  </authors>
  <commentList>
    <comment ref="J2" authorId="0" shapeId="0" xr:uid="{C83901D5-801A-904B-81DD-4CB77E18F7F5}">
      <text>
        <t>[Threaded comment]
Your version of Excel allows you to read this threaded comment; however, any edits to it will get removed if the file is opened in a newer version of Excel. Learn more: https://go.microsoft.com/fwlink/?linkid=870924
Comment:
    from the uptake of zooplankton;
values &gt; 0 mean POC uptake</t>
      </text>
    </comment>
    <comment ref="P2" authorId="1" shapeId="0" xr:uid="{9753707E-ADEA-6347-A09E-7F1094C426C4}">
      <text>
        <t>[Threaded comment]
Your version of Excel allows you to read this threaded comment; however, any edits to it will get removed if the file is opened in a newer version of Excel. Learn more: https://go.microsoft.com/fwlink/?linkid=870924
Comment:
    from the uptake of zooplankton;
values &gt;0 mean PON uptake here</t>
      </text>
    </comment>
    <comment ref="X2" authorId="2" shapeId="0" xr:uid="{1000EDEC-EC3E-4A4E-AF9F-730DFFC49C22}">
      <text>
        <t>[Threaded comment]
Your version of Excel allows you to read this threaded comment; however, any edits to it will get removed if the file is opened in a newer version of Excel. Learn more: https://go.microsoft.com/fwlink/?linkid=870924
Comment:
    values &gt;0 mean O2 uptake</t>
      </text>
    </comment>
    <comment ref="AC2" authorId="3" shapeId="0" xr:uid="{6A58EF17-3732-2D47-B732-79944E3D4F4E}">
      <text>
        <t>[Threaded comment]
Your version of Excel allows you to read this threaded comment; however, any edits to it will get removed if the file is opened in a newer version of Excel. Learn more: https://go.microsoft.com/fwlink/?linkid=870924
Comment:
    values &gt; 0 mean ammonium release</t>
      </text>
    </comment>
    <comment ref="AH2" authorId="4" shapeId="0" xr:uid="{AB973BA5-D79D-8D43-8588-87F1330DC2C8}">
      <text>
        <t>[Threaded comment]
Your version of Excel allows you to read this threaded comment; however, any edits to it will get removed if the file is opened in a newer version of Excel. Learn more: https://go.microsoft.com/fwlink/?linkid=870924
Comment:
    POC: particulate organic carbon; 
values &gt; 0 mean POC release</t>
      </text>
    </comment>
    <comment ref="AM2" authorId="5" shapeId="0" xr:uid="{217156E0-72E3-464A-A540-9E034950136D}">
      <text>
        <t>[Threaded comment]
Your version of Excel allows you to read this threaded comment; however, any edits to it will get removed if the file is opened in a newer version of Excel. Learn more: https://go.microsoft.com/fwlink/?linkid=870924
Comment:
    PON: particulate organic nitrogen;
values &gt; 0 mean PON release</t>
      </text>
    </comment>
    <comment ref="AR2" authorId="6" shapeId="0" xr:uid="{E3685E70-91C6-CA4C-9814-2998543AFC58}">
      <text>
        <t>[Threaded comment]
Your version of Excel allows you to read this threaded comment; however, any edits to it will get removed if the file is opened in a newer version of Excel. Learn more: https://go.microsoft.com/fwlink/?linkid=870924
Comment:
    DOC: dissolved organic carbon;
values &gt; 0 mean DOC release</t>
      </text>
    </comment>
    <comment ref="AW2" authorId="7" shapeId="0" xr:uid="{F838947F-3402-4441-AD68-344448B45F4C}">
      <text>
        <t>[Threaded comment]
Your version of Excel allows you to read this threaded comment; however, any edits to it will get removed if the file is opened in a newer version of Excel. Learn more: https://go.microsoft.com/fwlink/?linkid=870924
Comment:
    DON: dissolved organic nitrogen;
values &gt; 0 mean ammonium release</t>
      </text>
    </comment>
    <comment ref="Y3" authorId="8" shapeId="0" xr:uid="{E4248620-97EE-5244-A72F-C5DC010CD9A6}">
      <text>
        <t>[Threaded comment]
Your version of Excel allows you to read this threaded comment; however, any edits to it will get removed if the file is opened in a newer version of Excel. Learn more: https://go.microsoft.com/fwlink/?linkid=870924
Comment:
    or [μmol C (polyp)-1 d-1]; assuming a ratio O2:CO2=1</t>
      </text>
    </comment>
    <comment ref="Z3" authorId="9" shapeId="0" xr:uid="{F652F9A7-0FC7-DE4A-B160-5EC9DF877A8C}">
      <text>
        <t>[Threaded comment]
Your version of Excel allows you to read this threaded comment; however, any edits to it will get removed if the file is opened in a newer version of Excel. Learn more: https://go.microsoft.com/fwlink/?linkid=870924
Comment:
    or [μmol C (mmol tissue-C)-1 d-1]; assuming a ratio O2:CO2=1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tc={F14ED6FC-41F3-AE4B-8C44-7A729EC137A7}</author>
    <author>tc={AFAEF301-AC3B-B048-95E7-8C3F9057DA78}</author>
    <author>tc={454B048C-8EBD-4843-9E40-ADC74ABADDEE}</author>
    <author>tc={FC079F6D-B1C6-FF4C-89CC-1072593DC4F6}</author>
    <author>tc={3E3E859A-0843-4544-8096-53A5250B6299}</author>
    <author>tc={7B3A19D4-B6C6-BB49-B78C-E79DA58C76D7}</author>
    <author>tc={87146F82-163B-EC4B-AA04-CF104A9677F8}</author>
  </authors>
  <commentList>
    <comment ref="F1" authorId="0" shapeId="0" xr:uid="{F14ED6FC-41F3-AE4B-8C44-7A729EC137A7}">
      <text>
        <t>[Threaded comment]
Your version of Excel allows you to read this threaded comment; however, any edits to it will get removed if the file is opened in a newer version of Excel. Learn more: https://go.microsoft.com/fwlink/?linkid=870924
Comment:
    POC concentration at the start of the feeding (t0), which is composed of the added POC (as zooplankton) plus the ‘background’ POC, which was present in the filtered fjord water (see Methods -&gt; Coral sampling and maintenance).</t>
      </text>
    </comment>
    <comment ref="G1" authorId="1" shapeId="0" xr:uid="{AFAEF301-AC3B-B048-95E7-8C3F9057DA78}">
      <text>
        <t>[Threaded comment]
Your version of Excel allows you to read this threaded comment; however, any edits to it will get removed if the file is opened in a newer version of Excel. Learn more: https://go.microsoft.com/fwlink/?linkid=870924
Comment:
    POC concentration at the end of the feeding</t>
      </text>
    </comment>
    <comment ref="H1" authorId="2" shapeId="0" xr:uid="{454B048C-8EBD-4843-9E40-ADC74ABADDEE}">
      <text>
        <t>[Threaded comment]
Your version of Excel allows you to read this threaded comment; however, any edits to it will get removed if the file is opened in a newer version of Excel. Learn more: https://go.microsoft.com/fwlink/?linkid=870924
Comment:
    from uptake of zooplankton during feeding</t>
      </text>
    </comment>
    <comment ref="I1" authorId="3" shapeId="0" xr:uid="{FC079F6D-B1C6-FF4C-89CC-1072593DC4F6}">
      <text>
        <t>[Threaded comment]
Your version of Excel allows you to read this threaded comment; however, any edits to it will get removed if the file is opened in a newer version of Excel. Learn more: https://go.microsoft.com/fwlink/?linkid=870924
Comment:
    PON concentration at the start of the feeding (t0), which is composed of the added PON (as zooplankton) plus the ‘background’ PON, which was present in the filtered fjord water (see Methods -&gt; Coral sampling and maintenance).</t>
      </text>
    </comment>
    <comment ref="J1" authorId="4" shapeId="0" xr:uid="{3E3E859A-0843-4544-8096-53A5250B6299}">
      <text>
        <t>[Threaded comment]
Your version of Excel allows you to read this threaded comment; however, any edits to it will get removed if the file is opened in a newer version of Excel. Learn more: https://go.microsoft.com/fwlink/?linkid=870924
Comment:
    POC concentration at the end of the feeding</t>
      </text>
    </comment>
    <comment ref="K1" authorId="5" shapeId="0" xr:uid="{7B3A19D4-B6C6-BB49-B78C-E79DA58C76D7}">
      <text>
        <t>[Threaded comment]
Your version of Excel allows you to read this threaded comment; however, any edits to it will get removed if the file is opened in a newer version of Excel. Learn more: https://go.microsoft.com/fwlink/?linkid=870924
Comment:
    from uptake of zooplankton during feeding</t>
      </text>
    </comment>
    <comment ref="L1" authorId="6" shapeId="0" xr:uid="{87146F82-163B-EC4B-AA04-CF104A9677F8}">
      <text>
        <t>[Threaded comment]
Your version of Excel allows you to read this threaded comment; however, any edits to it will get removed if the file is opened in a newer version of Excel. Learn more: https://go.microsoft.com/fwlink/?linkid=870924
Comment:
    SCHOTT bottle volume - coral volume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tc={29243703-5A3D-0B47-97E8-081DFAC403C6}</author>
    <author>tc={15172CFC-DD0C-E44F-A880-20F848F865D0}</author>
    <author>tc={8235F43C-B6DC-B14E-9D09-1FF0B26D8CAA}</author>
    <author>tc={6CDC08D2-F93E-B94E-B9F2-40EC88B9A8F4}</author>
  </authors>
  <commentList>
    <comment ref="G1" authorId="0" shapeId="0" xr:uid="{29243703-5A3D-0B47-97E8-081DFAC403C6}">
      <text>
        <t>[Threaded comment]
Your version of Excel allows you to read this threaded comment; however, any edits to it will get removed if the file is opened in a newer version of Excel. Learn more: https://go.microsoft.com/fwlink/?linkid=870924
Comment:
    nr of zooplankters in the 50 mL food portion; added to the SCHOTT bottle with the coral for feeding
&gt; unit: [nr zooplankters (50mL food portion)-1]
= [nr zooplankters (SCHOTT bottle)-1]</t>
      </text>
    </comment>
    <comment ref="I1" authorId="1" shapeId="0" xr:uid="{15172CFC-DD0C-E44F-A880-20F848F865D0}">
      <text>
        <t>[Threaded comment]
Your version of Excel allows you to read this threaded comment; however, any edits to it will get removed if the file is opened in a newer version of Excel. Learn more: https://go.microsoft.com/fwlink/?linkid=870924
Comment:
    nr of zooplankters in the 50 mL food portion; added to the SCHOTT bottle with the coral for feeding
&gt; unit: [nr zooplankters (50mL food portion)-1]
= [nr zooplankters (SCHOTT bottle)-1]</t>
      </text>
    </comment>
    <comment ref="J1" authorId="2" shapeId="0" xr:uid="{8235F43C-B6DC-B14E-9D09-1FF0B26D8CAA}">
      <text>
        <t>[Threaded comment]
Your version of Excel allows you to read this threaded comment; however, any edits to it will get removed if the file is opened in a newer version of Excel. Learn more: https://go.microsoft.com/fwlink/?linkid=870924
Comment:
    number zooplankters remaining in the SCHOTT bottle at the end of the feeding</t>
      </text>
    </comment>
    <comment ref="L2" authorId="3" shapeId="0" xr:uid="{6CDC08D2-F93E-B94E-B9F2-40EC88B9A8F4}">
      <text>
        <t>[Threaded comment]
Your version of Excel allows you to read this threaded comment; however, any edits to it will get removed if the file is opened in a newer version of Excel. Learn more: https://go.microsoft.com/fwlink/?linkid=870924
Comment:
    in 2 hours feeding time per day</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tc={CDB174B1-91F6-384F-AA10-7DB34CBA5264}</author>
    <author>tc={036FFA0F-AC12-8F4A-8014-2748C6866616}</author>
    <author>tc={7999FCCC-2020-DA4D-8408-CC3354CF5812}</author>
  </authors>
  <commentList>
    <comment ref="F1" authorId="0" shapeId="0" xr:uid="{CDB174B1-91F6-384F-AA10-7DB34CBA5264}">
      <text>
        <t>[Threaded comment]
Your version of Excel allows you to read this threaded comment; however, any edits to it will get removed if the file is opened in a newer version of Excel. Learn more: https://go.microsoft.com/fwlink/?linkid=870924
Comment:
    Oxygen concentration measured at the start of the incubation in the additionally prepared SCHOTT bottle</t>
      </text>
    </comment>
    <comment ref="G1" authorId="1" shapeId="0" xr:uid="{036FFA0F-AC12-8F4A-8014-2748C6866616}">
      <text>
        <t>[Threaded comment]
Your version of Excel allows you to read this threaded comment; however, any edits to it will get removed if the file is opened in a newer version of Excel. Learn more: https://go.microsoft.com/fwlink/?linkid=870924
Comment:
    Oxygen concentration measured at the end of the incubation in every SCHOTT bottle</t>
      </text>
    </comment>
    <comment ref="I1" authorId="2" shapeId="0" xr:uid="{7999FCCC-2020-DA4D-8408-CC3354CF5812}">
      <text>
        <t>[Threaded comment]
Your version of Excel allows you to read this threaded comment; however, any edits to it will get removed if the file is opened in a newer version of Excel. Learn more: https://go.microsoft.com/fwlink/?linkid=870924
Comment:
    SCHOTT bottle volume - coral volume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tc={84AEA474-A0B9-8A4C-85D9-17A4BC1F2346}</author>
    <author>tc={B3D80FA0-6648-B545-A723-E56B89ED0483}</author>
    <author>tc={4DD22F96-B053-5F4C-BAB8-836930C70FC6}</author>
    <author>tc={985346CB-2385-374E-BEA6-A03A5D577DFA}</author>
    <author>tc={62360644-BF1F-724E-9F20-6DCFDC9DB1EB}</author>
    <author>tc={83331260-F29D-1B45-996D-F17459F9508F}</author>
    <author>tc={001F1A96-1075-1649-8A0F-28614BFFDF6C}</author>
  </authors>
  <commentList>
    <comment ref="F1" authorId="0" shapeId="0" xr:uid="{84AEA474-A0B9-8A4C-85D9-17A4BC1F2346}">
      <text>
        <t>[Threaded comment]
Your version of Excel allows you to read this threaded comment; however, any edits to it will get removed if the file is opened in a newer version of Excel. Learn more: https://go.microsoft.com/fwlink/?linkid=870924
Comment:
    Ammonium concentration measured at the start of the incubation in the additionally prepared SCHOTT bottle</t>
      </text>
    </comment>
    <comment ref="G1" authorId="1" shapeId="0" xr:uid="{B3D80FA0-6648-B545-A723-E56B89ED0483}">
      <text>
        <t>[Threaded comment]
Your version of Excel allows you to read this threaded comment; however, any edits to it will get removed if the file is opened in a newer version of Excel. Learn more: https://go.microsoft.com/fwlink/?linkid=870924
Comment:
    Ammonium concentration measured at the end of the incubation in every SCHOTT bottle</t>
      </text>
    </comment>
    <comment ref="I1" authorId="2" shapeId="0" xr:uid="{4DD22F96-B053-5F4C-BAB8-836930C70FC6}">
      <text>
        <t>[Threaded comment]
Your version of Excel allows you to read this threaded comment; however, any edits to it will get removed if the file is opened in a newer version of Excel. Learn more: https://go.microsoft.com/fwlink/?linkid=870924
Comment:
    Nitrate concentration measured at the start of the incubation in the additionally prepared SCHOTT bottle</t>
      </text>
    </comment>
    <comment ref="J1" authorId="3" shapeId="0" xr:uid="{985346CB-2385-374E-BEA6-A03A5D577DFA}">
      <text>
        <t>[Threaded comment]
Your version of Excel allows you to read this threaded comment; however, any edits to it will get removed if the file is opened in a newer version of Excel. Learn more: https://go.microsoft.com/fwlink/?linkid=870924
Comment:
    Nitrate concentration measured at the end of the incubation in every SCHOTT bottle</t>
      </text>
    </comment>
    <comment ref="L1" authorId="4" shapeId="0" xr:uid="{62360644-BF1F-724E-9F20-6DCFDC9DB1EB}">
      <text>
        <t>[Threaded comment]
Your version of Excel allows you to read this threaded comment; however, any edits to it will get removed if the file is opened in a newer version of Excel. Learn more: https://go.microsoft.com/fwlink/?linkid=870924
Comment:
    Nitrite concentration measured at the start of the incubation in the additionally prepared SCHOTT bottle</t>
      </text>
    </comment>
    <comment ref="M1" authorId="5" shapeId="0" xr:uid="{83331260-F29D-1B45-996D-F17459F9508F}">
      <text>
        <t>[Threaded comment]
Your version of Excel allows you to read this threaded comment; however, any edits to it will get removed if the file is opened in a newer version of Excel. Learn more: https://go.microsoft.com/fwlink/?linkid=870924
Comment:
    Nitrite concentration measured at the end of the incubation in every SCHOTT bottle</t>
      </text>
    </comment>
    <comment ref="O1" authorId="6" shapeId="0" xr:uid="{001F1A96-1075-1649-8A0F-28614BFFDF6C}">
      <text>
        <t>[Threaded comment]
Your version of Excel allows you to read this threaded comment; however, any edits to it will get removed if the file is opened in a newer version of Excel. Learn more: https://go.microsoft.com/fwlink/?linkid=870924
Comment:
    SCHOTT bottle volume - coral volume</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tc={A9E43291-9C8D-F14C-A779-952339DEF217}</author>
    <author>tc={88A6B696-C1DE-6742-88E6-B6F9E0217323}</author>
    <author>tc={9DA33DB4-10CC-6B4F-A2FA-055379FCC4C3}</author>
    <author>tc={2F9E4A6E-85D2-4A42-BBB6-715004E30A99}</author>
    <author>tc={29BE45F1-3DBC-714F-B636-076E474275D4}</author>
  </authors>
  <commentList>
    <comment ref="F1" authorId="0" shapeId="0" xr:uid="{A9E43291-9C8D-F14C-A779-952339DEF217}">
      <text>
        <t>[Threaded comment]
Your version of Excel allows you to read this threaded comment; however, any edits to it will get removed if the file is opened in a newer version of Excel. Learn more: https://go.microsoft.com/fwlink/?linkid=870924
Comment:
    POC concentration at start of incubation (t0), measured in additionally prepared SCHOTT bottle</t>
      </text>
    </comment>
    <comment ref="G1" authorId="1" shapeId="0" xr:uid="{88A6B696-C1DE-6742-88E6-B6F9E0217323}">
      <text>
        <t>[Threaded comment]
Your version of Excel allows you to read this threaded comment; however, any edits to it will get removed if the file is opened in a newer version of Excel. Learn more: https://go.microsoft.com/fwlink/?linkid=870924
Comment:
    POC concentration at the end of the incubation, measured in every SCHOTT bottle</t>
      </text>
    </comment>
    <comment ref="I1" authorId="2" shapeId="0" xr:uid="{9DA33DB4-10CC-6B4F-A2FA-055379FCC4C3}">
      <text>
        <t>[Threaded comment]
Your version of Excel allows you to read this threaded comment; however, any edits to it will get removed if the file is opened in a newer version of Excel. Learn more: https://go.microsoft.com/fwlink/?linkid=870924
Comment:
    PON concentration at start of incubation (t0), measured in additionally prepared SCHOTT bottle</t>
      </text>
    </comment>
    <comment ref="J1" authorId="3" shapeId="0" xr:uid="{2F9E4A6E-85D2-4A42-BBB6-715004E30A99}">
      <text>
        <t>[Threaded comment]
Your version of Excel allows you to read this threaded comment; however, any edits to it will get removed if the file is opened in a newer version of Excel. Learn more: https://go.microsoft.com/fwlink/?linkid=870924
Comment:
    PON concentration at the end of the incubation, measured in every SCHOTT bottle</t>
      </text>
    </comment>
    <comment ref="L1" authorId="4" shapeId="0" xr:uid="{29BE45F1-3DBC-714F-B636-076E474275D4}">
      <text>
        <t>[Threaded comment]
Your version of Excel allows you to read this threaded comment; however, any edits to it will get removed if the file is opened in a newer version of Excel. Learn more: https://go.microsoft.com/fwlink/?linkid=870924
Comment:
    SCHOTT bottle volume - coral volume</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tc={1895575F-E426-2142-837A-E5C596FE2CF3}</author>
    <author>tc={B78B8462-530F-D14F-A6F3-41D3CFE3B713}</author>
    <author>tc={F816000F-D73D-D841-8635-95F27E27130B}</author>
    <author>tc={3760142C-0669-B44D-ACE0-4888C555BD32}</author>
    <author>tc={C45C54C8-E756-E84A-A0ED-26C4F013A9C8}</author>
    <author>tc={092F3BB1-D983-7447-90A0-53A3E5FFF551}</author>
    <author>tc={DB825161-55F0-194A-9250-5F4E92E9F28D}</author>
    <author>tc={9196942A-C408-F744-A312-CDB7D4713E24}</author>
    <author>tc={23EE3587-A9A9-AA47-9BB0-9D4D38178727}</author>
    <author>tc={7CDB9EA0-DAC0-B84C-977F-DB81C62873F2}</author>
    <author>tc={E4033F15-DE5A-E542-85E6-1CDDCE14B19E}</author>
  </authors>
  <commentList>
    <comment ref="F1" authorId="0" shapeId="0" xr:uid="{1895575F-E426-2142-837A-E5C596FE2CF3}">
      <text>
        <t>[Threaded comment]
Your version of Excel allows you to read this threaded comment; however, any edits to it will get removed if the file is opened in a newer version of Excel. Learn more: https://go.microsoft.com/fwlink/?linkid=870924
Comment:
    DOC concentration at start of incubation (t0), measured in triplicates in additionally prepared SCHOTT bottle</t>
      </text>
    </comment>
    <comment ref="G1" authorId="1" shapeId="0" xr:uid="{B78B8462-530F-D14F-A6F3-41D3CFE3B713}">
      <text>
        <t>[Threaded comment]
Your version of Excel allows you to read this threaded comment; however, any edits to it will get removed if the file is opened in a newer version of Excel. Learn more: https://go.microsoft.com/fwlink/?linkid=870924
Comment:
    remaining sampling replicates (per t0 sampling) after removal of outliers</t>
      </text>
    </comment>
    <comment ref="H1" authorId="2" shapeId="0" xr:uid="{F816000F-D73D-D841-8635-95F27E27130B}">
      <text>
        <t>[Threaded comment]
Your version of Excel allows you to read this threaded comment; however, any edits to it will get removed if the file is opened in a newer version of Excel. Learn more: https://go.microsoft.com/fwlink/?linkid=870924
Comment:
    DOC concentration at the end of the incubation, measured in triplicates in every SCHOTT bottle</t>
      </text>
    </comment>
    <comment ref="I1" authorId="3" shapeId="0" xr:uid="{3760142C-0669-B44D-ACE0-4888C555BD32}">
      <text>
        <t>[Threaded comment]
Your version of Excel allows you to read this threaded comment; however, any edits to it will get removed if the file is opened in a newer version of Excel. Learn more: https://go.microsoft.com/fwlink/?linkid=870924
Comment:
    remaining sampling replicates (per t1 sampling) after removal of outliers</t>
      </text>
    </comment>
    <comment ref="K1" authorId="4" shapeId="0" xr:uid="{C45C54C8-E756-E84A-A0ED-26C4F013A9C8}">
      <text>
        <t xml:space="preserve">[Threaded comment]
Your version of Excel allows you to read this threaded comment; however, any edits to it will get removed if the file is opened in a newer version of Excel. Learn more: https://go.microsoft.com/fwlink/?linkid=870924
Comment:
    total dissolved nitrogen concentration, measured in triplicates at t0 in the additionally prepared start SCHOTT bottles </t>
      </text>
    </comment>
    <comment ref="L1" authorId="5" shapeId="0" xr:uid="{092F3BB1-D983-7447-90A0-53A3E5FFF551}">
      <text>
        <t>[Threaded comment]
Your version of Excel allows you to read this threaded comment; however, any edits to it will get removed if the file is opened in a newer version of Excel. Learn more: https://go.microsoft.com/fwlink/?linkid=870924
Comment:
    remaining sampling replicates (per t0 sampling) after removal of outliers</t>
      </text>
    </comment>
    <comment ref="M1" authorId="6" shapeId="0" xr:uid="{DB825161-55F0-194A-9250-5F4E92E9F28D}">
      <text>
        <t>[Threaded comment]
Your version of Excel allows you to read this threaded comment; however, any edits to it will get removed if the file is opened in a newer version of Excel. Learn more: https://go.microsoft.com/fwlink/?linkid=870924
Comment:
    concentration of dissolved inorganic nitrogen, measured at t0 in the additionally prepared SCHOTT bottle</t>
      </text>
    </comment>
    <comment ref="O1" authorId="7" shapeId="0" xr:uid="{9196942A-C408-F744-A312-CDB7D4713E24}">
      <text>
        <t>[Threaded comment]
Your version of Excel allows you to read this threaded comment; however, any edits to it will get removed if the file is opened in a newer version of Excel. Learn more: https://go.microsoft.com/fwlink/?linkid=870924
Comment:
    total dissolved nitrogen concentration, measured at t1 in each SCHOTT bottle in triplicates</t>
      </text>
    </comment>
    <comment ref="P1" authorId="8" shapeId="0" xr:uid="{23EE3587-A9A9-AA47-9BB0-9D4D38178727}">
      <text>
        <t>[Threaded comment]
Your version of Excel allows you to read this threaded comment; however, any edits to it will get removed if the file is opened in a newer version of Excel. Learn more: https://go.microsoft.com/fwlink/?linkid=870924
Comment:
    remaining sampling replicates (per t1 sampling) after removal of outliers</t>
      </text>
    </comment>
    <comment ref="Q1" authorId="9" shapeId="0" xr:uid="{7CDB9EA0-DAC0-B84C-977F-DB81C62873F2}">
      <text>
        <t>[Threaded comment]
Your version of Excel allows you to read this threaded comment; however, any edits to it will get removed if the file is opened in a newer version of Excel. Learn more: https://go.microsoft.com/fwlink/?linkid=870924
Comment:
    concentration of dissolved inorganic nitrogen, measured at t1 in every SCHOTT bottle</t>
      </text>
    </comment>
    <comment ref="T1" authorId="10" shapeId="0" xr:uid="{E4033F15-DE5A-E542-85E6-1CDDCE14B19E}">
      <text>
        <t>[Threaded comment]
Your version of Excel allows you to read this threaded comment; however, any edits to it will get removed if the file is opened in a newer version of Excel. Learn more: https://go.microsoft.com/fwlink/?linkid=870924
Comment:
    SCHOTT bottle volume - coral volume</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tc={085AEAA4-4353-D347-A01E-2C1F6948107E}</author>
    <author>tc={88A17BCF-539E-1040-B552-E1304DF8B3AB}</author>
    <author>tc={69DFA9F1-AF8D-9B45-A6A1-E305F8856D1D}</author>
    <author>tc={95B0B4A4-AFE2-C643-8713-ABA6829714C0}</author>
  </authors>
  <commentList>
    <comment ref="A23" authorId="0" shapeId="0" xr:uid="{085AEAA4-4353-D347-A01E-2C1F6948107E}">
      <text>
        <t>[Threaded comment]
Your version of Excel allows you to read this threaded comment; however, any edits to it will get removed if the file is opened in a newer version of Excel. Learn more: https://go.microsoft.com/fwlink/?linkid=870924
Comment:
    POC: particulate organic carbon</t>
      </text>
    </comment>
    <comment ref="A28" authorId="1" shapeId="0" xr:uid="{88A17BCF-539E-1040-B552-E1304DF8B3AB}">
      <text>
        <t>[Threaded comment]
Your version of Excel allows you to read this threaded comment; however, any edits to it will get removed if the file is opened in a newer version of Excel. Learn more: https://go.microsoft.com/fwlink/?linkid=870924
Comment:
    PON: particulate organic nitrogen</t>
      </text>
    </comment>
    <comment ref="A33" authorId="2" shapeId="0" xr:uid="{69DFA9F1-AF8D-9B45-A6A1-E305F8856D1D}">
      <text>
        <t>[Threaded comment]
Your version of Excel allows you to read this threaded comment; however, any edits to it will get removed if the file is opened in a newer version of Excel. Learn more: https://go.microsoft.com/fwlink/?linkid=870924
Comment:
    DOC: dissolved organic carbon</t>
      </text>
    </comment>
    <comment ref="A38" authorId="3" shapeId="0" xr:uid="{95B0B4A4-AFE2-C643-8713-ABA6829714C0}">
      <text>
        <t>[Threaded comment]
Your version of Excel allows you to read this threaded comment; however, any edits to it will get removed if the file is opened in a newer version of Excel. Learn more: https://go.microsoft.com/fwlink/?linkid=870924
Comment:
    DON: dissolved organic nitrogen</t>
      </text>
    </comment>
  </commentList>
</comments>
</file>

<file path=xl/sharedStrings.xml><?xml version="1.0" encoding="utf-8"?>
<sst xmlns="http://schemas.openxmlformats.org/spreadsheetml/2006/main" count="2834" uniqueCount="351">
  <si>
    <t>ID</t>
  </si>
  <si>
    <t>14.02.2012-15.02.2012</t>
  </si>
  <si>
    <t>17.02.2012-18.02.2012</t>
  </si>
  <si>
    <t>18.02.2012-19.02.2012</t>
  </si>
  <si>
    <t>21.02.2012-22.02.2012</t>
  </si>
  <si>
    <t>23.02.2012-24.02.2012</t>
  </si>
  <si>
    <t>24.02.2012-25.02.2012</t>
  </si>
  <si>
    <t>25.02.2012-26.02.2012</t>
  </si>
  <si>
    <t>11.02.2012-12.02.2012</t>
  </si>
  <si>
    <t>12.02.2012-13.02.2012</t>
  </si>
  <si>
    <t>X8</t>
  </si>
  <si>
    <t>X10</t>
  </si>
  <si>
    <t>L8</t>
  </si>
  <si>
    <t>X1</t>
  </si>
  <si>
    <t>X2</t>
  </si>
  <si>
    <t>L9</t>
  </si>
  <si>
    <t>Control1</t>
  </si>
  <si>
    <t>Control2</t>
  </si>
  <si>
    <t>Control3</t>
  </si>
  <si>
    <t>L4</t>
  </si>
  <si>
    <t>L3</t>
  </si>
  <si>
    <t>L7</t>
  </si>
  <si>
    <t>X5</t>
  </si>
  <si>
    <t>L1</t>
  </si>
  <si>
    <t>L5</t>
  </si>
  <si>
    <t>L2</t>
  </si>
  <si>
    <t>NA</t>
  </si>
  <si>
    <t>Date of measurement</t>
  </si>
  <si>
    <t>treatment</t>
  </si>
  <si>
    <t>Batch</t>
  </si>
  <si>
    <t>II</t>
  </si>
  <si>
    <t>I</t>
  </si>
  <si>
    <t>control</t>
  </si>
  <si>
    <t>organic carbon content</t>
  </si>
  <si>
    <t>tissue dry mass</t>
  </si>
  <si>
    <t xml:space="preserve">polyp dry mass </t>
  </si>
  <si>
    <t>Control 1</t>
  </si>
  <si>
    <t>Control 2</t>
  </si>
  <si>
    <t>Control 3</t>
  </si>
  <si>
    <t>skeletal dry mass</t>
  </si>
  <si>
    <t>POC flux</t>
  </si>
  <si>
    <t>PON flux</t>
  </si>
  <si>
    <t>FEEDING</t>
  </si>
  <si>
    <t>INCUBATION</t>
  </si>
  <si>
    <t>NH4+ flux</t>
  </si>
  <si>
    <t>DOC flux</t>
  </si>
  <si>
    <t>DON flux</t>
  </si>
  <si>
    <t>krill C content</t>
  </si>
  <si>
    <t>[h]</t>
  </si>
  <si>
    <t>[L]</t>
  </si>
  <si>
    <t>11.02.2012</t>
  </si>
  <si>
    <t>Zoopl-fed</t>
  </si>
  <si>
    <t>12.02.2012</t>
  </si>
  <si>
    <t>14.02.2012</t>
  </si>
  <si>
    <t>17.02.2012</t>
  </si>
  <si>
    <t>18.02.2012</t>
  </si>
  <si>
    <t>23.02.2012</t>
  </si>
  <si>
    <t>Krill-fed</t>
  </si>
  <si>
    <t>Incubation time</t>
  </si>
  <si>
    <t>Feeding time</t>
  </si>
  <si>
    <t>total volume</t>
  </si>
  <si>
    <t>zooplankton</t>
  </si>
  <si>
    <t>POC t0</t>
  </si>
  <si>
    <t>POC t1</t>
  </si>
  <si>
    <t>PON t0</t>
  </si>
  <si>
    <t>PON t1</t>
  </si>
  <si>
    <t>krill N content</t>
  </si>
  <si>
    <t>SCHOTT bottle volume</t>
  </si>
  <si>
    <t>coral volume</t>
  </si>
  <si>
    <t>n</t>
  </si>
  <si>
    <t>total C uptake</t>
  </si>
  <si>
    <t>total N uptake</t>
  </si>
  <si>
    <t>11.02.2012 - 12.02.2012</t>
  </si>
  <si>
    <t>11.02.2012 - 12.02.2013</t>
  </si>
  <si>
    <t>11.02.2012 - 12.02.2014</t>
  </si>
  <si>
    <t>11.02.2012 - 12.02.2015</t>
  </si>
  <si>
    <t>11.02.2012 - 12.02.2016</t>
  </si>
  <si>
    <t>11.02.2012 - 12.02.2017</t>
  </si>
  <si>
    <t>12.02.2012 - 13.02.2012</t>
  </si>
  <si>
    <t>unfed</t>
  </si>
  <si>
    <t>zooplankton+krill_day1</t>
  </si>
  <si>
    <t>zooplankton+krill_day2</t>
  </si>
  <si>
    <t>treatment &amp; incubation</t>
  </si>
  <si>
    <t>POC release</t>
  </si>
  <si>
    <t>PON release</t>
  </si>
  <si>
    <t>DOC t0</t>
  </si>
  <si>
    <t>DOC t1</t>
  </si>
  <si>
    <t>TDN t0</t>
  </si>
  <si>
    <t>TDN t1</t>
  </si>
  <si>
    <t>DIN t0</t>
  </si>
  <si>
    <t>DIN t1</t>
  </si>
  <si>
    <t>DON t0</t>
  </si>
  <si>
    <t>DON t1</t>
  </si>
  <si>
    <t>DOC release</t>
  </si>
  <si>
    <t>DON release</t>
  </si>
  <si>
    <t>11.02.2012-12.02.2013</t>
  </si>
  <si>
    <t>11.02.2012-12.02.2014</t>
  </si>
  <si>
    <t>11.02.2012-12.02.2015</t>
  </si>
  <si>
    <t>11.02.2012-12.02.2016</t>
  </si>
  <si>
    <t>11.02.2012-12.02.2017</t>
  </si>
  <si>
    <t>12.02.2012-13.02.2013</t>
  </si>
  <si>
    <t>12.02.2012-13.02.2014</t>
  </si>
  <si>
    <t>12.02.2012-13.02.2015</t>
  </si>
  <si>
    <t>12.02.2012-13.02.2016</t>
  </si>
  <si>
    <t>12.02.2012-13.02.2017</t>
  </si>
  <si>
    <t>14.02.2012-15.02.2013</t>
  </si>
  <si>
    <t>14.02.2012-15.02.2014</t>
  </si>
  <si>
    <t>14.02.2012-15.02.2015</t>
  </si>
  <si>
    <t>14.02.2012-15.02.2016</t>
  </si>
  <si>
    <t>14.02.2012-15.02.2017</t>
  </si>
  <si>
    <t>17.02.2012-18.02.2013</t>
  </si>
  <si>
    <t>17.02.2012-18.02.2014</t>
  </si>
  <si>
    <t>17.02.2012-18.02.2015</t>
  </si>
  <si>
    <t>17.02.2012-18.02.2016</t>
  </si>
  <si>
    <t>17.02.2012-18.02.2017</t>
  </si>
  <si>
    <t>18.02.2012-19.02.2014</t>
  </si>
  <si>
    <t>18.02.2012-19.02.2016</t>
  </si>
  <si>
    <t>18.02.2012-19.02.2017</t>
  </si>
  <si>
    <t>18.02.2012-19.02.2018</t>
  </si>
  <si>
    <t>21.02.2012-22.02.2013</t>
  </si>
  <si>
    <t>21.02.2012-22.02.2014</t>
  </si>
  <si>
    <t>21.02.2012-22.02.2015</t>
  </si>
  <si>
    <t>21.02.2012-22.02.2016</t>
  </si>
  <si>
    <t>21.02.2012-22.02.2017</t>
  </si>
  <si>
    <t>23.02.2012-24.02.2013</t>
  </si>
  <si>
    <t>23.02.2012-24.02.2014</t>
  </si>
  <si>
    <t>23.02.2012-24.02.2015</t>
  </si>
  <si>
    <t>23.02.2012-24.02.2016</t>
  </si>
  <si>
    <t>23.02.2012-24.02.2017</t>
  </si>
  <si>
    <t>23.02.2012-24.02.2018</t>
  </si>
  <si>
    <t>23.02.2012-24.02.2019</t>
  </si>
  <si>
    <t>23.02.2012-24.02.2020</t>
  </si>
  <si>
    <t>24.02.2012-25.02.2013</t>
  </si>
  <si>
    <t>24.02.2012-25.02.2014</t>
  </si>
  <si>
    <t>24.02.2012-25.02.2015</t>
  </si>
  <si>
    <t>24.02.2012-25.02.2016</t>
  </si>
  <si>
    <t>24.02.2012-25.02.2017</t>
  </si>
  <si>
    <t>24.02.2012-25.02.2018</t>
  </si>
  <si>
    <t>24.02.2012-25.02.2019</t>
  </si>
  <si>
    <t>24.02.2012-25.02.2020</t>
  </si>
  <si>
    <t>25.02.2012-26.02.2013</t>
  </si>
  <si>
    <t>25.02.2012-26.02.2014</t>
  </si>
  <si>
    <t>25.02.2012-26.02.2015</t>
  </si>
  <si>
    <t>25.02.2012-26.02.2016</t>
  </si>
  <si>
    <t>25.02.2012-26.02.2017</t>
  </si>
  <si>
    <t>25.02.2012-26.02.2018</t>
  </si>
  <si>
    <t>NH4+ t0</t>
  </si>
  <si>
    <t>NH4+ t1</t>
  </si>
  <si>
    <t>NO3- t0</t>
  </si>
  <si>
    <t>NO3- t1</t>
  </si>
  <si>
    <t>NO3- flux</t>
  </si>
  <si>
    <t>NO2- t1</t>
  </si>
  <si>
    <t>NO2- t0</t>
  </si>
  <si>
    <t>NO2- flux</t>
  </si>
  <si>
    <t>treatment + incubation</t>
  </si>
  <si>
    <t>zooplankton t0</t>
  </si>
  <si>
    <t>zooplankton t1</t>
  </si>
  <si>
    <t>zooplankton flux</t>
  </si>
  <si>
    <t>sample replicates</t>
  </si>
  <si>
    <t>zooplankton capture</t>
  </si>
  <si>
    <t>C content zooplankton</t>
  </si>
  <si>
    <t>Coral measures</t>
  </si>
  <si>
    <t>mean</t>
  </si>
  <si>
    <t>zooplankton (batch I+II)</t>
  </si>
  <si>
    <t>zooplankton (batch I)</t>
  </si>
  <si>
    <t>zooplankton (batch II)</t>
  </si>
  <si>
    <t>Respiration</t>
  </si>
  <si>
    <t>Ammonium excretion</t>
  </si>
  <si>
    <t>Oxygen flux</t>
  </si>
  <si>
    <t>Ammonium flux</t>
  </si>
  <si>
    <t>Location</t>
  </si>
  <si>
    <t>Date</t>
  </si>
  <si>
    <t>Time</t>
  </si>
  <si>
    <t>Zooplankton density</t>
  </si>
  <si>
    <t>Cross Huinay</t>
  </si>
  <si>
    <t>Punta Gruesa</t>
  </si>
  <si>
    <t>Depth</t>
  </si>
  <si>
    <t>[m]</t>
  </si>
  <si>
    <t>standard deviation</t>
  </si>
  <si>
    <t>unfed (batch II)</t>
  </si>
  <si>
    <t>zooplankton+krill_day1 (batch I)</t>
  </si>
  <si>
    <t>zooplankton+krill_day2 (batch I)</t>
  </si>
  <si>
    <t>RAW DATA FOR PUBLICATION</t>
  </si>
  <si>
    <t>* Corresponding author. E-mail address: mail.maier.sandra@gmail.com</t>
  </si>
  <si>
    <t>METADATA</t>
  </si>
  <si>
    <t>All parameters (C, N fluxes &amp; rates) of carbon and nitrogen budget</t>
  </si>
  <si>
    <t>Raw data for calculation of C and N uptake (S1)</t>
  </si>
  <si>
    <t>Raw data for calculation of zooplankton capture (S1)</t>
  </si>
  <si>
    <t>Raw data for calculation of respiration, oxygen fluxes (S1)</t>
  </si>
  <si>
    <t>Raw data for calculation of ammonium excretion, ammonium fluxes (S1)</t>
  </si>
  <si>
    <t>Raw data for calculation of POC and PON release, POC  and PON fluxes (S1)</t>
  </si>
  <si>
    <t>Raw data for calculation of DOC and DON release, DOC and DON fluxes (S1)</t>
  </si>
  <si>
    <t>Zooplankton density next to coral banks in Comau Fjord</t>
  </si>
  <si>
    <t>Supp_File_1.1</t>
  </si>
  <si>
    <t>Supp_File_1.2</t>
  </si>
  <si>
    <t>Supp_File_1.3</t>
  </si>
  <si>
    <t>Supp_File_1.4</t>
  </si>
  <si>
    <t>Supp_File_1.5</t>
  </si>
  <si>
    <t>Supp_File_1.6</t>
  </si>
  <si>
    <t>Supp_File_1.7</t>
  </si>
  <si>
    <t>Supp_File_1.8</t>
  </si>
  <si>
    <t>C</t>
  </si>
  <si>
    <t>carbon</t>
  </si>
  <si>
    <t>N</t>
  </si>
  <si>
    <t>nitrogen</t>
  </si>
  <si>
    <t>POC</t>
  </si>
  <si>
    <t>particulate organic carbon</t>
  </si>
  <si>
    <t>PON</t>
  </si>
  <si>
    <t>particulate organic nitrogen</t>
  </si>
  <si>
    <t>DOC</t>
  </si>
  <si>
    <t>DON</t>
  </si>
  <si>
    <t>dissolved organic carbon</t>
  </si>
  <si>
    <t>dissolved organic nitrogen</t>
  </si>
  <si>
    <t>O2</t>
  </si>
  <si>
    <t>oxygen</t>
  </si>
  <si>
    <t>NH4+</t>
  </si>
  <si>
    <t>ammonium</t>
  </si>
  <si>
    <t>DM</t>
  </si>
  <si>
    <t>dry mass</t>
  </si>
  <si>
    <t>zoopl</t>
  </si>
  <si>
    <t>zooplankton/zooplankters</t>
  </si>
  <si>
    <t>ABBREVIATIONS (in alphabetical order)</t>
  </si>
  <si>
    <t>d</t>
  </si>
  <si>
    <t>day</t>
  </si>
  <si>
    <t>PARAMETER</t>
  </si>
  <si>
    <t>CORAL</t>
  </si>
  <si>
    <t>RANDOM EFFECTS</t>
  </si>
  <si>
    <t>FIXED EFFECTS</t>
  </si>
  <si>
    <t>BATCH</t>
  </si>
  <si>
    <t>Groups</t>
  </si>
  <si>
    <t>Name</t>
  </si>
  <si>
    <t>Variance</t>
  </si>
  <si>
    <t>SD</t>
  </si>
  <si>
    <t>treatment_incubations compared</t>
  </si>
  <si>
    <t>Estimate</t>
  </si>
  <si>
    <t>SE</t>
  </si>
  <si>
    <t>df</t>
  </si>
  <si>
    <t>t value</t>
  </si>
  <si>
    <t>p</t>
  </si>
  <si>
    <t>*: significant difference (p &lt; 0.05)</t>
  </si>
  <si>
    <t>Carbon uptake</t>
  </si>
  <si>
    <t>Intercept</t>
  </si>
  <si>
    <t>*</t>
  </si>
  <si>
    <t>Residual</t>
  </si>
  <si>
    <t>krill.2</t>
  </si>
  <si>
    <t>zooplankton+krill_day1 vs. zooplankton+krill_day2</t>
  </si>
  <si>
    <t>zooplankton+krill_day1 vs. zooplankton</t>
  </si>
  <si>
    <t>unfed vs. zooplankton</t>
  </si>
  <si>
    <t>Nitrogen uptake</t>
  </si>
  <si>
    <t>Supp_File_1.9</t>
  </si>
  <si>
    <t>Statistical results of linear mixed effect models (LME) comparing parameters between treatments</t>
  </si>
  <si>
    <t>standard error</t>
  </si>
  <si>
    <t>degrees of freedom</t>
  </si>
  <si>
    <r>
      <t>[g polyp</t>
    </r>
    <r>
      <rPr>
        <b/>
        <vertAlign val="superscript"/>
        <sz val="12"/>
        <color theme="1"/>
        <rFont val="Calibri (Body)"/>
      </rPr>
      <t>-1</t>
    </r>
    <r>
      <rPr>
        <b/>
        <sz val="12"/>
        <color theme="1"/>
        <rFont val="Calibri"/>
        <family val="2"/>
        <scheme val="minor"/>
      </rPr>
      <t>]</t>
    </r>
  </si>
  <si>
    <r>
      <t>[mmol C polyp</t>
    </r>
    <r>
      <rPr>
        <b/>
        <vertAlign val="superscript"/>
        <sz val="12"/>
        <color theme="1"/>
        <rFont val="Calibri (Body)"/>
      </rPr>
      <t>-1</t>
    </r>
    <r>
      <rPr>
        <b/>
        <sz val="12"/>
        <color theme="1"/>
        <rFont val="Calibri"/>
        <family val="2"/>
        <scheme val="minor"/>
      </rPr>
      <t>]</t>
    </r>
  </si>
  <si>
    <r>
      <t>[μmol C L</t>
    </r>
    <r>
      <rPr>
        <b/>
        <vertAlign val="superscript"/>
        <sz val="12"/>
        <color theme="1"/>
        <rFont val="Calibri (Body)"/>
      </rPr>
      <t>-1</t>
    </r>
    <r>
      <rPr>
        <b/>
        <sz val="12"/>
        <color theme="1"/>
        <rFont val="Calibri"/>
        <family val="2"/>
        <scheme val="minor"/>
      </rPr>
      <t xml:space="preserve"> h-1]</t>
    </r>
  </si>
  <si>
    <r>
      <t>[μmol C krill</t>
    </r>
    <r>
      <rPr>
        <b/>
        <vertAlign val="superscript"/>
        <sz val="12"/>
        <color theme="1"/>
        <rFont val="Calibri (Body)"/>
      </rPr>
      <t>-1</t>
    </r>
    <r>
      <rPr>
        <b/>
        <sz val="12"/>
        <color theme="1"/>
        <rFont val="Calibri"/>
        <family val="2"/>
        <scheme val="minor"/>
      </rPr>
      <t>]</t>
    </r>
  </si>
  <si>
    <r>
      <t>[μmol C (mmol tissue-C)</t>
    </r>
    <r>
      <rPr>
        <b/>
        <vertAlign val="superscript"/>
        <sz val="12"/>
        <color theme="1"/>
        <rFont val="Calibri (Body)"/>
      </rPr>
      <t>-1</t>
    </r>
    <r>
      <rPr>
        <b/>
        <sz val="12"/>
        <color theme="1"/>
        <rFont val="Calibri"/>
        <family val="2"/>
        <scheme val="minor"/>
      </rPr>
      <t xml:space="preserve"> d</t>
    </r>
    <r>
      <rPr>
        <b/>
        <vertAlign val="superscript"/>
        <sz val="12"/>
        <color theme="1"/>
        <rFont val="Calibri (Body)"/>
      </rPr>
      <t>-1</t>
    </r>
    <r>
      <rPr>
        <b/>
        <sz val="12"/>
        <color theme="1"/>
        <rFont val="Calibri"/>
        <family val="2"/>
        <scheme val="minor"/>
      </rPr>
      <t>]</t>
    </r>
  </si>
  <si>
    <r>
      <t>[μmol C (g polyp DM)</t>
    </r>
    <r>
      <rPr>
        <b/>
        <vertAlign val="superscript"/>
        <sz val="12"/>
        <color theme="1"/>
        <rFont val="Calibri (Body)"/>
      </rPr>
      <t xml:space="preserve">-1 </t>
    </r>
    <r>
      <rPr>
        <b/>
        <sz val="12"/>
        <color theme="1"/>
        <rFont val="Calibri"/>
        <family val="2"/>
        <scheme val="minor"/>
      </rPr>
      <t>d</t>
    </r>
    <r>
      <rPr>
        <b/>
        <vertAlign val="superscript"/>
        <sz val="12"/>
        <color theme="1"/>
        <rFont val="Calibri (Body)"/>
      </rPr>
      <t>-1</t>
    </r>
    <r>
      <rPr>
        <b/>
        <sz val="12"/>
        <color theme="1"/>
        <rFont val="Calibri"/>
        <family val="2"/>
        <scheme val="minor"/>
      </rPr>
      <t>]</t>
    </r>
  </si>
  <si>
    <r>
      <t>[μmol C (g skeletal DM)</t>
    </r>
    <r>
      <rPr>
        <b/>
        <vertAlign val="superscript"/>
        <sz val="12"/>
        <color theme="1"/>
        <rFont val="Calibri (Body)"/>
      </rPr>
      <t xml:space="preserve">-1 </t>
    </r>
    <r>
      <rPr>
        <b/>
        <sz val="12"/>
        <color theme="1"/>
        <rFont val="Calibri"/>
        <family val="2"/>
        <scheme val="minor"/>
      </rPr>
      <t>d</t>
    </r>
    <r>
      <rPr>
        <b/>
        <vertAlign val="superscript"/>
        <sz val="12"/>
        <color theme="1"/>
        <rFont val="Calibri (Body)"/>
      </rPr>
      <t>-1</t>
    </r>
    <r>
      <rPr>
        <b/>
        <sz val="12"/>
        <color theme="1"/>
        <rFont val="Calibri"/>
        <family val="2"/>
        <scheme val="minor"/>
      </rPr>
      <t>]</t>
    </r>
  </si>
  <si>
    <r>
      <t>[μmol N L</t>
    </r>
    <r>
      <rPr>
        <b/>
        <vertAlign val="superscript"/>
        <sz val="12"/>
        <color theme="1"/>
        <rFont val="Calibri (Body)"/>
      </rPr>
      <t>-1</t>
    </r>
    <r>
      <rPr>
        <b/>
        <sz val="12"/>
        <color theme="1"/>
        <rFont val="Calibri"/>
        <family val="2"/>
        <scheme val="minor"/>
      </rPr>
      <t xml:space="preserve"> h</t>
    </r>
    <r>
      <rPr>
        <b/>
        <vertAlign val="superscript"/>
        <sz val="12"/>
        <color theme="1"/>
        <rFont val="Calibri (Body)"/>
      </rPr>
      <t>-1</t>
    </r>
    <r>
      <rPr>
        <b/>
        <sz val="12"/>
        <color theme="1"/>
        <rFont val="Calibri"/>
        <family val="2"/>
        <scheme val="minor"/>
      </rPr>
      <t>]</t>
    </r>
  </si>
  <si>
    <r>
      <t>[μmol N krill</t>
    </r>
    <r>
      <rPr>
        <b/>
        <vertAlign val="superscript"/>
        <sz val="12"/>
        <color theme="1"/>
        <rFont val="Calibri (Body)"/>
      </rPr>
      <t>-1</t>
    </r>
    <r>
      <rPr>
        <b/>
        <sz val="12"/>
        <color theme="1"/>
        <rFont val="Calibri"/>
        <family val="2"/>
        <scheme val="minor"/>
      </rPr>
      <t>]</t>
    </r>
  </si>
  <si>
    <r>
      <t>[μmol N (mmol tissue-C)</t>
    </r>
    <r>
      <rPr>
        <b/>
        <vertAlign val="superscript"/>
        <sz val="12"/>
        <color theme="1"/>
        <rFont val="Calibri (Body)"/>
      </rPr>
      <t>-1</t>
    </r>
    <r>
      <rPr>
        <b/>
        <sz val="12"/>
        <color theme="1"/>
        <rFont val="Calibri"/>
        <family val="2"/>
        <scheme val="minor"/>
      </rPr>
      <t xml:space="preserve"> d</t>
    </r>
    <r>
      <rPr>
        <b/>
        <vertAlign val="superscript"/>
        <sz val="12"/>
        <color theme="1"/>
        <rFont val="Calibri (Body)"/>
      </rPr>
      <t>-1</t>
    </r>
    <r>
      <rPr>
        <b/>
        <sz val="12"/>
        <color theme="1"/>
        <rFont val="Calibri"/>
        <family val="2"/>
        <scheme val="minor"/>
      </rPr>
      <t>]</t>
    </r>
  </si>
  <si>
    <r>
      <t>[μmol N (g polyp DM)</t>
    </r>
    <r>
      <rPr>
        <b/>
        <vertAlign val="superscript"/>
        <sz val="12"/>
        <color theme="1"/>
        <rFont val="Calibri (Body)"/>
      </rPr>
      <t xml:space="preserve">-1 </t>
    </r>
    <r>
      <rPr>
        <b/>
        <sz val="12"/>
        <color theme="1"/>
        <rFont val="Calibri"/>
        <family val="2"/>
        <scheme val="minor"/>
      </rPr>
      <t>d</t>
    </r>
    <r>
      <rPr>
        <b/>
        <vertAlign val="superscript"/>
        <sz val="12"/>
        <color theme="1"/>
        <rFont val="Calibri (Body)"/>
      </rPr>
      <t>-1</t>
    </r>
    <r>
      <rPr>
        <b/>
        <sz val="12"/>
        <color theme="1"/>
        <rFont val="Calibri"/>
        <family val="2"/>
        <scheme val="minor"/>
      </rPr>
      <t>]</t>
    </r>
  </si>
  <si>
    <r>
      <t>[μmol N (g skeletal DM)</t>
    </r>
    <r>
      <rPr>
        <b/>
        <vertAlign val="superscript"/>
        <sz val="12"/>
        <color theme="1"/>
        <rFont val="Calibri (Body)"/>
      </rPr>
      <t xml:space="preserve">-1 </t>
    </r>
    <r>
      <rPr>
        <b/>
        <sz val="12"/>
        <color theme="1"/>
        <rFont val="Calibri"/>
        <family val="2"/>
        <scheme val="minor"/>
      </rPr>
      <t>d</t>
    </r>
    <r>
      <rPr>
        <b/>
        <vertAlign val="superscript"/>
        <sz val="12"/>
        <color theme="1"/>
        <rFont val="Calibri (Body)"/>
      </rPr>
      <t>-1</t>
    </r>
    <r>
      <rPr>
        <b/>
        <sz val="12"/>
        <color theme="1"/>
        <rFont val="Calibri"/>
        <family val="2"/>
        <scheme val="minor"/>
      </rPr>
      <t>]</t>
    </r>
  </si>
  <si>
    <r>
      <t>[zooplankters bottle</t>
    </r>
    <r>
      <rPr>
        <b/>
        <vertAlign val="superscript"/>
        <sz val="12"/>
        <color theme="1"/>
        <rFont val="Calibri (Body)"/>
      </rPr>
      <t>-1</t>
    </r>
    <r>
      <rPr>
        <b/>
        <sz val="12"/>
        <color theme="1"/>
        <rFont val="Calibri"/>
        <family val="2"/>
        <scheme val="minor"/>
      </rPr>
      <t xml:space="preserve"> h</t>
    </r>
    <r>
      <rPr>
        <b/>
        <vertAlign val="superscript"/>
        <sz val="12"/>
        <color theme="1"/>
        <rFont val="Calibri (Body)"/>
      </rPr>
      <t>-1</t>
    </r>
    <r>
      <rPr>
        <b/>
        <sz val="12"/>
        <color theme="1"/>
        <rFont val="Calibri"/>
        <family val="2"/>
        <scheme val="minor"/>
      </rPr>
      <t>]</t>
    </r>
  </si>
  <si>
    <r>
      <t>[captured zoopl polyp</t>
    </r>
    <r>
      <rPr>
        <b/>
        <vertAlign val="superscript"/>
        <sz val="12"/>
        <color theme="1"/>
        <rFont val="Calibri (Body)"/>
      </rPr>
      <t>-1</t>
    </r>
    <r>
      <rPr>
        <b/>
        <sz val="12"/>
        <color theme="1"/>
        <rFont val="Calibri"/>
        <family val="2"/>
        <scheme val="minor"/>
      </rPr>
      <t xml:space="preserve"> (2 h)</t>
    </r>
    <r>
      <rPr>
        <b/>
        <vertAlign val="superscript"/>
        <sz val="12"/>
        <color theme="1"/>
        <rFont val="Calibri (Body)"/>
      </rPr>
      <t>-1</t>
    </r>
    <r>
      <rPr>
        <b/>
        <sz val="12"/>
        <color theme="1"/>
        <rFont val="Calibri"/>
        <family val="2"/>
        <scheme val="minor"/>
      </rPr>
      <t>]</t>
    </r>
  </si>
  <si>
    <r>
      <t>[µmol O</t>
    </r>
    <r>
      <rPr>
        <b/>
        <vertAlign val="subscript"/>
        <sz val="12"/>
        <color theme="1"/>
        <rFont val="Calibri (Body)"/>
      </rPr>
      <t xml:space="preserve">2 </t>
    </r>
    <r>
      <rPr>
        <b/>
        <sz val="12"/>
        <color theme="1"/>
        <rFont val="Calibri"/>
        <family val="2"/>
        <scheme val="minor"/>
      </rPr>
      <t>L</t>
    </r>
    <r>
      <rPr>
        <b/>
        <vertAlign val="superscript"/>
        <sz val="12"/>
        <color theme="1"/>
        <rFont val="Calibri (Body)"/>
      </rPr>
      <t>-1</t>
    </r>
    <r>
      <rPr>
        <b/>
        <sz val="12"/>
        <color theme="1"/>
        <rFont val="Calibri"/>
        <family val="2"/>
        <scheme val="minor"/>
      </rPr>
      <t xml:space="preserve"> h</t>
    </r>
    <r>
      <rPr>
        <b/>
        <vertAlign val="superscript"/>
        <sz val="12"/>
        <color theme="1"/>
        <rFont val="Calibri (Body)"/>
      </rPr>
      <t>-1</t>
    </r>
    <r>
      <rPr>
        <b/>
        <sz val="12"/>
        <color theme="1"/>
        <rFont val="Calibri"/>
        <family val="2"/>
        <scheme val="minor"/>
      </rPr>
      <t>]</t>
    </r>
  </si>
  <si>
    <r>
      <t>[μmol O</t>
    </r>
    <r>
      <rPr>
        <b/>
        <vertAlign val="subscript"/>
        <sz val="12"/>
        <color theme="1"/>
        <rFont val="Calibri (Body)"/>
      </rPr>
      <t>2</t>
    </r>
    <r>
      <rPr>
        <b/>
        <sz val="12"/>
        <color theme="1"/>
        <rFont val="Calibri"/>
        <family val="2"/>
        <scheme val="minor"/>
      </rPr>
      <t xml:space="preserve"> (mmol tissue-C)</t>
    </r>
    <r>
      <rPr>
        <b/>
        <vertAlign val="superscript"/>
        <sz val="12"/>
        <color theme="1"/>
        <rFont val="Calibri (Body)"/>
      </rPr>
      <t xml:space="preserve">-1 </t>
    </r>
    <r>
      <rPr>
        <b/>
        <sz val="12"/>
        <color theme="1"/>
        <rFont val="Calibri"/>
        <family val="2"/>
        <scheme val="minor"/>
      </rPr>
      <t>d</t>
    </r>
    <r>
      <rPr>
        <b/>
        <vertAlign val="superscript"/>
        <sz val="12"/>
        <color theme="1"/>
        <rFont val="Calibri (Body)"/>
      </rPr>
      <t>-1</t>
    </r>
    <r>
      <rPr>
        <b/>
        <sz val="12"/>
        <color theme="1"/>
        <rFont val="Calibri"/>
        <family val="2"/>
        <scheme val="minor"/>
      </rPr>
      <t>]</t>
    </r>
  </si>
  <si>
    <r>
      <t>[μmol O</t>
    </r>
    <r>
      <rPr>
        <b/>
        <vertAlign val="subscript"/>
        <sz val="12"/>
        <color theme="1"/>
        <rFont val="Calibri (Body)"/>
      </rPr>
      <t>2</t>
    </r>
    <r>
      <rPr>
        <b/>
        <sz val="12"/>
        <color theme="1"/>
        <rFont val="Calibri"/>
        <family val="2"/>
        <scheme val="minor"/>
      </rPr>
      <t xml:space="preserve"> (g polyp DM)</t>
    </r>
    <r>
      <rPr>
        <b/>
        <vertAlign val="superscript"/>
        <sz val="12"/>
        <color theme="1"/>
        <rFont val="Calibri (Body)"/>
      </rPr>
      <t xml:space="preserve">-1 </t>
    </r>
    <r>
      <rPr>
        <b/>
        <sz val="12"/>
        <color theme="1"/>
        <rFont val="Calibri"/>
        <family val="2"/>
        <scheme val="minor"/>
      </rPr>
      <t>d</t>
    </r>
    <r>
      <rPr>
        <b/>
        <vertAlign val="superscript"/>
        <sz val="12"/>
        <color theme="1"/>
        <rFont val="Calibri (Body)"/>
      </rPr>
      <t>-1</t>
    </r>
    <r>
      <rPr>
        <b/>
        <sz val="12"/>
        <color theme="1"/>
        <rFont val="Calibri"/>
        <family val="2"/>
        <scheme val="minor"/>
      </rPr>
      <t>]</t>
    </r>
  </si>
  <si>
    <r>
      <t>[μmol O</t>
    </r>
    <r>
      <rPr>
        <b/>
        <vertAlign val="subscript"/>
        <sz val="12"/>
        <color theme="1"/>
        <rFont val="Calibri (Body)"/>
      </rPr>
      <t>2</t>
    </r>
    <r>
      <rPr>
        <b/>
        <sz val="12"/>
        <color theme="1"/>
        <rFont val="Calibri"/>
        <family val="2"/>
        <scheme val="minor"/>
      </rPr>
      <t xml:space="preserve"> (g skeletal DM)</t>
    </r>
    <r>
      <rPr>
        <b/>
        <vertAlign val="superscript"/>
        <sz val="12"/>
        <color theme="1"/>
        <rFont val="Calibri (Body)"/>
      </rPr>
      <t xml:space="preserve">-1 </t>
    </r>
    <r>
      <rPr>
        <b/>
        <sz val="12"/>
        <color theme="1"/>
        <rFont val="Calibri"/>
        <family val="2"/>
        <scheme val="minor"/>
      </rPr>
      <t>d</t>
    </r>
    <r>
      <rPr>
        <b/>
        <vertAlign val="superscript"/>
        <sz val="12"/>
        <color theme="1"/>
        <rFont val="Calibri (Body)"/>
      </rPr>
      <t>-1</t>
    </r>
    <r>
      <rPr>
        <b/>
        <sz val="12"/>
        <color theme="1"/>
        <rFont val="Calibri"/>
        <family val="2"/>
        <scheme val="minor"/>
      </rPr>
      <t>]</t>
    </r>
  </si>
  <si>
    <r>
      <t>[μmol C L</t>
    </r>
    <r>
      <rPr>
        <b/>
        <vertAlign val="superscript"/>
        <sz val="12"/>
        <color theme="1"/>
        <rFont val="Calibri (Body)"/>
      </rPr>
      <t>-1</t>
    </r>
    <r>
      <rPr>
        <b/>
        <sz val="12"/>
        <color theme="1"/>
        <rFont val="Calibri"/>
        <family val="2"/>
        <scheme val="minor"/>
      </rPr>
      <t xml:space="preserve"> h</t>
    </r>
    <r>
      <rPr>
        <b/>
        <vertAlign val="superscript"/>
        <sz val="12"/>
        <color theme="1"/>
        <rFont val="Calibri (Body)"/>
      </rPr>
      <t>-1</t>
    </r>
    <r>
      <rPr>
        <b/>
        <sz val="12"/>
        <color theme="1"/>
        <rFont val="Calibri"/>
        <family val="2"/>
        <scheme val="minor"/>
      </rPr>
      <t>]</t>
    </r>
  </si>
  <si>
    <r>
      <t>[μmol N L</t>
    </r>
    <r>
      <rPr>
        <b/>
        <vertAlign val="superscript"/>
        <sz val="12"/>
        <color theme="1"/>
        <rFont val="Calibri (Body)"/>
      </rPr>
      <t xml:space="preserve">-1 </t>
    </r>
    <r>
      <rPr>
        <b/>
        <sz val="12"/>
        <color theme="1"/>
        <rFont val="Calibri"/>
        <family val="2"/>
        <scheme val="minor"/>
      </rPr>
      <t>h</t>
    </r>
    <r>
      <rPr>
        <b/>
        <vertAlign val="superscript"/>
        <sz val="12"/>
        <color theme="1"/>
        <rFont val="Calibri (Body)"/>
      </rPr>
      <t>-1</t>
    </r>
    <r>
      <rPr>
        <b/>
        <sz val="12"/>
        <color theme="1"/>
        <rFont val="Calibri"/>
        <family val="2"/>
        <scheme val="minor"/>
      </rPr>
      <t>]</t>
    </r>
  </si>
  <si>
    <r>
      <t>[μmol C L</t>
    </r>
    <r>
      <rPr>
        <b/>
        <vertAlign val="superscript"/>
        <sz val="12"/>
        <color theme="1"/>
        <rFont val="Calibri (Body)"/>
      </rPr>
      <t>-1</t>
    </r>
    <r>
      <rPr>
        <b/>
        <sz val="12"/>
        <color theme="1"/>
        <rFont val="Calibri"/>
        <family val="2"/>
        <scheme val="minor"/>
      </rPr>
      <t>]</t>
    </r>
  </si>
  <si>
    <r>
      <t>[μmol N L</t>
    </r>
    <r>
      <rPr>
        <b/>
        <vertAlign val="superscript"/>
        <sz val="12"/>
        <color theme="1"/>
        <rFont val="Calibri (Body)"/>
      </rPr>
      <t>-1</t>
    </r>
    <r>
      <rPr>
        <b/>
        <sz val="12"/>
        <color theme="1"/>
        <rFont val="Calibri"/>
        <family val="2"/>
        <scheme val="minor"/>
      </rPr>
      <t>]</t>
    </r>
  </si>
  <si>
    <r>
      <t>[zoopl bottle</t>
    </r>
    <r>
      <rPr>
        <b/>
        <vertAlign val="superscript"/>
        <sz val="12"/>
        <color theme="1"/>
        <rFont val="Calibri (Body)"/>
      </rPr>
      <t>-1</t>
    </r>
    <r>
      <rPr>
        <b/>
        <sz val="12"/>
        <color theme="1"/>
        <rFont val="Calibri"/>
        <family val="2"/>
        <scheme val="minor"/>
      </rPr>
      <t>]</t>
    </r>
  </si>
  <si>
    <r>
      <t>[zoopl bottle</t>
    </r>
    <r>
      <rPr>
        <b/>
        <vertAlign val="superscript"/>
        <sz val="12"/>
        <color theme="1"/>
        <rFont val="Calibri (Body)"/>
      </rPr>
      <t>-1</t>
    </r>
    <r>
      <rPr>
        <b/>
        <sz val="12"/>
        <color theme="1"/>
        <rFont val="Calibri"/>
        <family val="2"/>
        <scheme val="minor"/>
      </rPr>
      <t xml:space="preserve"> h</t>
    </r>
    <r>
      <rPr>
        <b/>
        <vertAlign val="superscript"/>
        <sz val="12"/>
        <color theme="1"/>
        <rFont val="Calibri (Body)"/>
      </rPr>
      <t>-1</t>
    </r>
    <r>
      <rPr>
        <b/>
        <sz val="12"/>
        <color theme="1"/>
        <rFont val="Calibri"/>
        <family val="2"/>
        <scheme val="minor"/>
      </rPr>
      <t>]</t>
    </r>
  </si>
  <si>
    <r>
      <t>[μmol C (50 mL food portion)</t>
    </r>
    <r>
      <rPr>
        <b/>
        <vertAlign val="superscript"/>
        <sz val="12"/>
        <color theme="1"/>
        <rFont val="Calibri (Body)"/>
      </rPr>
      <t>-1</t>
    </r>
    <r>
      <rPr>
        <b/>
        <sz val="12"/>
        <color theme="1"/>
        <rFont val="Calibri"/>
        <family val="2"/>
        <scheme val="minor"/>
      </rPr>
      <t>]</t>
    </r>
  </si>
  <si>
    <r>
      <t>[μmol C zooplankter</t>
    </r>
    <r>
      <rPr>
        <b/>
        <vertAlign val="superscript"/>
        <sz val="12"/>
        <color theme="1"/>
        <rFont val="Calibri (Body)"/>
      </rPr>
      <t>-1</t>
    </r>
    <r>
      <rPr>
        <b/>
        <sz val="12"/>
        <color theme="1"/>
        <rFont val="Calibri"/>
        <family val="2"/>
        <scheme val="minor"/>
      </rPr>
      <t>]</t>
    </r>
  </si>
  <si>
    <r>
      <t>O</t>
    </r>
    <r>
      <rPr>
        <b/>
        <vertAlign val="subscript"/>
        <sz val="12"/>
        <color theme="1"/>
        <rFont val="Calibri (Body)"/>
      </rPr>
      <t>2</t>
    </r>
    <r>
      <rPr>
        <b/>
        <sz val="12"/>
        <color theme="1"/>
        <rFont val="Calibri"/>
        <family val="2"/>
        <scheme val="minor"/>
      </rPr>
      <t xml:space="preserve"> t0</t>
    </r>
  </si>
  <si>
    <r>
      <t>O</t>
    </r>
    <r>
      <rPr>
        <b/>
        <vertAlign val="subscript"/>
        <sz val="12"/>
        <color theme="1"/>
        <rFont val="Calibri (Body)"/>
      </rPr>
      <t>2</t>
    </r>
    <r>
      <rPr>
        <b/>
        <sz val="12"/>
        <color theme="1"/>
        <rFont val="Calibri"/>
        <family val="2"/>
        <scheme val="minor"/>
      </rPr>
      <t xml:space="preserve"> t1</t>
    </r>
  </si>
  <si>
    <r>
      <t>O</t>
    </r>
    <r>
      <rPr>
        <b/>
        <vertAlign val="subscript"/>
        <sz val="12"/>
        <color theme="1"/>
        <rFont val="Calibri (Body)"/>
      </rPr>
      <t>2</t>
    </r>
    <r>
      <rPr>
        <b/>
        <sz val="12"/>
        <color theme="1"/>
        <rFont val="Calibri"/>
        <family val="2"/>
        <scheme val="minor"/>
      </rPr>
      <t xml:space="preserve"> flux</t>
    </r>
  </si>
  <si>
    <r>
      <t>[μmol O</t>
    </r>
    <r>
      <rPr>
        <b/>
        <vertAlign val="subscript"/>
        <sz val="12"/>
        <color theme="1"/>
        <rFont val="Calibri (Body)"/>
      </rPr>
      <t>2</t>
    </r>
    <r>
      <rPr>
        <b/>
        <sz val="12"/>
        <color theme="1"/>
        <rFont val="Calibri"/>
        <family val="2"/>
        <scheme val="minor"/>
      </rPr>
      <t xml:space="preserve"> L</t>
    </r>
    <r>
      <rPr>
        <b/>
        <vertAlign val="superscript"/>
        <sz val="12"/>
        <color theme="1"/>
        <rFont val="Calibri (Body)"/>
      </rPr>
      <t>-1</t>
    </r>
    <r>
      <rPr>
        <b/>
        <sz val="12"/>
        <color theme="1"/>
        <rFont val="Calibri"/>
        <family val="2"/>
        <scheme val="minor"/>
      </rPr>
      <t>]</t>
    </r>
  </si>
  <si>
    <r>
      <t>[µmol O</t>
    </r>
    <r>
      <rPr>
        <b/>
        <vertAlign val="subscript"/>
        <sz val="12"/>
        <color theme="1"/>
        <rFont val="Calibri (Body)"/>
      </rPr>
      <t>2</t>
    </r>
    <r>
      <rPr>
        <b/>
        <sz val="12"/>
        <color theme="1"/>
        <rFont val="Calibri"/>
        <family val="2"/>
        <scheme val="minor"/>
      </rPr>
      <t xml:space="preserve"> L</t>
    </r>
    <r>
      <rPr>
        <b/>
        <vertAlign val="superscript"/>
        <sz val="12"/>
        <color theme="1"/>
        <rFont val="Calibri (Body)"/>
      </rPr>
      <t>-1</t>
    </r>
    <r>
      <rPr>
        <b/>
        <sz val="12"/>
        <color theme="1"/>
        <rFont val="Calibri"/>
        <family val="2"/>
        <scheme val="minor"/>
      </rPr>
      <t xml:space="preserve"> h</t>
    </r>
    <r>
      <rPr>
        <b/>
        <vertAlign val="superscript"/>
        <sz val="12"/>
        <color theme="1"/>
        <rFont val="Calibri (Body)"/>
      </rPr>
      <t>-1</t>
    </r>
    <r>
      <rPr>
        <b/>
        <sz val="12"/>
        <color theme="1"/>
        <rFont val="Calibri"/>
        <family val="2"/>
        <scheme val="minor"/>
      </rPr>
      <t>]</t>
    </r>
  </si>
  <si>
    <r>
      <t>[μmol C L</t>
    </r>
    <r>
      <rPr>
        <b/>
        <vertAlign val="superscript"/>
        <sz val="12"/>
        <color theme="1"/>
        <rFont val="Calibri (Body)"/>
      </rPr>
      <t xml:space="preserve">-1 </t>
    </r>
    <r>
      <rPr>
        <b/>
        <sz val="12"/>
        <color theme="1"/>
        <rFont val="Calibri (Body)"/>
      </rPr>
      <t>h</t>
    </r>
    <r>
      <rPr>
        <b/>
        <vertAlign val="superscript"/>
        <sz val="12"/>
        <color theme="1"/>
        <rFont val="Calibri (Body)"/>
      </rPr>
      <t>-1</t>
    </r>
    <r>
      <rPr>
        <b/>
        <sz val="12"/>
        <color theme="1"/>
        <rFont val="Calibri"/>
        <family val="2"/>
        <scheme val="minor"/>
      </rPr>
      <t>]</t>
    </r>
  </si>
  <si>
    <r>
      <t>[μmol N L</t>
    </r>
    <r>
      <rPr>
        <b/>
        <vertAlign val="superscript"/>
        <sz val="12"/>
        <color theme="1"/>
        <rFont val="Calibri (Body)"/>
      </rPr>
      <t xml:space="preserve">-1 </t>
    </r>
    <r>
      <rPr>
        <b/>
        <sz val="12"/>
        <color theme="1"/>
        <rFont val="Calibri (Body)"/>
      </rPr>
      <t>h</t>
    </r>
    <r>
      <rPr>
        <b/>
        <vertAlign val="superscript"/>
        <sz val="12"/>
        <color theme="1"/>
        <rFont val="Calibri (Body)"/>
      </rPr>
      <t>-1</t>
    </r>
    <r>
      <rPr>
        <b/>
        <sz val="12"/>
        <color theme="1"/>
        <rFont val="Calibri"/>
        <family val="2"/>
        <scheme val="minor"/>
      </rPr>
      <t>]</t>
    </r>
  </si>
  <si>
    <r>
      <t>[zooplankter L</t>
    </r>
    <r>
      <rPr>
        <b/>
        <vertAlign val="superscript"/>
        <sz val="12"/>
        <color theme="1"/>
        <rFont val="Calibri (Body)"/>
      </rPr>
      <t>-1</t>
    </r>
    <r>
      <rPr>
        <b/>
        <sz val="12"/>
        <color theme="1"/>
        <rFont val="Calibri"/>
        <family val="2"/>
        <scheme val="minor"/>
      </rPr>
      <t>]</t>
    </r>
  </si>
  <si>
    <t>LME</t>
  </si>
  <si>
    <t>linear mixed effect model</t>
  </si>
  <si>
    <t>FEEDING TREATMENTS</t>
  </si>
  <si>
    <t>zooplankton+krill</t>
  </si>
  <si>
    <t>&gt;&gt; zooplankton+krill_day1 (krill.d1)</t>
  </si>
  <si>
    <t>&gt;&gt; zooplankton+krill_day2 (krill.d2)</t>
  </si>
  <si>
    <t>fed with zooplankton and subsequently with krill (coral batch I)</t>
  </si>
  <si>
    <r>
      <t>[zoopl L</t>
    </r>
    <r>
      <rPr>
        <b/>
        <vertAlign val="superscript"/>
        <sz val="12"/>
        <color theme="1"/>
        <rFont val="Calibri (Body)"/>
      </rPr>
      <t>-1</t>
    </r>
    <r>
      <rPr>
        <b/>
        <sz val="12"/>
        <color theme="1"/>
        <rFont val="Calibri"/>
        <family val="2"/>
        <scheme val="minor"/>
      </rPr>
      <t>]</t>
    </r>
  </si>
  <si>
    <t>total bottle volume</t>
  </si>
  <si>
    <r>
      <t>[captured zoopl h</t>
    </r>
    <r>
      <rPr>
        <b/>
        <vertAlign val="superscript"/>
        <sz val="12"/>
        <color theme="1"/>
        <rFont val="Calibri (Body)"/>
      </rPr>
      <t>-1</t>
    </r>
    <r>
      <rPr>
        <b/>
        <sz val="12"/>
        <color theme="1"/>
        <rFont val="Calibri"/>
        <family val="2"/>
        <scheme val="minor"/>
      </rPr>
      <t>]</t>
    </r>
  </si>
  <si>
    <t>[total captured zoopl]</t>
  </si>
  <si>
    <r>
      <t>Sandra R. Maier</t>
    </r>
    <r>
      <rPr>
        <vertAlign val="superscript"/>
        <sz val="12"/>
        <color theme="1"/>
        <rFont val="Calibri (Body)"/>
      </rPr>
      <t>1,2</t>
    </r>
    <r>
      <rPr>
        <sz val="12"/>
        <color theme="1"/>
        <rFont val="Calibri"/>
        <family val="2"/>
        <scheme val="minor"/>
      </rPr>
      <t>, Carin Jantzen</t>
    </r>
    <r>
      <rPr>
        <vertAlign val="superscript"/>
        <sz val="12"/>
        <color theme="1"/>
        <rFont val="Calibri (Body)"/>
      </rPr>
      <t>1</t>
    </r>
    <r>
      <rPr>
        <sz val="12"/>
        <color theme="1"/>
        <rFont val="Calibri"/>
        <family val="2"/>
        <scheme val="minor"/>
      </rPr>
      <t>, Jürgen Laudien</t>
    </r>
    <r>
      <rPr>
        <vertAlign val="superscript"/>
        <sz val="12"/>
        <color theme="1"/>
        <rFont val="Calibri (Body)"/>
      </rPr>
      <t>1</t>
    </r>
    <r>
      <rPr>
        <sz val="12"/>
        <color theme="1"/>
        <rFont val="Calibri"/>
        <family val="2"/>
        <scheme val="minor"/>
      </rPr>
      <t>, Verena Häussermann</t>
    </r>
    <r>
      <rPr>
        <vertAlign val="superscript"/>
        <sz val="12"/>
        <color theme="1"/>
        <rFont val="Calibri (Body)"/>
      </rPr>
      <t>3,4</t>
    </r>
    <r>
      <rPr>
        <sz val="12"/>
        <color theme="1"/>
        <rFont val="Calibri"/>
        <family val="2"/>
        <scheme val="minor"/>
      </rPr>
      <t>, Günter Försterra</t>
    </r>
    <r>
      <rPr>
        <vertAlign val="superscript"/>
        <sz val="12"/>
        <color theme="1"/>
        <rFont val="Calibri (Body)"/>
      </rPr>
      <t>5</t>
    </r>
    <r>
      <rPr>
        <sz val="12"/>
        <color theme="1"/>
        <rFont val="Calibri"/>
        <family val="2"/>
        <scheme val="minor"/>
      </rPr>
      <t>, Astrid Cornils</t>
    </r>
    <r>
      <rPr>
        <vertAlign val="superscript"/>
        <sz val="12"/>
        <color theme="1"/>
        <rFont val="Calibri (Body)"/>
      </rPr>
      <t>1</t>
    </r>
    <r>
      <rPr>
        <sz val="12"/>
        <color theme="1"/>
        <rFont val="Calibri"/>
        <family val="2"/>
        <scheme val="minor"/>
      </rPr>
      <t>, Jutta Niggemann</t>
    </r>
    <r>
      <rPr>
        <vertAlign val="superscript"/>
        <sz val="12"/>
        <color theme="1"/>
        <rFont val="Calibri (Body)"/>
      </rPr>
      <t>6</t>
    </r>
    <r>
      <rPr>
        <sz val="12"/>
        <color theme="1"/>
        <rFont val="Calibri"/>
        <family val="2"/>
        <scheme val="minor"/>
      </rPr>
      <t>, Thorsten Dittmar</t>
    </r>
    <r>
      <rPr>
        <vertAlign val="superscript"/>
        <sz val="12"/>
        <color theme="1"/>
        <rFont val="Calibri (Body)"/>
      </rPr>
      <t>6,7</t>
    </r>
    <r>
      <rPr>
        <sz val="12"/>
        <color theme="1"/>
        <rFont val="Calibri"/>
        <family val="2"/>
        <scheme val="minor"/>
      </rPr>
      <t>, Claudio Richter</t>
    </r>
    <r>
      <rPr>
        <vertAlign val="superscript"/>
        <sz val="12"/>
        <color theme="1"/>
        <rFont val="Calibri (Body)"/>
      </rPr>
      <t>1,8</t>
    </r>
  </si>
  <si>
    <r>
      <t>1</t>
    </r>
    <r>
      <rPr>
        <sz val="12"/>
        <color theme="1"/>
        <rFont val="Calibri"/>
        <family val="2"/>
      </rPr>
      <t xml:space="preserve"> Department of Biosciences, Alfred Wegener Institute Helmholtz Center for Polar and Marine Research, Bremerhaven, Germany</t>
    </r>
  </si>
  <si>
    <r>
      <t>2</t>
    </r>
    <r>
      <rPr>
        <sz val="12"/>
        <color theme="1"/>
        <rFont val="Calibri"/>
        <family val="2"/>
      </rPr>
      <t xml:space="preserve"> </t>
    </r>
    <r>
      <rPr>
        <sz val="12"/>
        <color rgb="FF000000"/>
        <rFont val="Calibri"/>
        <family val="2"/>
      </rPr>
      <t>Department of Estuarine and Delta Systems, Royal Netherlands Institute for Sea Research (NIOZ-Yerseke), Yerseke, Netherlands</t>
    </r>
  </si>
  <si>
    <r>
      <t>3</t>
    </r>
    <r>
      <rPr>
        <sz val="12"/>
        <color theme="1"/>
        <rFont val="Calibri"/>
        <family val="2"/>
      </rPr>
      <t xml:space="preserve"> Facultad de Economía y Negocios, Universidad San Sebastián, Puerto Montt, Chile</t>
    </r>
  </si>
  <si>
    <r>
      <t>4</t>
    </r>
    <r>
      <rPr>
        <sz val="12"/>
        <color theme="1"/>
        <rFont val="Calibri"/>
        <family val="2"/>
      </rPr>
      <t xml:space="preserve"> Huinay Foundation, Puerto Montt, Chile</t>
    </r>
  </si>
  <si>
    <r>
      <t>5</t>
    </r>
    <r>
      <rPr>
        <sz val="12"/>
        <color theme="1"/>
        <rFont val="Calibri"/>
        <family val="2"/>
      </rPr>
      <t xml:space="preserve"> Escuela de Ciencias del Mar, Facultad de Recursos Naturales, Pontificia Universidad Católica de Valparaíso, Valparaíso, Chile</t>
    </r>
  </si>
  <si>
    <r>
      <t>6</t>
    </r>
    <r>
      <rPr>
        <sz val="12"/>
        <color theme="1"/>
        <rFont val="Calibri"/>
        <family val="2"/>
      </rPr>
      <t xml:space="preserve"> Institute for Chemistry and Biology of the Marine Environment (ICBM), University of Oldenburg, Oldenburg, Germany</t>
    </r>
  </si>
  <si>
    <r>
      <t>7</t>
    </r>
    <r>
      <rPr>
        <sz val="12"/>
        <color theme="1"/>
        <rFont val="Calibri"/>
        <family val="2"/>
      </rPr>
      <t xml:space="preserve"> Helmholtz Institute for Functional Marine Biodiversity (HIFMB), University of Oldenburg, Oldenburg, Germany</t>
    </r>
  </si>
  <si>
    <r>
      <t>8</t>
    </r>
    <r>
      <rPr>
        <sz val="12"/>
        <color theme="1"/>
        <rFont val="Calibri"/>
        <family val="2"/>
      </rPr>
      <t xml:space="preserve"> Department of Biology/Chemistry, University of Bremen, Bremen, Germany</t>
    </r>
  </si>
  <si>
    <r>
      <t xml:space="preserve">The carbon and nitrogen budget of </t>
    </r>
    <r>
      <rPr>
        <b/>
        <i/>
        <sz val="12"/>
        <color theme="1"/>
        <rFont val="Calibri"/>
        <family val="2"/>
        <scheme val="minor"/>
      </rPr>
      <t xml:space="preserve">Desmophyllum dianthus - </t>
    </r>
    <r>
      <rPr>
        <b/>
        <sz val="12"/>
        <color theme="1"/>
        <rFont val="Calibri"/>
        <family val="2"/>
        <scheme val="minor"/>
      </rPr>
      <t>a voracious cold-water coral thriving in an acidified Patagonian fjord</t>
    </r>
  </si>
  <si>
    <t>fed with fjord zooplankton; incubated 2-3h after feeding for 9-11 h (corals batches I &amp; II)</t>
  </si>
  <si>
    <t>&gt;&gt; zooplankton+krill-fed corals, incubated 0.5-1 h after feeding for 9-11 h</t>
  </si>
  <si>
    <t>&gt;&gt; zooplankton+krill-fed corals, incubated a second time 24 h after feeding for 9-11 h</t>
  </si>
  <si>
    <t>4-day food-deprived, incubated afterwards for 9-11 h (coral batch II)</t>
  </si>
  <si>
    <t>Supp_File_1.10</t>
  </si>
  <si>
    <t>Experimental design (feeding treatments, incubations) in chronological order</t>
  </si>
  <si>
    <t>CORAL BATCH I</t>
  </si>
  <si>
    <t>CORAL BATCH II</t>
  </si>
  <si>
    <t>Feeding in maintenance tank</t>
  </si>
  <si>
    <t>Feeding treatment</t>
  </si>
  <si>
    <t>Incubation</t>
  </si>
  <si>
    <t>21/012012-24/01/2012</t>
  </si>
  <si>
    <t>CORAL COLLECTION</t>
  </si>
  <si>
    <t>25/01/2012-10/02/2012</t>
  </si>
  <si>
    <t>ACCLIMATI-ZATION: zooplankton (1x per day)</t>
  </si>
  <si>
    <t>zoopl start</t>
  </si>
  <si>
    <t>zoopl end</t>
  </si>
  <si>
    <t>unfed start</t>
  </si>
  <si>
    <t>unfed end</t>
  </si>
  <si>
    <t>krill.d1 start</t>
  </si>
  <si>
    <t>(no more food)</t>
  </si>
  <si>
    <t>krill.d1 end, krill.d2 start</t>
  </si>
  <si>
    <t>krill.d2 end</t>
  </si>
  <si>
    <t>SUBSET C (n=1, coral ID: L2)</t>
  </si>
  <si>
    <t>SUBSET A (n=3, coral IDs: X1, X2, L9)</t>
  </si>
  <si>
    <t>SUBSET B (n=3, coral IDs: X5, L1, L5)</t>
  </si>
  <si>
    <t>SUBSET A (n=3, coral IDs: X8, X10, L8)</t>
  </si>
  <si>
    <t>SUBSET B (n=3, coral IDs: L3, L4, L7)</t>
  </si>
  <si>
    <t>tot C loss (excl DOC)</t>
  </si>
  <si>
    <t>tot N loss (excl DON)</t>
  </si>
  <si>
    <t>Minimum C and N demand</t>
  </si>
  <si>
    <t>C and N budgets (scope for growth; excl DOC, DON)</t>
  </si>
  <si>
    <r>
      <t>SfG</t>
    </r>
    <r>
      <rPr>
        <b/>
        <vertAlign val="subscript"/>
        <sz val="12"/>
        <color theme="1"/>
        <rFont val="Calibri (Body)"/>
      </rPr>
      <t>C</t>
    </r>
  </si>
  <si>
    <r>
      <t>SfG</t>
    </r>
    <r>
      <rPr>
        <b/>
        <vertAlign val="subscript"/>
        <sz val="12"/>
        <color theme="1"/>
        <rFont val="Calibri (Body)"/>
      </rPr>
      <t>N</t>
    </r>
  </si>
  <si>
    <r>
      <t>[μmol N (mmol tissue-N)</t>
    </r>
    <r>
      <rPr>
        <b/>
        <vertAlign val="superscript"/>
        <sz val="12"/>
        <color theme="1"/>
        <rFont val="Calibri (Body)"/>
      </rPr>
      <t>-1</t>
    </r>
    <r>
      <rPr>
        <b/>
        <sz val="12"/>
        <color theme="1"/>
        <rFont val="Calibri"/>
        <family val="2"/>
        <scheme val="minor"/>
      </rPr>
      <t xml:space="preserve"> d</t>
    </r>
    <r>
      <rPr>
        <b/>
        <vertAlign val="superscript"/>
        <sz val="12"/>
        <color theme="1"/>
        <rFont val="Calibri (Body)"/>
      </rPr>
      <t>-1</t>
    </r>
    <r>
      <rPr>
        <b/>
        <sz val="12"/>
        <color theme="1"/>
        <rFont val="Calibri"/>
        <family val="2"/>
        <scheme val="minor"/>
      </rPr>
      <t>]</t>
    </r>
  </si>
  <si>
    <r>
      <t>[mmol N polyp</t>
    </r>
    <r>
      <rPr>
        <b/>
        <vertAlign val="superscript"/>
        <sz val="12"/>
        <color theme="1"/>
        <rFont val="Calibri (Body)"/>
      </rPr>
      <t>-1</t>
    </r>
    <r>
      <rPr>
        <b/>
        <sz val="12"/>
        <color theme="1"/>
        <rFont val="Calibri"/>
        <family val="2"/>
        <scheme val="minor"/>
      </rPr>
      <t>]</t>
    </r>
  </si>
  <si>
    <t>organic nitrogen content</t>
  </si>
  <si>
    <r>
      <t>[μmol C (polyp)</t>
    </r>
    <r>
      <rPr>
        <b/>
        <vertAlign val="superscript"/>
        <sz val="12"/>
        <color theme="1"/>
        <rFont val="Calibri (Body)"/>
      </rPr>
      <t>-1</t>
    </r>
    <r>
      <rPr>
        <b/>
        <sz val="12"/>
        <color theme="1"/>
        <rFont val="Calibri"/>
        <family val="2"/>
        <scheme val="minor"/>
      </rPr>
      <t xml:space="preserve"> d</t>
    </r>
    <r>
      <rPr>
        <b/>
        <vertAlign val="superscript"/>
        <sz val="12"/>
        <color theme="1"/>
        <rFont val="Calibri (Body)"/>
      </rPr>
      <t>-1</t>
    </r>
    <r>
      <rPr>
        <b/>
        <sz val="12"/>
        <color theme="1"/>
        <rFont val="Calibri"/>
        <family val="2"/>
        <scheme val="minor"/>
      </rPr>
      <t>]</t>
    </r>
  </si>
  <si>
    <r>
      <t>[μmol N (polyp)</t>
    </r>
    <r>
      <rPr>
        <b/>
        <vertAlign val="superscript"/>
        <sz val="12"/>
        <color theme="1"/>
        <rFont val="Calibri (Body)"/>
      </rPr>
      <t>-1</t>
    </r>
    <r>
      <rPr>
        <b/>
        <sz val="12"/>
        <color theme="1"/>
        <rFont val="Calibri"/>
        <family val="2"/>
        <scheme val="minor"/>
      </rPr>
      <t xml:space="preserve"> d</t>
    </r>
    <r>
      <rPr>
        <b/>
        <vertAlign val="superscript"/>
        <sz val="12"/>
        <color theme="1"/>
        <rFont val="Calibri (Body)"/>
      </rPr>
      <t>-1</t>
    </r>
    <r>
      <rPr>
        <b/>
        <sz val="12"/>
        <color theme="1"/>
        <rFont val="Calibri"/>
        <family val="2"/>
        <scheme val="minor"/>
      </rPr>
      <t>]</t>
    </r>
  </si>
  <si>
    <r>
      <t>[μmol O</t>
    </r>
    <r>
      <rPr>
        <b/>
        <vertAlign val="subscript"/>
        <sz val="12"/>
        <color theme="1"/>
        <rFont val="Calibri (Body)"/>
      </rPr>
      <t>2</t>
    </r>
    <r>
      <rPr>
        <b/>
        <sz val="12"/>
        <color theme="1"/>
        <rFont val="Calibri"/>
        <family val="2"/>
        <scheme val="minor"/>
      </rPr>
      <t xml:space="preserve"> (polyp)</t>
    </r>
    <r>
      <rPr>
        <b/>
        <vertAlign val="superscript"/>
        <sz val="12"/>
        <color theme="1"/>
        <rFont val="Calibri (Body)"/>
      </rPr>
      <t xml:space="preserve">-1 </t>
    </r>
    <r>
      <rPr>
        <b/>
        <sz val="12"/>
        <color theme="1"/>
        <rFont val="Calibri"/>
        <family val="2"/>
        <scheme val="minor"/>
      </rPr>
      <t>d</t>
    </r>
    <r>
      <rPr>
        <b/>
        <vertAlign val="superscript"/>
        <sz val="12"/>
        <color theme="1"/>
        <rFont val="Calibri (Body)"/>
      </rPr>
      <t>-1</t>
    </r>
    <r>
      <rPr>
        <b/>
        <sz val="12"/>
        <color theme="1"/>
        <rFont val="Calibri"/>
        <family val="2"/>
        <scheme val="minor"/>
      </rPr>
      <t>]</t>
    </r>
  </si>
  <si>
    <t>N content zooplankton</t>
  </si>
  <si>
    <r>
      <t>[μmol N zooplankter</t>
    </r>
    <r>
      <rPr>
        <b/>
        <vertAlign val="superscript"/>
        <sz val="12"/>
        <color theme="1"/>
        <rFont val="Calibri (Body)"/>
      </rPr>
      <t>-1</t>
    </r>
    <r>
      <rPr>
        <b/>
        <sz val="12"/>
        <color theme="1"/>
        <rFont val="Calibri"/>
        <family val="2"/>
        <scheme val="minor"/>
      </rPr>
      <t>]</t>
    </r>
  </si>
  <si>
    <r>
      <t>[μmol N (50 mL food portion)</t>
    </r>
    <r>
      <rPr>
        <b/>
        <vertAlign val="superscript"/>
        <sz val="12"/>
        <color theme="1"/>
        <rFont val="Calibri (Body)"/>
      </rPr>
      <t>-1</t>
    </r>
    <r>
      <rPr>
        <b/>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</si>
</sst>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000"/>
    <numFmt numFmtId="166" formatCode="0.000"/>
    <numFmt numFmtId="167" formatCode="0.0"/>
  </numFmts>
  <fonts count="15" x14ac:knownFonts="1">
    <font>
      <sz val="12"/>
      <color theme="1"/>
      <name val="Calibri"/>
      <family val="2"/>
      <scheme val="minor"/>
    </font>
    <font>
      <sz val="12"/>
      <color theme="1"/>
      <name val="Calibri"/>
      <family val="2"/>
      <scheme val="minor"/>
    </font>
    <font>
      <sz val="12"/>
      <color rgb="FF000000"/>
      <name val="Calibri"/>
      <family val="2"/>
    </font>
    <font>
      <sz val="8"/>
      <name val="Calibri"/>
      <family val="2"/>
      <scheme val="minor"/>
    </font>
    <font>
      <sz val="12"/>
      <color rgb="FFFF0000"/>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b/>
      <vertAlign val="superscript"/>
      <sz val="12"/>
      <color theme="1"/>
      <name val="Calibri (Body)"/>
    </font>
    <font>
      <b/>
      <vertAlign val="subscript"/>
      <sz val="12"/>
      <color theme="1"/>
      <name val="Calibri (Body)"/>
    </font>
    <font>
      <b/>
      <sz val="12"/>
      <color theme="1"/>
      <name val="Calibri (Body)"/>
    </font>
    <font>
      <vertAlign val="superscript"/>
      <sz val="12"/>
      <color theme="1"/>
      <name val="Calibri (Body)"/>
    </font>
    <font>
      <sz val="12"/>
      <color theme="1"/>
      <name val="Times"/>
      <family val="1"/>
    </font>
    <font>
      <vertAlign val="superscript"/>
      <sz val="12"/>
      <color theme="1"/>
      <name val="Calibri"/>
      <family val="2"/>
    </font>
    <font>
      <sz val="12"/>
      <color theme="1"/>
      <name val="Calibri"/>
      <family val="2"/>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BD5D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D6BA"/>
        <bgColor indexed="64"/>
      </patternFill>
    </fill>
  </fills>
  <borders count="28">
    <border>
      <left/>
      <right/>
      <top/>
      <bottom/>
      <diagonal/>
    </border>
    <border>
      <left style="thin">
        <color auto="1"/>
      </left>
      <right/>
      <top/>
      <bottom/>
      <diagonal/>
    </border>
    <border>
      <left/>
      <right style="thin">
        <color auto="1"/>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thin">
        <color indexed="64"/>
      </left>
      <right/>
      <top/>
      <bottom style="thin">
        <color theme="0" tint="-0.34998626667073579"/>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thin">
        <color indexed="64"/>
      </top>
      <bottom/>
      <diagonal/>
    </border>
    <border>
      <left/>
      <right/>
      <top style="thin">
        <color theme="0" tint="-0.34998626667073579"/>
      </top>
      <bottom/>
      <diagonal/>
    </border>
    <border>
      <left/>
      <right style="thin">
        <color indexed="64"/>
      </right>
      <top style="thin">
        <color theme="0" tint="-0.34998626667073579"/>
      </top>
      <bottom/>
      <diagonal/>
    </border>
    <border>
      <left/>
      <right style="thin">
        <color theme="0" tint="-0.34998626667073579"/>
      </right>
      <top style="thin">
        <color indexed="64"/>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
    <xf numFmtId="0" fontId="0" fillId="0" borderId="0"/>
  </cellStyleXfs>
  <cellXfs count="194">
    <xf numFmtId="0" fontId="0" fillId="0" borderId="0" xfId="0"/>
    <xf numFmtId="0" fontId="0" fillId="0" borderId="0" xfId="0" applyAlignment="1">
      <alignment horizontal="center"/>
    </xf>
    <xf numFmtId="0" fontId="1" fillId="0" borderId="0" xfId="0" applyFont="1" applyFill="1" applyAlignment="1">
      <alignment horizontal="center"/>
    </xf>
    <xf numFmtId="0" fontId="0" fillId="0" borderId="0" xfId="0" applyFont="1" applyFill="1" applyAlignment="1">
      <alignment horizontal="center"/>
    </xf>
    <xf numFmtId="0" fontId="0" fillId="0" borderId="0" xfId="0" applyFont="1" applyFill="1" applyBorder="1" applyAlignment="1">
      <alignment horizontal="center"/>
    </xf>
    <xf numFmtId="0" fontId="0" fillId="0" borderId="0" xfId="0" applyFill="1" applyAlignment="1">
      <alignment horizontal="center"/>
    </xf>
    <xf numFmtId="164" fontId="0" fillId="0" borderId="0" xfId="0" applyNumberFormat="1" applyFill="1" applyAlignment="1">
      <alignment horizontal="center"/>
    </xf>
    <xf numFmtId="1" fontId="0" fillId="0" borderId="0" xfId="0" applyNumberFormat="1" applyAlignment="1">
      <alignment horizontal="center"/>
    </xf>
    <xf numFmtId="1" fontId="0" fillId="0" borderId="0" xfId="0" applyNumberFormat="1"/>
    <xf numFmtId="2" fontId="0" fillId="0" borderId="0" xfId="0" applyNumberFormat="1" applyAlignment="1">
      <alignment horizontal="center"/>
    </xf>
    <xf numFmtId="166" fontId="0" fillId="0" borderId="0" xfId="0" applyNumberFormat="1" applyFont="1" applyFill="1" applyBorder="1" applyAlignment="1">
      <alignment horizontal="center"/>
    </xf>
    <xf numFmtId="0" fontId="0" fillId="0" borderId="1" xfId="0" applyFill="1" applyBorder="1" applyAlignment="1">
      <alignment horizontal="center"/>
    </xf>
    <xf numFmtId="0" fontId="1" fillId="0" borderId="0" xfId="0" applyFont="1" applyAlignment="1">
      <alignment horizontal="center"/>
    </xf>
    <xf numFmtId="2" fontId="0" fillId="0" borderId="0" xfId="0" applyNumberFormat="1" applyFont="1" applyFill="1" applyBorder="1" applyAlignment="1">
      <alignment horizontal="center"/>
    </xf>
    <xf numFmtId="165" fontId="0" fillId="0" borderId="0" xfId="0" applyNumberFormat="1" applyFont="1" applyFill="1" applyBorder="1" applyAlignment="1">
      <alignment horizontal="center"/>
    </xf>
    <xf numFmtId="0" fontId="0" fillId="0" borderId="0" xfId="0" applyFill="1" applyBorder="1" applyAlignment="1">
      <alignment horizontal="center"/>
    </xf>
    <xf numFmtId="0" fontId="2" fillId="0" borderId="0" xfId="0" applyFont="1" applyAlignment="1">
      <alignment horizontal="center"/>
    </xf>
    <xf numFmtId="2" fontId="2" fillId="0" borderId="0" xfId="0" applyNumberFormat="1" applyFont="1" applyAlignment="1">
      <alignment horizontal="center"/>
    </xf>
    <xf numFmtId="0" fontId="2" fillId="0" borderId="0" xfId="0" applyFont="1" applyBorder="1" applyAlignment="1">
      <alignment horizontal="center"/>
    </xf>
    <xf numFmtId="167" fontId="0" fillId="0" borderId="0" xfId="0" applyNumberFormat="1" applyAlignment="1">
      <alignment horizontal="center"/>
    </xf>
    <xf numFmtId="2" fontId="2" fillId="0" borderId="0" xfId="0" applyNumberFormat="1" applyFont="1" applyBorder="1" applyAlignment="1">
      <alignment horizontal="center"/>
    </xf>
    <xf numFmtId="166" fontId="0" fillId="0" borderId="0" xfId="0" applyNumberFormat="1" applyAlignment="1">
      <alignment horizontal="center"/>
    </xf>
    <xf numFmtId="2" fontId="0" fillId="0" borderId="0" xfId="0" applyNumberFormat="1" applyFill="1" applyBorder="1" applyAlignment="1">
      <alignment horizontal="center"/>
    </xf>
    <xf numFmtId="164" fontId="0" fillId="0" borderId="0" xfId="0" applyNumberFormat="1" applyFill="1" applyBorder="1" applyAlignment="1">
      <alignment horizontal="center"/>
    </xf>
    <xf numFmtId="0" fontId="0" fillId="0" borderId="0" xfId="0" applyFill="1" applyBorder="1"/>
    <xf numFmtId="0" fontId="0" fillId="0" borderId="0" xfId="0" applyFill="1"/>
    <xf numFmtId="2" fontId="0" fillId="0" borderId="1" xfId="0" applyNumberFormat="1" applyFont="1" applyFill="1" applyBorder="1" applyAlignment="1">
      <alignment horizontal="center"/>
    </xf>
    <xf numFmtId="2" fontId="0" fillId="0" borderId="1" xfId="0" applyNumberFormat="1" applyFill="1" applyBorder="1" applyAlignment="1">
      <alignment horizontal="center"/>
    </xf>
    <xf numFmtId="2" fontId="1" fillId="0" borderId="0" xfId="0" applyNumberFormat="1" applyFont="1" applyFill="1" applyAlignment="1">
      <alignment horizontal="center"/>
    </xf>
    <xf numFmtId="0" fontId="0" fillId="0" borderId="0" xfId="0" applyFont="1" applyAlignment="1">
      <alignment horizontal="center"/>
    </xf>
    <xf numFmtId="2" fontId="0" fillId="0" borderId="0" xfId="0" applyNumberFormat="1" applyFill="1" applyAlignment="1">
      <alignment horizontal="center"/>
    </xf>
    <xf numFmtId="0" fontId="0" fillId="0" borderId="1" xfId="0" applyFill="1" applyBorder="1"/>
    <xf numFmtId="166" fontId="0" fillId="0" borderId="0" xfId="0" applyNumberFormat="1" applyFill="1" applyAlignment="1">
      <alignment horizontal="center"/>
    </xf>
    <xf numFmtId="1" fontId="0" fillId="2" borderId="0" xfId="0" applyNumberFormat="1" applyFill="1" applyAlignment="1">
      <alignment horizontal="center"/>
    </xf>
    <xf numFmtId="2" fontId="0" fillId="0" borderId="0" xfId="0" applyNumberFormat="1" applyAlignment="1">
      <alignment horizontal="center" vertical="center"/>
    </xf>
    <xf numFmtId="2" fontId="0" fillId="0" borderId="0" xfId="0" applyNumberFormat="1" applyFont="1" applyAlignment="1">
      <alignment horizontal="center"/>
    </xf>
    <xf numFmtId="2" fontId="0" fillId="0" borderId="0" xfId="0" applyNumberFormat="1" applyFont="1" applyAlignment="1">
      <alignment horizontal="center" vertical="center"/>
    </xf>
    <xf numFmtId="167" fontId="0" fillId="2" borderId="0" xfId="0" applyNumberFormat="1" applyFill="1" applyAlignment="1">
      <alignment horizontal="center"/>
    </xf>
    <xf numFmtId="167" fontId="0" fillId="0" borderId="1" xfId="0" applyNumberFormat="1" applyFont="1" applyFill="1" applyBorder="1" applyAlignment="1">
      <alignment horizontal="center"/>
    </xf>
    <xf numFmtId="167" fontId="0" fillId="0" borderId="1" xfId="0" applyNumberFormat="1" applyFill="1" applyBorder="1" applyAlignment="1">
      <alignment horizontal="center"/>
    </xf>
    <xf numFmtId="0" fontId="0" fillId="0" borderId="0" xfId="0" applyFill="1" applyAlignment="1">
      <alignment horizontal="center"/>
    </xf>
    <xf numFmtId="1" fontId="0" fillId="0" borderId="0" xfId="0" applyNumberFormat="1" applyFill="1" applyAlignment="1">
      <alignment horizontal="center"/>
    </xf>
    <xf numFmtId="167" fontId="0" fillId="0" borderId="0" xfId="0" applyNumberFormat="1" applyFill="1" applyAlignment="1">
      <alignment horizontal="center"/>
    </xf>
    <xf numFmtId="167" fontId="0" fillId="0" borderId="0" xfId="0" applyNumberFormat="1" applyFill="1" applyBorder="1"/>
    <xf numFmtId="1" fontId="0" fillId="0" borderId="0" xfId="0" applyNumberFormat="1" applyFill="1" applyBorder="1"/>
    <xf numFmtId="0" fontId="0" fillId="0" borderId="1" xfId="0" applyFill="1" applyBorder="1"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20" fontId="0" fillId="0" borderId="0" xfId="0" applyNumberFormat="1" applyAlignment="1">
      <alignment horizontal="center"/>
    </xf>
    <xf numFmtId="15" fontId="0" fillId="0" borderId="0" xfId="0" applyNumberFormat="1" applyAlignment="1">
      <alignment horizontal="center"/>
    </xf>
    <xf numFmtId="0" fontId="0" fillId="2" borderId="0" xfId="0" applyFill="1" applyAlignment="1">
      <alignment horizontal="center"/>
    </xf>
    <xf numFmtId="0" fontId="0" fillId="2" borderId="0" xfId="0" applyFill="1" applyAlignment="1">
      <alignment horizontal="right"/>
    </xf>
    <xf numFmtId="0" fontId="0" fillId="0" borderId="0" xfId="0" applyFill="1" applyAlignment="1">
      <alignment horizontal="left"/>
    </xf>
    <xf numFmtId="167" fontId="0" fillId="2" borderId="1" xfId="0" applyNumberFormat="1" applyFill="1" applyBorder="1" applyAlignment="1">
      <alignment horizontal="center"/>
    </xf>
    <xf numFmtId="0" fontId="0" fillId="2" borderId="0" xfId="0" applyFill="1"/>
    <xf numFmtId="167" fontId="0" fillId="2" borderId="0" xfId="0" applyNumberFormat="1" applyFill="1" applyBorder="1" applyAlignment="1">
      <alignment horizontal="center"/>
    </xf>
    <xf numFmtId="0" fontId="6" fillId="0" borderId="0" xfId="0" applyFont="1"/>
    <xf numFmtId="0" fontId="5" fillId="0" borderId="0" xfId="0" applyFont="1"/>
    <xf numFmtId="0" fontId="4" fillId="0" borderId="0" xfId="0" applyFont="1"/>
    <xf numFmtId="0" fontId="0" fillId="0" borderId="1" xfId="0" applyBorder="1"/>
    <xf numFmtId="0" fontId="0" fillId="0" borderId="3" xfId="0" applyBorder="1" applyAlignment="1">
      <alignment horizontal="center"/>
    </xf>
    <xf numFmtId="0" fontId="0" fillId="0" borderId="4" xfId="0" applyBorder="1"/>
    <xf numFmtId="0" fontId="0" fillId="0" borderId="0" xfId="0" applyAlignment="1">
      <alignment horizontal="left"/>
    </xf>
    <xf numFmtId="0" fontId="0" fillId="0" borderId="5"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2" fontId="0" fillId="0" borderId="10" xfId="0" applyNumberFormat="1" applyBorder="1" applyAlignment="1">
      <alignment horizontal="center"/>
    </xf>
    <xf numFmtId="2" fontId="0" fillId="0" borderId="11" xfId="0" applyNumberFormat="1" applyBorder="1" applyAlignment="1">
      <alignment horizontal="center"/>
    </xf>
    <xf numFmtId="0" fontId="0" fillId="0" borderId="12" xfId="0" applyBorder="1"/>
    <xf numFmtId="0" fontId="0" fillId="0" borderId="10" xfId="0" applyBorder="1" applyAlignment="1">
      <alignment horizontal="center"/>
    </xf>
    <xf numFmtId="0" fontId="0" fillId="0" borderId="3" xfId="0" applyBorder="1" applyAlignment="1">
      <alignment horizontal="left"/>
    </xf>
    <xf numFmtId="2" fontId="0" fillId="0" borderId="3" xfId="0" applyNumberFormat="1" applyBorder="1" applyAlignment="1">
      <alignment horizontal="center"/>
    </xf>
    <xf numFmtId="2" fontId="0" fillId="0" borderId="2" xfId="0" applyNumberFormat="1" applyBorder="1" applyAlignment="1">
      <alignment horizontal="center"/>
    </xf>
    <xf numFmtId="2" fontId="0" fillId="0" borderId="15" xfId="0" applyNumberFormat="1" applyBorder="1" applyAlignment="1">
      <alignment horizontal="center"/>
    </xf>
    <xf numFmtId="2" fontId="0" fillId="0" borderId="16" xfId="0" applyNumberFormat="1" applyBorder="1" applyAlignment="1">
      <alignment horizontal="center"/>
    </xf>
    <xf numFmtId="0" fontId="0" fillId="0" borderId="11" xfId="0" applyBorder="1" applyAlignment="1">
      <alignment horizontal="center"/>
    </xf>
    <xf numFmtId="0" fontId="0" fillId="0" borderId="1" xfId="0" applyBorder="1" applyAlignment="1">
      <alignment horizontal="left"/>
    </xf>
    <xf numFmtId="0" fontId="0" fillId="0" borderId="4" xfId="0" applyBorder="1" applyAlignment="1">
      <alignment horizontal="left"/>
    </xf>
    <xf numFmtId="0" fontId="0" fillId="0" borderId="22" xfId="0" applyBorder="1" applyAlignment="1">
      <alignment horizontal="center"/>
    </xf>
    <xf numFmtId="0" fontId="0" fillId="0" borderId="12" xfId="0" applyBorder="1" applyAlignment="1">
      <alignment horizontal="left"/>
    </xf>
    <xf numFmtId="0" fontId="0" fillId="0" borderId="17" xfId="0" applyBorder="1"/>
    <xf numFmtId="0" fontId="5" fillId="0" borderId="0" xfId="0" applyFont="1" applyAlignment="1">
      <alignment horizontal="center"/>
    </xf>
    <xf numFmtId="0" fontId="5" fillId="0" borderId="0" xfId="0" applyFont="1" applyAlignment="1">
      <alignment horizontal="center"/>
    </xf>
    <xf numFmtId="0" fontId="5" fillId="0" borderId="1" xfId="0" applyFont="1" applyBorder="1"/>
    <xf numFmtId="0" fontId="5" fillId="0" borderId="4" xfId="0" applyFont="1" applyBorder="1" applyAlignment="1">
      <alignment horizontal="center"/>
    </xf>
    <xf numFmtId="0" fontId="5" fillId="0" borderId="3" xfId="0" applyFont="1" applyBorder="1" applyAlignment="1">
      <alignment horizontal="center"/>
    </xf>
    <xf numFmtId="0" fontId="5" fillId="0" borderId="4" xfId="0" applyFont="1" applyBorder="1"/>
    <xf numFmtId="0" fontId="5" fillId="0" borderId="0" xfId="0" applyFont="1" applyAlignment="1">
      <alignment horizontal="left"/>
    </xf>
    <xf numFmtId="0" fontId="5" fillId="0" borderId="3" xfId="0" applyFont="1" applyBorder="1"/>
    <xf numFmtId="0" fontId="5" fillId="0" borderId="0" xfId="0" applyFont="1" applyFill="1"/>
    <xf numFmtId="0" fontId="5" fillId="0" borderId="0" xfId="0" applyFont="1" applyFill="1" applyAlignment="1">
      <alignment horizontal="center"/>
    </xf>
    <xf numFmtId="0" fontId="5" fillId="0" borderId="1" xfId="0" applyFont="1" applyFill="1" applyBorder="1" applyAlignment="1">
      <alignment horizontal="center"/>
    </xf>
    <xf numFmtId="0" fontId="5" fillId="0" borderId="0" xfId="0" applyFont="1" applyFill="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center"/>
    </xf>
    <xf numFmtId="0" fontId="12" fillId="0" borderId="0" xfId="0" applyFont="1" applyAlignment="1">
      <alignment vertical="center"/>
    </xf>
    <xf numFmtId="0" fontId="13" fillId="0" borderId="0" xfId="0" applyFont="1" applyAlignment="1">
      <alignment vertical="center"/>
    </xf>
    <xf numFmtId="0" fontId="14" fillId="0" borderId="0" xfId="0" applyFont="1"/>
    <xf numFmtId="0" fontId="5" fillId="0" borderId="0" xfId="0" applyFont="1" applyFill="1" applyAlignment="1">
      <alignment horizontal="center"/>
    </xf>
    <xf numFmtId="0" fontId="0" fillId="0" borderId="24" xfId="0" applyBorder="1" applyAlignment="1">
      <alignment vertical="center" wrapText="1"/>
    </xf>
    <xf numFmtId="14" fontId="0" fillId="0" borderId="24" xfId="0" applyNumberFormat="1" applyBorder="1" applyAlignment="1">
      <alignment vertical="center" wrapText="1"/>
    </xf>
    <xf numFmtId="14" fontId="0" fillId="0" borderId="24" xfId="0" applyNumberFormat="1" applyBorder="1"/>
    <xf numFmtId="0" fontId="1" fillId="0" borderId="0" xfId="0" applyFont="1" applyAlignment="1">
      <alignment horizontal="left"/>
    </xf>
    <xf numFmtId="0" fontId="5" fillId="2" borderId="2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0" fillId="2" borderId="24" xfId="0" applyFill="1" applyBorder="1" applyAlignment="1">
      <alignment horizontal="center" vertical="center" wrapText="1"/>
    </xf>
    <xf numFmtId="0" fontId="0" fillId="3" borderId="24" xfId="0" applyFill="1"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8" borderId="24" xfId="0" applyFill="1" applyBorder="1" applyAlignment="1">
      <alignment horizontal="center" vertical="center" wrapText="1"/>
    </xf>
    <xf numFmtId="14" fontId="0" fillId="2" borderId="24" xfId="0" applyNumberFormat="1" applyFill="1" applyBorder="1" applyAlignment="1">
      <alignment horizontal="center"/>
    </xf>
    <xf numFmtId="0" fontId="0" fillId="4" borderId="24" xfId="0" applyFill="1" applyBorder="1" applyAlignment="1">
      <alignment horizontal="center"/>
    </xf>
    <xf numFmtId="0" fontId="0" fillId="5" borderId="24" xfId="0" applyFill="1" applyBorder="1" applyAlignment="1">
      <alignment horizontal="center"/>
    </xf>
    <xf numFmtId="0" fontId="0" fillId="8" borderId="24" xfId="0" applyFill="1" applyBorder="1" applyAlignment="1">
      <alignment horizontal="center"/>
    </xf>
    <xf numFmtId="0" fontId="0" fillId="2" borderId="24" xfId="0" applyFill="1" applyBorder="1" applyAlignment="1">
      <alignment horizontal="center"/>
    </xf>
    <xf numFmtId="0" fontId="0" fillId="3" borderId="24" xfId="0" applyFill="1" applyBorder="1" applyAlignment="1">
      <alignment horizontal="center"/>
    </xf>
    <xf numFmtId="14" fontId="0" fillId="4" borderId="24" xfId="0" applyNumberFormat="1" applyFill="1" applyBorder="1" applyAlignment="1">
      <alignment horizontal="center"/>
    </xf>
    <xf numFmtId="14" fontId="0" fillId="5" borderId="24" xfId="0" applyNumberFormat="1" applyFill="1" applyBorder="1" applyAlignment="1">
      <alignment horizontal="center"/>
    </xf>
    <xf numFmtId="14" fontId="0" fillId="3" borderId="24" xfId="0" applyNumberFormat="1" applyFill="1" applyBorder="1" applyAlignment="1">
      <alignment horizontal="center"/>
    </xf>
    <xf numFmtId="14" fontId="0" fillId="8" borderId="24" xfId="0" applyNumberFormat="1" applyFill="1" applyBorder="1" applyAlignment="1">
      <alignment horizontal="center"/>
    </xf>
    <xf numFmtId="0" fontId="0" fillId="2" borderId="24" xfId="0" quotePrefix="1" applyFill="1" applyBorder="1" applyAlignment="1">
      <alignment horizontal="center"/>
    </xf>
    <xf numFmtId="0" fontId="0" fillId="3" borderId="24" xfId="0" quotePrefix="1" applyFill="1" applyBorder="1" applyAlignment="1">
      <alignment horizontal="center"/>
    </xf>
    <xf numFmtId="0" fontId="6" fillId="2" borderId="24" xfId="0" applyFont="1" applyFill="1" applyBorder="1" applyAlignment="1">
      <alignment horizontal="center"/>
    </xf>
    <xf numFmtId="0" fontId="6" fillId="3" borderId="24" xfId="0" applyFont="1" applyFill="1" applyBorder="1" applyAlignment="1">
      <alignment horizontal="center"/>
    </xf>
    <xf numFmtId="0" fontId="0" fillId="2" borderId="24" xfId="0" applyFill="1" applyBorder="1" applyAlignment="1">
      <alignment horizontal="left" vertical="center" wrapText="1"/>
    </xf>
    <xf numFmtId="0" fontId="5" fillId="0" borderId="0" xfId="0" applyFont="1" applyFill="1" applyAlignment="1">
      <alignment horizontal="center"/>
    </xf>
    <xf numFmtId="0" fontId="5" fillId="0" borderId="0" xfId="0" applyFont="1" applyAlignment="1">
      <alignment horizontal="center"/>
    </xf>
    <xf numFmtId="0" fontId="5" fillId="0" borderId="1" xfId="0" applyFont="1" applyFill="1" applyBorder="1" applyAlignment="1">
      <alignment horizontal="center"/>
    </xf>
    <xf numFmtId="0" fontId="5" fillId="0" borderId="0" xfId="0" applyFont="1" applyFill="1" applyBorder="1" applyAlignment="1">
      <alignment horizontal="center"/>
    </xf>
    <xf numFmtId="0" fontId="0" fillId="0" borderId="0" xfId="0" applyAlignment="1">
      <alignment horizontal="center"/>
    </xf>
    <xf numFmtId="0" fontId="0" fillId="0" borderId="0" xfId="0" applyAlignment="1">
      <alignment horizontal="center"/>
    </xf>
    <xf numFmtId="167" fontId="0" fillId="0" borderId="0" xfId="0" applyNumberFormat="1" applyFill="1"/>
    <xf numFmtId="167" fontId="0" fillId="0" borderId="0" xfId="0" applyNumberFormat="1" applyFont="1" applyFill="1" applyBorder="1" applyAlignment="1">
      <alignment horizontal="center"/>
    </xf>
    <xf numFmtId="2" fontId="0" fillId="0" borderId="0" xfId="0" applyNumberFormat="1"/>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0" fillId="4" borderId="24" xfId="0" applyFill="1" applyBorder="1" applyAlignment="1">
      <alignment horizontal="center" vertical="center"/>
    </xf>
    <xf numFmtId="0" fontId="0" fillId="5" borderId="24" xfId="0" applyFill="1" applyBorder="1" applyAlignment="1">
      <alignment horizontal="center" vertical="center"/>
    </xf>
    <xf numFmtId="0" fontId="0" fillId="8" borderId="24" xfId="0" applyFill="1" applyBorder="1" applyAlignment="1">
      <alignment horizontal="center" vertical="center"/>
    </xf>
    <xf numFmtId="0" fontId="0" fillId="2" borderId="24" xfId="0" applyFill="1" applyBorder="1" applyAlignment="1">
      <alignment horizontal="center" vertical="center" wrapText="1"/>
    </xf>
    <xf numFmtId="0" fontId="0" fillId="3" borderId="24" xfId="0" applyFill="1" applyBorder="1" applyAlignment="1">
      <alignment horizontal="center" vertical="center" wrapText="1"/>
    </xf>
    <xf numFmtId="0" fontId="0" fillId="4" borderId="24" xfId="0" applyFill="1" applyBorder="1" applyAlignment="1">
      <alignment horizontal="center" vertical="center" wrapText="1"/>
    </xf>
    <xf numFmtId="0" fontId="0" fillId="5" borderId="24" xfId="0" applyFill="1" applyBorder="1" applyAlignment="1">
      <alignment horizontal="center" vertical="center" wrapText="1"/>
    </xf>
    <xf numFmtId="0" fontId="0" fillId="8" borderId="24" xfId="0" applyFill="1" applyBorder="1" applyAlignment="1">
      <alignment horizontal="center" vertical="center" wrapText="1"/>
    </xf>
    <xf numFmtId="0" fontId="5" fillId="7" borderId="24" xfId="0" applyFont="1" applyFill="1" applyBorder="1"/>
    <xf numFmtId="0" fontId="5" fillId="6" borderId="24" xfId="0" applyFont="1" applyFill="1" applyBorder="1"/>
    <xf numFmtId="0" fontId="5" fillId="2" borderId="24" xfId="0" applyFont="1" applyFill="1" applyBorder="1"/>
    <xf numFmtId="0" fontId="5" fillId="3" borderId="24" xfId="0" applyFont="1" applyFill="1" applyBorder="1"/>
    <xf numFmtId="0" fontId="5" fillId="4" borderId="24" xfId="0" applyFont="1" applyFill="1" applyBorder="1"/>
    <xf numFmtId="0" fontId="5" fillId="5" borderId="24" xfId="0" applyFont="1" applyFill="1" applyBorder="1"/>
    <xf numFmtId="0" fontId="5" fillId="8" borderId="24" xfId="0" applyFont="1" applyFill="1" applyBorder="1"/>
    <xf numFmtId="0" fontId="5" fillId="0" borderId="0" xfId="0" applyFont="1" applyFill="1" applyBorder="1" applyAlignment="1">
      <alignment horizontal="center"/>
    </xf>
    <xf numFmtId="0" fontId="0" fillId="0" borderId="0" xfId="0" applyBorder="1" applyAlignment="1">
      <alignment horizontal="center"/>
    </xf>
    <xf numFmtId="0" fontId="0" fillId="0" borderId="0" xfId="0" applyAlignment="1"/>
    <xf numFmtId="0" fontId="0" fillId="0" borderId="0" xfId="0" applyFill="1" applyAlignment="1">
      <alignment horizontal="center"/>
    </xf>
    <xf numFmtId="0" fontId="0" fillId="0" borderId="0" xfId="0" applyAlignment="1">
      <alignment horizontal="center"/>
    </xf>
    <xf numFmtId="0" fontId="5" fillId="0" borderId="0" xfId="0" applyFont="1" applyFill="1" applyAlignment="1">
      <alignment horizontal="center"/>
    </xf>
    <xf numFmtId="0" fontId="0" fillId="0" borderId="2" xfId="0" applyBorder="1" applyAlignment="1">
      <alignment horizontal="center"/>
    </xf>
    <xf numFmtId="0" fontId="5" fillId="0" borderId="1" xfId="0" applyFont="1" applyFill="1" applyBorder="1" applyAlignment="1">
      <alignment horizontal="center"/>
    </xf>
    <xf numFmtId="0" fontId="0" fillId="2" borderId="0" xfId="0" applyFill="1" applyAlignment="1">
      <alignment horizontal="left"/>
    </xf>
    <xf numFmtId="0" fontId="0" fillId="2" borderId="0" xfId="0" applyFill="1" applyAlignment="1">
      <alignment horizontal="left" vertical="center"/>
    </xf>
    <xf numFmtId="0" fontId="5" fillId="0" borderId="0" xfId="0" applyFont="1" applyFill="1" applyAlignment="1">
      <alignment horizontal="center" vertical="center"/>
    </xf>
    <xf numFmtId="0" fontId="5" fillId="0" borderId="2" xfId="0" applyFont="1" applyBorder="1" applyAlignment="1">
      <alignment horizontal="center"/>
    </xf>
    <xf numFmtId="0" fontId="5" fillId="0" borderId="0" xfId="0" applyFont="1" applyAlignment="1"/>
    <xf numFmtId="0" fontId="5" fillId="0" borderId="0" xfId="0" applyFont="1" applyAlignment="1">
      <alignment horizontal="center"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D6BA"/>
      <color rgb="FFFFEEFF"/>
      <color rgb="FFFBD5D2"/>
      <color rgb="FFF8E3CF"/>
      <color rgb="FFFFB4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andra Maier" id="{5FDF4659-7BD5-474B-B777-D20DD12B604B}" userId="S::sandra.maier@nioz.nl::3c099a90-30a2-4bb0-b163-8d18b819130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1-09-19T13:13:44.57" personId="{5FDF4659-7BD5-474B-B777-D20DD12B604B}" id="{584BA0D7-D7EA-674D-A751-4BE28827D66B}">
    <text>-before the start of the experiment, and in between the feeding scenarios (feeding treatments plus incubations) that served to measure the CN budget
-all corals of 1 subset together in a tank</text>
  </threadedComment>
  <threadedComment ref="C3" dT="2021-09-19T13:15:38.12" personId="{5FDF4659-7BD5-474B-B777-D20DD12B604B}" id="{77829ED1-2040-D44E-A0BB-BE23DD9008F7}">
    <text>-feeding and measurement of CN uptake
-each coral individually in an experimental bottle.</text>
  </threadedComment>
  <threadedComment ref="D3" dT="2021-09-19T13:12:58.05" personId="{5FDF4659-7BD5-474B-B777-D20DD12B604B}" id="{5E76E3B7-88F4-CF44-B3AA-221A7465940C}">
    <text>-after the feeding treatment, to measure CN losses of the corals.
-each coral incubated individually in an experimental bottle
-indicated are the name of the incubation (‘zoopl’, ‘krill.d1’, ‘krill.d2’, or unfed) and whether the incubation was started or ended at a specific date.</text>
  </threadedComment>
</ThreadedComments>
</file>

<file path=xl/threadedComments/threadedComment2.xml><?xml version="1.0" encoding="utf-8"?>
<ThreadedComments xmlns="http://schemas.microsoft.com/office/spreadsheetml/2018/threadedcomments" xmlns:x="http://schemas.openxmlformats.org/spreadsheetml/2006/main">
  <threadedComment ref="J2" dT="2021-05-19T13:18:22.71" personId="{5FDF4659-7BD5-474B-B777-D20DD12B604B}" id="{C83901D5-801A-904B-81DD-4CB77E18F7F5}">
    <text>from the uptake of zooplankton;
values &gt; 0 mean POC uptake</text>
  </threadedComment>
  <threadedComment ref="P2" dT="2021-05-19T13:18:28.45" personId="{5FDF4659-7BD5-474B-B777-D20DD12B604B}" id="{9753707E-ADEA-6347-A09E-7F1094C426C4}">
    <text>from the uptake of zooplankton;
values &gt;0 mean PON uptake here</text>
  </threadedComment>
  <threadedComment ref="X2" dT="2021-05-21T07:44:15.09" personId="{5FDF4659-7BD5-474B-B777-D20DD12B604B}" id="{1000EDEC-EC3E-4A4E-AF9F-730DFFC49C22}">
    <text>values &gt;0 mean O2 uptake</text>
  </threadedComment>
  <threadedComment ref="AC2" dT="2021-05-21T07:45:13.13" personId="{5FDF4659-7BD5-474B-B777-D20DD12B604B}" id="{6A58EF17-3732-2D47-B732-79944E3D4F4E}">
    <text>values &gt; 0 mean ammonium release</text>
  </threadedComment>
  <threadedComment ref="AH2" dT="2021-05-21T07:45:33.71" personId="{5FDF4659-7BD5-474B-B777-D20DD12B604B}" id="{AB973BA5-D79D-8D43-8588-87F1330DC2C8}">
    <text>POC: particulate organic carbon; 
values &gt; 0 mean POC release</text>
  </threadedComment>
  <threadedComment ref="AM2" dT="2021-05-21T07:45:45.15" personId="{5FDF4659-7BD5-474B-B777-D20DD12B604B}" id="{217156E0-72E3-464A-A540-9E034950136D}">
    <text>PON: particulate organic nitrogen;
values &gt; 0 mean PON release</text>
  </threadedComment>
  <threadedComment ref="AR2" dT="2021-05-21T07:45:58.60" personId="{5FDF4659-7BD5-474B-B777-D20DD12B604B}" id="{E3685E70-91C6-CA4C-9814-2998543AFC58}">
    <text>DOC: dissolved organic carbon;
values &gt; 0 mean DOC release</text>
  </threadedComment>
  <threadedComment ref="AW2" dT="2021-05-21T07:46:13.97" personId="{5FDF4659-7BD5-474B-B777-D20DD12B604B}" id="{F838947F-3402-4441-AD68-344448B45F4C}">
    <text>DON: dissolved organic nitrogen;
values &gt; 0 mean ammonium release</text>
  </threadedComment>
  <threadedComment ref="Y3" dT="2021-05-19T16:14:36.70" personId="{5FDF4659-7BD5-474B-B777-D20DD12B604B}" id="{E4248620-97EE-5244-A72F-C5DC010CD9A6}">
    <text>or [μmol C (polyp)-1 d-1]; assuming a ratio O2:CO2=1</text>
  </threadedComment>
  <threadedComment ref="Z3" dT="2021-05-19T16:14:36.70" personId="{5FDF4659-7BD5-474B-B777-D20DD12B604B}" id="{F652F9A7-0FC7-DE4A-B160-5EC9DF877A8C}">
    <text>or [μmol C (mmol tissue-C)-1 d-1]; assuming a ratio O2:CO2=1</text>
  </threadedComment>
</ThreadedComments>
</file>

<file path=xl/threadedComments/threadedComment3.xml><?xml version="1.0" encoding="utf-8"?>
<ThreadedComments xmlns="http://schemas.microsoft.com/office/spreadsheetml/2018/threadedcomments" xmlns:x="http://schemas.openxmlformats.org/spreadsheetml/2006/main">
  <threadedComment ref="F1" dT="2021-05-19T13:00:48.74" personId="{5FDF4659-7BD5-474B-B777-D20DD12B604B}" id="{F14ED6FC-41F3-AE4B-8C44-7A729EC137A7}">
    <text>POC concentration at the start of the feeding (t0), which is composed of the added POC (as zooplankton) plus the ‘background’ POC, which was present in the filtered fjord water (see Methods -&gt; Coral sampling and maintenance).</text>
  </threadedComment>
  <threadedComment ref="G1" dT="2021-05-19T15:52:19.51" personId="{5FDF4659-7BD5-474B-B777-D20DD12B604B}" id="{AFAEF301-AC3B-B048-95E7-8C3F9057DA78}">
    <text>POC concentration at the end of the feeding</text>
  </threadedComment>
  <threadedComment ref="H1" dT="2021-05-19T13:03:04.79" personId="{5FDF4659-7BD5-474B-B777-D20DD12B604B}" id="{454B048C-8EBD-4843-9E40-ADC74ABADDEE}">
    <text>from uptake of zooplankton during feeding</text>
  </threadedComment>
  <threadedComment ref="I1" dT="2021-05-19T13:01:55.54" personId="{5FDF4659-7BD5-474B-B777-D20DD12B604B}" id="{FC079F6D-B1C6-FF4C-89CC-1072593DC4F6}">
    <text>PON concentration at the start of the feeding (t0), which is composed of the added PON (as zooplankton) plus the ‘background’ PON, which was present in the filtered fjord water (see Methods -&gt; Coral sampling and maintenance).</text>
  </threadedComment>
  <threadedComment ref="J1" dT="2021-05-19T15:52:27.28" personId="{5FDF4659-7BD5-474B-B777-D20DD12B604B}" id="{3E3E859A-0843-4544-8096-53A5250B6299}">
    <text>POC concentration at the end of the feeding</text>
  </threadedComment>
  <threadedComment ref="K1" dT="2021-05-19T13:03:12.64" personId="{5FDF4659-7BD5-474B-B777-D20DD12B604B}" id="{7B3A19D4-B6C6-BB49-B78C-E79DA58C76D7}">
    <text>from uptake of zooplankton during feeding</text>
  </threadedComment>
  <threadedComment ref="L1" dT="2021-05-19T13:13:04.57" personId="{5FDF4659-7BD5-474B-B777-D20DD12B604B}" id="{87146F82-163B-EC4B-AA04-CF104A9677F8}">
    <text>SCHOTT bottle volume - coral volume</text>
  </threadedComment>
</ThreadedComments>
</file>

<file path=xl/threadedComments/threadedComment4.xml><?xml version="1.0" encoding="utf-8"?>
<ThreadedComments xmlns="http://schemas.microsoft.com/office/spreadsheetml/2018/threadedcomments" xmlns:x="http://schemas.openxmlformats.org/spreadsheetml/2006/main">
  <threadedComment ref="G1" dT="2021-05-21T08:47:14.57" personId="{5FDF4659-7BD5-474B-B777-D20DD12B604B}" id="{29243703-5A3D-0B47-97E8-081DFAC403C6}">
    <text>nr of zooplankters in the 50 mL food portion; added to the SCHOTT bottle with the coral for feeding
&gt; unit: [nr zooplankters (50mL food portion)-1]
= [nr zooplankters (SCHOTT bottle)-1]</text>
  </threadedComment>
  <threadedComment ref="I1" dT="2021-05-21T08:47:14.57" personId="{5FDF4659-7BD5-474B-B777-D20DD12B604B}" id="{15172CFC-DD0C-E44F-A880-20F848F865D0}">
    <text>nr of zooplankters in the 50 mL food portion; added to the SCHOTT bottle with the coral for feeding
&gt; unit: [nr zooplankters (50mL food portion)-1]
= [nr zooplankters (SCHOTT bottle)-1]</text>
  </threadedComment>
  <threadedComment ref="J1" dT="2021-05-21T08:58:09.28" personId="{5FDF4659-7BD5-474B-B777-D20DD12B604B}" id="{8235F43C-B6DC-B14E-9D09-1FF0B26D8CAA}">
    <text>number zooplankters remaining in the SCHOTT bottle at the end of the feeding</text>
  </threadedComment>
  <threadedComment ref="L2" dT="2021-07-07T08:08:53.83" personId="{5FDF4659-7BD5-474B-B777-D20DD12B604B}" id="{6CDC08D2-F93E-B94E-B9F2-40EC88B9A8F4}">
    <text>in 2 hours feeding time per day</text>
  </threadedComment>
</ThreadedComments>
</file>

<file path=xl/threadedComments/threadedComment5.xml><?xml version="1.0" encoding="utf-8"?>
<ThreadedComments xmlns="http://schemas.microsoft.com/office/spreadsheetml/2018/threadedcomments" xmlns:x="http://schemas.openxmlformats.org/spreadsheetml/2006/main">
  <threadedComment ref="F1" dT="2021-05-21T07:15:35.94" personId="{5FDF4659-7BD5-474B-B777-D20DD12B604B}" id="{CDB174B1-91F6-384F-AA10-7DB34CBA5264}">
    <text>Oxygen concentration measured at the start of the incubation in the additionally prepared SCHOTT bottle</text>
  </threadedComment>
  <threadedComment ref="G1" dT="2021-05-21T07:16:03.30" personId="{5FDF4659-7BD5-474B-B777-D20DD12B604B}" id="{036FFA0F-AC12-8F4A-8014-2748C6866616}">
    <text>Oxygen concentration measured at the end of the incubation in every SCHOTT bottle</text>
  </threadedComment>
  <threadedComment ref="I1" dT="2021-05-19T13:13:04.57" personId="{5FDF4659-7BD5-474B-B777-D20DD12B604B}" id="{7999FCCC-2020-DA4D-8408-CC3354CF5812}">
    <text>SCHOTT bottle volume - coral volume</text>
  </threadedComment>
</ThreadedComments>
</file>

<file path=xl/threadedComments/threadedComment6.xml><?xml version="1.0" encoding="utf-8"?>
<ThreadedComments xmlns="http://schemas.microsoft.com/office/spreadsheetml/2018/threadedcomments" xmlns:x="http://schemas.openxmlformats.org/spreadsheetml/2006/main">
  <threadedComment ref="F1" dT="2021-05-21T07:35:58.03" personId="{5FDF4659-7BD5-474B-B777-D20DD12B604B}" id="{84AEA474-A0B9-8A4C-85D9-17A4BC1F2346}">
    <text>Ammonium concentration measured at the start of the incubation in the additionally prepared SCHOTT bottle</text>
  </threadedComment>
  <threadedComment ref="G1" dT="2021-05-21T07:36:32.14" personId="{5FDF4659-7BD5-474B-B777-D20DD12B604B}" id="{B3D80FA0-6648-B545-A723-E56B89ED0483}">
    <text>Ammonium concentration measured at the end of the incubation in every SCHOTT bottle</text>
  </threadedComment>
  <threadedComment ref="I1" dT="2021-05-21T07:36:05.74" personId="{5FDF4659-7BD5-474B-B777-D20DD12B604B}" id="{4DD22F96-B053-5F4C-BAB8-836930C70FC6}">
    <text>Nitrate concentration measured at the start of the incubation in the additionally prepared SCHOTT bottle</text>
  </threadedComment>
  <threadedComment ref="J1" dT="2021-05-21T07:36:41.83" personId="{5FDF4659-7BD5-474B-B777-D20DD12B604B}" id="{985346CB-2385-374E-BEA6-A03A5D577DFA}">
    <text>Nitrate concentration measured at the end of the incubation in every SCHOTT bottle</text>
  </threadedComment>
  <threadedComment ref="L1" dT="2021-05-21T07:36:13.70" personId="{5FDF4659-7BD5-474B-B777-D20DD12B604B}" id="{62360644-BF1F-724E-9F20-6DCFDC9DB1EB}">
    <text>Nitrite concentration measured at the start of the incubation in the additionally prepared SCHOTT bottle</text>
  </threadedComment>
  <threadedComment ref="M1" dT="2021-05-21T07:36:52.04" personId="{5FDF4659-7BD5-474B-B777-D20DD12B604B}" id="{83331260-F29D-1B45-996D-F17459F9508F}">
    <text>Nitrite concentration measured at the end of the incubation in every SCHOTT bottle</text>
  </threadedComment>
  <threadedComment ref="O1" dT="2021-05-19T13:13:04.57" personId="{5FDF4659-7BD5-474B-B777-D20DD12B604B}" id="{001F1A96-1075-1649-8A0F-28614BFFDF6C}">
    <text>SCHOTT bottle volume - coral volume</text>
  </threadedComment>
</ThreadedComments>
</file>

<file path=xl/threadedComments/threadedComment7.xml><?xml version="1.0" encoding="utf-8"?>
<ThreadedComments xmlns="http://schemas.microsoft.com/office/spreadsheetml/2018/threadedcomments" xmlns:x="http://schemas.openxmlformats.org/spreadsheetml/2006/main">
  <threadedComment ref="F1" dT="2021-05-19T15:48:50.36" personId="{5FDF4659-7BD5-474B-B777-D20DD12B604B}" id="{A9E43291-9C8D-F14C-A779-952339DEF217}">
    <text>POC concentration at start of incubation (t0), measured in additionally prepared SCHOTT bottle</text>
  </threadedComment>
  <threadedComment ref="G1" dT="2021-05-19T15:49:28.58" personId="{5FDF4659-7BD5-474B-B777-D20DD12B604B}" id="{88A6B696-C1DE-6742-88E6-B6F9E0217323}">
    <text>POC concentration at the end of the incubation, measured in every SCHOTT bottle</text>
  </threadedComment>
  <threadedComment ref="I1" dT="2021-05-19T15:49:04.06" personId="{5FDF4659-7BD5-474B-B777-D20DD12B604B}" id="{9DA33DB4-10CC-6B4F-A2FA-055379FCC4C3}">
    <text>PON concentration at start of incubation (t0), measured in additionally prepared SCHOTT bottle</text>
  </threadedComment>
  <threadedComment ref="J1" dT="2021-05-19T15:49:35.59" personId="{5FDF4659-7BD5-474B-B777-D20DD12B604B}" id="{2F9E4A6E-85D2-4A42-BBB6-715004E30A99}">
    <text>PON concentration at the end of the incubation, measured in every SCHOTT bottle</text>
  </threadedComment>
  <threadedComment ref="L1" dT="2021-05-19T13:13:04.57" personId="{5FDF4659-7BD5-474B-B777-D20DD12B604B}" id="{29BE45F1-3DBC-714F-B636-076E474275D4}">
    <text>SCHOTT bottle volume - coral volume</text>
  </threadedComment>
</ThreadedComments>
</file>

<file path=xl/threadedComments/threadedComment8.xml><?xml version="1.0" encoding="utf-8"?>
<ThreadedComments xmlns="http://schemas.microsoft.com/office/spreadsheetml/2018/threadedcomments" xmlns:x="http://schemas.openxmlformats.org/spreadsheetml/2006/main">
  <threadedComment ref="F1" dT="2021-05-19T15:48:50.36" personId="{5FDF4659-7BD5-474B-B777-D20DD12B604B}" id="{1895575F-E426-2142-837A-E5C596FE2CF3}">
    <text>DOC concentration at start of incubation (t0), measured in triplicates in additionally prepared SCHOTT bottle</text>
  </threadedComment>
  <threadedComment ref="G1" dT="2021-05-19T18:48:23.19" personId="{5FDF4659-7BD5-474B-B777-D20DD12B604B}" id="{B78B8462-530F-D14F-A6F3-41D3CFE3B713}">
    <text>remaining sampling replicates (per t0 sampling) after removal of outliers</text>
  </threadedComment>
  <threadedComment ref="H1" dT="2021-05-19T15:49:28.58" personId="{5FDF4659-7BD5-474B-B777-D20DD12B604B}" id="{F816000F-D73D-D841-8635-95F27E27130B}">
    <text>DOC concentration at the end of the incubation, measured in triplicates in every SCHOTT bottle</text>
  </threadedComment>
  <threadedComment ref="I1" dT="2021-05-19T18:48:23.19" personId="{5FDF4659-7BD5-474B-B777-D20DD12B604B}" id="{3760142C-0669-B44D-ACE0-4888C555BD32}">
    <text>remaining sampling replicates (per t1 sampling) after removal of outliers</text>
  </threadedComment>
  <threadedComment ref="K1" dT="2021-05-19T18:53:38.06" personId="{5FDF4659-7BD5-474B-B777-D20DD12B604B}" id="{C45C54C8-E756-E84A-A0ED-26C4F013A9C8}">
    <text xml:space="preserve">total dissolved nitrogen concentration, measured in triplicates at t0 in the additionally prepared start SCHOTT bottles </text>
  </threadedComment>
  <threadedComment ref="L1" dT="2021-05-19T18:48:23.19" personId="{5FDF4659-7BD5-474B-B777-D20DD12B604B}" id="{092F3BB1-D983-7447-90A0-53A3E5FFF551}">
    <text>remaining sampling replicates (per t0 sampling) after removal of outliers</text>
  </threadedComment>
  <threadedComment ref="M1" dT="2021-05-19T18:55:43.28" personId="{5FDF4659-7BD5-474B-B777-D20DD12B604B}" id="{DB825161-55F0-194A-9250-5F4E92E9F28D}">
    <text>concentration of dissolved inorganic nitrogen, measured at t0 in the additionally prepared SCHOTT bottle</text>
  </threadedComment>
  <threadedComment ref="O1" dT="2021-05-19T18:53:38.06" personId="{5FDF4659-7BD5-474B-B777-D20DD12B604B}" id="{9196942A-C408-F744-A312-CDB7D4713E24}">
    <text>total dissolved nitrogen concentration, measured at t1 in each SCHOTT bottle in triplicates</text>
  </threadedComment>
  <threadedComment ref="P1" dT="2021-05-19T18:48:23.19" personId="{5FDF4659-7BD5-474B-B777-D20DD12B604B}" id="{23EE3587-A9A9-AA47-9BB0-9D4D38178727}">
    <text>remaining sampling replicates (per t1 sampling) after removal of outliers</text>
  </threadedComment>
  <threadedComment ref="Q1" dT="2021-05-19T18:55:43.28" personId="{5FDF4659-7BD5-474B-B777-D20DD12B604B}" id="{7CDB9EA0-DAC0-B84C-977F-DB81C62873F2}">
    <text>concentration of dissolved inorganic nitrogen, measured at t1 in every SCHOTT bottle</text>
  </threadedComment>
  <threadedComment ref="T1" dT="2021-05-19T13:13:04.57" personId="{5FDF4659-7BD5-474B-B777-D20DD12B604B}" id="{E4033F15-DE5A-E542-85E6-1CDDCE14B19E}">
    <text>SCHOTT bottle volume - coral volume</text>
  </threadedComment>
</ThreadedComments>
</file>

<file path=xl/threadedComments/threadedComment9.xml><?xml version="1.0" encoding="utf-8"?>
<ThreadedComments xmlns="http://schemas.microsoft.com/office/spreadsheetml/2018/threadedcomments" xmlns:x="http://schemas.openxmlformats.org/spreadsheetml/2006/main">
  <threadedComment ref="A23" dT="2021-05-26T13:08:39.79" personId="{5FDF4659-7BD5-474B-B777-D20DD12B604B}" id="{085AEAA4-4353-D347-A01E-2C1F6948107E}">
    <text>POC: particulate organic carbon</text>
  </threadedComment>
  <threadedComment ref="A28" dT="2021-05-26T13:08:48.86" personId="{5FDF4659-7BD5-474B-B777-D20DD12B604B}" id="{88A17BCF-539E-1040-B552-E1304DF8B3AB}">
    <text>PON: particulate organic nitrogen</text>
  </threadedComment>
  <threadedComment ref="A33" dT="2021-05-26T13:09:00.98" personId="{5FDF4659-7BD5-474B-B777-D20DD12B604B}" id="{69DFA9F1-AF8D-9B45-A6A1-E305F8856D1D}">
    <text>DOC: dissolved organic carbon</text>
  </threadedComment>
  <threadedComment ref="A38" dT="2021-05-26T13:09:11.34" personId="{5FDF4659-7BD5-474B-B777-D20DD12B604B}" id="{95B0B4A4-AFE2-C643-8713-ABA6829714C0}">
    <text>DON: dissolved organic nitrogen</text>
  </threadedComment>
</ThreadedComment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4C375-584B-3D42-8D54-E1F59CD104A8}">
  <dimension ref="A1:B52"/>
  <sheetViews>
    <sheetView tabSelected="1" topLeftCell="A10" zoomScale="125" workbookViewId="0">
      <selection activeCell="A30" sqref="A30:XFD30"/>
    </sheetView>
  </sheetViews>
  <sheetFormatPr baseColWidth="10" defaultRowHeight="16" x14ac:dyDescent="0.2"/>
  <cols>
    <col min="1" max="1" width="30.1640625" customWidth="1"/>
  </cols>
  <sheetData>
    <row r="1" spans="1:1" x14ac:dyDescent="0.2">
      <c r="A1" s="59" t="s">
        <v>182</v>
      </c>
    </row>
    <row r="2" spans="1:1" x14ac:dyDescent="0.2">
      <c r="A2" s="59" t="s">
        <v>307</v>
      </c>
    </row>
    <row r="3" spans="1:1" ht="19" x14ac:dyDescent="0.2">
      <c r="A3" t="s">
        <v>298</v>
      </c>
    </row>
    <row r="4" spans="1:1" x14ac:dyDescent="0.2">
      <c r="A4" s="60"/>
    </row>
    <row r="5" spans="1:1" s="100" customFormat="1" ht="19" x14ac:dyDescent="0.2">
      <c r="A5" s="99" t="s">
        <v>299</v>
      </c>
    </row>
    <row r="6" spans="1:1" s="100" customFormat="1" ht="19" x14ac:dyDescent="0.2">
      <c r="A6" s="99" t="s">
        <v>300</v>
      </c>
    </row>
    <row r="7" spans="1:1" s="100" customFormat="1" ht="19" x14ac:dyDescent="0.2">
      <c r="A7" s="99" t="s">
        <v>301</v>
      </c>
    </row>
    <row r="8" spans="1:1" s="100" customFormat="1" ht="19" x14ac:dyDescent="0.2">
      <c r="A8" s="99" t="s">
        <v>302</v>
      </c>
    </row>
    <row r="9" spans="1:1" s="100" customFormat="1" ht="19" x14ac:dyDescent="0.2">
      <c r="A9" s="99" t="s">
        <v>303</v>
      </c>
    </row>
    <row r="10" spans="1:1" s="100" customFormat="1" ht="19" x14ac:dyDescent="0.2">
      <c r="A10" s="99" t="s">
        <v>304</v>
      </c>
    </row>
    <row r="11" spans="1:1" s="100" customFormat="1" ht="19" x14ac:dyDescent="0.2">
      <c r="A11" s="99" t="s">
        <v>305</v>
      </c>
    </row>
    <row r="12" spans="1:1" s="100" customFormat="1" ht="19" x14ac:dyDescent="0.2">
      <c r="A12" s="99" t="s">
        <v>306</v>
      </c>
    </row>
    <row r="13" spans="1:1" x14ac:dyDescent="0.2">
      <c r="A13" s="98"/>
    </row>
    <row r="14" spans="1:1" x14ac:dyDescent="0.2">
      <c r="A14" s="58" t="s">
        <v>183</v>
      </c>
    </row>
    <row r="16" spans="1:1" x14ac:dyDescent="0.2">
      <c r="A16" s="59" t="s">
        <v>184</v>
      </c>
    </row>
    <row r="17" spans="1:2" x14ac:dyDescent="0.2">
      <c r="A17" t="s">
        <v>193</v>
      </c>
      <c r="B17" t="s">
        <v>313</v>
      </c>
    </row>
    <row r="18" spans="1:2" x14ac:dyDescent="0.2">
      <c r="A18" t="s">
        <v>194</v>
      </c>
      <c r="B18" t="s">
        <v>185</v>
      </c>
    </row>
    <row r="19" spans="1:2" x14ac:dyDescent="0.2">
      <c r="A19" t="s">
        <v>195</v>
      </c>
      <c r="B19" t="s">
        <v>186</v>
      </c>
    </row>
    <row r="20" spans="1:2" x14ac:dyDescent="0.2">
      <c r="A20" t="s">
        <v>196</v>
      </c>
      <c r="B20" t="s">
        <v>187</v>
      </c>
    </row>
    <row r="21" spans="1:2" x14ac:dyDescent="0.2">
      <c r="A21" t="s">
        <v>197</v>
      </c>
      <c r="B21" t="s">
        <v>188</v>
      </c>
    </row>
    <row r="22" spans="1:2" x14ac:dyDescent="0.2">
      <c r="A22" t="s">
        <v>198</v>
      </c>
      <c r="B22" t="s">
        <v>189</v>
      </c>
    </row>
    <row r="23" spans="1:2" x14ac:dyDescent="0.2">
      <c r="A23" t="s">
        <v>199</v>
      </c>
      <c r="B23" t="s">
        <v>190</v>
      </c>
    </row>
    <row r="24" spans="1:2" x14ac:dyDescent="0.2">
      <c r="A24" t="s">
        <v>200</v>
      </c>
      <c r="B24" t="s">
        <v>191</v>
      </c>
    </row>
    <row r="25" spans="1:2" x14ac:dyDescent="0.2">
      <c r="A25" t="s">
        <v>249</v>
      </c>
      <c r="B25" t="s">
        <v>192</v>
      </c>
    </row>
    <row r="26" spans="1:2" x14ac:dyDescent="0.2">
      <c r="A26" t="s">
        <v>312</v>
      </c>
      <c r="B26" t="s">
        <v>250</v>
      </c>
    </row>
    <row r="29" spans="1:2" x14ac:dyDescent="0.2">
      <c r="A29" s="59" t="s">
        <v>289</v>
      </c>
    </row>
    <row r="30" spans="1:2" x14ac:dyDescent="0.2">
      <c r="A30" t="s">
        <v>61</v>
      </c>
      <c r="B30" t="s">
        <v>308</v>
      </c>
    </row>
    <row r="31" spans="1:2" x14ac:dyDescent="0.2">
      <c r="A31" t="s">
        <v>290</v>
      </c>
      <c r="B31" t="s">
        <v>293</v>
      </c>
    </row>
    <row r="32" spans="1:2" x14ac:dyDescent="0.2">
      <c r="A32" t="s">
        <v>291</v>
      </c>
      <c r="B32" t="s">
        <v>309</v>
      </c>
    </row>
    <row r="33" spans="1:2" x14ac:dyDescent="0.2">
      <c r="A33" t="s">
        <v>292</v>
      </c>
      <c r="B33" t="s">
        <v>310</v>
      </c>
    </row>
    <row r="34" spans="1:2" x14ac:dyDescent="0.2">
      <c r="A34" t="s">
        <v>79</v>
      </c>
      <c r="B34" t="s">
        <v>311</v>
      </c>
    </row>
    <row r="37" spans="1:2" x14ac:dyDescent="0.2">
      <c r="A37" s="59" t="s">
        <v>221</v>
      </c>
    </row>
    <row r="38" spans="1:2" x14ac:dyDescent="0.2">
      <c r="A38" t="s">
        <v>201</v>
      </c>
      <c r="B38" t="s">
        <v>202</v>
      </c>
    </row>
    <row r="39" spans="1:2" x14ac:dyDescent="0.2">
      <c r="A39" t="s">
        <v>222</v>
      </c>
      <c r="B39" t="s">
        <v>223</v>
      </c>
    </row>
    <row r="40" spans="1:2" x14ac:dyDescent="0.2">
      <c r="A40" t="s">
        <v>217</v>
      </c>
      <c r="B40" t="s">
        <v>218</v>
      </c>
    </row>
    <row r="41" spans="1:2" x14ac:dyDescent="0.2">
      <c r="A41" t="s">
        <v>209</v>
      </c>
      <c r="B41" t="s">
        <v>211</v>
      </c>
    </row>
    <row r="42" spans="1:2" x14ac:dyDescent="0.2">
      <c r="A42" t="s">
        <v>210</v>
      </c>
      <c r="B42" t="s">
        <v>212</v>
      </c>
    </row>
    <row r="43" spans="1:2" x14ac:dyDescent="0.2">
      <c r="A43" t="s">
        <v>203</v>
      </c>
      <c r="B43" t="s">
        <v>204</v>
      </c>
    </row>
    <row r="44" spans="1:2" x14ac:dyDescent="0.2">
      <c r="A44" t="s">
        <v>215</v>
      </c>
      <c r="B44" t="s">
        <v>216</v>
      </c>
    </row>
    <row r="45" spans="1:2" x14ac:dyDescent="0.2">
      <c r="A45" t="s">
        <v>213</v>
      </c>
      <c r="B45" t="s">
        <v>214</v>
      </c>
    </row>
    <row r="46" spans="1:2" x14ac:dyDescent="0.2">
      <c r="A46" t="s">
        <v>205</v>
      </c>
      <c r="B46" t="s">
        <v>206</v>
      </c>
    </row>
    <row r="47" spans="1:2" x14ac:dyDescent="0.2">
      <c r="A47" t="s">
        <v>207</v>
      </c>
      <c r="B47" t="s">
        <v>208</v>
      </c>
    </row>
    <row r="48" spans="1:2" x14ac:dyDescent="0.2">
      <c r="A48" t="s">
        <v>219</v>
      </c>
      <c r="B48" t="s">
        <v>220</v>
      </c>
    </row>
    <row r="49" spans="1:2" x14ac:dyDescent="0.2">
      <c r="A49" t="s">
        <v>232</v>
      </c>
      <c r="B49" t="s">
        <v>178</v>
      </c>
    </row>
    <row r="50" spans="1:2" x14ac:dyDescent="0.2">
      <c r="A50" t="s">
        <v>235</v>
      </c>
      <c r="B50" t="s">
        <v>251</v>
      </c>
    </row>
    <row r="51" spans="1:2" x14ac:dyDescent="0.2">
      <c r="A51" t="s">
        <v>236</v>
      </c>
      <c r="B51" t="s">
        <v>252</v>
      </c>
    </row>
    <row r="52" spans="1:2" x14ac:dyDescent="0.2">
      <c r="A52" t="s">
        <v>287</v>
      </c>
      <c r="B52" t="s">
        <v>288</v>
      </c>
    </row>
  </sheetData>
  <sortState xmlns:xlrd2="http://schemas.microsoft.com/office/spreadsheetml/2017/richdata2" ref="A38:B48">
    <sortCondition ref="A38:A48"/>
  </sortState>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4E86-E307-8A48-9F06-A967D711C2EF}">
  <dimension ref="A1:G8"/>
  <sheetViews>
    <sheetView workbookViewId="0">
      <selection activeCell="G35" sqref="G35"/>
    </sheetView>
  </sheetViews>
  <sheetFormatPr baseColWidth="10" defaultRowHeight="16" x14ac:dyDescent="0.2"/>
  <cols>
    <col min="1" max="1" width="12.1640625" style="48" bestFit="1" customWidth="1"/>
    <col min="2" max="4" width="10.83203125" style="48"/>
    <col min="5" max="5" width="17.6640625" style="48" bestFit="1" customWidth="1"/>
  </cols>
  <sheetData>
    <row r="1" spans="1:7" s="59" customFormat="1" x14ac:dyDescent="0.2">
      <c r="A1" s="174" t="s">
        <v>170</v>
      </c>
      <c r="B1" s="174" t="s">
        <v>171</v>
      </c>
      <c r="C1" s="174" t="s">
        <v>172</v>
      </c>
      <c r="D1" s="96" t="s">
        <v>176</v>
      </c>
      <c r="E1" s="83" t="s">
        <v>173</v>
      </c>
    </row>
    <row r="2" spans="1:7" s="59" customFormat="1" ht="19" x14ac:dyDescent="0.2">
      <c r="A2" s="174"/>
      <c r="B2" s="174"/>
      <c r="C2" s="174"/>
      <c r="D2" s="96" t="s">
        <v>177</v>
      </c>
      <c r="E2" s="83" t="s">
        <v>286</v>
      </c>
    </row>
    <row r="3" spans="1:7" x14ac:dyDescent="0.2">
      <c r="A3" s="48" t="s">
        <v>174</v>
      </c>
      <c r="B3" s="51">
        <v>40940</v>
      </c>
      <c r="C3" s="50">
        <v>0.69791666666666663</v>
      </c>
      <c r="D3" s="7">
        <v>20</v>
      </c>
      <c r="E3" s="19">
        <v>10.702341137123746</v>
      </c>
      <c r="F3" s="8"/>
      <c r="G3" s="8"/>
    </row>
    <row r="4" spans="1:7" x14ac:dyDescent="0.2">
      <c r="A4" s="48" t="s">
        <v>174</v>
      </c>
      <c r="B4" s="51">
        <v>40937</v>
      </c>
      <c r="C4" s="50">
        <v>0.86458333333333337</v>
      </c>
      <c r="D4" s="7">
        <v>20</v>
      </c>
      <c r="E4" s="19">
        <v>13.043478260869565</v>
      </c>
      <c r="F4" s="8"/>
      <c r="G4" s="8"/>
    </row>
    <row r="5" spans="1:7" x14ac:dyDescent="0.2">
      <c r="A5" s="48" t="s">
        <v>175</v>
      </c>
      <c r="B5" s="51">
        <v>40932</v>
      </c>
      <c r="C5" s="50">
        <v>0.83333333333333337</v>
      </c>
      <c r="D5" s="7">
        <v>20</v>
      </c>
      <c r="E5" s="19">
        <v>35.618729096989966</v>
      </c>
      <c r="F5" s="8"/>
      <c r="G5" s="8"/>
    </row>
    <row r="7" spans="1:7" x14ac:dyDescent="0.2">
      <c r="A7" s="52"/>
      <c r="B7" s="52"/>
      <c r="C7" s="52"/>
      <c r="D7" s="53" t="s">
        <v>162</v>
      </c>
      <c r="E7" s="33">
        <f>AVERAGE(E3:E5)</f>
        <v>19.788182831661093</v>
      </c>
    </row>
    <row r="8" spans="1:7" x14ac:dyDescent="0.2">
      <c r="A8" s="52"/>
      <c r="B8" s="52"/>
      <c r="C8" s="52"/>
      <c r="D8" s="53" t="s">
        <v>178</v>
      </c>
      <c r="E8" s="33">
        <f>STDEVA(E3:E5)</f>
        <v>13.759537675811774</v>
      </c>
    </row>
  </sheetData>
  <mergeCells count="3">
    <mergeCell ref="A1:A2"/>
    <mergeCell ref="B1:B2"/>
    <mergeCell ref="C1:C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8334-8D61-A343-92ED-FF8E49390589}">
  <dimension ref="A1:O43"/>
  <sheetViews>
    <sheetView workbookViewId="0">
      <selection activeCell="D12" sqref="D12"/>
    </sheetView>
  </sheetViews>
  <sheetFormatPr baseColWidth="10" defaultRowHeight="16" x14ac:dyDescent="0.2"/>
  <cols>
    <col min="1" max="1" width="11.5" bestFit="1" customWidth="1"/>
    <col min="2" max="2" width="6.83203125" bestFit="1" customWidth="1"/>
    <col min="3" max="3" width="8.1640625" style="78" bestFit="1" customWidth="1"/>
    <col min="4" max="4" width="8.5" style="64" bestFit="1" customWidth="1"/>
    <col min="5" max="5" width="8.33203125" style="49" bestFit="1" customWidth="1"/>
    <col min="6" max="6" width="7.1640625" style="49" bestFit="1" customWidth="1"/>
    <col min="7" max="7" width="8.5" style="61" bestFit="1" customWidth="1"/>
    <col min="8" max="8" width="42.6640625" style="64" bestFit="1" customWidth="1"/>
    <col min="9" max="9" width="8.5" style="49" bestFit="1" customWidth="1"/>
    <col min="10" max="10" width="7.1640625" style="49" bestFit="1" customWidth="1"/>
    <col min="11" max="11" width="8.1640625" style="49" bestFit="1" customWidth="1"/>
    <col min="12" max="12" width="7.83203125" style="49" bestFit="1" customWidth="1"/>
    <col min="13" max="13" width="4.6640625" style="49" bestFit="1" customWidth="1"/>
    <col min="14" max="14" width="29.33203125" style="49" bestFit="1" customWidth="1"/>
    <col min="15" max="15" width="10.83203125" style="61"/>
  </cols>
  <sheetData>
    <row r="1" spans="1:15" s="59" customFormat="1" x14ac:dyDescent="0.2">
      <c r="A1" s="174" t="s">
        <v>224</v>
      </c>
      <c r="B1" s="83" t="s">
        <v>225</v>
      </c>
      <c r="C1" s="176" t="s">
        <v>226</v>
      </c>
      <c r="D1" s="173"/>
      <c r="E1" s="173"/>
      <c r="F1" s="173"/>
      <c r="G1" s="176" t="s">
        <v>227</v>
      </c>
      <c r="H1" s="173"/>
      <c r="I1" s="173"/>
      <c r="J1" s="173"/>
      <c r="K1" s="173"/>
      <c r="L1" s="173"/>
      <c r="M1" s="173"/>
      <c r="N1" s="169"/>
      <c r="O1" s="85"/>
    </row>
    <row r="2" spans="1:15" s="90" customFormat="1" x14ac:dyDescent="0.2">
      <c r="A2" s="175"/>
      <c r="B2" s="83" t="s">
        <v>228</v>
      </c>
      <c r="C2" s="86" t="s">
        <v>229</v>
      </c>
      <c r="D2" s="87" t="s">
        <v>230</v>
      </c>
      <c r="E2" s="87" t="s">
        <v>231</v>
      </c>
      <c r="F2" s="87" t="s">
        <v>232</v>
      </c>
      <c r="G2" s="88" t="s">
        <v>0</v>
      </c>
      <c r="H2" s="89" t="s">
        <v>233</v>
      </c>
      <c r="I2" s="87" t="s">
        <v>234</v>
      </c>
      <c r="J2" s="87" t="s">
        <v>235</v>
      </c>
      <c r="K2" s="87" t="s">
        <v>236</v>
      </c>
      <c r="L2" s="87" t="s">
        <v>237</v>
      </c>
      <c r="M2" s="87" t="s">
        <v>238</v>
      </c>
      <c r="N2" s="87" t="s">
        <v>239</v>
      </c>
      <c r="O2" s="88"/>
    </row>
    <row r="3" spans="1:15" x14ac:dyDescent="0.2">
      <c r="A3" s="177" t="s">
        <v>240</v>
      </c>
      <c r="B3" s="180" t="s">
        <v>31</v>
      </c>
      <c r="C3" s="64" t="s">
        <v>0</v>
      </c>
      <c r="D3" s="64" t="s">
        <v>241</v>
      </c>
      <c r="E3" s="9">
        <v>10.64</v>
      </c>
      <c r="F3" s="9">
        <v>3.262</v>
      </c>
      <c r="G3" s="61" t="s">
        <v>241</v>
      </c>
      <c r="H3" s="65"/>
      <c r="I3" s="49">
        <v>67.891000000000005</v>
      </c>
      <c r="J3" s="49">
        <v>3.6560000000000001</v>
      </c>
      <c r="K3" s="49">
        <v>14.49</v>
      </c>
      <c r="L3" s="49">
        <v>18.568000000000001</v>
      </c>
      <c r="M3" s="9">
        <f>1.66*10^-11</f>
        <v>1.66E-11</v>
      </c>
      <c r="N3" s="9" t="s">
        <v>242</v>
      </c>
    </row>
    <row r="4" spans="1:15" x14ac:dyDescent="0.2">
      <c r="A4" s="178"/>
      <c r="B4" s="181"/>
      <c r="C4" s="64" t="s">
        <v>243</v>
      </c>
      <c r="E4" s="9">
        <v>69.58</v>
      </c>
      <c r="F4" s="9">
        <v>8.3409999999999993</v>
      </c>
      <c r="G4" s="61" t="s">
        <v>244</v>
      </c>
      <c r="H4" s="64" t="s">
        <v>245</v>
      </c>
      <c r="I4" s="49">
        <v>-67.891000000000005</v>
      </c>
      <c r="J4" s="49">
        <v>4.8159999999999998</v>
      </c>
      <c r="K4" s="49">
        <v>10</v>
      </c>
      <c r="L4" s="49">
        <v>-14.098000000000001</v>
      </c>
      <c r="M4" s="9">
        <f>6.34*10^-8</f>
        <v>6.3399999999999999E-8</v>
      </c>
      <c r="N4" s="9" t="s">
        <v>242</v>
      </c>
    </row>
    <row r="5" spans="1:15" x14ac:dyDescent="0.2">
      <c r="A5" s="178"/>
      <c r="B5" s="182"/>
      <c r="C5" s="66"/>
      <c r="D5" s="67"/>
      <c r="E5" s="68"/>
      <c r="F5" s="69"/>
      <c r="G5" s="70" t="s">
        <v>219</v>
      </c>
      <c r="H5" s="67" t="s">
        <v>246</v>
      </c>
      <c r="I5" s="71">
        <v>-44.628</v>
      </c>
      <c r="J5" s="71">
        <v>4.8159999999999998</v>
      </c>
      <c r="K5" s="71">
        <v>10</v>
      </c>
      <c r="L5" s="71">
        <v>-9.2669999999999995</v>
      </c>
      <c r="M5" s="68">
        <f>3.18*10^-6</f>
        <v>3.18E-6</v>
      </c>
      <c r="N5" s="69" t="s">
        <v>242</v>
      </c>
    </row>
    <row r="6" spans="1:15" x14ac:dyDescent="0.2">
      <c r="A6" s="178"/>
      <c r="B6" s="181" t="s">
        <v>30</v>
      </c>
      <c r="C6" s="64" t="s">
        <v>0</v>
      </c>
      <c r="D6" s="64" t="s">
        <v>241</v>
      </c>
      <c r="E6" s="9">
        <v>4.4660000000000004E-3</v>
      </c>
      <c r="F6" s="9">
        <v>6.6830000000000001E-2</v>
      </c>
      <c r="G6" s="61" t="s">
        <v>241</v>
      </c>
      <c r="I6" s="9">
        <f>-9.49*10^-16</f>
        <v>-9.4900000000000004E-16</v>
      </c>
      <c r="J6" s="9">
        <f>2.136*10^0</f>
        <v>2.1360000000000001</v>
      </c>
      <c r="K6" s="9">
        <f>1.2*10^1</f>
        <v>12</v>
      </c>
      <c r="L6" s="9">
        <v>0</v>
      </c>
      <c r="M6" s="9">
        <v>1</v>
      </c>
      <c r="N6" s="9"/>
    </row>
    <row r="7" spans="1:15" x14ac:dyDescent="0.2">
      <c r="A7" s="179"/>
      <c r="B7" s="183"/>
      <c r="C7" s="72" t="s">
        <v>243</v>
      </c>
      <c r="D7" s="72"/>
      <c r="E7" s="73">
        <v>31.944033000000001</v>
      </c>
      <c r="F7" s="73">
        <v>5.65191</v>
      </c>
      <c r="G7" s="63" t="s">
        <v>219</v>
      </c>
      <c r="H7" s="64" t="s">
        <v>247</v>
      </c>
      <c r="I7" s="73">
        <f>1.505*10^1</f>
        <v>15.049999999999999</v>
      </c>
      <c r="J7" s="73">
        <v>3.0209999999999999</v>
      </c>
      <c r="K7" s="73">
        <v>7.2</v>
      </c>
      <c r="L7" s="73">
        <v>4.9790000000000001</v>
      </c>
      <c r="M7" s="73">
        <v>1.48E-3</v>
      </c>
      <c r="N7" s="73" t="s">
        <v>242</v>
      </c>
    </row>
    <row r="8" spans="1:15" x14ac:dyDescent="0.2">
      <c r="A8" s="177" t="s">
        <v>248</v>
      </c>
      <c r="B8" s="184" t="s">
        <v>31</v>
      </c>
      <c r="C8" s="64" t="s">
        <v>0</v>
      </c>
      <c r="D8" s="64" t="s">
        <v>241</v>
      </c>
      <c r="E8" s="9">
        <v>0.69199999999999995</v>
      </c>
      <c r="F8" s="9">
        <v>0.83189999999999997</v>
      </c>
      <c r="G8" s="61" t="s">
        <v>241</v>
      </c>
      <c r="H8" s="65"/>
      <c r="I8" s="9">
        <v>15.7995</v>
      </c>
      <c r="J8" s="9">
        <v>0.77559999999999996</v>
      </c>
      <c r="K8" s="9">
        <v>13.9725</v>
      </c>
      <c r="L8" s="9">
        <v>20.37</v>
      </c>
      <c r="M8" s="9">
        <f>8.67*10^-12</f>
        <v>8.6699999999999992E-12</v>
      </c>
      <c r="N8" s="9" t="s">
        <v>242</v>
      </c>
    </row>
    <row r="9" spans="1:15" x14ac:dyDescent="0.2">
      <c r="A9" s="178"/>
      <c r="B9" s="181"/>
      <c r="C9" s="64" t="s">
        <v>243</v>
      </c>
      <c r="E9" s="9">
        <v>2.9169999999999998</v>
      </c>
      <c r="F9" s="9">
        <v>1.7079</v>
      </c>
      <c r="G9" s="61" t="s">
        <v>244</v>
      </c>
      <c r="H9" s="64" t="s">
        <v>245</v>
      </c>
      <c r="I9" s="9">
        <v>-15.7995</v>
      </c>
      <c r="J9" s="9">
        <v>0.98609999999999998</v>
      </c>
      <c r="K9" s="9">
        <v>10</v>
      </c>
      <c r="L9" s="9">
        <v>-16.02</v>
      </c>
      <c r="M9" s="9">
        <f>1.85*10^-8</f>
        <v>1.85E-8</v>
      </c>
      <c r="N9" s="9" t="s">
        <v>242</v>
      </c>
    </row>
    <row r="10" spans="1:15" x14ac:dyDescent="0.2">
      <c r="A10" s="178"/>
      <c r="B10" s="182"/>
      <c r="C10" s="67"/>
      <c r="D10" s="67"/>
      <c r="E10" s="68"/>
      <c r="F10" s="69"/>
      <c r="G10" s="70" t="s">
        <v>219</v>
      </c>
      <c r="H10" s="67" t="s">
        <v>246</v>
      </c>
      <c r="I10" s="68">
        <v>-11.23</v>
      </c>
      <c r="J10" s="68">
        <v>0.98609999999999998</v>
      </c>
      <c r="K10" s="68">
        <v>10</v>
      </c>
      <c r="L10" s="68">
        <v>-11.39</v>
      </c>
      <c r="M10" s="68">
        <f>4.77*10^-7</f>
        <v>4.7699999999999994E-7</v>
      </c>
      <c r="N10" s="69" t="s">
        <v>242</v>
      </c>
    </row>
    <row r="11" spans="1:15" x14ac:dyDescent="0.2">
      <c r="A11" s="178"/>
      <c r="B11" s="181" t="s">
        <v>30</v>
      </c>
      <c r="C11" s="64" t="s">
        <v>0</v>
      </c>
      <c r="D11" s="64" t="s">
        <v>241</v>
      </c>
      <c r="E11" s="9">
        <v>2.9139999999999998E-4</v>
      </c>
      <c r="F11" s="9">
        <v>1.7069999999999998E-2</v>
      </c>
      <c r="G11" s="61" t="s">
        <v>241</v>
      </c>
      <c r="I11" s="9">
        <f>7.122*10^-16</f>
        <v>7.1220000000000002E-16</v>
      </c>
      <c r="J11" s="9">
        <f>5.239*10^-1</f>
        <v>0.52390000000000003</v>
      </c>
      <c r="K11" s="9">
        <v>12</v>
      </c>
      <c r="L11" s="9">
        <v>0</v>
      </c>
      <c r="M11" s="9">
        <v>1</v>
      </c>
      <c r="N11" s="9"/>
    </row>
    <row r="12" spans="1:15" x14ac:dyDescent="0.2">
      <c r="A12" s="179"/>
      <c r="B12" s="183"/>
      <c r="C12" s="72" t="s">
        <v>243</v>
      </c>
      <c r="D12" s="72"/>
      <c r="E12" s="73">
        <v>1.9208563999999999</v>
      </c>
      <c r="F12" s="73">
        <v>1.38595</v>
      </c>
      <c r="G12" s="63" t="s">
        <v>219</v>
      </c>
      <c r="H12" s="64" t="s">
        <v>247</v>
      </c>
      <c r="I12" s="73">
        <v>3.4249999999999998</v>
      </c>
      <c r="J12" s="73">
        <f>7.408*10^-1</f>
        <v>0.74080000000000013</v>
      </c>
      <c r="K12" s="73">
        <v>7.2</v>
      </c>
      <c r="L12" s="73">
        <v>4.6230000000000002</v>
      </c>
      <c r="M12" s="73">
        <v>2.2499999999999998E-3</v>
      </c>
      <c r="N12" s="73" t="s">
        <v>242</v>
      </c>
    </row>
    <row r="13" spans="1:15" x14ac:dyDescent="0.2">
      <c r="A13" s="177" t="s">
        <v>166</v>
      </c>
      <c r="B13" s="184" t="s">
        <v>31</v>
      </c>
      <c r="C13" s="64" t="s">
        <v>0</v>
      </c>
      <c r="D13" s="64" t="s">
        <v>241</v>
      </c>
      <c r="E13" s="9">
        <v>12.958</v>
      </c>
      <c r="F13" s="9">
        <v>3.6</v>
      </c>
      <c r="G13" s="61" t="s">
        <v>241</v>
      </c>
      <c r="H13" s="65"/>
      <c r="I13" s="9">
        <v>35.341000000000001</v>
      </c>
      <c r="J13" s="9">
        <v>1.6519999999999999</v>
      </c>
      <c r="K13" s="9">
        <v>6.6559999999999997</v>
      </c>
      <c r="L13" s="9">
        <v>21.398</v>
      </c>
      <c r="M13" s="9">
        <f>2.19*10^-7</f>
        <v>2.1899999999999999E-7</v>
      </c>
      <c r="N13" s="9" t="s">
        <v>242</v>
      </c>
    </row>
    <row r="14" spans="1:15" x14ac:dyDescent="0.2">
      <c r="A14" s="178"/>
      <c r="B14" s="181"/>
      <c r="C14" s="64" t="s">
        <v>243</v>
      </c>
      <c r="E14" s="9">
        <v>3.4089999999999998</v>
      </c>
      <c r="F14" s="9">
        <v>1.8460000000000001</v>
      </c>
      <c r="G14" s="61" t="s">
        <v>244</v>
      </c>
      <c r="H14" s="64" t="s">
        <v>245</v>
      </c>
      <c r="I14" s="9">
        <v>-12.271000000000001</v>
      </c>
      <c r="J14" s="49">
        <v>1.0660000000000001</v>
      </c>
      <c r="K14" s="9">
        <v>10</v>
      </c>
      <c r="L14" s="9">
        <v>-11.510999999999999</v>
      </c>
      <c r="M14" s="9">
        <f>4.31*10^-7</f>
        <v>4.3099999999999993E-7</v>
      </c>
      <c r="N14" s="9" t="s">
        <v>242</v>
      </c>
    </row>
    <row r="15" spans="1:15" x14ac:dyDescent="0.2">
      <c r="A15" s="178"/>
      <c r="B15" s="182"/>
      <c r="C15" s="67"/>
      <c r="D15" s="67"/>
      <c r="E15" s="68"/>
      <c r="F15" s="68"/>
      <c r="G15" s="70" t="s">
        <v>219</v>
      </c>
      <c r="H15" s="67" t="s">
        <v>246</v>
      </c>
      <c r="I15" s="68">
        <v>-9.2309999999999999</v>
      </c>
      <c r="J15" s="71">
        <v>1.0660000000000001</v>
      </c>
      <c r="K15" s="68">
        <v>10</v>
      </c>
      <c r="L15" s="68">
        <v>-8.6590000000000007</v>
      </c>
      <c r="M15" s="9">
        <f>5.85*10^-6</f>
        <v>5.849999999999999E-6</v>
      </c>
      <c r="N15" s="74" t="s">
        <v>242</v>
      </c>
    </row>
    <row r="16" spans="1:15" x14ac:dyDescent="0.2">
      <c r="A16" s="178"/>
      <c r="B16" s="181" t="s">
        <v>30</v>
      </c>
      <c r="C16" s="64" t="s">
        <v>0</v>
      </c>
      <c r="D16" s="64" t="s">
        <v>241</v>
      </c>
      <c r="E16" s="9">
        <v>30.303000000000001</v>
      </c>
      <c r="F16" s="9">
        <v>5.5049999999999999</v>
      </c>
      <c r="G16" s="61" t="s">
        <v>241</v>
      </c>
      <c r="I16" s="49">
        <v>18.539000000000001</v>
      </c>
      <c r="J16" s="49">
        <v>2.2759999999999998</v>
      </c>
      <c r="K16" s="49">
        <v>7.0679999999999996</v>
      </c>
      <c r="L16" s="49">
        <v>8.1440000000000001</v>
      </c>
      <c r="M16" s="75">
        <f>7.71*10^-5</f>
        <v>7.7100000000000004E-5</v>
      </c>
      <c r="N16" s="76" t="s">
        <v>242</v>
      </c>
    </row>
    <row r="17" spans="1:14" x14ac:dyDescent="0.2">
      <c r="A17" s="179"/>
      <c r="B17" s="183"/>
      <c r="C17" s="72" t="s">
        <v>243</v>
      </c>
      <c r="D17" s="72"/>
      <c r="E17" s="73">
        <v>5.9740000000000002</v>
      </c>
      <c r="F17" s="73">
        <v>2.444</v>
      </c>
      <c r="G17" s="63" t="s">
        <v>219</v>
      </c>
      <c r="H17" s="64" t="s">
        <v>247</v>
      </c>
      <c r="I17" s="62">
        <v>10.101000000000001</v>
      </c>
      <c r="J17" s="62">
        <v>1.306</v>
      </c>
      <c r="K17" s="73">
        <v>6</v>
      </c>
      <c r="L17" s="62">
        <v>7.7320000000000002</v>
      </c>
      <c r="M17" s="73">
        <v>2.4600000000000002E-4</v>
      </c>
      <c r="N17" s="73" t="s">
        <v>242</v>
      </c>
    </row>
    <row r="18" spans="1:14" x14ac:dyDescent="0.2">
      <c r="A18" s="177" t="s">
        <v>167</v>
      </c>
      <c r="B18" s="184" t="s">
        <v>31</v>
      </c>
      <c r="C18" s="64" t="s">
        <v>0</v>
      </c>
      <c r="D18" s="64" t="s">
        <v>241</v>
      </c>
      <c r="E18" s="9">
        <v>0</v>
      </c>
      <c r="F18" s="9">
        <v>0</v>
      </c>
      <c r="G18" s="61" t="s">
        <v>241</v>
      </c>
      <c r="H18" s="65"/>
      <c r="I18" s="49">
        <v>7.4779999999999998</v>
      </c>
      <c r="J18" s="49">
        <v>0.68310000000000004</v>
      </c>
      <c r="K18" s="9">
        <v>15</v>
      </c>
      <c r="L18" s="49">
        <v>10.946999999999999</v>
      </c>
      <c r="M18" s="9">
        <f>1.5*10^-8</f>
        <v>1.5000000000000002E-8</v>
      </c>
      <c r="N18" s="9" t="s">
        <v>242</v>
      </c>
    </row>
    <row r="19" spans="1:14" x14ac:dyDescent="0.2">
      <c r="A19" s="178"/>
      <c r="B19" s="181"/>
      <c r="C19" s="64" t="s">
        <v>243</v>
      </c>
      <c r="E19" s="9">
        <v>2.8</v>
      </c>
      <c r="F19" s="9">
        <v>1.673</v>
      </c>
      <c r="G19" s="61" t="s">
        <v>244</v>
      </c>
      <c r="H19" s="64" t="s">
        <v>245</v>
      </c>
      <c r="I19" s="49">
        <v>-2.8380000000000001</v>
      </c>
      <c r="J19" s="49">
        <v>0.96609999999999996</v>
      </c>
      <c r="K19" s="9">
        <v>15</v>
      </c>
      <c r="L19" s="49">
        <v>-2.9380000000000002</v>
      </c>
      <c r="M19" s="9">
        <v>1.0186000000000001E-2</v>
      </c>
      <c r="N19" s="9" t="s">
        <v>242</v>
      </c>
    </row>
    <row r="20" spans="1:14" x14ac:dyDescent="0.2">
      <c r="A20" s="178"/>
      <c r="B20" s="182"/>
      <c r="C20" s="67"/>
      <c r="D20" s="67"/>
      <c r="E20" s="68"/>
      <c r="F20" s="68"/>
      <c r="G20" s="70" t="s">
        <v>219</v>
      </c>
      <c r="H20" s="67" t="s">
        <v>246</v>
      </c>
      <c r="I20" s="71">
        <v>-4.2352999999999996</v>
      </c>
      <c r="J20" s="71">
        <v>0.96609999999999996</v>
      </c>
      <c r="K20" s="68">
        <v>15</v>
      </c>
      <c r="L20" s="71">
        <v>-4.3840000000000003</v>
      </c>
      <c r="M20" s="68">
        <v>5.3399999999999997E-4</v>
      </c>
      <c r="N20" s="69" t="s">
        <v>242</v>
      </c>
    </row>
    <row r="21" spans="1:14" x14ac:dyDescent="0.2">
      <c r="A21" s="178"/>
      <c r="B21" s="181" t="s">
        <v>30</v>
      </c>
      <c r="C21" s="64" t="s">
        <v>0</v>
      </c>
      <c r="D21" s="64" t="s">
        <v>241</v>
      </c>
      <c r="E21" s="9">
        <v>0.83279999999999998</v>
      </c>
      <c r="F21" s="9">
        <v>0.91259999999999997</v>
      </c>
      <c r="G21" s="61" t="s">
        <v>241</v>
      </c>
      <c r="I21" s="49">
        <v>1.4817</v>
      </c>
      <c r="J21" s="49">
        <v>0.51119999999999999</v>
      </c>
      <c r="K21" s="49">
        <v>9.9405000000000001</v>
      </c>
      <c r="L21" s="49">
        <v>2.8980000000000001</v>
      </c>
      <c r="M21" s="9">
        <v>1.6E-2</v>
      </c>
      <c r="N21" s="9" t="s">
        <v>242</v>
      </c>
    </row>
    <row r="22" spans="1:14" x14ac:dyDescent="0.2">
      <c r="A22" s="179"/>
      <c r="B22" s="183"/>
      <c r="C22" s="72" t="s">
        <v>243</v>
      </c>
      <c r="D22" s="72"/>
      <c r="E22" s="73">
        <v>0.99680000000000002</v>
      </c>
      <c r="F22" s="73">
        <v>0.99839999999999995</v>
      </c>
      <c r="G22" s="63" t="s">
        <v>219</v>
      </c>
      <c r="H22" s="64" t="s">
        <v>247</v>
      </c>
      <c r="I22" s="62">
        <v>1.6612</v>
      </c>
      <c r="J22" s="62">
        <v>0.53369999999999995</v>
      </c>
      <c r="K22" s="62">
        <v>6</v>
      </c>
      <c r="L22" s="62">
        <v>3.113</v>
      </c>
      <c r="M22" s="73">
        <v>2.0799999999999999E-2</v>
      </c>
      <c r="N22" s="73" t="s">
        <v>242</v>
      </c>
    </row>
    <row r="23" spans="1:14" x14ac:dyDescent="0.2">
      <c r="A23" s="177" t="s">
        <v>83</v>
      </c>
      <c r="B23" s="184" t="s">
        <v>31</v>
      </c>
      <c r="C23" s="64" t="s">
        <v>0</v>
      </c>
      <c r="D23" s="64" t="s">
        <v>241</v>
      </c>
      <c r="E23" s="9">
        <v>0</v>
      </c>
      <c r="F23" s="9">
        <v>0</v>
      </c>
      <c r="G23" s="61" t="s">
        <v>241</v>
      </c>
      <c r="H23" s="65"/>
      <c r="I23" s="49">
        <v>8.6829999999999998</v>
      </c>
      <c r="J23" s="49">
        <v>0.95799999999999996</v>
      </c>
      <c r="K23" s="9">
        <v>15</v>
      </c>
      <c r="L23" s="49">
        <v>9.0640000000000001</v>
      </c>
      <c r="M23" s="9">
        <f>1.79*10^-7</f>
        <v>1.79E-7</v>
      </c>
      <c r="N23" s="9" t="s">
        <v>242</v>
      </c>
    </row>
    <row r="24" spans="1:14" x14ac:dyDescent="0.2">
      <c r="A24" s="178"/>
      <c r="B24" s="181"/>
      <c r="C24" s="64" t="s">
        <v>243</v>
      </c>
      <c r="E24" s="9">
        <v>5.5060000000000002</v>
      </c>
      <c r="F24" s="9">
        <v>2.347</v>
      </c>
      <c r="G24" s="61" t="s">
        <v>244</v>
      </c>
      <c r="H24" s="64" t="s">
        <v>245</v>
      </c>
      <c r="I24" s="49">
        <v>-6.8789999999999996</v>
      </c>
      <c r="J24" s="49">
        <v>1.355</v>
      </c>
      <c r="K24" s="9">
        <v>15</v>
      </c>
      <c r="L24" s="49">
        <v>-5.0780000000000003</v>
      </c>
      <c r="M24" s="9">
        <v>1.36E-4</v>
      </c>
      <c r="N24" s="9" t="s">
        <v>242</v>
      </c>
    </row>
    <row r="25" spans="1:14" x14ac:dyDescent="0.2">
      <c r="A25" s="178"/>
      <c r="B25" s="182"/>
      <c r="C25" s="67"/>
      <c r="D25" s="67"/>
      <c r="E25" s="68"/>
      <c r="F25" s="68"/>
      <c r="G25" s="70" t="s">
        <v>219</v>
      </c>
      <c r="H25" s="67" t="s">
        <v>246</v>
      </c>
      <c r="I25" s="71">
        <v>-3.4849999999999999</v>
      </c>
      <c r="J25" s="71">
        <v>1.355</v>
      </c>
      <c r="K25" s="68">
        <v>15</v>
      </c>
      <c r="L25" s="71">
        <v>-2.5720000000000001</v>
      </c>
      <c r="M25" s="68">
        <v>2.1248E-2</v>
      </c>
      <c r="N25" s="69" t="s">
        <v>242</v>
      </c>
    </row>
    <row r="26" spans="1:14" x14ac:dyDescent="0.2">
      <c r="A26" s="178"/>
      <c r="B26" s="181" t="s">
        <v>30</v>
      </c>
      <c r="C26" s="64" t="s">
        <v>0</v>
      </c>
      <c r="D26" s="64" t="s">
        <v>241</v>
      </c>
      <c r="E26" s="9">
        <f>1.813*10^-7</f>
        <v>1.8129999999999999E-7</v>
      </c>
      <c r="F26" s="9">
        <v>4.258E-4</v>
      </c>
      <c r="G26" s="61" t="s">
        <v>241</v>
      </c>
      <c r="I26" s="49">
        <v>1.421</v>
      </c>
      <c r="J26" s="49">
        <v>1.8520000000000001</v>
      </c>
      <c r="K26" s="9">
        <v>12</v>
      </c>
      <c r="L26" s="49">
        <v>0.76700000000000002</v>
      </c>
      <c r="M26" s="9">
        <v>0.45780999999999999</v>
      </c>
      <c r="N26" s="9"/>
    </row>
    <row r="27" spans="1:14" x14ac:dyDescent="0.2">
      <c r="A27" s="179"/>
      <c r="B27" s="183"/>
      <c r="C27" s="72" t="s">
        <v>243</v>
      </c>
      <c r="D27" s="72"/>
      <c r="E27" s="73">
        <f>2.4*10^1</f>
        <v>24</v>
      </c>
      <c r="F27" s="73">
        <v>4.8991591000000003</v>
      </c>
      <c r="G27" s="63" t="s">
        <v>219</v>
      </c>
      <c r="H27" s="64" t="s">
        <v>247</v>
      </c>
      <c r="I27" s="62">
        <v>9.2929999999999993</v>
      </c>
      <c r="J27" s="62">
        <v>2.6190000000000002</v>
      </c>
      <c r="K27" s="73">
        <v>12</v>
      </c>
      <c r="L27" s="62">
        <v>3.5489999999999999</v>
      </c>
      <c r="M27" s="73">
        <v>4.0099999999999997E-3</v>
      </c>
      <c r="N27" s="73" t="s">
        <v>242</v>
      </c>
    </row>
    <row r="28" spans="1:14" x14ac:dyDescent="0.2">
      <c r="A28" s="177" t="s">
        <v>84</v>
      </c>
      <c r="B28" s="184" t="s">
        <v>31</v>
      </c>
      <c r="C28" s="64" t="s">
        <v>0</v>
      </c>
      <c r="D28" s="64" t="s">
        <v>241</v>
      </c>
      <c r="E28" s="9">
        <v>0</v>
      </c>
      <c r="F28" s="9">
        <v>0</v>
      </c>
      <c r="G28" s="61" t="s">
        <v>241</v>
      </c>
      <c r="H28" s="65"/>
      <c r="I28" s="49">
        <v>1.8949</v>
      </c>
      <c r="J28" s="49">
        <v>0.1913</v>
      </c>
      <c r="K28" s="9">
        <v>15</v>
      </c>
      <c r="L28" s="49">
        <v>9.907</v>
      </c>
      <c r="M28" s="9">
        <f>5.65*10^-8</f>
        <v>5.6500000000000003E-8</v>
      </c>
      <c r="N28" s="9" t="s">
        <v>242</v>
      </c>
    </row>
    <row r="29" spans="1:14" x14ac:dyDescent="0.2">
      <c r="A29" s="178"/>
      <c r="B29" s="181"/>
      <c r="C29" s="64" t="s">
        <v>243</v>
      </c>
      <c r="E29" s="9">
        <v>0.2195</v>
      </c>
      <c r="F29" s="9">
        <v>0.46850000000000003</v>
      </c>
      <c r="G29" s="61" t="s">
        <v>244</v>
      </c>
      <c r="H29" s="64" t="s">
        <v>245</v>
      </c>
      <c r="I29" s="49">
        <v>-1.3167</v>
      </c>
      <c r="J29" s="49">
        <v>0.27050000000000002</v>
      </c>
      <c r="K29" s="9">
        <v>15</v>
      </c>
      <c r="L29" s="49">
        <v>-4.8680000000000003</v>
      </c>
      <c r="M29" s="9">
        <v>2.05E-4</v>
      </c>
      <c r="N29" s="9" t="s">
        <v>242</v>
      </c>
    </row>
    <row r="30" spans="1:14" x14ac:dyDescent="0.2">
      <c r="A30" s="178"/>
      <c r="B30" s="182"/>
      <c r="C30" s="67"/>
      <c r="D30" s="67"/>
      <c r="E30" s="68"/>
      <c r="F30" s="68"/>
      <c r="G30" s="70" t="s">
        <v>219</v>
      </c>
      <c r="H30" s="67" t="s">
        <v>246</v>
      </c>
      <c r="I30" s="71">
        <v>-0.53439999999999999</v>
      </c>
      <c r="J30" s="71">
        <v>0.27050000000000002</v>
      </c>
      <c r="K30" s="68">
        <v>15</v>
      </c>
      <c r="L30" s="71">
        <v>-1.976</v>
      </c>
      <c r="M30" s="68">
        <v>6.6872000000000001E-2</v>
      </c>
      <c r="N30" s="69"/>
    </row>
    <row r="31" spans="1:14" x14ac:dyDescent="0.2">
      <c r="A31" s="178"/>
      <c r="B31" s="181" t="s">
        <v>30</v>
      </c>
      <c r="C31" s="64" t="s">
        <v>0</v>
      </c>
      <c r="D31" s="64" t="s">
        <v>241</v>
      </c>
      <c r="E31" s="49">
        <v>0</v>
      </c>
      <c r="F31" s="9">
        <v>0</v>
      </c>
      <c r="G31" s="61" t="s">
        <v>241</v>
      </c>
      <c r="I31" s="49">
        <v>0.18099999999999999</v>
      </c>
      <c r="J31" s="49">
        <v>0.18779999999999999</v>
      </c>
      <c r="K31" s="9">
        <v>12</v>
      </c>
      <c r="L31" s="49">
        <v>0.96399999999999997</v>
      </c>
      <c r="M31" s="9">
        <v>0.35399999999999998</v>
      </c>
      <c r="N31" s="76"/>
    </row>
    <row r="32" spans="1:14" x14ac:dyDescent="0.2">
      <c r="A32" s="179"/>
      <c r="B32" s="181"/>
      <c r="C32" s="72" t="s">
        <v>243</v>
      </c>
      <c r="D32" s="72"/>
      <c r="E32" s="62">
        <v>0.247</v>
      </c>
      <c r="F32" s="62">
        <v>0.497</v>
      </c>
      <c r="G32" s="63" t="s">
        <v>219</v>
      </c>
      <c r="H32" s="64" t="s">
        <v>247</v>
      </c>
      <c r="I32" s="62">
        <v>1.7475000000000001</v>
      </c>
      <c r="J32" s="62">
        <v>0.2656</v>
      </c>
      <c r="K32" s="73">
        <v>12</v>
      </c>
      <c r="L32" s="62">
        <v>6.5780000000000003</v>
      </c>
      <c r="M32" s="73">
        <f>2.62*10^-5</f>
        <v>2.6200000000000003E-5</v>
      </c>
      <c r="N32" s="73" t="s">
        <v>242</v>
      </c>
    </row>
    <row r="33" spans="1:14" x14ac:dyDescent="0.2">
      <c r="A33" s="189" t="s">
        <v>93</v>
      </c>
      <c r="B33" s="192" t="s">
        <v>31</v>
      </c>
      <c r="C33" s="64" t="s">
        <v>0</v>
      </c>
      <c r="D33" s="64" t="s">
        <v>241</v>
      </c>
      <c r="E33" s="9">
        <v>0</v>
      </c>
      <c r="F33" s="9">
        <v>0</v>
      </c>
      <c r="G33" s="61" t="s">
        <v>241</v>
      </c>
      <c r="H33" s="65"/>
      <c r="I33" s="49">
        <v>5.3179999999999996</v>
      </c>
      <c r="J33" s="49">
        <v>22.385999999999999</v>
      </c>
      <c r="K33" s="9">
        <v>15</v>
      </c>
      <c r="L33" s="49">
        <v>0.23799999999999999</v>
      </c>
      <c r="M33" s="9">
        <v>0.81499999999999995</v>
      </c>
    </row>
    <row r="34" spans="1:14" x14ac:dyDescent="0.2">
      <c r="A34" s="190"/>
      <c r="B34" s="190"/>
      <c r="C34" s="64" t="s">
        <v>243</v>
      </c>
      <c r="E34" s="49">
        <v>3007</v>
      </c>
      <c r="F34" s="49">
        <v>54.83</v>
      </c>
      <c r="G34" s="61" t="s">
        <v>244</v>
      </c>
      <c r="H34" s="64" t="s">
        <v>245</v>
      </c>
      <c r="I34" s="49">
        <v>28.273</v>
      </c>
      <c r="J34" s="49">
        <v>31.658000000000001</v>
      </c>
      <c r="K34" s="9">
        <v>15</v>
      </c>
      <c r="L34" s="49">
        <v>0.89300000000000002</v>
      </c>
      <c r="M34" s="9">
        <v>0.38600000000000001</v>
      </c>
    </row>
    <row r="35" spans="1:14" x14ac:dyDescent="0.2">
      <c r="A35" s="190"/>
      <c r="B35" s="193"/>
      <c r="C35" s="67"/>
      <c r="D35" s="67"/>
      <c r="E35" s="71"/>
      <c r="F35" s="71"/>
      <c r="G35" s="70" t="s">
        <v>219</v>
      </c>
      <c r="H35" s="67" t="s">
        <v>246</v>
      </c>
      <c r="I35" s="71">
        <v>22.616</v>
      </c>
      <c r="J35" s="71">
        <v>31.658000000000001</v>
      </c>
      <c r="K35" s="68">
        <v>15</v>
      </c>
      <c r="L35" s="71">
        <v>0.71399999999999997</v>
      </c>
      <c r="M35" s="68">
        <v>0.48599999999999999</v>
      </c>
      <c r="N35" s="77"/>
    </row>
    <row r="36" spans="1:14" x14ac:dyDescent="0.2">
      <c r="A36" s="190"/>
      <c r="B36" s="186" t="s">
        <v>30</v>
      </c>
      <c r="C36" s="78" t="s">
        <v>0</v>
      </c>
      <c r="D36" s="64" t="s">
        <v>241</v>
      </c>
      <c r="E36" s="49">
        <v>0</v>
      </c>
      <c r="F36" s="49">
        <v>0</v>
      </c>
      <c r="G36" s="61" t="s">
        <v>241</v>
      </c>
      <c r="I36" s="49">
        <v>8.5180000000000007</v>
      </c>
      <c r="J36" s="49">
        <v>12.667999999999999</v>
      </c>
      <c r="K36" s="9">
        <v>12</v>
      </c>
      <c r="L36" s="49">
        <v>0.67200000000000004</v>
      </c>
      <c r="M36" s="9">
        <v>0.51400000000000001</v>
      </c>
    </row>
    <row r="37" spans="1:14" x14ac:dyDescent="0.2">
      <c r="A37" s="191"/>
      <c r="B37" s="188"/>
      <c r="C37" s="79" t="s">
        <v>243</v>
      </c>
      <c r="D37" s="72"/>
      <c r="E37" s="62">
        <v>1123</v>
      </c>
      <c r="F37" s="62">
        <v>33.520000000000003</v>
      </c>
      <c r="G37" s="63" t="s">
        <v>219</v>
      </c>
      <c r="H37" s="64" t="s">
        <v>247</v>
      </c>
      <c r="I37" s="62">
        <v>-10.164999999999999</v>
      </c>
      <c r="J37" s="62">
        <v>17.914999999999999</v>
      </c>
      <c r="K37" s="73">
        <v>12</v>
      </c>
      <c r="L37" s="62">
        <v>-0.56699999999999995</v>
      </c>
      <c r="M37" s="73">
        <v>0.58099999999999996</v>
      </c>
      <c r="N37" s="80"/>
    </row>
    <row r="38" spans="1:14" x14ac:dyDescent="0.2">
      <c r="A38" s="177" t="s">
        <v>93</v>
      </c>
      <c r="B38" s="185" t="s">
        <v>31</v>
      </c>
      <c r="C38" s="78" t="s">
        <v>0</v>
      </c>
      <c r="D38" s="64" t="s">
        <v>241</v>
      </c>
      <c r="E38" s="49">
        <v>6.5280000000000005E-2</v>
      </c>
      <c r="F38" s="49">
        <v>0.2555</v>
      </c>
      <c r="G38" s="61" t="s">
        <v>241</v>
      </c>
      <c r="H38" s="65"/>
      <c r="I38" s="49">
        <v>0.60589999999999999</v>
      </c>
      <c r="J38" s="49">
        <v>0.68240000000000001</v>
      </c>
      <c r="K38" s="49">
        <v>14.983599999999999</v>
      </c>
      <c r="L38" s="49">
        <v>0.88800000000000001</v>
      </c>
      <c r="M38" s="9">
        <v>0.38900000000000001</v>
      </c>
    </row>
    <row r="39" spans="1:14" x14ac:dyDescent="0.2">
      <c r="A39" s="178"/>
      <c r="B39" s="186"/>
      <c r="C39" s="78" t="s">
        <v>243</v>
      </c>
      <c r="E39" s="49">
        <v>2.7286600000000001</v>
      </c>
      <c r="F39" s="49">
        <v>1.6518999999999999</v>
      </c>
      <c r="G39" s="61" t="s">
        <v>244</v>
      </c>
      <c r="H39" s="64" t="s">
        <v>245</v>
      </c>
      <c r="I39" s="49">
        <v>-0.61529999999999996</v>
      </c>
      <c r="J39" s="49">
        <v>0.95369999999999999</v>
      </c>
      <c r="K39" s="9">
        <v>10</v>
      </c>
      <c r="L39" s="49">
        <v>-0.64500000000000002</v>
      </c>
      <c r="M39" s="9">
        <v>0.53300000000000003</v>
      </c>
    </row>
    <row r="40" spans="1:14" x14ac:dyDescent="0.2">
      <c r="A40" s="178"/>
      <c r="B40" s="187"/>
      <c r="C40" s="81"/>
      <c r="D40" s="67"/>
      <c r="E40" s="71"/>
      <c r="F40" s="71"/>
      <c r="G40" s="70" t="s">
        <v>219</v>
      </c>
      <c r="H40" s="67" t="s">
        <v>246</v>
      </c>
      <c r="I40" s="71">
        <v>1.2608999999999999</v>
      </c>
      <c r="J40" s="71">
        <v>0.95369999999999999</v>
      </c>
      <c r="K40" s="68">
        <v>10</v>
      </c>
      <c r="L40" s="71">
        <v>1.3220000000000001</v>
      </c>
      <c r="M40" s="68">
        <v>0.216</v>
      </c>
      <c r="N40" s="77"/>
    </row>
    <row r="41" spans="1:14" x14ac:dyDescent="0.2">
      <c r="A41" s="178"/>
      <c r="B41" s="186" t="s">
        <v>30</v>
      </c>
      <c r="C41" s="78" t="s">
        <v>0</v>
      </c>
      <c r="D41" s="64" t="s">
        <v>241</v>
      </c>
      <c r="E41" s="49">
        <v>0</v>
      </c>
      <c r="F41" s="49">
        <v>0</v>
      </c>
      <c r="G41" s="61" t="s">
        <v>241</v>
      </c>
      <c r="I41" s="49">
        <v>-0.34329999999999999</v>
      </c>
      <c r="J41" s="49">
        <v>1.4827999999999999</v>
      </c>
      <c r="K41" s="9">
        <v>12</v>
      </c>
      <c r="L41" s="49">
        <v>-0.23200000000000001</v>
      </c>
      <c r="M41" s="9">
        <v>0.82099999999999995</v>
      </c>
    </row>
    <row r="42" spans="1:14" x14ac:dyDescent="0.2">
      <c r="A42" s="179"/>
      <c r="B42" s="188"/>
      <c r="C42" s="79" t="s">
        <v>243</v>
      </c>
      <c r="D42" s="72"/>
      <c r="E42" s="62">
        <v>15.39</v>
      </c>
      <c r="F42" s="62">
        <v>3.923</v>
      </c>
      <c r="G42" s="63" t="s">
        <v>219</v>
      </c>
      <c r="H42" s="64" t="s">
        <v>247</v>
      </c>
      <c r="I42" s="62">
        <v>3.3025000000000002</v>
      </c>
      <c r="J42" s="62">
        <v>2.097</v>
      </c>
      <c r="K42" s="73">
        <v>12</v>
      </c>
      <c r="L42" s="62">
        <v>1.575</v>
      </c>
      <c r="M42" s="73">
        <v>0.14099999999999999</v>
      </c>
      <c r="N42" s="62"/>
    </row>
    <row r="43" spans="1:14" x14ac:dyDescent="0.2">
      <c r="A43" s="82"/>
      <c r="H43" s="65"/>
    </row>
  </sheetData>
  <mergeCells count="27">
    <mergeCell ref="A38:A42"/>
    <mergeCell ref="B38:B40"/>
    <mergeCell ref="B41:B42"/>
    <mergeCell ref="A28:A32"/>
    <mergeCell ref="B28:B30"/>
    <mergeCell ref="B31:B32"/>
    <mergeCell ref="A33:A37"/>
    <mergeCell ref="B33:B35"/>
    <mergeCell ref="B36:B37"/>
    <mergeCell ref="A18:A22"/>
    <mergeCell ref="B18:B20"/>
    <mergeCell ref="B21:B22"/>
    <mergeCell ref="A23:A27"/>
    <mergeCell ref="B23:B25"/>
    <mergeCell ref="B26:B27"/>
    <mergeCell ref="A8:A12"/>
    <mergeCell ref="B8:B10"/>
    <mergeCell ref="B11:B12"/>
    <mergeCell ref="A13:A17"/>
    <mergeCell ref="B13:B15"/>
    <mergeCell ref="B16:B17"/>
    <mergeCell ref="A1:A2"/>
    <mergeCell ref="C1:F1"/>
    <mergeCell ref="G1:N1"/>
    <mergeCell ref="A3:A7"/>
    <mergeCell ref="B3:B5"/>
    <mergeCell ref="B6:B7"/>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84EE-4B9A-AA49-BBBC-E68FD59E2463}">
  <dimension ref="A1:P30"/>
  <sheetViews>
    <sheetView zoomScaleNormal="100" workbookViewId="0">
      <selection activeCell="F23" sqref="F23"/>
    </sheetView>
  </sheetViews>
  <sheetFormatPr baseColWidth="10" defaultRowHeight="16" x14ac:dyDescent="0.2"/>
  <cols>
    <col min="2" max="2" width="11.83203125" customWidth="1"/>
    <col min="3" max="3" width="15" bestFit="1" customWidth="1"/>
    <col min="4" max="4" width="21.1640625" bestFit="1" customWidth="1"/>
    <col min="5" max="5" width="11.83203125" customWidth="1"/>
    <col min="6" max="6" width="15" bestFit="1" customWidth="1"/>
    <col min="7" max="7" width="21.1640625" bestFit="1" customWidth="1"/>
    <col min="8" max="8" width="12.83203125" customWidth="1"/>
    <col min="9" max="9" width="13.5" customWidth="1"/>
    <col min="10" max="10" width="12.5" customWidth="1"/>
    <col min="11" max="11" width="14.5" customWidth="1"/>
    <col min="12" max="12" width="12.33203125" customWidth="1"/>
    <col min="13" max="13" width="12.1640625" customWidth="1"/>
    <col min="14" max="14" width="14.6640625" customWidth="1"/>
    <col min="15" max="15" width="13" customWidth="1"/>
    <col min="16" max="16" width="12.6640625" customWidth="1"/>
  </cols>
  <sheetData>
    <row r="1" spans="1:16" s="59" customFormat="1" x14ac:dyDescent="0.2">
      <c r="A1" s="140" t="s">
        <v>171</v>
      </c>
      <c r="B1" s="151" t="s">
        <v>314</v>
      </c>
      <c r="C1" s="151"/>
      <c r="D1" s="151"/>
      <c r="E1" s="151"/>
      <c r="F1" s="151"/>
      <c r="G1" s="151"/>
      <c r="H1" s="152" t="s">
        <v>315</v>
      </c>
      <c r="I1" s="152"/>
      <c r="J1" s="152"/>
      <c r="K1" s="152"/>
      <c r="L1" s="152"/>
      <c r="M1" s="152"/>
      <c r="N1" s="152"/>
      <c r="O1" s="152"/>
      <c r="P1" s="152"/>
    </row>
    <row r="2" spans="1:16" s="59" customFormat="1" x14ac:dyDescent="0.2">
      <c r="A2" s="141"/>
      <c r="B2" s="153" t="s">
        <v>332</v>
      </c>
      <c r="C2" s="153"/>
      <c r="D2" s="153"/>
      <c r="E2" s="154" t="s">
        <v>333</v>
      </c>
      <c r="F2" s="154"/>
      <c r="G2" s="154"/>
      <c r="H2" s="155" t="s">
        <v>334</v>
      </c>
      <c r="I2" s="155"/>
      <c r="J2" s="155"/>
      <c r="K2" s="156" t="s">
        <v>335</v>
      </c>
      <c r="L2" s="156"/>
      <c r="M2" s="156"/>
      <c r="N2" s="157" t="s">
        <v>331</v>
      </c>
      <c r="O2" s="157"/>
      <c r="P2" s="157"/>
    </row>
    <row r="3" spans="1:16" s="59" customFormat="1" ht="51" x14ac:dyDescent="0.2">
      <c r="A3" s="142"/>
      <c r="B3" s="106" t="s">
        <v>316</v>
      </c>
      <c r="C3" s="106" t="s">
        <v>317</v>
      </c>
      <c r="D3" s="106" t="s">
        <v>318</v>
      </c>
      <c r="E3" s="107" t="s">
        <v>316</v>
      </c>
      <c r="F3" s="107" t="s">
        <v>317</v>
      </c>
      <c r="G3" s="107" t="s">
        <v>318</v>
      </c>
      <c r="H3" s="108" t="s">
        <v>316</v>
      </c>
      <c r="I3" s="108" t="s">
        <v>317</v>
      </c>
      <c r="J3" s="108" t="s">
        <v>318</v>
      </c>
      <c r="K3" s="109" t="s">
        <v>316</v>
      </c>
      <c r="L3" s="109" t="s">
        <v>317</v>
      </c>
      <c r="M3" s="109" t="s">
        <v>318</v>
      </c>
      <c r="N3" s="110" t="s">
        <v>316</v>
      </c>
      <c r="O3" s="110" t="s">
        <v>317</v>
      </c>
      <c r="P3" s="110" t="s">
        <v>318</v>
      </c>
    </row>
    <row r="4" spans="1:16" ht="34" x14ac:dyDescent="0.2">
      <c r="A4" s="102" t="s">
        <v>319</v>
      </c>
      <c r="B4" s="146" t="s">
        <v>320</v>
      </c>
      <c r="C4" s="146"/>
      <c r="D4" s="146"/>
      <c r="E4" s="147" t="s">
        <v>320</v>
      </c>
      <c r="F4" s="147"/>
      <c r="G4" s="147"/>
      <c r="H4" s="148" t="s">
        <v>320</v>
      </c>
      <c r="I4" s="148"/>
      <c r="J4" s="148"/>
      <c r="K4" s="149" t="s">
        <v>320</v>
      </c>
      <c r="L4" s="149"/>
      <c r="M4" s="149"/>
      <c r="N4" s="150" t="s">
        <v>320</v>
      </c>
      <c r="O4" s="150"/>
      <c r="P4" s="150"/>
    </row>
    <row r="5" spans="1:16" ht="68" x14ac:dyDescent="0.2">
      <c r="A5" s="103" t="s">
        <v>321</v>
      </c>
      <c r="B5" s="111" t="s">
        <v>322</v>
      </c>
      <c r="C5" s="111"/>
      <c r="D5" s="130"/>
      <c r="E5" s="112" t="s">
        <v>322</v>
      </c>
      <c r="F5" s="112"/>
      <c r="G5" s="112"/>
      <c r="H5" s="113" t="s">
        <v>322</v>
      </c>
      <c r="I5" s="113"/>
      <c r="J5" s="113"/>
      <c r="K5" s="114" t="s">
        <v>322</v>
      </c>
      <c r="L5" s="114"/>
      <c r="M5" s="114"/>
      <c r="N5" s="115" t="s">
        <v>322</v>
      </c>
      <c r="O5" s="115"/>
      <c r="P5" s="115"/>
    </row>
    <row r="6" spans="1:16" ht="17" x14ac:dyDescent="0.2">
      <c r="A6" s="104">
        <v>40950</v>
      </c>
      <c r="B6" s="116" t="s">
        <v>61</v>
      </c>
      <c r="C6" s="111"/>
      <c r="D6" s="111"/>
      <c r="E6" s="112" t="s">
        <v>61</v>
      </c>
      <c r="F6" s="112"/>
      <c r="G6" s="112"/>
      <c r="H6" s="113"/>
      <c r="I6" s="117" t="s">
        <v>61</v>
      </c>
      <c r="J6" s="117" t="s">
        <v>323</v>
      </c>
      <c r="K6" s="118" t="s">
        <v>61</v>
      </c>
      <c r="L6" s="114"/>
      <c r="M6" s="114"/>
      <c r="N6" s="119" t="s">
        <v>61</v>
      </c>
      <c r="O6" s="115"/>
      <c r="P6" s="115"/>
    </row>
    <row r="7" spans="1:16" x14ac:dyDescent="0.2">
      <c r="A7" s="104">
        <v>40951</v>
      </c>
      <c r="B7" s="116"/>
      <c r="C7" s="120" t="s">
        <v>61</v>
      </c>
      <c r="D7" s="120" t="s">
        <v>323</v>
      </c>
      <c r="E7" s="121" t="s">
        <v>61</v>
      </c>
      <c r="F7" s="121"/>
      <c r="G7" s="121"/>
      <c r="H7" s="122" t="s">
        <v>61</v>
      </c>
      <c r="I7" s="117"/>
      <c r="J7" s="117" t="s">
        <v>324</v>
      </c>
      <c r="K7" s="118" t="s">
        <v>61</v>
      </c>
      <c r="L7" s="118"/>
      <c r="M7" s="118"/>
      <c r="N7" s="119" t="s">
        <v>61</v>
      </c>
      <c r="O7" s="119"/>
      <c r="P7" s="119"/>
    </row>
    <row r="8" spans="1:16" x14ac:dyDescent="0.2">
      <c r="A8" s="104">
        <v>40952</v>
      </c>
      <c r="B8" s="116" t="s">
        <v>61</v>
      </c>
      <c r="C8" s="120"/>
      <c r="D8" s="120" t="s">
        <v>324</v>
      </c>
      <c r="E8" s="121" t="s">
        <v>61</v>
      </c>
      <c r="F8" s="121"/>
      <c r="G8" s="121"/>
      <c r="H8" s="117" t="s">
        <v>61</v>
      </c>
      <c r="I8" s="117"/>
      <c r="J8" s="117"/>
      <c r="K8" s="118" t="s">
        <v>61</v>
      </c>
      <c r="L8" s="118"/>
      <c r="M8" s="118"/>
      <c r="N8" s="119" t="s">
        <v>61</v>
      </c>
      <c r="O8" s="119"/>
      <c r="P8" s="119"/>
    </row>
    <row r="9" spans="1:16" x14ac:dyDescent="0.2">
      <c r="A9" s="104">
        <v>40953</v>
      </c>
      <c r="B9" s="116" t="s">
        <v>61</v>
      </c>
      <c r="C9" s="120"/>
      <c r="D9" s="120"/>
      <c r="E9" s="121" t="s">
        <v>61</v>
      </c>
      <c r="F9" s="121"/>
      <c r="G9" s="121"/>
      <c r="H9" s="117" t="s">
        <v>61</v>
      </c>
      <c r="I9" s="117"/>
      <c r="J9" s="117"/>
      <c r="K9" s="118"/>
      <c r="L9" s="118" t="s">
        <v>61</v>
      </c>
      <c r="M9" s="118" t="s">
        <v>323</v>
      </c>
      <c r="N9" s="119" t="s">
        <v>61</v>
      </c>
      <c r="O9" s="119"/>
      <c r="P9" s="119"/>
    </row>
    <row r="10" spans="1:16" x14ac:dyDescent="0.2">
      <c r="A10" s="104">
        <v>40954</v>
      </c>
      <c r="B10" s="116" t="s">
        <v>61</v>
      </c>
      <c r="C10" s="120"/>
      <c r="D10" s="120"/>
      <c r="E10" s="121" t="s">
        <v>61</v>
      </c>
      <c r="F10" s="121"/>
      <c r="G10" s="121"/>
      <c r="H10" s="117" t="s">
        <v>61</v>
      </c>
      <c r="I10" s="117"/>
      <c r="J10" s="117"/>
      <c r="K10" s="123" t="s">
        <v>61</v>
      </c>
      <c r="L10" s="118"/>
      <c r="M10" s="118" t="s">
        <v>324</v>
      </c>
      <c r="N10" s="119" t="s">
        <v>61</v>
      </c>
      <c r="O10" s="119"/>
      <c r="P10" s="119"/>
    </row>
    <row r="11" spans="1:16" x14ac:dyDescent="0.2">
      <c r="A11" s="104">
        <v>40955</v>
      </c>
      <c r="B11" s="116" t="s">
        <v>61</v>
      </c>
      <c r="C11" s="120"/>
      <c r="D11" s="120"/>
      <c r="E11" s="121" t="s">
        <v>61</v>
      </c>
      <c r="F11" s="121"/>
      <c r="G11" s="121"/>
      <c r="H11" s="117" t="s">
        <v>61</v>
      </c>
      <c r="I11" s="117"/>
      <c r="J11" s="117"/>
      <c r="K11" s="118" t="s">
        <v>61</v>
      </c>
      <c r="L11" s="118"/>
      <c r="M11" s="118"/>
      <c r="N11" s="119" t="s">
        <v>61</v>
      </c>
      <c r="O11" s="119"/>
      <c r="P11" s="119"/>
    </row>
    <row r="12" spans="1:16" x14ac:dyDescent="0.2">
      <c r="A12" s="104">
        <v>40956</v>
      </c>
      <c r="B12" s="116" t="s">
        <v>61</v>
      </c>
      <c r="C12" s="120"/>
      <c r="D12" s="120"/>
      <c r="E12" s="121"/>
      <c r="F12" s="121" t="s">
        <v>61</v>
      </c>
      <c r="G12" s="121" t="s">
        <v>323</v>
      </c>
      <c r="H12" s="117"/>
      <c r="I12" s="143" t="s">
        <v>79</v>
      </c>
      <c r="J12" s="117"/>
      <c r="K12" s="118" t="s">
        <v>61</v>
      </c>
      <c r="L12" s="118"/>
      <c r="M12" s="118"/>
      <c r="N12" s="119" t="s">
        <v>61</v>
      </c>
      <c r="O12" s="119"/>
      <c r="P12" s="119"/>
    </row>
    <row r="13" spans="1:16" x14ac:dyDescent="0.2">
      <c r="A13" s="104">
        <v>40957</v>
      </c>
      <c r="B13" s="116" t="s">
        <v>61</v>
      </c>
      <c r="C13" s="120"/>
      <c r="D13" s="120"/>
      <c r="E13" s="124" t="s">
        <v>61</v>
      </c>
      <c r="F13" s="121"/>
      <c r="G13" s="121" t="s">
        <v>324</v>
      </c>
      <c r="H13" s="117"/>
      <c r="I13" s="143"/>
      <c r="J13" s="117"/>
      <c r="K13" s="118" t="s">
        <v>61</v>
      </c>
      <c r="L13" s="118"/>
      <c r="M13" s="118"/>
      <c r="N13" s="119"/>
      <c r="O13" s="119" t="s">
        <v>61</v>
      </c>
      <c r="P13" s="119" t="s">
        <v>323</v>
      </c>
    </row>
    <row r="14" spans="1:16" x14ac:dyDescent="0.2">
      <c r="A14" s="104">
        <v>40958</v>
      </c>
      <c r="B14" s="116" t="s">
        <v>61</v>
      </c>
      <c r="C14" s="120"/>
      <c r="D14" s="120"/>
      <c r="E14" s="121" t="s">
        <v>61</v>
      </c>
      <c r="F14" s="121"/>
      <c r="G14" s="121"/>
      <c r="H14" s="117"/>
      <c r="I14" s="143"/>
      <c r="J14" s="117"/>
      <c r="K14" s="118" t="s">
        <v>61</v>
      </c>
      <c r="L14" s="118"/>
      <c r="M14" s="118"/>
      <c r="N14" s="125" t="s">
        <v>61</v>
      </c>
      <c r="O14" s="119"/>
      <c r="P14" s="119" t="s">
        <v>324</v>
      </c>
    </row>
    <row r="15" spans="1:16" x14ac:dyDescent="0.2">
      <c r="A15" s="104">
        <v>40959</v>
      </c>
      <c r="B15" s="116" t="s">
        <v>61</v>
      </c>
      <c r="C15" s="120"/>
      <c r="D15" s="120"/>
      <c r="E15" s="121" t="s">
        <v>61</v>
      </c>
      <c r="F15" s="121"/>
      <c r="G15" s="121"/>
      <c r="H15" s="117"/>
      <c r="I15" s="143"/>
      <c r="J15" s="117"/>
      <c r="K15" s="118" t="s">
        <v>61</v>
      </c>
      <c r="L15" s="118"/>
      <c r="M15" s="118"/>
      <c r="N15" s="119" t="s">
        <v>61</v>
      </c>
      <c r="O15" s="119"/>
      <c r="P15" s="119"/>
    </row>
    <row r="16" spans="1:16" x14ac:dyDescent="0.2">
      <c r="A16" s="104">
        <v>40960</v>
      </c>
      <c r="B16" s="116" t="s">
        <v>61</v>
      </c>
      <c r="C16" s="120"/>
      <c r="D16" s="120"/>
      <c r="E16" s="121" t="s">
        <v>61</v>
      </c>
      <c r="F16" s="121"/>
      <c r="G16" s="121"/>
      <c r="H16" s="117"/>
      <c r="I16" s="117"/>
      <c r="J16" s="117" t="s">
        <v>325</v>
      </c>
      <c r="K16" s="118"/>
      <c r="L16" s="144" t="s">
        <v>79</v>
      </c>
      <c r="M16" s="118"/>
      <c r="N16" s="119"/>
      <c r="O16" s="145" t="s">
        <v>79</v>
      </c>
      <c r="P16" s="119"/>
    </row>
    <row r="17" spans="1:16" x14ac:dyDescent="0.2">
      <c r="A17" s="104">
        <v>40961</v>
      </c>
      <c r="B17" s="116" t="s">
        <v>61</v>
      </c>
      <c r="C17" s="120"/>
      <c r="D17" s="120"/>
      <c r="E17" s="121" t="s">
        <v>61</v>
      </c>
      <c r="F17" s="121"/>
      <c r="G17" s="121"/>
      <c r="H17" s="122" t="s">
        <v>61</v>
      </c>
      <c r="I17" s="117"/>
      <c r="J17" s="117" t="s">
        <v>326</v>
      </c>
      <c r="K17" s="118"/>
      <c r="L17" s="144"/>
      <c r="M17" s="118"/>
      <c r="N17" s="119"/>
      <c r="O17" s="145"/>
      <c r="P17" s="119"/>
    </row>
    <row r="18" spans="1:16" x14ac:dyDescent="0.2">
      <c r="A18" s="104">
        <v>40962</v>
      </c>
      <c r="B18" s="116"/>
      <c r="C18" s="120" t="s">
        <v>290</v>
      </c>
      <c r="D18" s="126" t="s">
        <v>327</v>
      </c>
      <c r="E18" s="127"/>
      <c r="F18" s="121" t="s">
        <v>290</v>
      </c>
      <c r="G18" s="127" t="s">
        <v>327</v>
      </c>
      <c r="H18" s="117" t="s">
        <v>61</v>
      </c>
      <c r="I18" s="117"/>
      <c r="J18" s="117"/>
      <c r="K18" s="118"/>
      <c r="L18" s="144"/>
      <c r="M18" s="118"/>
      <c r="N18" s="119"/>
      <c r="O18" s="145"/>
      <c r="P18" s="119"/>
    </row>
    <row r="19" spans="1:16" x14ac:dyDescent="0.2">
      <c r="A19" s="104">
        <v>40963</v>
      </c>
      <c r="B19" s="116"/>
      <c r="C19" s="128" t="s">
        <v>328</v>
      </c>
      <c r="D19" s="126" t="s">
        <v>329</v>
      </c>
      <c r="E19" s="127"/>
      <c r="F19" s="129" t="s">
        <v>328</v>
      </c>
      <c r="G19" s="127" t="s">
        <v>329</v>
      </c>
      <c r="H19" s="117" t="s">
        <v>61</v>
      </c>
      <c r="I19" s="117"/>
      <c r="J19" s="117"/>
      <c r="K19" s="118"/>
      <c r="L19" s="144"/>
      <c r="M19" s="118"/>
      <c r="N19" s="119"/>
      <c r="O19" s="145"/>
      <c r="P19" s="119"/>
    </row>
    <row r="20" spans="1:16" x14ac:dyDescent="0.2">
      <c r="A20" s="104">
        <v>40964</v>
      </c>
      <c r="B20" s="116" t="s">
        <v>61</v>
      </c>
      <c r="C20" s="120"/>
      <c r="D20" s="126" t="s">
        <v>330</v>
      </c>
      <c r="E20" s="127" t="s">
        <v>61</v>
      </c>
      <c r="F20" s="121"/>
      <c r="G20" s="127" t="s">
        <v>330</v>
      </c>
      <c r="H20" s="117" t="s">
        <v>61</v>
      </c>
      <c r="I20" s="117"/>
      <c r="J20" s="117"/>
      <c r="K20" s="118"/>
      <c r="L20" s="118"/>
      <c r="M20" s="118" t="s">
        <v>325</v>
      </c>
      <c r="N20" s="119"/>
      <c r="O20" s="119"/>
      <c r="P20" s="119" t="s">
        <v>325</v>
      </c>
    </row>
    <row r="21" spans="1:16" x14ac:dyDescent="0.2">
      <c r="A21" s="104">
        <v>40965</v>
      </c>
      <c r="B21" s="116" t="s">
        <v>61</v>
      </c>
      <c r="C21" s="120"/>
      <c r="D21" s="120"/>
      <c r="E21" s="124" t="s">
        <v>61</v>
      </c>
      <c r="F21" s="121"/>
      <c r="G21" s="121"/>
      <c r="H21" s="117" t="s">
        <v>61</v>
      </c>
      <c r="I21" s="117"/>
      <c r="J21" s="117"/>
      <c r="K21" s="118" t="s">
        <v>61</v>
      </c>
      <c r="L21" s="118"/>
      <c r="M21" s="118" t="s">
        <v>326</v>
      </c>
      <c r="N21" s="119" t="s">
        <v>61</v>
      </c>
      <c r="O21" s="119"/>
      <c r="P21" s="119" t="s">
        <v>326</v>
      </c>
    </row>
    <row r="24" spans="1:16" x14ac:dyDescent="0.2">
      <c r="F24" s="12"/>
    </row>
    <row r="25" spans="1:16" x14ac:dyDescent="0.2">
      <c r="F25" s="12"/>
    </row>
    <row r="26" spans="1:16" x14ac:dyDescent="0.2">
      <c r="F26" s="12"/>
    </row>
    <row r="27" spans="1:16" x14ac:dyDescent="0.2">
      <c r="C27" s="105"/>
      <c r="F27" s="12"/>
    </row>
    <row r="28" spans="1:16" x14ac:dyDescent="0.2">
      <c r="C28" s="105"/>
      <c r="F28" s="12"/>
    </row>
    <row r="29" spans="1:16" x14ac:dyDescent="0.2">
      <c r="C29" s="105"/>
      <c r="F29" s="12"/>
    </row>
    <row r="30" spans="1:16" x14ac:dyDescent="0.2">
      <c r="F30" s="12"/>
    </row>
  </sheetData>
  <mergeCells count="16">
    <mergeCell ref="A1:A3"/>
    <mergeCell ref="I12:I15"/>
    <mergeCell ref="L16:L19"/>
    <mergeCell ref="O16:O19"/>
    <mergeCell ref="B4:D4"/>
    <mergeCell ref="E4:G4"/>
    <mergeCell ref="H4:J4"/>
    <mergeCell ref="K4:M4"/>
    <mergeCell ref="N4:P4"/>
    <mergeCell ref="B1:G1"/>
    <mergeCell ref="H1:P1"/>
    <mergeCell ref="B2:D2"/>
    <mergeCell ref="E2:G2"/>
    <mergeCell ref="H2:J2"/>
    <mergeCell ref="K2:M2"/>
    <mergeCell ref="N2:P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B38B-F79A-4F43-B364-3B43B28D4239}">
  <dimension ref="A1:BY98"/>
  <sheetViews>
    <sheetView zoomScaleNormal="100" workbookViewId="0">
      <pane xSplit="4" ySplit="3" topLeftCell="N4" activePane="bottomRight" state="frozen"/>
      <selection pane="topRight" activeCell="G1" sqref="G1"/>
      <selection pane="bottomLeft" activeCell="A3" sqref="A3"/>
      <selection pane="bottomRight" activeCell="K78" sqref="K78:K81"/>
    </sheetView>
  </sheetViews>
  <sheetFormatPr baseColWidth="10" defaultRowHeight="16" x14ac:dyDescent="0.2"/>
  <cols>
    <col min="1" max="1" width="20" style="5" bestFit="1" customWidth="1"/>
    <col min="2" max="2" width="8" style="5" bestFit="1" customWidth="1"/>
    <col min="3" max="3" width="6.83203125" style="5" bestFit="1" customWidth="1"/>
    <col min="4" max="4" width="20.1640625" style="5" bestFit="1" customWidth="1"/>
    <col min="5" max="5" width="14.1640625" style="5" bestFit="1" customWidth="1"/>
    <col min="6" max="6" width="14" style="5" bestFit="1" customWidth="1"/>
    <col min="7" max="7" width="15.6640625" style="5" bestFit="1" customWidth="1"/>
    <col min="8" max="8" width="20" style="5" customWidth="1"/>
    <col min="9" max="9" width="21.5" style="46" bestFit="1" customWidth="1"/>
    <col min="10" max="10" width="13.83203125" style="11" bestFit="1" customWidth="1"/>
    <col min="11" max="11" width="12.83203125" style="15" bestFit="1" customWidth="1"/>
    <col min="12" max="12" width="18.33203125" style="47" bestFit="1" customWidth="1"/>
    <col min="13" max="13" width="25.6640625" style="24" bestFit="1" customWidth="1"/>
    <col min="14" max="14" width="23.1640625" style="24" bestFit="1" customWidth="1"/>
    <col min="15" max="15" width="25" style="24" bestFit="1" customWidth="1"/>
    <col min="16" max="16" width="13.33203125" style="24" bestFit="1" customWidth="1"/>
    <col min="17" max="17" width="13.1640625" style="24" bestFit="1" customWidth="1"/>
    <col min="18" max="18" width="18.6640625" style="24" bestFit="1" customWidth="1"/>
    <col min="19" max="19" width="25.83203125" style="25" bestFit="1" customWidth="1"/>
    <col min="20" max="20" width="23.5" style="25" bestFit="1" customWidth="1"/>
    <col min="21" max="21" width="25.1640625" style="25" bestFit="1" customWidth="1"/>
    <col min="22" max="22" width="22.1640625" style="25" bestFit="1" customWidth="1"/>
    <col min="23" max="23" width="26.1640625" style="25" bestFit="1" customWidth="1"/>
    <col min="24" max="24" width="14" style="31" bestFit="1" customWidth="1"/>
    <col min="25" max="25" width="26.83203125" style="24" bestFit="1" customWidth="1"/>
    <col min="26" max="26" width="26.83203125" style="5" bestFit="1" customWidth="1"/>
    <col min="27" max="27" width="24.33203125" style="40" bestFit="1" customWidth="1"/>
    <col min="28" max="28" width="26.33203125" style="40" bestFit="1" customWidth="1"/>
    <col min="29" max="29" width="14.5" style="5" bestFit="1" customWidth="1"/>
    <col min="30" max="30" width="18.6640625" style="46" bestFit="1" customWidth="1"/>
    <col min="31" max="31" width="25.83203125" style="5" bestFit="1" customWidth="1"/>
    <col min="32" max="32" width="23.5" style="40" bestFit="1" customWidth="1"/>
    <col min="33" max="33" width="25.1640625" style="40" bestFit="1" customWidth="1"/>
    <col min="34" max="34" width="13.1640625" style="24" bestFit="1" customWidth="1"/>
    <col min="35" max="35" width="18.33203125" style="24" bestFit="1" customWidth="1"/>
    <col min="36" max="36" width="25.6640625" style="5" bestFit="1" customWidth="1"/>
    <col min="37" max="37" width="23.1640625" style="40" bestFit="1" customWidth="1"/>
    <col min="38" max="38" width="25" style="40" bestFit="1" customWidth="1"/>
    <col min="39" max="39" width="13.33203125" style="5" bestFit="1" customWidth="1"/>
    <col min="40" max="40" width="18.6640625" style="46" bestFit="1" customWidth="1"/>
    <col min="41" max="41" width="25.83203125" style="5" bestFit="1" customWidth="1"/>
    <col min="42" max="42" width="23.5" style="40" bestFit="1" customWidth="1"/>
    <col min="43" max="43" width="25.1640625" style="40" bestFit="1" customWidth="1"/>
    <col min="44" max="44" width="13.1640625" style="5" bestFit="1" customWidth="1"/>
    <col min="45" max="45" width="18.33203125" style="46" bestFit="1" customWidth="1"/>
    <col min="46" max="46" width="25.6640625" style="5" bestFit="1" customWidth="1"/>
    <col min="47" max="47" width="23.1640625" style="40" bestFit="1" customWidth="1"/>
    <col min="48" max="48" width="25" style="40" bestFit="1" customWidth="1"/>
    <col min="49" max="49" width="13.1640625" style="5" bestFit="1" customWidth="1"/>
    <col min="50" max="50" width="18.6640625" style="46" bestFit="1" customWidth="1"/>
    <col min="51" max="51" width="25.83203125" style="5" bestFit="1" customWidth="1"/>
    <col min="52" max="52" width="23.5" style="25" bestFit="1" customWidth="1"/>
    <col min="53" max="53" width="25.1640625" style="25" bestFit="1" customWidth="1"/>
    <col min="54" max="54" width="25.6640625" style="45" bestFit="1" customWidth="1"/>
    <col min="55" max="55" width="25.6640625" style="47" customWidth="1"/>
    <col min="56" max="56" width="25.83203125" style="46" bestFit="1" customWidth="1"/>
    <col min="57" max="58" width="25.83203125" style="46" customWidth="1"/>
    <col min="59" max="59" width="25.83203125" style="46" bestFit="1" customWidth="1"/>
    <col min="60" max="60" width="25.83203125" style="46" customWidth="1"/>
    <col min="61" max="61" width="25.83203125" style="46" bestFit="1" customWidth="1"/>
    <col min="62" max="62" width="25.83203125" style="25" bestFit="1" customWidth="1"/>
    <col min="63" max="63" width="20.33203125" style="46" customWidth="1"/>
    <col min="64" max="66" width="10.83203125" style="25"/>
    <col min="67" max="67" width="13" style="25" bestFit="1" customWidth="1"/>
    <col min="68" max="69" width="10.83203125" style="25"/>
    <col min="70" max="70" width="13.33203125" style="25" bestFit="1" customWidth="1"/>
    <col min="71" max="16384" width="10.83203125" style="25"/>
  </cols>
  <sheetData>
    <row r="1" spans="1:77" s="91" customFormat="1" x14ac:dyDescent="0.2">
      <c r="A1" s="168" t="s">
        <v>27</v>
      </c>
      <c r="B1" s="168" t="s">
        <v>0</v>
      </c>
      <c r="C1" s="168" t="s">
        <v>29</v>
      </c>
      <c r="D1" s="168" t="s">
        <v>154</v>
      </c>
      <c r="E1" s="163" t="s">
        <v>161</v>
      </c>
      <c r="F1" s="163"/>
      <c r="G1" s="163"/>
      <c r="H1" s="158"/>
      <c r="I1" s="134"/>
      <c r="J1" s="165" t="s">
        <v>42</v>
      </c>
      <c r="K1" s="158"/>
      <c r="L1" s="158"/>
      <c r="M1" s="158"/>
      <c r="N1" s="158"/>
      <c r="O1" s="158"/>
      <c r="P1" s="158"/>
      <c r="Q1" s="158"/>
      <c r="R1" s="158"/>
      <c r="S1" s="158"/>
      <c r="T1" s="158"/>
      <c r="U1" s="158"/>
      <c r="V1" s="158"/>
      <c r="W1" s="169"/>
      <c r="X1" s="165" t="s">
        <v>43</v>
      </c>
      <c r="Y1" s="158"/>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70"/>
      <c r="BA1" s="170"/>
      <c r="BB1" s="165" t="s">
        <v>338</v>
      </c>
      <c r="BC1" s="158"/>
      <c r="BD1" s="161"/>
      <c r="BE1" s="161"/>
      <c r="BF1" s="161"/>
      <c r="BG1" s="158" t="s">
        <v>339</v>
      </c>
      <c r="BH1" s="158"/>
      <c r="BI1" s="159"/>
      <c r="BJ1" s="160"/>
      <c r="BK1" s="160"/>
    </row>
    <row r="2" spans="1:77" s="91" customFormat="1" ht="18" x14ac:dyDescent="0.25">
      <c r="A2" s="168"/>
      <c r="B2" s="168"/>
      <c r="C2" s="168"/>
      <c r="D2" s="168"/>
      <c r="E2" s="131" t="s">
        <v>35</v>
      </c>
      <c r="F2" s="131" t="s">
        <v>34</v>
      </c>
      <c r="G2" s="131" t="s">
        <v>39</v>
      </c>
      <c r="H2" s="131" t="s">
        <v>33</v>
      </c>
      <c r="I2" s="131" t="s">
        <v>344</v>
      </c>
      <c r="J2" s="93" t="s">
        <v>40</v>
      </c>
      <c r="K2" s="94" t="s">
        <v>47</v>
      </c>
      <c r="L2" s="158" t="s">
        <v>70</v>
      </c>
      <c r="M2" s="161"/>
      <c r="N2" s="161"/>
      <c r="O2" s="161"/>
      <c r="P2" s="94" t="s">
        <v>41</v>
      </c>
      <c r="Q2" s="94" t="s">
        <v>66</v>
      </c>
      <c r="R2" s="158" t="s">
        <v>71</v>
      </c>
      <c r="S2" s="162"/>
      <c r="T2" s="162"/>
      <c r="U2" s="162"/>
      <c r="V2" s="92" t="s">
        <v>157</v>
      </c>
      <c r="W2" s="92" t="s">
        <v>159</v>
      </c>
      <c r="X2" s="93" t="s">
        <v>168</v>
      </c>
      <c r="Y2" s="158" t="s">
        <v>166</v>
      </c>
      <c r="Z2" s="162"/>
      <c r="AA2" s="162"/>
      <c r="AB2" s="162"/>
      <c r="AC2" s="92" t="s">
        <v>169</v>
      </c>
      <c r="AD2" s="163" t="s">
        <v>167</v>
      </c>
      <c r="AE2" s="162"/>
      <c r="AF2" s="162"/>
      <c r="AG2" s="162"/>
      <c r="AH2" s="94" t="s">
        <v>40</v>
      </c>
      <c r="AI2" s="158" t="s">
        <v>83</v>
      </c>
      <c r="AJ2" s="162"/>
      <c r="AK2" s="162"/>
      <c r="AL2" s="162"/>
      <c r="AM2" s="94" t="s">
        <v>41</v>
      </c>
      <c r="AN2" s="158" t="s">
        <v>84</v>
      </c>
      <c r="AO2" s="162"/>
      <c r="AP2" s="162"/>
      <c r="AQ2" s="162"/>
      <c r="AR2" s="92" t="s">
        <v>45</v>
      </c>
      <c r="AS2" s="163" t="s">
        <v>93</v>
      </c>
      <c r="AT2" s="162"/>
      <c r="AU2" s="162"/>
      <c r="AV2" s="162"/>
      <c r="AW2" s="92" t="s">
        <v>46</v>
      </c>
      <c r="AX2" s="163" t="s">
        <v>94</v>
      </c>
      <c r="AY2" s="162"/>
      <c r="AZ2" s="162"/>
      <c r="BA2" s="164"/>
      <c r="BB2" s="165" t="s">
        <v>336</v>
      </c>
      <c r="BC2" s="161"/>
      <c r="BD2" s="163" t="s">
        <v>337</v>
      </c>
      <c r="BE2" s="161"/>
      <c r="BF2" s="161"/>
      <c r="BG2" s="163" t="s">
        <v>340</v>
      </c>
      <c r="BH2" s="162"/>
      <c r="BI2" s="163" t="s">
        <v>341</v>
      </c>
      <c r="BJ2" s="160"/>
      <c r="BK2" s="160"/>
    </row>
    <row r="3" spans="1:77" s="91" customFormat="1" ht="20" x14ac:dyDescent="0.25">
      <c r="A3" s="168"/>
      <c r="B3" s="168"/>
      <c r="C3" s="168"/>
      <c r="D3" s="168"/>
      <c r="E3" s="131" t="s">
        <v>253</v>
      </c>
      <c r="F3" s="131" t="s">
        <v>253</v>
      </c>
      <c r="G3" s="131" t="s">
        <v>253</v>
      </c>
      <c r="H3" s="131" t="s">
        <v>254</v>
      </c>
      <c r="I3" s="131" t="s">
        <v>343</v>
      </c>
      <c r="J3" s="93" t="s">
        <v>255</v>
      </c>
      <c r="K3" s="94" t="s">
        <v>256</v>
      </c>
      <c r="L3" s="134" t="s">
        <v>345</v>
      </c>
      <c r="M3" s="94" t="s">
        <v>257</v>
      </c>
      <c r="N3" s="92" t="s">
        <v>258</v>
      </c>
      <c r="O3" s="92" t="s">
        <v>259</v>
      </c>
      <c r="P3" s="94" t="s">
        <v>260</v>
      </c>
      <c r="Q3" s="94" t="s">
        <v>261</v>
      </c>
      <c r="R3" s="134" t="s">
        <v>346</v>
      </c>
      <c r="S3" s="94" t="s">
        <v>262</v>
      </c>
      <c r="T3" s="92" t="s">
        <v>263</v>
      </c>
      <c r="U3" s="92" t="s">
        <v>264</v>
      </c>
      <c r="V3" s="92" t="s">
        <v>265</v>
      </c>
      <c r="W3" s="92" t="s">
        <v>266</v>
      </c>
      <c r="X3" s="93" t="s">
        <v>267</v>
      </c>
      <c r="Y3" s="131" t="s">
        <v>347</v>
      </c>
      <c r="Z3" s="92" t="s">
        <v>268</v>
      </c>
      <c r="AA3" s="92" t="s">
        <v>269</v>
      </c>
      <c r="AB3" s="92" t="s">
        <v>270</v>
      </c>
      <c r="AC3" s="92" t="s">
        <v>260</v>
      </c>
      <c r="AD3" s="131" t="s">
        <v>346</v>
      </c>
      <c r="AE3" s="92" t="s">
        <v>262</v>
      </c>
      <c r="AF3" s="92" t="s">
        <v>263</v>
      </c>
      <c r="AG3" s="92" t="s">
        <v>264</v>
      </c>
      <c r="AH3" s="94" t="s">
        <v>271</v>
      </c>
      <c r="AI3" s="131" t="s">
        <v>345</v>
      </c>
      <c r="AJ3" s="92" t="s">
        <v>257</v>
      </c>
      <c r="AK3" s="92" t="s">
        <v>258</v>
      </c>
      <c r="AL3" s="92" t="s">
        <v>259</v>
      </c>
      <c r="AM3" s="94" t="s">
        <v>260</v>
      </c>
      <c r="AN3" s="131" t="s">
        <v>346</v>
      </c>
      <c r="AO3" s="92" t="s">
        <v>262</v>
      </c>
      <c r="AP3" s="92" t="s">
        <v>263</v>
      </c>
      <c r="AQ3" s="92" t="s">
        <v>264</v>
      </c>
      <c r="AR3" s="94" t="s">
        <v>271</v>
      </c>
      <c r="AS3" s="131" t="s">
        <v>345</v>
      </c>
      <c r="AT3" s="92" t="s">
        <v>257</v>
      </c>
      <c r="AU3" s="92" t="s">
        <v>258</v>
      </c>
      <c r="AV3" s="92" t="s">
        <v>259</v>
      </c>
      <c r="AW3" s="94" t="s">
        <v>272</v>
      </c>
      <c r="AX3" s="131" t="s">
        <v>346</v>
      </c>
      <c r="AY3" s="92" t="s">
        <v>262</v>
      </c>
      <c r="AZ3" s="92" t="s">
        <v>263</v>
      </c>
      <c r="BA3" s="92" t="s">
        <v>264</v>
      </c>
      <c r="BB3" s="133" t="s">
        <v>257</v>
      </c>
      <c r="BC3" s="134" t="s">
        <v>345</v>
      </c>
      <c r="BD3" s="131" t="s">
        <v>262</v>
      </c>
      <c r="BE3" s="131" t="s">
        <v>342</v>
      </c>
      <c r="BF3" s="134" t="s">
        <v>346</v>
      </c>
      <c r="BG3" s="101" t="s">
        <v>257</v>
      </c>
      <c r="BH3" s="134" t="s">
        <v>345</v>
      </c>
      <c r="BI3" s="101" t="s">
        <v>262</v>
      </c>
      <c r="BJ3" s="131" t="s">
        <v>342</v>
      </c>
      <c r="BK3" s="134" t="s">
        <v>346</v>
      </c>
    </row>
    <row r="4" spans="1:77" x14ac:dyDescent="0.2">
      <c r="A4" s="3" t="s">
        <v>8</v>
      </c>
      <c r="B4" s="2" t="s">
        <v>10</v>
      </c>
      <c r="C4" s="3" t="s">
        <v>30</v>
      </c>
      <c r="D4" s="4" t="s">
        <v>61</v>
      </c>
      <c r="E4" s="10">
        <v>7.7214142049819472</v>
      </c>
      <c r="F4" s="13">
        <v>0.45810000000000006</v>
      </c>
      <c r="G4" s="13">
        <f>IFERROR(E4-F4,"NA")</f>
        <v>7.2633142049819472</v>
      </c>
      <c r="H4" s="14">
        <v>4.8586676879782198</v>
      </c>
      <c r="I4" s="13">
        <v>0.60184411745807365</v>
      </c>
      <c r="J4" s="26">
        <v>35.590743346692769</v>
      </c>
      <c r="K4" s="14" t="s">
        <v>26</v>
      </c>
      <c r="L4" s="13">
        <f t="shared" ref="L4:L35" si="0">IFERROR(M4*H4, "NA")</f>
        <v>44.620583601580876</v>
      </c>
      <c r="M4" s="13">
        <v>9.1837076472600483</v>
      </c>
      <c r="N4" s="13">
        <f>IFERROR(M4*$H4/$E4,"NA")</f>
        <v>5.7788097383496346</v>
      </c>
      <c r="O4" s="13">
        <f>IFERROR(M4*$H4/$G4,"NA")</f>
        <v>6.1432814748638265</v>
      </c>
      <c r="P4" s="22">
        <v>7.7985211543201975</v>
      </c>
      <c r="Q4" s="23" t="s">
        <v>26</v>
      </c>
      <c r="R4" s="22">
        <f t="shared" ref="R4:R35" si="1">IFERROR(S4*H4, "NA")</f>
        <v>9.9635228863373193</v>
      </c>
      <c r="S4" s="13">
        <v>2.0506697568533077</v>
      </c>
      <c r="T4" s="13">
        <f>IFERROR(S4*$H4/$E4,"NA")</f>
        <v>1.2903753926202712</v>
      </c>
      <c r="U4" s="13">
        <f>IFERROR(S4*$H4/$G4,"NA")</f>
        <v>1.3717598612907707</v>
      </c>
      <c r="V4" s="41">
        <v>221.15702479338844</v>
      </c>
      <c r="W4" s="7">
        <v>383.34931034482798</v>
      </c>
      <c r="X4" s="38">
        <v>6.9179080974114262</v>
      </c>
      <c r="Y4" s="138">
        <f t="shared" ref="Y4:Y35" si="2">IFERROR(Z4*H4, "NA")</f>
        <v>123.65111763582496</v>
      </c>
      <c r="Z4" s="6">
        <v>25.449593505185462</v>
      </c>
      <c r="AA4" s="13">
        <f>IFERROR(Z4*$H4/$E4,"NA")</f>
        <v>16.014050581050789</v>
      </c>
      <c r="AB4" s="13">
        <f>IFERROR(Z4*$H4/$G4,"NA")</f>
        <v>17.024062865270508</v>
      </c>
      <c r="AC4" s="32">
        <v>0.57621359223300961</v>
      </c>
      <c r="AD4" s="32">
        <f t="shared" ref="AD4:AD35" si="3">IFERROR(AE4*H4,"NA")</f>
        <v>9.5877787041420124</v>
      </c>
      <c r="AE4" s="6">
        <v>1.9733349386839136</v>
      </c>
      <c r="AF4" s="13">
        <f>IFERROR(AE4*$H4/$E4,"NA")</f>
        <v>1.2417127807955004</v>
      </c>
      <c r="AG4" s="13">
        <f>IFERROR(AE4*$H4/$G4,"NA")</f>
        <v>1.3200280799591049</v>
      </c>
      <c r="AH4" s="28">
        <v>-2.638651006860619</v>
      </c>
      <c r="AI4" s="28">
        <f t="shared" ref="AI4:AI35" si="4">IFERROR(AJ4*H4,"NA")</f>
        <v>32.223850782070492</v>
      </c>
      <c r="AJ4" s="6">
        <v>6.632240122493215</v>
      </c>
      <c r="AK4" s="13">
        <f>IFERROR(AJ4*$H4/$E4,"NA")</f>
        <v>4.1733094387397696</v>
      </c>
      <c r="AL4" s="13">
        <f>IFERROR(AJ4*$H4/$G4,"NA")</f>
        <v>4.4365216583867424</v>
      </c>
      <c r="AM4" s="30">
        <v>-0.48001079977234912</v>
      </c>
      <c r="AN4" s="30">
        <f t="shared" ref="AN4:AN35" si="5">IFERROR(AO4*H4,"NA")</f>
        <v>8.8828040594574791</v>
      </c>
      <c r="AO4" s="6">
        <v>1.8282386509857758</v>
      </c>
      <c r="AP4" s="13">
        <f>IFERROR(AO4*$H4/$E4,"NA")</f>
        <v>1.1504115468544855</v>
      </c>
      <c r="AQ4" s="13">
        <f>IFERROR(AO4*$H4/$G4,"NA")</f>
        <v>1.2229684423351415</v>
      </c>
      <c r="AR4" s="30">
        <v>4.5960131957507346E-2</v>
      </c>
      <c r="AS4" s="30">
        <f t="shared" ref="AS4:AS35" si="6">IFERROR(AT4*H4,"NA")</f>
        <v>-56.13484659118344</v>
      </c>
      <c r="AT4" s="6">
        <v>-11.553547226553</v>
      </c>
      <c r="AU4" s="13">
        <f>IFERROR(AT4*$H4/$E4,"NA")</f>
        <v>-7.2700214107105632</v>
      </c>
      <c r="AV4" s="13">
        <f>IFERROR(AT4*$H4/$G4,"NA")</f>
        <v>-7.72854443673664</v>
      </c>
      <c r="AW4" s="9">
        <v>-0.12526389175617239</v>
      </c>
      <c r="AX4" s="9">
        <f t="shared" ref="AX4:AX35" si="7">IFERROR(AY4*H4,"NA")</f>
        <v>-4.2559400117385291</v>
      </c>
      <c r="AY4" s="6">
        <v>-0.87594795220693578</v>
      </c>
      <c r="AZ4" s="13">
        <f>IFERROR(AY4*$H4/$E4,"NA")</f>
        <v>-0.55118659597260644</v>
      </c>
      <c r="BA4" s="13">
        <f>IFERROR(AY4*$H4/$G4,"NA")</f>
        <v>-0.58595014502048615</v>
      </c>
      <c r="BB4" s="27">
        <f>SUM(Z4,AJ4)</f>
        <v>32.081833627678677</v>
      </c>
      <c r="BC4" s="22">
        <f>IFERROR(SUM(Y4+AI4), "NA")</f>
        <v>155.87496841789545</v>
      </c>
      <c r="BD4" s="30">
        <f t="shared" ref="BD4:BD35" si="8">SUM(AE4,AO4)</f>
        <v>3.8015735896696894</v>
      </c>
      <c r="BE4" s="30">
        <f t="shared" ref="BE4:BE35" si="9">IFERROR(BD4*H4/I4, "NA")</f>
        <v>30.689978065435209</v>
      </c>
      <c r="BF4" s="30">
        <f>IFERROR(SUM(AD4,AN4),"NA")</f>
        <v>18.470582763599491</v>
      </c>
      <c r="BG4" s="30">
        <f t="shared" ref="BG4:BG35" si="10">IFERROR(M4-BB4,"NA")</f>
        <v>-22.898125980418627</v>
      </c>
      <c r="BH4" s="30">
        <f>IFERROR(L4-BC4, "NA")</f>
        <v>-111.25438481631457</v>
      </c>
      <c r="BI4" s="30">
        <f t="shared" ref="BI4:BI35" si="11">IFERROR(S4-BD4,"NA")</f>
        <v>-1.7509038328163817</v>
      </c>
      <c r="BJ4" s="30">
        <f t="shared" ref="BJ4:BJ35" si="12">IFERROR(BI4*H4/I4,"NA")</f>
        <v>-14.134988829320577</v>
      </c>
      <c r="BK4" s="30">
        <f>IFERROR(R4-BF4, "NA")</f>
        <v>-8.5070598772621722</v>
      </c>
    </row>
    <row r="5" spans="1:77" x14ac:dyDescent="0.2">
      <c r="A5" s="3" t="s">
        <v>8</v>
      </c>
      <c r="B5" s="2" t="s">
        <v>11</v>
      </c>
      <c r="C5" s="3" t="s">
        <v>30</v>
      </c>
      <c r="D5" s="4" t="s">
        <v>61</v>
      </c>
      <c r="E5" s="10">
        <v>5.7552397413133631</v>
      </c>
      <c r="F5" s="13">
        <v>0.20246666666666666</v>
      </c>
      <c r="G5" s="13">
        <f t="shared" ref="G5:G46" si="13">IFERROR(E5-F5,"NA")</f>
        <v>5.5527730746466961</v>
      </c>
      <c r="H5" s="14">
        <v>1.7917912083947365</v>
      </c>
      <c r="I5" s="13">
        <v>0.26538251931813589</v>
      </c>
      <c r="J5" s="26">
        <v>30.47387108139533</v>
      </c>
      <c r="K5" s="14" t="s">
        <v>26</v>
      </c>
      <c r="L5" s="13">
        <f t="shared" si="0"/>
        <v>36.418095303418291</v>
      </c>
      <c r="M5" s="13">
        <v>20.324965951833875</v>
      </c>
      <c r="N5" s="13">
        <f t="shared" ref="N5:N62" si="14">IFERROR(M5*$H5/$E5,"NA")</f>
        <v>6.327815510793573</v>
      </c>
      <c r="O5" s="13">
        <f t="shared" ref="O5:O62" si="15">IFERROR(M5*$H5/$G5,"NA")</f>
        <v>6.5585419778270788</v>
      </c>
      <c r="P5" s="22">
        <v>6.6734446474269298</v>
      </c>
      <c r="Q5" s="23" t="s">
        <v>26</v>
      </c>
      <c r="R5" s="22">
        <f t="shared" si="1"/>
        <v>8.1603487640592736</v>
      </c>
      <c r="S5" s="13">
        <v>4.5542966869282271</v>
      </c>
      <c r="T5" s="13">
        <f t="shared" ref="T5:T62" si="16">IFERROR(S5*$H5/$E5,"NA")</f>
        <v>1.4178990156537001</v>
      </c>
      <c r="U5" s="13">
        <f t="shared" ref="U5:U62" si="17">IFERROR(S5*$H5/$G5,"NA")</f>
        <v>1.469598821050055</v>
      </c>
      <c r="V5" s="41">
        <v>192.03181818181821</v>
      </c>
      <c r="W5" s="7">
        <v>321.93072100313481</v>
      </c>
      <c r="X5" s="38">
        <v>3.9350631115557584</v>
      </c>
      <c r="Y5" s="138">
        <f t="shared" si="2"/>
        <v>66.866580766363455</v>
      </c>
      <c r="Z5" s="6">
        <v>37.318288231958199</v>
      </c>
      <c r="AA5" s="13">
        <f t="shared" ref="AA5:AA62" si="18">IFERROR(Z5*$H5/$E5,"NA")</f>
        <v>11.6183832076306</v>
      </c>
      <c r="AB5" s="13">
        <f t="shared" ref="AB5:AB62" si="19">IFERROR(Z5*$H5/$G5,"NA")</f>
        <v>12.042015740147628</v>
      </c>
      <c r="AC5" s="32">
        <v>0.3357710651828299</v>
      </c>
      <c r="AD5" s="32">
        <f t="shared" si="3"/>
        <v>6.1681578343266468</v>
      </c>
      <c r="AE5" s="6">
        <v>3.4424534540788887</v>
      </c>
      <c r="AF5" s="13">
        <f t="shared" ref="AF5:AF62" si="20">IFERROR(AE5*$H5/$E5,"NA")</f>
        <v>1.0717464626276463</v>
      </c>
      <c r="AG5" s="13">
        <f t="shared" ref="AG5:AG62" si="21">IFERROR(AE5*$H5/$G5,"NA")</f>
        <v>1.1108247629440728</v>
      </c>
      <c r="AH5" s="28">
        <v>-1.5784541403996151</v>
      </c>
      <c r="AI5" s="28">
        <f t="shared" si="4"/>
        <v>11.915630079659005</v>
      </c>
      <c r="AJ5" s="6">
        <v>6.6501219694755633</v>
      </c>
      <c r="AK5" s="13">
        <f t="shared" ref="AK5:AK62" si="22">IFERROR(AJ5*$H5/$E5,"NA")</f>
        <v>2.0703968236325498</v>
      </c>
      <c r="AL5" s="13">
        <f t="shared" ref="AL5:AL62" si="23">IFERROR(AJ5*$H5/$G5,"NA")</f>
        <v>2.1458881750569567</v>
      </c>
      <c r="AM5" s="30">
        <v>-0.24964233426342333</v>
      </c>
      <c r="AN5" s="30">
        <f t="shared" si="5"/>
        <v>4.4901490005521207</v>
      </c>
      <c r="AO5" s="6">
        <v>2.505955481595894</v>
      </c>
      <c r="AP5" s="13">
        <f t="shared" ref="AP5:AP62" si="24">IFERROR(AO5*$H5/$E5,"NA")</f>
        <v>0.78018452790421122</v>
      </c>
      <c r="AQ5" s="13">
        <f t="shared" ref="AQ5:AQ62" si="25">IFERROR(AO5*$H5/$G5,"NA")</f>
        <v>0.80863182056792648</v>
      </c>
      <c r="AR5" s="30">
        <v>-0.13722459949481094</v>
      </c>
      <c r="AS5" s="30">
        <f t="shared" si="6"/>
        <v>-60.302662683003604</v>
      </c>
      <c r="AT5" s="6">
        <v>-33.654960689883438</v>
      </c>
      <c r="AU5" s="13">
        <f t="shared" ref="AU5:AU62" si="26">IFERROR(AT5*$H5/$E5,"NA")</f>
        <v>-10.477871538543823</v>
      </c>
      <c r="AV5" s="13">
        <f t="shared" ref="AV5:AV62" si="27">IFERROR(AT5*$H5/$G5,"NA")</f>
        <v>-10.859918435770123</v>
      </c>
      <c r="AW5" s="9">
        <v>2.0343979039790565E-2</v>
      </c>
      <c r="AX5" s="9">
        <f t="shared" si="7"/>
        <v>-1.4649885883234373</v>
      </c>
      <c r="AY5" s="6">
        <v>-0.81761121578217733</v>
      </c>
      <c r="AZ5" s="13">
        <f t="shared" ref="AZ5:AZ62" si="28">IFERROR(AY5*$H5/$E5,"NA")</f>
        <v>-0.25454866420371264</v>
      </c>
      <c r="BA5" s="13">
        <f t="shared" ref="BA5:BA62" si="29">IFERROR(AY5*$H5/$G5,"NA")</f>
        <v>-0.26383008428930793</v>
      </c>
      <c r="BB5" s="27">
        <f t="shared" ref="BB5:BB62" si="30">SUM(Z5,AJ5)</f>
        <v>43.968410201433763</v>
      </c>
      <c r="BC5" s="22">
        <f t="shared" ref="BC5:BC62" si="31">IFERROR(SUM(Y5+AI5), "NA")</f>
        <v>78.782210846022465</v>
      </c>
      <c r="BD5" s="30">
        <f t="shared" si="8"/>
        <v>5.9484089356747827</v>
      </c>
      <c r="BE5" s="30">
        <f t="shared" si="9"/>
        <v>40.162053108335201</v>
      </c>
      <c r="BF5" s="30">
        <f t="shared" ref="BF5:BF59" si="32">IFERROR(SUM(AD5,AN5),"NA")</f>
        <v>10.658306834878768</v>
      </c>
      <c r="BG5" s="30">
        <f t="shared" si="10"/>
        <v>-23.643444249599888</v>
      </c>
      <c r="BH5" s="30">
        <f t="shared" ref="BH5:BH62" si="33">IFERROR(L5-BC5, "NA")</f>
        <v>-42.364115542604175</v>
      </c>
      <c r="BI5" s="30">
        <f t="shared" si="11"/>
        <v>-1.3941122487465556</v>
      </c>
      <c r="BJ5" s="30">
        <f t="shared" si="12"/>
        <v>-9.4126699725274161</v>
      </c>
      <c r="BK5" s="30">
        <f t="shared" ref="BK5:BK62" si="34">IFERROR(R5-BF5, "NA")</f>
        <v>-2.4979580708194948</v>
      </c>
    </row>
    <row r="6" spans="1:77" x14ac:dyDescent="0.2">
      <c r="A6" s="3" t="s">
        <v>8</v>
      </c>
      <c r="B6" s="2" t="s">
        <v>12</v>
      </c>
      <c r="C6" s="3" t="s">
        <v>30</v>
      </c>
      <c r="D6" s="4" t="s">
        <v>61</v>
      </c>
      <c r="E6" s="10">
        <v>6.1076170972013806</v>
      </c>
      <c r="F6" s="13">
        <v>0.72026666666666661</v>
      </c>
      <c r="G6" s="13">
        <f t="shared" si="13"/>
        <v>5.3873504305347142</v>
      </c>
      <c r="H6" s="14">
        <v>4.4259424235612128</v>
      </c>
      <c r="I6" s="13">
        <v>0.69324918312902628</v>
      </c>
      <c r="J6" s="26">
        <v>23.444272818218231</v>
      </c>
      <c r="K6" s="14" t="s">
        <v>26</v>
      </c>
      <c r="L6" s="13">
        <f t="shared" si="0"/>
        <v>24.912772617438492</v>
      </c>
      <c r="M6" s="13">
        <v>5.6288063045775267</v>
      </c>
      <c r="N6" s="13">
        <f t="shared" si="14"/>
        <v>4.0789676597201829</v>
      </c>
      <c r="O6" s="13">
        <f t="shared" si="15"/>
        <v>4.6243089137540672</v>
      </c>
      <c r="P6" s="22">
        <v>4.4354930092024638</v>
      </c>
      <c r="Q6" s="23" t="s">
        <v>26</v>
      </c>
      <c r="R6" s="22">
        <f t="shared" si="1"/>
        <v>4.5104231330482731</v>
      </c>
      <c r="S6" s="13">
        <v>1.0190876205341788</v>
      </c>
      <c r="T6" s="13">
        <f t="shared" si="16"/>
        <v>0.73849147077589883</v>
      </c>
      <c r="U6" s="13">
        <f t="shared" si="17"/>
        <v>0.83722475291079168</v>
      </c>
      <c r="V6" s="41">
        <v>87.410344827586187</v>
      </c>
      <c r="W6" s="7">
        <v>112.68777429467076</v>
      </c>
      <c r="X6" s="38">
        <v>3.9246638961446707</v>
      </c>
      <c r="Y6" s="138">
        <f t="shared" si="2"/>
        <v>66.413112571248163</v>
      </c>
      <c r="Z6" s="6">
        <v>15.005417200572319</v>
      </c>
      <c r="AA6" s="13">
        <f t="shared" si="18"/>
        <v>10.873817319307696</v>
      </c>
      <c r="AB6" s="13">
        <f t="shared" si="19"/>
        <v>12.327602116771235</v>
      </c>
      <c r="AC6" s="32">
        <v>0.40415282392026575</v>
      </c>
      <c r="AD6" s="32">
        <f t="shared" si="3"/>
        <v>7.8093200440251058</v>
      </c>
      <c r="AE6" s="6">
        <v>1.7644423032827325</v>
      </c>
      <c r="AF6" s="13">
        <f t="shared" si="20"/>
        <v>1.2786197824358498</v>
      </c>
      <c r="AG6" s="13">
        <f t="shared" si="21"/>
        <v>1.449566005538274</v>
      </c>
      <c r="AH6" s="28">
        <v>-1.2447650933812835</v>
      </c>
      <c r="AI6" s="28">
        <f t="shared" si="4"/>
        <v>5.3950848702934762</v>
      </c>
      <c r="AJ6" s="6">
        <v>1.2189686069057513</v>
      </c>
      <c r="AK6" s="13">
        <f t="shared" si="22"/>
        <v>0.88333711567570283</v>
      </c>
      <c r="AL6" s="13">
        <f t="shared" si="23"/>
        <v>1.0014356667268058</v>
      </c>
      <c r="AM6" s="30">
        <v>-0.19785556756338699</v>
      </c>
      <c r="AN6" s="30">
        <f t="shared" si="5"/>
        <v>3.4682558048155445</v>
      </c>
      <c r="AO6" s="6">
        <v>0.78361972951851189</v>
      </c>
      <c r="AP6" s="13">
        <f t="shared" si="24"/>
        <v>0.56785743926297561</v>
      </c>
      <c r="AQ6" s="13">
        <f t="shared" si="25"/>
        <v>0.64377765091314243</v>
      </c>
      <c r="AR6" s="30">
        <v>8.5192227988954432</v>
      </c>
      <c r="AS6" s="30">
        <f t="shared" si="6"/>
        <v>107.9146882124962</v>
      </c>
      <c r="AT6" s="6">
        <v>24.382307288504133</v>
      </c>
      <c r="AU6" s="13">
        <f t="shared" si="26"/>
        <v>17.668869297969685</v>
      </c>
      <c r="AV6" s="13">
        <f t="shared" si="27"/>
        <v>20.031124688093712</v>
      </c>
      <c r="AW6" s="9">
        <v>0.24954196395329387</v>
      </c>
      <c r="AX6" s="9">
        <f t="shared" si="7"/>
        <v>2.9884305707910541</v>
      </c>
      <c r="AY6" s="6">
        <v>0.67520773765206277</v>
      </c>
      <c r="AZ6" s="13">
        <f t="shared" si="28"/>
        <v>0.48929566527024204</v>
      </c>
      <c r="BA6" s="13">
        <f t="shared" si="29"/>
        <v>0.55471248980817489</v>
      </c>
      <c r="BB6" s="27">
        <f t="shared" si="30"/>
        <v>16.224385807478072</v>
      </c>
      <c r="BC6" s="22">
        <f t="shared" si="31"/>
        <v>71.808197441541637</v>
      </c>
      <c r="BD6" s="30">
        <f t="shared" si="8"/>
        <v>2.5480620328012442</v>
      </c>
      <c r="BE6" s="30">
        <f t="shared" si="9"/>
        <v>16.267708817107525</v>
      </c>
      <c r="BF6" s="30">
        <f t="shared" si="32"/>
        <v>11.27757584884065</v>
      </c>
      <c r="BG6" s="30">
        <f t="shared" si="10"/>
        <v>-10.595579502900545</v>
      </c>
      <c r="BH6" s="30">
        <f t="shared" si="33"/>
        <v>-46.895424824103145</v>
      </c>
      <c r="BI6" s="30">
        <f t="shared" si="11"/>
        <v>-1.5289744122670654</v>
      </c>
      <c r="BJ6" s="30">
        <f t="shared" si="12"/>
        <v>-9.761501175159534</v>
      </c>
      <c r="BK6" s="30">
        <f t="shared" si="34"/>
        <v>-6.7671527157923768</v>
      </c>
    </row>
    <row r="7" spans="1:77" x14ac:dyDescent="0.2">
      <c r="A7" s="3" t="s">
        <v>8</v>
      </c>
      <c r="B7" s="3" t="s">
        <v>16</v>
      </c>
      <c r="C7" s="3" t="s">
        <v>32</v>
      </c>
      <c r="D7" s="4" t="s">
        <v>61</v>
      </c>
      <c r="E7" s="46" t="s">
        <v>26</v>
      </c>
      <c r="F7" s="4" t="s">
        <v>26</v>
      </c>
      <c r="G7" s="13" t="str">
        <f t="shared" si="13"/>
        <v>NA</v>
      </c>
      <c r="H7" s="4" t="s">
        <v>26</v>
      </c>
      <c r="I7" s="4" t="s">
        <v>26</v>
      </c>
      <c r="J7" s="26">
        <v>10.785388152633644</v>
      </c>
      <c r="K7" s="14" t="s">
        <v>26</v>
      </c>
      <c r="L7" s="13" t="str">
        <f t="shared" si="0"/>
        <v>NA</v>
      </c>
      <c r="M7" s="13" t="s">
        <v>26</v>
      </c>
      <c r="N7" s="13" t="str">
        <f t="shared" si="14"/>
        <v>NA</v>
      </c>
      <c r="O7" s="13" t="str">
        <f t="shared" si="15"/>
        <v>NA</v>
      </c>
      <c r="P7" s="22">
        <v>2.1368399945525729</v>
      </c>
      <c r="Q7" s="23" t="s">
        <v>26</v>
      </c>
      <c r="R7" s="22" t="str">
        <f t="shared" si="1"/>
        <v>NA</v>
      </c>
      <c r="S7" s="13" t="s">
        <v>26</v>
      </c>
      <c r="T7" s="13" t="str">
        <f t="shared" si="16"/>
        <v>NA</v>
      </c>
      <c r="U7" s="13" t="str">
        <f t="shared" si="17"/>
        <v>NA</v>
      </c>
      <c r="V7" s="41">
        <v>31.066457680250803</v>
      </c>
      <c r="W7" s="1" t="s">
        <v>26</v>
      </c>
      <c r="X7" s="38">
        <v>0.38207717135925923</v>
      </c>
      <c r="Y7" s="138" t="str">
        <f t="shared" si="2"/>
        <v>NA</v>
      </c>
      <c r="Z7" s="6" t="s">
        <v>26</v>
      </c>
      <c r="AA7" s="13" t="str">
        <f t="shared" si="18"/>
        <v>NA</v>
      </c>
      <c r="AB7" s="13" t="str">
        <f t="shared" si="19"/>
        <v>NA</v>
      </c>
      <c r="AC7" s="32">
        <v>8.4169278996865216E-2</v>
      </c>
      <c r="AD7" s="32" t="str">
        <f t="shared" si="3"/>
        <v>NA</v>
      </c>
      <c r="AE7" s="6" t="s">
        <v>26</v>
      </c>
      <c r="AF7" s="13" t="str">
        <f t="shared" si="20"/>
        <v>NA</v>
      </c>
      <c r="AG7" s="13" t="str">
        <f t="shared" si="21"/>
        <v>NA</v>
      </c>
      <c r="AH7" s="28">
        <v>-1.1802516785857788</v>
      </c>
      <c r="AI7" s="28" t="str">
        <f t="shared" si="4"/>
        <v>NA</v>
      </c>
      <c r="AJ7" s="6" t="s">
        <v>26</v>
      </c>
      <c r="AK7" s="13" t="str">
        <f t="shared" si="22"/>
        <v>NA</v>
      </c>
      <c r="AL7" s="13" t="str">
        <f t="shared" si="23"/>
        <v>NA</v>
      </c>
      <c r="AM7" s="30">
        <v>-0.24789255028266394</v>
      </c>
      <c r="AN7" s="30" t="str">
        <f t="shared" si="5"/>
        <v>NA</v>
      </c>
      <c r="AO7" s="6" t="s">
        <v>26</v>
      </c>
      <c r="AP7" s="13" t="str">
        <f t="shared" si="24"/>
        <v>NA</v>
      </c>
      <c r="AQ7" s="13" t="str">
        <f t="shared" si="25"/>
        <v>NA</v>
      </c>
      <c r="AR7" s="30">
        <v>2.0626244221593595</v>
      </c>
      <c r="AS7" s="30" t="str">
        <f t="shared" si="6"/>
        <v>NA</v>
      </c>
      <c r="AT7" s="6" t="s">
        <v>26</v>
      </c>
      <c r="AU7" s="13" t="str">
        <f t="shared" si="26"/>
        <v>NA</v>
      </c>
      <c r="AV7" s="13" t="str">
        <f t="shared" si="27"/>
        <v>NA</v>
      </c>
      <c r="AW7" s="9">
        <v>0.10731789110449837</v>
      </c>
      <c r="AX7" s="9" t="str">
        <f t="shared" si="7"/>
        <v>NA</v>
      </c>
      <c r="AY7" s="6" t="s">
        <v>26</v>
      </c>
      <c r="AZ7" s="13" t="str">
        <f t="shared" si="28"/>
        <v>NA</v>
      </c>
      <c r="BA7" s="13" t="str">
        <f t="shared" si="29"/>
        <v>NA</v>
      </c>
      <c r="BB7" s="27">
        <f t="shared" si="30"/>
        <v>0</v>
      </c>
      <c r="BC7" s="22" t="str">
        <f t="shared" si="31"/>
        <v>NA</v>
      </c>
      <c r="BD7" s="30">
        <f t="shared" si="8"/>
        <v>0</v>
      </c>
      <c r="BE7" s="30" t="str">
        <f t="shared" si="9"/>
        <v>NA</v>
      </c>
      <c r="BF7" s="30" t="str">
        <f>IFERROR(BE7*I7/J7, "NA")</f>
        <v>NA</v>
      </c>
      <c r="BG7" s="30" t="str">
        <f t="shared" si="10"/>
        <v>NA</v>
      </c>
      <c r="BH7" s="30" t="str">
        <f t="shared" si="33"/>
        <v>NA</v>
      </c>
      <c r="BI7" s="30" t="str">
        <f t="shared" si="11"/>
        <v>NA</v>
      </c>
      <c r="BJ7" s="30" t="str">
        <f t="shared" si="12"/>
        <v>NA</v>
      </c>
      <c r="BK7" s="30" t="str">
        <f t="shared" si="34"/>
        <v>NA</v>
      </c>
      <c r="BN7" s="41"/>
      <c r="BO7" s="42"/>
      <c r="BP7" s="42"/>
      <c r="BQ7" s="42"/>
      <c r="BR7" s="42"/>
      <c r="BS7" s="42"/>
      <c r="BT7" s="42"/>
      <c r="BU7" s="42"/>
      <c r="BV7" s="42"/>
      <c r="BW7" s="42"/>
      <c r="BX7" s="42"/>
      <c r="BY7" s="42"/>
    </row>
    <row r="8" spans="1:77" x14ac:dyDescent="0.2">
      <c r="A8" s="3" t="s">
        <v>8</v>
      </c>
      <c r="B8" s="3" t="s">
        <v>17</v>
      </c>
      <c r="C8" s="3" t="s">
        <v>32</v>
      </c>
      <c r="D8" s="4" t="s">
        <v>61</v>
      </c>
      <c r="E8" s="46" t="s">
        <v>26</v>
      </c>
      <c r="F8" s="4" t="s">
        <v>26</v>
      </c>
      <c r="G8" s="13" t="str">
        <f t="shared" si="13"/>
        <v>NA</v>
      </c>
      <c r="H8" s="4" t="s">
        <v>26</v>
      </c>
      <c r="I8" s="4" t="s">
        <v>26</v>
      </c>
      <c r="J8" s="26">
        <v>8.3460855950555555</v>
      </c>
      <c r="K8" s="14" t="s">
        <v>26</v>
      </c>
      <c r="L8" s="13" t="str">
        <f t="shared" si="0"/>
        <v>NA</v>
      </c>
      <c r="M8" s="13" t="s">
        <v>26</v>
      </c>
      <c r="N8" s="13" t="str">
        <f t="shared" si="14"/>
        <v>NA</v>
      </c>
      <c r="O8" s="13" t="str">
        <f t="shared" si="15"/>
        <v>NA</v>
      </c>
      <c r="P8" s="22">
        <v>2.0424965970253313</v>
      </c>
      <c r="Q8" s="23" t="s">
        <v>26</v>
      </c>
      <c r="R8" s="22" t="str">
        <f t="shared" si="1"/>
        <v>NA</v>
      </c>
      <c r="S8" s="13" t="s">
        <v>26</v>
      </c>
      <c r="T8" s="13" t="str">
        <f t="shared" si="16"/>
        <v>NA</v>
      </c>
      <c r="U8" s="13" t="str">
        <f t="shared" si="17"/>
        <v>NA</v>
      </c>
      <c r="V8" s="5" t="s">
        <v>26</v>
      </c>
      <c r="W8" s="1" t="s">
        <v>26</v>
      </c>
      <c r="X8" s="38">
        <v>0.57963437243421134</v>
      </c>
      <c r="Y8" s="138" t="str">
        <f t="shared" si="2"/>
        <v>NA</v>
      </c>
      <c r="Z8" s="6" t="s">
        <v>26</v>
      </c>
      <c r="AA8" s="13" t="str">
        <f t="shared" si="18"/>
        <v>NA</v>
      </c>
      <c r="AB8" s="13" t="str">
        <f t="shared" si="19"/>
        <v>NA</v>
      </c>
      <c r="AC8" s="32">
        <v>0.10618238021638333</v>
      </c>
      <c r="AD8" s="32" t="str">
        <f t="shared" si="3"/>
        <v>NA</v>
      </c>
      <c r="AE8" s="6" t="s">
        <v>26</v>
      </c>
      <c r="AF8" s="13" t="str">
        <f t="shared" si="20"/>
        <v>NA</v>
      </c>
      <c r="AG8" s="13" t="str">
        <f t="shared" si="21"/>
        <v>NA</v>
      </c>
      <c r="AH8" s="28">
        <v>-0.62595737360968129</v>
      </c>
      <c r="AI8" s="28" t="str">
        <f t="shared" si="4"/>
        <v>NA</v>
      </c>
      <c r="AJ8" s="6" t="s">
        <v>26</v>
      </c>
      <c r="AK8" s="13" t="str">
        <f t="shared" si="22"/>
        <v>NA</v>
      </c>
      <c r="AL8" s="13" t="str">
        <f t="shared" si="23"/>
        <v>NA</v>
      </c>
      <c r="AM8" s="30">
        <v>0.18920735778676742</v>
      </c>
      <c r="AN8" s="30" t="str">
        <f t="shared" si="5"/>
        <v>NA</v>
      </c>
      <c r="AO8" s="6" t="s">
        <v>26</v>
      </c>
      <c r="AP8" s="13" t="str">
        <f t="shared" si="24"/>
        <v>NA</v>
      </c>
      <c r="AQ8" s="13" t="str">
        <f t="shared" si="25"/>
        <v>NA</v>
      </c>
      <c r="AR8" s="30">
        <v>1.3778761046897532</v>
      </c>
      <c r="AS8" s="30" t="str">
        <f t="shared" si="6"/>
        <v>NA</v>
      </c>
      <c r="AT8" s="6" t="s">
        <v>26</v>
      </c>
      <c r="AU8" s="13" t="str">
        <f t="shared" si="26"/>
        <v>NA</v>
      </c>
      <c r="AV8" s="13" t="str">
        <f t="shared" si="27"/>
        <v>NA</v>
      </c>
      <c r="AW8" s="9">
        <v>2.4750523638304666E-2</v>
      </c>
      <c r="AX8" s="9" t="str">
        <f t="shared" si="7"/>
        <v>NA</v>
      </c>
      <c r="AY8" s="6" t="s">
        <v>26</v>
      </c>
      <c r="AZ8" s="13" t="str">
        <f t="shared" si="28"/>
        <v>NA</v>
      </c>
      <c r="BA8" s="13" t="str">
        <f t="shared" si="29"/>
        <v>NA</v>
      </c>
      <c r="BB8" s="27">
        <f t="shared" si="30"/>
        <v>0</v>
      </c>
      <c r="BC8" s="22" t="str">
        <f t="shared" si="31"/>
        <v>NA</v>
      </c>
      <c r="BD8" s="30">
        <f t="shared" si="8"/>
        <v>0</v>
      </c>
      <c r="BE8" s="30" t="str">
        <f t="shared" si="9"/>
        <v>NA</v>
      </c>
      <c r="BF8" s="30" t="str">
        <f>IFERROR(BE8*I8/J8, "NA")</f>
        <v>NA</v>
      </c>
      <c r="BG8" s="30" t="str">
        <f t="shared" si="10"/>
        <v>NA</v>
      </c>
      <c r="BH8" s="30" t="str">
        <f t="shared" si="33"/>
        <v>NA</v>
      </c>
      <c r="BI8" s="30" t="str">
        <f t="shared" si="11"/>
        <v>NA</v>
      </c>
      <c r="BJ8" s="30" t="str">
        <f t="shared" si="12"/>
        <v>NA</v>
      </c>
      <c r="BK8" s="30" t="str">
        <f t="shared" si="34"/>
        <v>NA</v>
      </c>
      <c r="BN8" s="41"/>
      <c r="BO8" s="42"/>
      <c r="BP8" s="42"/>
      <c r="BQ8" s="42"/>
      <c r="BR8" s="42"/>
      <c r="BS8" s="42"/>
      <c r="BT8" s="42"/>
      <c r="BU8" s="42"/>
      <c r="BV8" s="42"/>
      <c r="BW8" s="42"/>
      <c r="BX8" s="42"/>
      <c r="BY8" s="42"/>
    </row>
    <row r="9" spans="1:77" x14ac:dyDescent="0.2">
      <c r="A9" s="3" t="s">
        <v>8</v>
      </c>
      <c r="B9" s="3" t="s">
        <v>18</v>
      </c>
      <c r="C9" s="3" t="s">
        <v>32</v>
      </c>
      <c r="D9" s="4" t="s">
        <v>61</v>
      </c>
      <c r="E9" s="46" t="s">
        <v>26</v>
      </c>
      <c r="F9" s="4" t="s">
        <v>26</v>
      </c>
      <c r="G9" s="13" t="str">
        <f t="shared" si="13"/>
        <v>NA</v>
      </c>
      <c r="H9" s="4" t="s">
        <v>26</v>
      </c>
      <c r="I9" s="4" t="s">
        <v>26</v>
      </c>
      <c r="J9" s="26">
        <v>4.9866805812872945</v>
      </c>
      <c r="K9" s="14" t="s">
        <v>26</v>
      </c>
      <c r="L9" s="13" t="str">
        <f t="shared" si="0"/>
        <v>NA</v>
      </c>
      <c r="M9" s="13" t="s">
        <v>26</v>
      </c>
      <c r="N9" s="13" t="str">
        <f t="shared" si="14"/>
        <v>NA</v>
      </c>
      <c r="O9" s="13" t="str">
        <f t="shared" si="15"/>
        <v>NA</v>
      </c>
      <c r="P9" s="22">
        <v>0.76004121612731357</v>
      </c>
      <c r="Q9" s="23" t="s">
        <v>26</v>
      </c>
      <c r="R9" s="22" t="str">
        <f t="shared" si="1"/>
        <v>NA</v>
      </c>
      <c r="S9" s="13" t="s">
        <v>26</v>
      </c>
      <c r="T9" s="13" t="str">
        <f t="shared" si="16"/>
        <v>NA</v>
      </c>
      <c r="U9" s="13" t="str">
        <f t="shared" si="17"/>
        <v>NA</v>
      </c>
      <c r="V9" s="5" t="s">
        <v>26</v>
      </c>
      <c r="W9" s="1" t="s">
        <v>26</v>
      </c>
      <c r="X9" s="38">
        <v>0.54559305821851067</v>
      </c>
      <c r="Y9" s="138" t="str">
        <f t="shared" si="2"/>
        <v>NA</v>
      </c>
      <c r="Z9" s="6" t="s">
        <v>26</v>
      </c>
      <c r="AA9" s="13" t="str">
        <f t="shared" si="18"/>
        <v>NA</v>
      </c>
      <c r="AB9" s="13" t="str">
        <f t="shared" si="19"/>
        <v>NA</v>
      </c>
      <c r="AC9" s="32">
        <v>4.5941807044410414E-2</v>
      </c>
      <c r="AD9" s="32" t="str">
        <f t="shared" si="3"/>
        <v>NA</v>
      </c>
      <c r="AE9" s="6" t="s">
        <v>26</v>
      </c>
      <c r="AF9" s="13" t="str">
        <f t="shared" si="20"/>
        <v>NA</v>
      </c>
      <c r="AG9" s="13" t="str">
        <f t="shared" si="21"/>
        <v>NA</v>
      </c>
      <c r="AH9" s="28">
        <v>-1.0940694799971367</v>
      </c>
      <c r="AI9" s="28" t="str">
        <f t="shared" si="4"/>
        <v>NA</v>
      </c>
      <c r="AJ9" s="6" t="s">
        <v>26</v>
      </c>
      <c r="AK9" s="13" t="str">
        <f t="shared" si="22"/>
        <v>NA</v>
      </c>
      <c r="AL9" s="13" t="str">
        <f t="shared" si="23"/>
        <v>NA</v>
      </c>
      <c r="AM9" s="30">
        <v>1.2700976001780242E-3</v>
      </c>
      <c r="AN9" s="30" t="str">
        <f t="shared" si="5"/>
        <v>NA</v>
      </c>
      <c r="AO9" s="6" t="s">
        <v>26</v>
      </c>
      <c r="AP9" s="13" t="str">
        <f t="shared" si="24"/>
        <v>NA</v>
      </c>
      <c r="AQ9" s="13" t="str">
        <f t="shared" si="25"/>
        <v>NA</v>
      </c>
      <c r="AR9" s="30">
        <v>5.4348246847032788</v>
      </c>
      <c r="AS9" s="30" t="str">
        <f t="shared" si="6"/>
        <v>NA</v>
      </c>
      <c r="AT9" s="6" t="s">
        <v>26</v>
      </c>
      <c r="AU9" s="13" t="str">
        <f t="shared" si="26"/>
        <v>NA</v>
      </c>
      <c r="AV9" s="13" t="str">
        <f t="shared" si="27"/>
        <v>NA</v>
      </c>
      <c r="AW9" s="9">
        <v>0.15458121426846738</v>
      </c>
      <c r="AX9" s="9" t="str">
        <f t="shared" si="7"/>
        <v>NA</v>
      </c>
      <c r="AY9" s="6" t="s">
        <v>26</v>
      </c>
      <c r="AZ9" s="13" t="str">
        <f t="shared" si="28"/>
        <v>NA</v>
      </c>
      <c r="BA9" s="13" t="str">
        <f t="shared" si="29"/>
        <v>NA</v>
      </c>
      <c r="BB9" s="27">
        <f t="shared" si="30"/>
        <v>0</v>
      </c>
      <c r="BC9" s="22" t="str">
        <f t="shared" si="31"/>
        <v>NA</v>
      </c>
      <c r="BD9" s="30">
        <f t="shared" si="8"/>
        <v>0</v>
      </c>
      <c r="BE9" s="30" t="str">
        <f t="shared" si="9"/>
        <v>NA</v>
      </c>
      <c r="BF9" s="30" t="str">
        <f>IFERROR(BE9*I9/J9, "NA")</f>
        <v>NA</v>
      </c>
      <c r="BG9" s="30" t="str">
        <f t="shared" si="10"/>
        <v>NA</v>
      </c>
      <c r="BH9" s="30" t="str">
        <f t="shared" si="33"/>
        <v>NA</v>
      </c>
      <c r="BI9" s="30" t="str">
        <f t="shared" si="11"/>
        <v>NA</v>
      </c>
      <c r="BJ9" s="30" t="str">
        <f t="shared" si="12"/>
        <v>NA</v>
      </c>
      <c r="BK9" s="30" t="str">
        <f t="shared" si="34"/>
        <v>NA</v>
      </c>
      <c r="BN9" s="41"/>
      <c r="BO9" s="42"/>
      <c r="BP9" s="42"/>
      <c r="BQ9" s="42"/>
      <c r="BR9" s="42"/>
      <c r="BS9" s="42"/>
      <c r="BT9" s="42"/>
      <c r="BU9" s="42"/>
      <c r="BV9" s="42"/>
      <c r="BW9" s="42"/>
      <c r="BX9" s="42"/>
      <c r="BY9" s="42"/>
    </row>
    <row r="10" spans="1:77" x14ac:dyDescent="0.2">
      <c r="A10" s="3" t="s">
        <v>9</v>
      </c>
      <c r="B10" s="2" t="s">
        <v>13</v>
      </c>
      <c r="C10" s="3" t="s">
        <v>31</v>
      </c>
      <c r="D10" s="4" t="s">
        <v>61</v>
      </c>
      <c r="E10" s="10">
        <v>2.7849627677748643</v>
      </c>
      <c r="F10" s="13">
        <v>0.30756</v>
      </c>
      <c r="G10" s="13">
        <f t="shared" si="13"/>
        <v>2.4774027677748642</v>
      </c>
      <c r="H10" s="14">
        <v>1.8678486682707918</v>
      </c>
      <c r="I10" s="13">
        <v>0.27924279095004534</v>
      </c>
      <c r="J10" s="26">
        <v>46.423733640774245</v>
      </c>
      <c r="K10" s="14" t="s">
        <v>26</v>
      </c>
      <c r="L10" s="13">
        <f t="shared" si="0"/>
        <v>77.347545674630695</v>
      </c>
      <c r="M10" s="13">
        <v>41.409963766624166</v>
      </c>
      <c r="N10" s="13">
        <f t="shared" si="14"/>
        <v>27.773278181535623</v>
      </c>
      <c r="O10" s="13">
        <f t="shared" si="15"/>
        <v>31.221223565557793</v>
      </c>
      <c r="P10" s="22">
        <v>8.4545595997467604</v>
      </c>
      <c r="Q10" s="23" t="s">
        <v>26</v>
      </c>
      <c r="R10" s="22">
        <f t="shared" si="1"/>
        <v>14.930036397737153</v>
      </c>
      <c r="S10" s="13">
        <v>7.9931723866896629</v>
      </c>
      <c r="T10" s="13">
        <f t="shared" si="16"/>
        <v>5.3609464982779595</v>
      </c>
      <c r="U10" s="13">
        <f t="shared" si="17"/>
        <v>6.0264873325974788</v>
      </c>
      <c r="V10" s="41">
        <v>251.93036750483563</v>
      </c>
      <c r="W10" s="7">
        <v>383.54847620218914</v>
      </c>
      <c r="X10" s="38">
        <v>3.1765965636010152</v>
      </c>
      <c r="Y10" s="138">
        <f t="shared" si="2"/>
        <v>55.421217772464594</v>
      </c>
      <c r="Z10" s="6">
        <v>29.671149870921926</v>
      </c>
      <c r="AA10" s="13">
        <f t="shared" si="18"/>
        <v>19.900164703726062</v>
      </c>
      <c r="AB10" s="13">
        <f t="shared" si="19"/>
        <v>22.370693410600499</v>
      </c>
      <c r="AC10" s="32">
        <v>0.33601973684210529</v>
      </c>
      <c r="AD10" s="32">
        <f t="shared" si="3"/>
        <v>5.8380557394621366</v>
      </c>
      <c r="AE10" s="6">
        <v>3.1255507143771259</v>
      </c>
      <c r="AF10" s="13">
        <f t="shared" si="20"/>
        <v>2.0962778414903691</v>
      </c>
      <c r="AG10" s="13">
        <f t="shared" si="21"/>
        <v>2.3565226516258879</v>
      </c>
      <c r="AH10" s="28">
        <v>-0.7591809782313258</v>
      </c>
      <c r="AI10" s="28">
        <f t="shared" si="4"/>
        <v>16.724134287638631</v>
      </c>
      <c r="AJ10" s="6">
        <v>8.9536880432189516</v>
      </c>
      <c r="AK10" s="13">
        <f t="shared" si="22"/>
        <v>6.0051554301391672</v>
      </c>
      <c r="AL10" s="13">
        <f t="shared" si="23"/>
        <v>6.7506723190835025</v>
      </c>
      <c r="AM10" s="30">
        <v>-0.24675535291846118</v>
      </c>
      <c r="AN10" s="30">
        <f t="shared" si="5"/>
        <v>4.3943903565872926</v>
      </c>
      <c r="AO10" s="6">
        <v>2.3526479587104401</v>
      </c>
      <c r="AP10" s="13">
        <f t="shared" si="24"/>
        <v>1.5778991401376372</v>
      </c>
      <c r="AQ10" s="13">
        <f t="shared" si="25"/>
        <v>1.7737892335262928</v>
      </c>
      <c r="AR10" s="30">
        <v>0.43730101723300008</v>
      </c>
      <c r="AS10" s="30">
        <f t="shared" si="6"/>
        <v>-0.59896509115136476</v>
      </c>
      <c r="AT10" s="6">
        <v>-0.32067110217546257</v>
      </c>
      <c r="AU10" s="13">
        <f t="shared" si="26"/>
        <v>-0.21507113060255639</v>
      </c>
      <c r="AV10" s="13">
        <f t="shared" si="27"/>
        <v>-0.24177138208711171</v>
      </c>
      <c r="AW10" s="9">
        <v>2.3792178303144437E-2</v>
      </c>
      <c r="AX10" s="9">
        <f t="shared" si="7"/>
        <v>3.197078070913375</v>
      </c>
      <c r="AY10" s="6">
        <v>1.7116365609389281</v>
      </c>
      <c r="AZ10" s="13">
        <f t="shared" si="28"/>
        <v>1.1479787478335961</v>
      </c>
      <c r="BA10" s="13">
        <f t="shared" si="29"/>
        <v>1.2904958824216151</v>
      </c>
      <c r="BB10" s="27">
        <f t="shared" si="30"/>
        <v>38.624837914140876</v>
      </c>
      <c r="BC10" s="22">
        <f t="shared" si="31"/>
        <v>72.145352060103221</v>
      </c>
      <c r="BD10" s="30">
        <f t="shared" si="8"/>
        <v>5.478198673087566</v>
      </c>
      <c r="BE10" s="30">
        <f t="shared" si="9"/>
        <v>36.643546145762258</v>
      </c>
      <c r="BF10" s="30">
        <f t="shared" si="32"/>
        <v>10.232446096049429</v>
      </c>
      <c r="BG10" s="30">
        <f t="shared" si="10"/>
        <v>2.78512585248329</v>
      </c>
      <c r="BH10" s="30">
        <f t="shared" si="33"/>
        <v>5.2021936145274736</v>
      </c>
      <c r="BI10" s="30">
        <f t="shared" si="11"/>
        <v>2.5149737136020969</v>
      </c>
      <c r="BJ10" s="30">
        <f t="shared" si="12"/>
        <v>16.822601885998523</v>
      </c>
      <c r="BK10" s="30">
        <f t="shared" si="34"/>
        <v>4.6975903016877236</v>
      </c>
      <c r="BN10" s="41"/>
      <c r="BO10" s="42"/>
      <c r="BP10" s="42"/>
      <c r="BQ10" s="42"/>
      <c r="BR10" s="42"/>
      <c r="BS10" s="42"/>
      <c r="BT10" s="42"/>
      <c r="BU10" s="42"/>
      <c r="BV10" s="42"/>
      <c r="BW10" s="42"/>
      <c r="BX10" s="42"/>
      <c r="BY10" s="42"/>
    </row>
    <row r="11" spans="1:77" x14ac:dyDescent="0.2">
      <c r="A11" s="3" t="s">
        <v>9</v>
      </c>
      <c r="B11" s="2" t="s">
        <v>14</v>
      </c>
      <c r="C11" s="3" t="s">
        <v>31</v>
      </c>
      <c r="D11" s="4" t="s">
        <v>61</v>
      </c>
      <c r="E11" s="10">
        <v>4.415760978111952</v>
      </c>
      <c r="F11" s="13">
        <v>0.31885000000000002</v>
      </c>
      <c r="G11" s="13">
        <f t="shared" si="13"/>
        <v>4.0969109781119517</v>
      </c>
      <c r="H11" s="14">
        <v>1.8805259754496688</v>
      </c>
      <c r="I11" s="13">
        <v>0.28737913522338121</v>
      </c>
      <c r="J11" s="26">
        <v>45.617230188885145</v>
      </c>
      <c r="K11" s="14" t="s">
        <v>26</v>
      </c>
      <c r="L11" s="13">
        <f t="shared" si="0"/>
        <v>75.994122562692809</v>
      </c>
      <c r="M11" s="13">
        <v>40.411099636377635</v>
      </c>
      <c r="N11" s="13">
        <f t="shared" si="14"/>
        <v>17.209745486538004</v>
      </c>
      <c r="O11" s="13">
        <f t="shared" si="15"/>
        <v>18.549127127413069</v>
      </c>
      <c r="P11" s="22">
        <v>8.5834895716715192</v>
      </c>
      <c r="Q11" s="23" t="s">
        <v>26</v>
      </c>
      <c r="R11" s="22">
        <f t="shared" si="1"/>
        <v>15.135351387027843</v>
      </c>
      <c r="S11" s="13">
        <v>8.0484670696498615</v>
      </c>
      <c r="T11" s="13">
        <f t="shared" si="16"/>
        <v>3.4275748760068234</v>
      </c>
      <c r="U11" s="13">
        <f t="shared" si="17"/>
        <v>3.6943325026805733</v>
      </c>
      <c r="V11" s="41">
        <v>214.91617473435659</v>
      </c>
      <c r="W11" s="7">
        <v>308.90318744838976</v>
      </c>
      <c r="X11" s="38">
        <v>3.1606513494613684</v>
      </c>
      <c r="Y11" s="138">
        <f t="shared" si="2"/>
        <v>55.087707508779715</v>
      </c>
      <c r="Z11" s="6">
        <v>29.293776436992431</v>
      </c>
      <c r="AA11" s="13">
        <f t="shared" si="18"/>
        <v>12.47524668609522</v>
      </c>
      <c r="AB11" s="13">
        <f t="shared" si="19"/>
        <v>13.446156824761349</v>
      </c>
      <c r="AC11" s="32">
        <v>0.55915721231766624</v>
      </c>
      <c r="AD11" s="32">
        <f t="shared" si="3"/>
        <v>11.1933551508756</v>
      </c>
      <c r="AE11" s="6">
        <v>5.9522470292913985</v>
      </c>
      <c r="AF11" s="13">
        <f t="shared" si="20"/>
        <v>2.5348643657024992</v>
      </c>
      <c r="AG11" s="13">
        <f t="shared" si="21"/>
        <v>2.7321450748324589</v>
      </c>
      <c r="AH11" s="28">
        <v>-0.44737212280917449</v>
      </c>
      <c r="AI11" s="28">
        <f t="shared" si="4"/>
        <v>10.634200248200495</v>
      </c>
      <c r="AJ11" s="6">
        <v>5.6549073966700512</v>
      </c>
      <c r="AK11" s="13">
        <f t="shared" si="22"/>
        <v>2.4082372893170869</v>
      </c>
      <c r="AL11" s="13">
        <f t="shared" si="23"/>
        <v>2.5956630019579365</v>
      </c>
      <c r="AM11" s="30">
        <v>-9.3526049010712153E-2</v>
      </c>
      <c r="AN11" s="30">
        <f t="shared" si="5"/>
        <v>1.4032189081631596</v>
      </c>
      <c r="AO11" s="6">
        <v>0.74618427316731095</v>
      </c>
      <c r="AP11" s="13">
        <f t="shared" si="24"/>
        <v>0.31777510492950961</v>
      </c>
      <c r="AQ11" s="13">
        <f t="shared" si="25"/>
        <v>0.34250656547334318</v>
      </c>
      <c r="AR11" s="30">
        <v>0.76884156441205176</v>
      </c>
      <c r="AS11" s="30">
        <f t="shared" si="6"/>
        <v>5.8693936337394854</v>
      </c>
      <c r="AT11" s="6">
        <v>3.1211446746094555</v>
      </c>
      <c r="AU11" s="13">
        <f t="shared" si="26"/>
        <v>1.3291918794592599</v>
      </c>
      <c r="AV11" s="13">
        <f t="shared" si="27"/>
        <v>1.4326388015500344</v>
      </c>
      <c r="AW11" s="9">
        <v>0.14805735210931117</v>
      </c>
      <c r="AX11" s="9">
        <f t="shared" si="7"/>
        <v>5.620107787702274</v>
      </c>
      <c r="AY11" s="6">
        <v>2.9885829076933659</v>
      </c>
      <c r="AZ11" s="13">
        <f t="shared" si="28"/>
        <v>1.2727382246367114</v>
      </c>
      <c r="BA11" s="13">
        <f t="shared" si="29"/>
        <v>1.3717915321392418</v>
      </c>
      <c r="BB11" s="27">
        <f t="shared" si="30"/>
        <v>34.948683833662486</v>
      </c>
      <c r="BC11" s="22">
        <f t="shared" si="31"/>
        <v>65.721907756980215</v>
      </c>
      <c r="BD11" s="30">
        <f t="shared" si="8"/>
        <v>6.6984313024587099</v>
      </c>
      <c r="BE11" s="30">
        <f t="shared" si="9"/>
        <v>43.832597830205671</v>
      </c>
      <c r="BF11" s="30">
        <f t="shared" si="32"/>
        <v>12.59657405903876</v>
      </c>
      <c r="BG11" s="30">
        <f t="shared" si="10"/>
        <v>5.4624158027151495</v>
      </c>
      <c r="BH11" s="30">
        <f t="shared" si="33"/>
        <v>10.272214805712593</v>
      </c>
      <c r="BI11" s="30">
        <f t="shared" si="11"/>
        <v>1.3500357671911516</v>
      </c>
      <c r="BJ11" s="30">
        <f t="shared" si="12"/>
        <v>8.8342437456904381</v>
      </c>
      <c r="BK11" s="30">
        <f t="shared" si="34"/>
        <v>2.5387773279890826</v>
      </c>
    </row>
    <row r="12" spans="1:77" x14ac:dyDescent="0.2">
      <c r="A12" s="3" t="s">
        <v>9</v>
      </c>
      <c r="B12" s="2" t="s">
        <v>15</v>
      </c>
      <c r="C12" s="3" t="s">
        <v>31</v>
      </c>
      <c r="D12" s="4" t="s">
        <v>61</v>
      </c>
      <c r="E12" s="10">
        <v>5.3204829563817402</v>
      </c>
      <c r="F12" s="13">
        <v>0.38400000000000001</v>
      </c>
      <c r="G12" s="13">
        <f t="shared" si="13"/>
        <v>4.9364829563817398</v>
      </c>
      <c r="H12" s="14">
        <v>3.6216706769796927</v>
      </c>
      <c r="I12" s="13">
        <v>0.46385229925678423</v>
      </c>
      <c r="J12" s="26">
        <v>34.271331711785237</v>
      </c>
      <c r="K12" s="14" t="s">
        <v>26</v>
      </c>
      <c r="L12" s="13">
        <f t="shared" si="0"/>
        <v>56.552246080178179</v>
      </c>
      <c r="M12" s="13">
        <v>15.614960918351681</v>
      </c>
      <c r="N12" s="13">
        <f t="shared" si="14"/>
        <v>10.629156515264402</v>
      </c>
      <c r="O12" s="13">
        <f t="shared" si="15"/>
        <v>11.455979202170465</v>
      </c>
      <c r="P12" s="22">
        <v>5.6675281350975446</v>
      </c>
      <c r="Q12" s="23" t="s">
        <v>26</v>
      </c>
      <c r="R12" s="22">
        <f t="shared" si="1"/>
        <v>10.203184987115623</v>
      </c>
      <c r="S12" s="13">
        <v>2.8172591870292889</v>
      </c>
      <c r="T12" s="13">
        <f t="shared" si="16"/>
        <v>1.9177178220028404</v>
      </c>
      <c r="U12" s="13">
        <f t="shared" si="17"/>
        <v>2.066893591504301</v>
      </c>
      <c r="V12" s="41">
        <v>198.26808510638301</v>
      </c>
      <c r="W12" s="7">
        <v>273.05408928791047</v>
      </c>
      <c r="X12" s="38">
        <v>4.6799929987304774</v>
      </c>
      <c r="Y12" s="138">
        <f t="shared" si="2"/>
        <v>84.181220531417353</v>
      </c>
      <c r="Z12" s="6">
        <v>23.243753515883071</v>
      </c>
      <c r="AA12" s="13">
        <f t="shared" si="18"/>
        <v>15.822101343346061</v>
      </c>
      <c r="AB12" s="13">
        <f t="shared" si="19"/>
        <v>17.052873731203782</v>
      </c>
      <c r="AC12" s="32">
        <v>0.37936772046589012</v>
      </c>
      <c r="AD12" s="32">
        <f t="shared" si="3"/>
        <v>6.8784073464329731</v>
      </c>
      <c r="AE12" s="6">
        <v>1.8992360045748968</v>
      </c>
      <c r="AF12" s="13">
        <f t="shared" si="20"/>
        <v>1.2928163482193953</v>
      </c>
      <c r="AG12" s="13">
        <f t="shared" si="21"/>
        <v>1.3933821725325255</v>
      </c>
      <c r="AH12" s="28">
        <v>-1.0092419197351106</v>
      </c>
      <c r="AI12" s="28">
        <f t="shared" si="4"/>
        <v>21.456263707271233</v>
      </c>
      <c r="AJ12" s="6">
        <v>5.9244104781953215</v>
      </c>
      <c r="AK12" s="13">
        <f t="shared" si="22"/>
        <v>4.0327661761485709</v>
      </c>
      <c r="AL12" s="13">
        <f t="shared" si="23"/>
        <v>4.3464676971148473</v>
      </c>
      <c r="AM12" s="30">
        <v>-0.24279678809214716</v>
      </c>
      <c r="AN12" s="30">
        <f t="shared" si="5"/>
        <v>4.2874855998417614</v>
      </c>
      <c r="AO12" s="6">
        <v>1.1838419288352655</v>
      </c>
      <c r="AP12" s="13">
        <f t="shared" si="24"/>
        <v>0.80584519018129108</v>
      </c>
      <c r="AQ12" s="13">
        <f t="shared" si="25"/>
        <v>0.86853041684242549</v>
      </c>
      <c r="AR12" s="30">
        <v>1.0749239509129442</v>
      </c>
      <c r="AS12" s="30">
        <f t="shared" si="6"/>
        <v>11.764292658332868</v>
      </c>
      <c r="AT12" s="6">
        <v>3.2483054666206561</v>
      </c>
      <c r="AU12" s="13">
        <f t="shared" si="26"/>
        <v>2.2111324770286118</v>
      </c>
      <c r="AV12" s="13">
        <f t="shared" si="27"/>
        <v>2.3831324370571032</v>
      </c>
      <c r="AW12" s="9">
        <v>0.58960212933740241</v>
      </c>
      <c r="AX12" s="9">
        <f t="shared" si="7"/>
        <v>14.142307011602883</v>
      </c>
      <c r="AY12" s="6">
        <v>3.9049124763041454</v>
      </c>
      <c r="AZ12" s="13">
        <f t="shared" si="28"/>
        <v>2.6580870811059851</v>
      </c>
      <c r="BA12" s="13">
        <f t="shared" si="29"/>
        <v>2.8648548240848526</v>
      </c>
      <c r="BB12" s="27">
        <f t="shared" si="30"/>
        <v>29.168163994078391</v>
      </c>
      <c r="BC12" s="22">
        <f t="shared" si="31"/>
        <v>105.63748423868859</v>
      </c>
      <c r="BD12" s="30">
        <f t="shared" si="8"/>
        <v>3.0830779334101623</v>
      </c>
      <c r="BE12" s="30">
        <f t="shared" si="9"/>
        <v>24.072087093597442</v>
      </c>
      <c r="BF12" s="30">
        <f t="shared" si="32"/>
        <v>11.165892946274734</v>
      </c>
      <c r="BG12" s="30">
        <f t="shared" si="10"/>
        <v>-13.55320307572671</v>
      </c>
      <c r="BH12" s="30">
        <f t="shared" si="33"/>
        <v>-49.085238158510407</v>
      </c>
      <c r="BI12" s="30">
        <f t="shared" si="11"/>
        <v>-0.26581874638087344</v>
      </c>
      <c r="BJ12" s="30">
        <f t="shared" si="12"/>
        <v>-2.0754622984549767</v>
      </c>
      <c r="BK12" s="30">
        <f t="shared" si="34"/>
        <v>-0.96270795915911123</v>
      </c>
      <c r="BN12" s="137"/>
      <c r="BR12" s="137"/>
      <c r="BX12" s="137"/>
    </row>
    <row r="13" spans="1:77" x14ac:dyDescent="0.2">
      <c r="A13" s="3" t="s">
        <v>9</v>
      </c>
      <c r="B13" s="2" t="s">
        <v>16</v>
      </c>
      <c r="C13" s="3" t="s">
        <v>32</v>
      </c>
      <c r="D13" s="4" t="s">
        <v>61</v>
      </c>
      <c r="E13" s="46" t="s">
        <v>26</v>
      </c>
      <c r="F13" s="4" t="s">
        <v>26</v>
      </c>
      <c r="G13" s="13" t="str">
        <f t="shared" si="13"/>
        <v>NA</v>
      </c>
      <c r="H13" s="4" t="s">
        <v>26</v>
      </c>
      <c r="I13" s="4" t="s">
        <v>26</v>
      </c>
      <c r="J13" s="26">
        <v>-2.9780457531633848</v>
      </c>
      <c r="K13" s="14" t="s">
        <v>26</v>
      </c>
      <c r="L13" s="13" t="str">
        <f t="shared" si="0"/>
        <v>NA</v>
      </c>
      <c r="M13" s="13" t="s">
        <v>26</v>
      </c>
      <c r="N13" s="13" t="str">
        <f t="shared" si="14"/>
        <v>NA</v>
      </c>
      <c r="O13" s="13" t="str">
        <f t="shared" si="15"/>
        <v>NA</v>
      </c>
      <c r="P13" s="22">
        <v>-0.45960818818181892</v>
      </c>
      <c r="Q13" s="23" t="s">
        <v>26</v>
      </c>
      <c r="R13" s="22" t="str">
        <f t="shared" si="1"/>
        <v>NA</v>
      </c>
      <c r="S13" s="13" t="s">
        <v>26</v>
      </c>
      <c r="T13" s="13" t="str">
        <f t="shared" si="16"/>
        <v>NA</v>
      </c>
      <c r="U13" s="13" t="str">
        <f t="shared" si="17"/>
        <v>NA</v>
      </c>
      <c r="V13" s="41">
        <v>61.741040462427776</v>
      </c>
      <c r="W13" s="1" t="s">
        <v>26</v>
      </c>
      <c r="X13" s="38">
        <v>0.24078551458422884</v>
      </c>
      <c r="Y13" s="138" t="str">
        <f t="shared" si="2"/>
        <v>NA</v>
      </c>
      <c r="Z13" s="6" t="s">
        <v>26</v>
      </c>
      <c r="AA13" s="13" t="str">
        <f t="shared" si="18"/>
        <v>NA</v>
      </c>
      <c r="AB13" s="13" t="str">
        <f t="shared" si="19"/>
        <v>NA</v>
      </c>
      <c r="AC13" s="32">
        <v>-5.9711075441412513E-2</v>
      </c>
      <c r="AD13" s="32" t="str">
        <f t="shared" si="3"/>
        <v>NA</v>
      </c>
      <c r="AE13" s="6" t="s">
        <v>26</v>
      </c>
      <c r="AF13" s="13" t="str">
        <f t="shared" si="20"/>
        <v>NA</v>
      </c>
      <c r="AG13" s="13" t="str">
        <f t="shared" si="21"/>
        <v>NA</v>
      </c>
      <c r="AH13" s="28">
        <v>5.3154966220847019E-2</v>
      </c>
      <c r="AI13" s="28" t="str">
        <f t="shared" si="4"/>
        <v>NA</v>
      </c>
      <c r="AJ13" s="6" t="s">
        <v>26</v>
      </c>
      <c r="AK13" s="13" t="str">
        <f t="shared" si="22"/>
        <v>NA</v>
      </c>
      <c r="AL13" s="13" t="str">
        <f t="shared" si="23"/>
        <v>NA</v>
      </c>
      <c r="AM13" s="30">
        <v>-2.0929500885601901E-2</v>
      </c>
      <c r="AN13" s="30" t="str">
        <f t="shared" si="5"/>
        <v>NA</v>
      </c>
      <c r="AO13" s="6" t="s">
        <v>26</v>
      </c>
      <c r="AP13" s="13" t="str">
        <f t="shared" si="24"/>
        <v>NA</v>
      </c>
      <c r="AQ13" s="13" t="str">
        <f t="shared" si="25"/>
        <v>NA</v>
      </c>
      <c r="AR13" s="30">
        <v>0.22479342798396984</v>
      </c>
      <c r="AS13" s="30" t="str">
        <f t="shared" si="6"/>
        <v>NA</v>
      </c>
      <c r="AT13" s="6" t="s">
        <v>26</v>
      </c>
      <c r="AU13" s="13" t="str">
        <f t="shared" si="26"/>
        <v>NA</v>
      </c>
      <c r="AV13" s="13" t="str">
        <f t="shared" si="27"/>
        <v>NA</v>
      </c>
      <c r="AW13" s="9">
        <v>1.5879799983139084E-2</v>
      </c>
      <c r="AX13" s="9" t="str">
        <f t="shared" si="7"/>
        <v>NA</v>
      </c>
      <c r="AY13" s="6" t="s">
        <v>26</v>
      </c>
      <c r="AZ13" s="13" t="str">
        <f t="shared" si="28"/>
        <v>NA</v>
      </c>
      <c r="BA13" s="13" t="str">
        <f t="shared" si="29"/>
        <v>NA</v>
      </c>
      <c r="BB13" s="27">
        <f t="shared" si="30"/>
        <v>0</v>
      </c>
      <c r="BC13" s="22" t="str">
        <f t="shared" si="31"/>
        <v>NA</v>
      </c>
      <c r="BD13" s="30">
        <f t="shared" si="8"/>
        <v>0</v>
      </c>
      <c r="BE13" s="30" t="str">
        <f t="shared" si="9"/>
        <v>NA</v>
      </c>
      <c r="BF13" s="30" t="str">
        <f>IFERROR(BE13*I13/J13, "NA")</f>
        <v>NA</v>
      </c>
      <c r="BG13" s="30" t="str">
        <f t="shared" si="10"/>
        <v>NA</v>
      </c>
      <c r="BH13" s="30" t="str">
        <f t="shared" si="33"/>
        <v>NA</v>
      </c>
      <c r="BI13" s="30" t="str">
        <f t="shared" si="11"/>
        <v>NA</v>
      </c>
      <c r="BJ13" s="30" t="str">
        <f t="shared" si="12"/>
        <v>NA</v>
      </c>
      <c r="BK13" s="30" t="str">
        <f t="shared" si="34"/>
        <v>NA</v>
      </c>
    </row>
    <row r="14" spans="1:77" x14ac:dyDescent="0.2">
      <c r="A14" s="3" t="s">
        <v>9</v>
      </c>
      <c r="B14" s="2" t="s">
        <v>17</v>
      </c>
      <c r="C14" s="3" t="s">
        <v>32</v>
      </c>
      <c r="D14" s="4" t="s">
        <v>61</v>
      </c>
      <c r="E14" s="46" t="s">
        <v>26</v>
      </c>
      <c r="F14" s="4" t="s">
        <v>26</v>
      </c>
      <c r="G14" s="13" t="str">
        <f t="shared" si="13"/>
        <v>NA</v>
      </c>
      <c r="H14" s="4" t="s">
        <v>26</v>
      </c>
      <c r="I14" s="4" t="s">
        <v>26</v>
      </c>
      <c r="J14" s="26">
        <v>-1.6818073695985112</v>
      </c>
      <c r="K14" s="14" t="s">
        <v>26</v>
      </c>
      <c r="L14" s="13" t="str">
        <f t="shared" si="0"/>
        <v>NA</v>
      </c>
      <c r="M14" s="13" t="s">
        <v>26</v>
      </c>
      <c r="N14" s="13" t="str">
        <f t="shared" si="14"/>
        <v>NA</v>
      </c>
      <c r="O14" s="13" t="str">
        <f t="shared" si="15"/>
        <v>NA</v>
      </c>
      <c r="P14" s="22">
        <v>-1.167237577403929</v>
      </c>
      <c r="Q14" s="23" t="s">
        <v>26</v>
      </c>
      <c r="R14" s="22" t="str">
        <f t="shared" si="1"/>
        <v>NA</v>
      </c>
      <c r="S14" s="13" t="s">
        <v>26</v>
      </c>
      <c r="T14" s="13" t="str">
        <f t="shared" si="16"/>
        <v>NA</v>
      </c>
      <c r="U14" s="13" t="str">
        <f t="shared" si="17"/>
        <v>NA</v>
      </c>
      <c r="V14" s="5" t="s">
        <v>26</v>
      </c>
      <c r="W14" s="1" t="s">
        <v>26</v>
      </c>
      <c r="X14" s="38">
        <v>0.32792192596298303</v>
      </c>
      <c r="Y14" s="138" t="str">
        <f t="shared" si="2"/>
        <v>NA</v>
      </c>
      <c r="Z14" s="6" t="s">
        <v>26</v>
      </c>
      <c r="AA14" s="13" t="str">
        <f t="shared" si="18"/>
        <v>NA</v>
      </c>
      <c r="AB14" s="13" t="str">
        <f t="shared" si="19"/>
        <v>NA</v>
      </c>
      <c r="AC14" s="32">
        <v>-1.7647058823529377E-2</v>
      </c>
      <c r="AD14" s="32" t="str">
        <f t="shared" si="3"/>
        <v>NA</v>
      </c>
      <c r="AE14" s="6" t="s">
        <v>26</v>
      </c>
      <c r="AF14" s="13" t="str">
        <f t="shared" si="20"/>
        <v>NA</v>
      </c>
      <c r="AG14" s="13" t="str">
        <f t="shared" si="21"/>
        <v>NA</v>
      </c>
      <c r="AH14" s="28">
        <v>-9.6727822731199148E-2</v>
      </c>
      <c r="AI14" s="28" t="str">
        <f t="shared" si="4"/>
        <v>NA</v>
      </c>
      <c r="AJ14" s="6" t="s">
        <v>26</v>
      </c>
      <c r="AK14" s="13" t="str">
        <f t="shared" si="22"/>
        <v>NA</v>
      </c>
      <c r="AL14" s="13" t="str">
        <f t="shared" si="23"/>
        <v>NA</v>
      </c>
      <c r="AM14" s="30">
        <v>-7.6092613893222805E-2</v>
      </c>
      <c r="AN14" s="30" t="str">
        <f t="shared" si="5"/>
        <v>NA</v>
      </c>
      <c r="AO14" s="6" t="s">
        <v>26</v>
      </c>
      <c r="AP14" s="13" t="str">
        <f t="shared" si="24"/>
        <v>NA</v>
      </c>
      <c r="AQ14" s="13" t="str">
        <f t="shared" si="25"/>
        <v>NA</v>
      </c>
      <c r="AR14" s="30">
        <v>-6.4138084598473574E-2</v>
      </c>
      <c r="AS14" s="30" t="str">
        <f t="shared" si="6"/>
        <v>NA</v>
      </c>
      <c r="AT14" s="6" t="s">
        <v>26</v>
      </c>
      <c r="AU14" s="13" t="str">
        <f t="shared" si="26"/>
        <v>NA</v>
      </c>
      <c r="AV14" s="13" t="str">
        <f t="shared" si="27"/>
        <v>NA</v>
      </c>
      <c r="AW14" s="9">
        <v>1.2625974518845931E-2</v>
      </c>
      <c r="AX14" s="9" t="str">
        <f t="shared" si="7"/>
        <v>NA</v>
      </c>
      <c r="AY14" s="6" t="s">
        <v>26</v>
      </c>
      <c r="AZ14" s="13" t="str">
        <f t="shared" si="28"/>
        <v>NA</v>
      </c>
      <c r="BA14" s="13" t="str">
        <f t="shared" si="29"/>
        <v>NA</v>
      </c>
      <c r="BB14" s="27">
        <f t="shared" si="30"/>
        <v>0</v>
      </c>
      <c r="BC14" s="22" t="str">
        <f t="shared" si="31"/>
        <v>NA</v>
      </c>
      <c r="BD14" s="30">
        <f t="shared" si="8"/>
        <v>0</v>
      </c>
      <c r="BE14" s="30" t="str">
        <f t="shared" si="9"/>
        <v>NA</v>
      </c>
      <c r="BF14" s="30" t="str">
        <f>IFERROR(BE14*I14/J14, "NA")</f>
        <v>NA</v>
      </c>
      <c r="BG14" s="30" t="str">
        <f t="shared" si="10"/>
        <v>NA</v>
      </c>
      <c r="BH14" s="30" t="str">
        <f t="shared" si="33"/>
        <v>NA</v>
      </c>
      <c r="BI14" s="30" t="str">
        <f t="shared" si="11"/>
        <v>NA</v>
      </c>
      <c r="BJ14" s="30" t="str">
        <f t="shared" si="12"/>
        <v>NA</v>
      </c>
      <c r="BK14" s="30" t="str">
        <f t="shared" si="34"/>
        <v>NA</v>
      </c>
    </row>
    <row r="15" spans="1:77" x14ac:dyDescent="0.2">
      <c r="A15" s="3" t="s">
        <v>9</v>
      </c>
      <c r="B15" s="2" t="s">
        <v>18</v>
      </c>
      <c r="C15" s="3" t="s">
        <v>32</v>
      </c>
      <c r="D15" s="4" t="s">
        <v>61</v>
      </c>
      <c r="E15" s="46" t="s">
        <v>26</v>
      </c>
      <c r="F15" s="4" t="s">
        <v>26</v>
      </c>
      <c r="G15" s="13" t="str">
        <f t="shared" si="13"/>
        <v>NA</v>
      </c>
      <c r="H15" s="4" t="s">
        <v>26</v>
      </c>
      <c r="I15" s="4" t="s">
        <v>26</v>
      </c>
      <c r="J15" s="26">
        <v>2.4403408723020714</v>
      </c>
      <c r="K15" s="14" t="s">
        <v>26</v>
      </c>
      <c r="L15" s="13" t="str">
        <f t="shared" si="0"/>
        <v>NA</v>
      </c>
      <c r="M15" s="13" t="s">
        <v>26</v>
      </c>
      <c r="N15" s="13" t="str">
        <f t="shared" si="14"/>
        <v>NA</v>
      </c>
      <c r="O15" s="13" t="str">
        <f t="shared" si="15"/>
        <v>NA</v>
      </c>
      <c r="P15" s="22">
        <v>-0.32076862730301275</v>
      </c>
      <c r="Q15" s="23" t="s">
        <v>26</v>
      </c>
      <c r="R15" s="22" t="str">
        <f t="shared" si="1"/>
        <v>NA</v>
      </c>
      <c r="S15" s="13" t="s">
        <v>26</v>
      </c>
      <c r="T15" s="13" t="str">
        <f t="shared" si="16"/>
        <v>NA</v>
      </c>
      <c r="U15" s="13" t="str">
        <f t="shared" si="17"/>
        <v>NA</v>
      </c>
      <c r="V15" s="5" t="s">
        <v>26</v>
      </c>
      <c r="W15" s="1" t="s">
        <v>26</v>
      </c>
      <c r="X15" s="38">
        <v>0.44224462142091492</v>
      </c>
      <c r="Y15" s="138" t="str">
        <f t="shared" si="2"/>
        <v>NA</v>
      </c>
      <c r="Z15" s="6" t="s">
        <v>26</v>
      </c>
      <c r="AA15" s="13" t="str">
        <f t="shared" si="18"/>
        <v>NA</v>
      </c>
      <c r="AB15" s="13" t="str">
        <f t="shared" si="19"/>
        <v>NA</v>
      </c>
      <c r="AC15" s="32">
        <v>0.3556603773584906</v>
      </c>
      <c r="AD15" s="32" t="str">
        <f t="shared" si="3"/>
        <v>NA</v>
      </c>
      <c r="AE15" s="6" t="s">
        <v>26</v>
      </c>
      <c r="AF15" s="13" t="str">
        <f t="shared" si="20"/>
        <v>NA</v>
      </c>
      <c r="AG15" s="13" t="str">
        <f t="shared" si="21"/>
        <v>NA</v>
      </c>
      <c r="AH15" s="28">
        <v>0.33670935120287454</v>
      </c>
      <c r="AI15" s="28" t="str">
        <f t="shared" si="4"/>
        <v>NA</v>
      </c>
      <c r="AJ15" s="6" t="s">
        <v>26</v>
      </c>
      <c r="AK15" s="13" t="str">
        <f t="shared" si="22"/>
        <v>NA</v>
      </c>
      <c r="AL15" s="13" t="str">
        <f t="shared" si="23"/>
        <v>NA</v>
      </c>
      <c r="AM15" s="30">
        <v>3.2221147374867962E-2</v>
      </c>
      <c r="AN15" s="30" t="str">
        <f t="shared" si="5"/>
        <v>NA</v>
      </c>
      <c r="AO15" s="6" t="s">
        <v>26</v>
      </c>
      <c r="AP15" s="13" t="str">
        <f t="shared" si="24"/>
        <v>NA</v>
      </c>
      <c r="AQ15" s="13" t="str">
        <f t="shared" si="25"/>
        <v>NA</v>
      </c>
      <c r="AR15" s="30">
        <v>1.2433150890377489</v>
      </c>
      <c r="AS15" s="30" t="str">
        <f t="shared" si="6"/>
        <v>NA</v>
      </c>
      <c r="AT15" s="6" t="s">
        <v>26</v>
      </c>
      <c r="AU15" s="13" t="str">
        <f t="shared" si="26"/>
        <v>NA</v>
      </c>
      <c r="AV15" s="13" t="str">
        <f t="shared" si="27"/>
        <v>NA</v>
      </c>
      <c r="AW15" s="9">
        <v>-0.44855454685729745</v>
      </c>
      <c r="AX15" s="9" t="str">
        <f t="shared" si="7"/>
        <v>NA</v>
      </c>
      <c r="AY15" s="6" t="s">
        <v>26</v>
      </c>
      <c r="AZ15" s="13" t="str">
        <f t="shared" si="28"/>
        <v>NA</v>
      </c>
      <c r="BA15" s="13" t="str">
        <f t="shared" si="29"/>
        <v>NA</v>
      </c>
      <c r="BB15" s="27">
        <f t="shared" si="30"/>
        <v>0</v>
      </c>
      <c r="BC15" s="22" t="str">
        <f t="shared" si="31"/>
        <v>NA</v>
      </c>
      <c r="BD15" s="30">
        <f t="shared" si="8"/>
        <v>0</v>
      </c>
      <c r="BE15" s="30" t="str">
        <f t="shared" si="9"/>
        <v>NA</v>
      </c>
      <c r="BF15" s="30" t="str">
        <f>IFERROR(BE15*I15/J15, "NA")</f>
        <v>NA</v>
      </c>
      <c r="BG15" s="30" t="str">
        <f t="shared" si="10"/>
        <v>NA</v>
      </c>
      <c r="BH15" s="30" t="str">
        <f t="shared" si="33"/>
        <v>NA</v>
      </c>
      <c r="BI15" s="30" t="str">
        <f t="shared" si="11"/>
        <v>NA</v>
      </c>
      <c r="BJ15" s="30" t="str">
        <f t="shared" si="12"/>
        <v>NA</v>
      </c>
      <c r="BK15" s="30" t="str">
        <f t="shared" si="34"/>
        <v>NA</v>
      </c>
    </row>
    <row r="16" spans="1:77" x14ac:dyDescent="0.2">
      <c r="A16" s="2" t="s">
        <v>1</v>
      </c>
      <c r="B16" s="2" t="s">
        <v>19</v>
      </c>
      <c r="C16" s="3" t="s">
        <v>30</v>
      </c>
      <c r="D16" s="4" t="s">
        <v>61</v>
      </c>
      <c r="E16" s="10">
        <v>11.990533697116765</v>
      </c>
      <c r="F16" s="13">
        <v>0.33946000000000004</v>
      </c>
      <c r="G16" s="13">
        <f t="shared" si="13"/>
        <v>11.651073697116765</v>
      </c>
      <c r="H16" s="14">
        <v>3.1999800178174458</v>
      </c>
      <c r="I16" s="14">
        <v>0.45691776078590957</v>
      </c>
      <c r="J16" s="26">
        <v>38.620272828152949</v>
      </c>
      <c r="K16" s="14" t="s">
        <v>26</v>
      </c>
      <c r="L16" s="13">
        <f t="shared" si="0"/>
        <v>65.600296082807247</v>
      </c>
      <c r="M16" s="13">
        <v>20.500220538111389</v>
      </c>
      <c r="N16" s="13">
        <f t="shared" si="14"/>
        <v>5.4710071911629292</v>
      </c>
      <c r="O16" s="13">
        <f t="shared" si="15"/>
        <v>5.6304077879999195</v>
      </c>
      <c r="P16" s="22">
        <v>8.0325133435047231</v>
      </c>
      <c r="Q16" s="23" t="s">
        <v>26</v>
      </c>
      <c r="R16" s="22">
        <f t="shared" si="1"/>
        <v>13.624659314988078</v>
      </c>
      <c r="S16" s="13">
        <v>4.2577326230558183</v>
      </c>
      <c r="T16" s="13">
        <f t="shared" si="16"/>
        <v>1.1362846441325838</v>
      </c>
      <c r="U16" s="13">
        <f t="shared" si="17"/>
        <v>1.1693908792594545</v>
      </c>
      <c r="V16" s="41">
        <v>294.99886363636364</v>
      </c>
      <c r="W16" s="7">
        <v>480.27922955422946</v>
      </c>
      <c r="X16" s="38">
        <v>5.014494929433905</v>
      </c>
      <c r="Y16" s="138">
        <f t="shared" si="2"/>
        <v>88.17659840013269</v>
      </c>
      <c r="Z16" s="6">
        <v>27.555359067608727</v>
      </c>
      <c r="AA16" s="13">
        <f t="shared" si="18"/>
        <v>7.3538510150999841</v>
      </c>
      <c r="AB16" s="13">
        <f t="shared" si="19"/>
        <v>7.5681092311649643</v>
      </c>
      <c r="AC16" s="32">
        <v>0.49546191247974075</v>
      </c>
      <c r="AD16" s="32">
        <f t="shared" si="3"/>
        <v>10.831972669958603</v>
      </c>
      <c r="AE16" s="6">
        <v>3.3850125968432065</v>
      </c>
      <c r="AF16" s="13">
        <f t="shared" si="20"/>
        <v>0.90337702587527446</v>
      </c>
      <c r="AG16" s="13">
        <f t="shared" si="21"/>
        <v>0.92969737824584697</v>
      </c>
      <c r="AH16" s="28">
        <v>-3.0556552731668076</v>
      </c>
      <c r="AI16" s="28">
        <f t="shared" si="4"/>
        <v>56.998006222748906</v>
      </c>
      <c r="AJ16" s="6">
        <v>17.811988170358806</v>
      </c>
      <c r="AK16" s="13">
        <f t="shared" si="22"/>
        <v>4.7535837571979469</v>
      </c>
      <c r="AL16" s="13">
        <f t="shared" si="23"/>
        <v>4.8920818548125684</v>
      </c>
      <c r="AM16" s="30">
        <v>-0.42357427627612515</v>
      </c>
      <c r="AN16" s="30">
        <f t="shared" si="5"/>
        <v>8.4666618955774666</v>
      </c>
      <c r="AO16" s="6">
        <v>2.6458483641882782</v>
      </c>
      <c r="AP16" s="13">
        <f t="shared" si="24"/>
        <v>0.70611218061239045</v>
      </c>
      <c r="AQ16" s="13">
        <f t="shared" si="25"/>
        <v>0.72668512067455815</v>
      </c>
      <c r="AR16" s="30">
        <v>-2.1866089466369134</v>
      </c>
      <c r="AS16" s="30">
        <f t="shared" si="6"/>
        <v>-27.712552956643954</v>
      </c>
      <c r="AT16" s="6">
        <v>-8.6602268771494924</v>
      </c>
      <c r="AU16" s="13">
        <f t="shared" si="26"/>
        <v>-2.3112026250597748</v>
      </c>
      <c r="AV16" s="13">
        <f t="shared" si="27"/>
        <v>-2.3785406973695347</v>
      </c>
      <c r="AW16" s="9">
        <v>0.41104256295401859</v>
      </c>
      <c r="AX16" s="9">
        <f t="shared" si="7"/>
        <v>8.8768918938653663</v>
      </c>
      <c r="AY16" s="6">
        <v>2.7740460391749169</v>
      </c>
      <c r="AZ16" s="13">
        <f t="shared" si="28"/>
        <v>0.7403250028812226</v>
      </c>
      <c r="BA16" s="13">
        <f t="shared" si="29"/>
        <v>0.76189475104445425</v>
      </c>
      <c r="BB16" s="27">
        <f t="shared" si="30"/>
        <v>45.367347237967536</v>
      </c>
      <c r="BC16" s="22">
        <f t="shared" si="31"/>
        <v>145.17460462288159</v>
      </c>
      <c r="BD16" s="30">
        <f t="shared" si="8"/>
        <v>6.0308609610314843</v>
      </c>
      <c r="BE16" s="30">
        <f t="shared" si="9"/>
        <v>42.236560321800468</v>
      </c>
      <c r="BF16" s="30">
        <f t="shared" si="32"/>
        <v>19.298634565536069</v>
      </c>
      <c r="BG16" s="30">
        <f t="shared" si="10"/>
        <v>-24.867126699856147</v>
      </c>
      <c r="BH16" s="30">
        <f t="shared" si="33"/>
        <v>-79.574308540074341</v>
      </c>
      <c r="BI16" s="30">
        <f t="shared" si="11"/>
        <v>-1.7731283379756659</v>
      </c>
      <c r="BJ16" s="30">
        <f t="shared" si="12"/>
        <v>-12.41793543063114</v>
      </c>
      <c r="BK16" s="30">
        <f t="shared" si="34"/>
        <v>-5.6739752505479917</v>
      </c>
    </row>
    <row r="17" spans="1:63" x14ac:dyDescent="0.2">
      <c r="A17" s="2" t="s">
        <v>1</v>
      </c>
      <c r="B17" s="2" t="s">
        <v>20</v>
      </c>
      <c r="C17" s="3" t="s">
        <v>30</v>
      </c>
      <c r="D17" s="4" t="s">
        <v>61</v>
      </c>
      <c r="E17" s="10">
        <v>4.8245978832705436</v>
      </c>
      <c r="F17" s="13">
        <v>0.21183333333333337</v>
      </c>
      <c r="G17" s="13">
        <f t="shared" si="13"/>
        <v>4.6127645499372099</v>
      </c>
      <c r="H17" s="14">
        <v>1.9722181055225756</v>
      </c>
      <c r="I17" s="13">
        <v>0.3204973334190066</v>
      </c>
      <c r="J17" s="26">
        <v>28.46813557229639</v>
      </c>
      <c r="K17" s="14" t="s">
        <v>26</v>
      </c>
      <c r="L17" s="13">
        <f t="shared" si="0"/>
        <v>49.626359091495488</v>
      </c>
      <c r="M17" s="13">
        <v>25.162713470955619</v>
      </c>
      <c r="N17" s="13">
        <f t="shared" si="14"/>
        <v>10.286113017538014</v>
      </c>
      <c r="O17" s="13">
        <f t="shared" si="15"/>
        <v>10.758485189141297</v>
      </c>
      <c r="P17" s="22">
        <v>7.3307338671236817</v>
      </c>
      <c r="Q17" s="23" t="s">
        <v>26</v>
      </c>
      <c r="R17" s="22">
        <f t="shared" si="1"/>
        <v>12.593090311691123</v>
      </c>
      <c r="S17" s="13">
        <v>6.3852422186106796</v>
      </c>
      <c r="T17" s="13">
        <f t="shared" si="16"/>
        <v>2.6101844374135488</v>
      </c>
      <c r="U17" s="13">
        <f t="shared" si="17"/>
        <v>2.7300526994950443</v>
      </c>
      <c r="V17" s="41">
        <v>328.50340909090909</v>
      </c>
      <c r="W17" s="7">
        <v>547.28832046332036</v>
      </c>
      <c r="X17" s="38">
        <v>3.6726021490992915</v>
      </c>
      <c r="Y17" s="138">
        <f t="shared" si="2"/>
        <v>62.712818793967919</v>
      </c>
      <c r="Z17" s="6">
        <v>31.79811533945481</v>
      </c>
      <c r="AA17" s="13">
        <f t="shared" si="18"/>
        <v>12.99855870090785</v>
      </c>
      <c r="AB17" s="13">
        <f t="shared" si="19"/>
        <v>13.595495307650502</v>
      </c>
      <c r="AC17" s="32">
        <v>0.4342356687898089</v>
      </c>
      <c r="AD17" s="32">
        <f t="shared" si="3"/>
        <v>9.362542821400238</v>
      </c>
      <c r="AE17" s="6">
        <v>4.7472147199051591</v>
      </c>
      <c r="AF17" s="13">
        <f t="shared" si="20"/>
        <v>1.9405851115312993</v>
      </c>
      <c r="AG17" s="13">
        <f t="shared" si="21"/>
        <v>2.0297031682503031</v>
      </c>
      <c r="AH17" s="28">
        <v>-1.9995677993735101</v>
      </c>
      <c r="AI17" s="28">
        <f t="shared" si="4"/>
        <v>36.858582861261304</v>
      </c>
      <c r="AJ17" s="6">
        <v>18.688897925665753</v>
      </c>
      <c r="AK17" s="13">
        <f t="shared" si="22"/>
        <v>7.6397212271451034</v>
      </c>
      <c r="AL17" s="13">
        <f t="shared" si="23"/>
        <v>7.9905623758236333</v>
      </c>
      <c r="AM17" s="30">
        <v>-0.22325070872895933</v>
      </c>
      <c r="AN17" s="30">
        <f t="shared" si="5"/>
        <v>4.6277808520478674</v>
      </c>
      <c r="AO17" s="6">
        <v>2.3464853299385218</v>
      </c>
      <c r="AP17" s="13">
        <f t="shared" si="24"/>
        <v>0.95920550562252116</v>
      </c>
      <c r="AQ17" s="13">
        <f t="shared" si="25"/>
        <v>1.0032553801409314</v>
      </c>
      <c r="AR17" s="30">
        <v>-1.388474022296734</v>
      </c>
      <c r="AS17" s="30">
        <f t="shared" si="6"/>
        <v>-12.369454314346825</v>
      </c>
      <c r="AT17" s="6">
        <v>-6.2718490818586767</v>
      </c>
      <c r="AU17" s="13">
        <f t="shared" si="26"/>
        <v>-2.5638311448169238</v>
      </c>
      <c r="AV17" s="13">
        <f t="shared" si="27"/>
        <v>-2.6815707111075509</v>
      </c>
      <c r="AW17" s="9">
        <v>0.46178027073623112</v>
      </c>
      <c r="AX17" s="9">
        <f t="shared" si="7"/>
        <v>9.9372848787975894</v>
      </c>
      <c r="AY17" s="6">
        <v>5.0386338361722531</v>
      </c>
      <c r="AZ17" s="13">
        <f t="shared" si="28"/>
        <v>2.0597125644927758</v>
      </c>
      <c r="BA17" s="13">
        <f t="shared" si="29"/>
        <v>2.1543013460188116</v>
      </c>
      <c r="BB17" s="27">
        <f t="shared" si="30"/>
        <v>50.487013265120567</v>
      </c>
      <c r="BC17" s="22">
        <f t="shared" si="31"/>
        <v>99.571401655229224</v>
      </c>
      <c r="BD17" s="30">
        <f t="shared" si="8"/>
        <v>7.0937000498436813</v>
      </c>
      <c r="BE17" s="30">
        <f t="shared" si="9"/>
        <v>43.651919110221307</v>
      </c>
      <c r="BF17" s="30">
        <f t="shared" si="32"/>
        <v>13.990323673448106</v>
      </c>
      <c r="BG17" s="30">
        <f t="shared" si="10"/>
        <v>-25.324299794164947</v>
      </c>
      <c r="BH17" s="30">
        <f t="shared" si="33"/>
        <v>-49.945042563733736</v>
      </c>
      <c r="BI17" s="30">
        <f t="shared" si="11"/>
        <v>-0.70845783123300166</v>
      </c>
      <c r="BJ17" s="30">
        <f t="shared" si="12"/>
        <v>-4.3595787423613004</v>
      </c>
      <c r="BK17" s="30">
        <f t="shared" si="34"/>
        <v>-1.3972333617569834</v>
      </c>
    </row>
    <row r="18" spans="1:63" x14ac:dyDescent="0.2">
      <c r="A18" s="2" t="s">
        <v>1</v>
      </c>
      <c r="B18" s="2" t="s">
        <v>21</v>
      </c>
      <c r="C18" s="3" t="s">
        <v>30</v>
      </c>
      <c r="D18" s="4" t="s">
        <v>61</v>
      </c>
      <c r="E18" s="10">
        <v>3.026186742660153</v>
      </c>
      <c r="F18" s="13">
        <v>0.26258333333333334</v>
      </c>
      <c r="G18" s="13">
        <f t="shared" si="13"/>
        <v>2.7636034093268198</v>
      </c>
      <c r="H18" s="14">
        <v>2.0148978272151776</v>
      </c>
      <c r="I18" s="13">
        <v>0.30892953610296031</v>
      </c>
      <c r="J18" s="26">
        <v>21.164006141038342</v>
      </c>
      <c r="K18" s="14" t="s">
        <v>26</v>
      </c>
      <c r="L18" s="13">
        <f t="shared" si="0"/>
        <v>37.780505482238347</v>
      </c>
      <c r="M18" s="13">
        <v>18.750581281064452</v>
      </c>
      <c r="N18" s="13">
        <f t="shared" si="14"/>
        <v>12.484525475459455</v>
      </c>
      <c r="O18" s="13">
        <f t="shared" si="15"/>
        <v>13.670740655020836</v>
      </c>
      <c r="P18" s="22">
        <v>4.8669926290479175</v>
      </c>
      <c r="Q18" s="23" t="s">
        <v>26</v>
      </c>
      <c r="R18" s="22">
        <f t="shared" si="1"/>
        <v>8.5947442570586734</v>
      </c>
      <c r="S18" s="13">
        <v>4.2655980571171721</v>
      </c>
      <c r="T18" s="13">
        <f t="shared" si="16"/>
        <v>2.8401235574456023</v>
      </c>
      <c r="U18" s="13">
        <f t="shared" si="17"/>
        <v>3.1099774403420093</v>
      </c>
      <c r="V18" s="41">
        <v>289.27000000000004</v>
      </c>
      <c r="W18" s="7">
        <v>468.82150228150226</v>
      </c>
      <c r="X18" s="38">
        <v>3.7028380624499966</v>
      </c>
      <c r="Y18" s="138">
        <f t="shared" si="2"/>
        <v>63.342836532470599</v>
      </c>
      <c r="Z18" s="6">
        <v>31.437244944582496</v>
      </c>
      <c r="AA18" s="13">
        <f t="shared" si="18"/>
        <v>20.931568974090947</v>
      </c>
      <c r="AB18" s="13">
        <f t="shared" si="19"/>
        <v>22.920378632728688</v>
      </c>
      <c r="AC18" s="32">
        <v>0.19146919431279619</v>
      </c>
      <c r="AD18" s="32">
        <f t="shared" si="3"/>
        <v>3.5361474339519341</v>
      </c>
      <c r="AE18" s="6">
        <v>1.7550008671354318</v>
      </c>
      <c r="AF18" s="13">
        <f t="shared" si="20"/>
        <v>1.1685159359476616</v>
      </c>
      <c r="AG18" s="13">
        <f t="shared" si="21"/>
        <v>1.2795422896128561</v>
      </c>
      <c r="AH18" s="28">
        <v>-1.8373894724354267</v>
      </c>
      <c r="AI18" s="28">
        <f t="shared" si="4"/>
        <v>33.717406335180549</v>
      </c>
      <c r="AJ18" s="6">
        <v>16.734052655057905</v>
      </c>
      <c r="AK18" s="13">
        <f t="shared" si="22"/>
        <v>11.141878939546688</v>
      </c>
      <c r="AL18" s="13">
        <f t="shared" si="23"/>
        <v>12.200522774501026</v>
      </c>
      <c r="AM18" s="30">
        <v>-0.20783036219864129</v>
      </c>
      <c r="AN18" s="30">
        <f t="shared" si="5"/>
        <v>4.3298259162030188</v>
      </c>
      <c r="AO18" s="6">
        <v>2.1489059433784492</v>
      </c>
      <c r="AP18" s="13">
        <f t="shared" si="24"/>
        <v>1.4307860962991692</v>
      </c>
      <c r="AQ18" s="13">
        <f t="shared" si="25"/>
        <v>1.5667320070565811</v>
      </c>
      <c r="AR18" s="30">
        <v>3.6413837548857844</v>
      </c>
      <c r="AS18" s="30">
        <f t="shared" si="6"/>
        <v>85.773472912006696</v>
      </c>
      <c r="AT18" s="6">
        <v>42.569638893578826</v>
      </c>
      <c r="AU18" s="13">
        <f t="shared" si="26"/>
        <v>28.343747496761548</v>
      </c>
      <c r="AV18" s="13">
        <f t="shared" si="27"/>
        <v>31.036824105272064</v>
      </c>
      <c r="AW18" s="9">
        <v>1.4196612835129994</v>
      </c>
      <c r="AX18" s="9">
        <f t="shared" si="7"/>
        <v>28.635366148830393</v>
      </c>
      <c r="AY18" s="6">
        <v>14.211820451664186</v>
      </c>
      <c r="AZ18" s="13">
        <f t="shared" si="28"/>
        <v>9.4625244850747805</v>
      </c>
      <c r="BA18" s="13">
        <f t="shared" si="29"/>
        <v>10.361604726709185</v>
      </c>
      <c r="BB18" s="27">
        <f t="shared" si="30"/>
        <v>48.171297599640397</v>
      </c>
      <c r="BC18" s="22">
        <f t="shared" si="31"/>
        <v>97.060242867651141</v>
      </c>
      <c r="BD18" s="30">
        <f t="shared" si="8"/>
        <v>3.903906810513881</v>
      </c>
      <c r="BE18" s="30">
        <f t="shared" si="9"/>
        <v>25.46203075750379</v>
      </c>
      <c r="BF18" s="30">
        <f t="shared" si="32"/>
        <v>7.8659733501549525</v>
      </c>
      <c r="BG18" s="30">
        <f t="shared" si="10"/>
        <v>-29.420716318575945</v>
      </c>
      <c r="BH18" s="30">
        <f t="shared" si="33"/>
        <v>-59.279737385412794</v>
      </c>
      <c r="BI18" s="30">
        <f t="shared" si="11"/>
        <v>0.36169124660329111</v>
      </c>
      <c r="BJ18" s="30">
        <f t="shared" si="12"/>
        <v>2.359019846716226</v>
      </c>
      <c r="BK18" s="30">
        <f t="shared" si="34"/>
        <v>0.72877090690372093</v>
      </c>
    </row>
    <row r="19" spans="1:63" x14ac:dyDescent="0.2">
      <c r="A19" s="2" t="s">
        <v>1</v>
      </c>
      <c r="B19" s="2" t="s">
        <v>16</v>
      </c>
      <c r="C19" s="3" t="s">
        <v>32</v>
      </c>
      <c r="D19" s="4" t="s">
        <v>61</v>
      </c>
      <c r="E19" s="46" t="s">
        <v>26</v>
      </c>
      <c r="F19" s="4" t="s">
        <v>26</v>
      </c>
      <c r="G19" s="13" t="str">
        <f t="shared" si="13"/>
        <v>NA</v>
      </c>
      <c r="H19" s="4" t="s">
        <v>26</v>
      </c>
      <c r="I19" s="4" t="s">
        <v>26</v>
      </c>
      <c r="J19" s="26">
        <v>-5.232661052973846</v>
      </c>
      <c r="K19" s="14" t="s">
        <v>26</v>
      </c>
      <c r="L19" s="13" t="str">
        <f t="shared" si="0"/>
        <v>NA</v>
      </c>
      <c r="M19" s="13" t="s">
        <v>26</v>
      </c>
      <c r="N19" s="13" t="str">
        <f t="shared" si="14"/>
        <v>NA</v>
      </c>
      <c r="O19" s="13" t="str">
        <f t="shared" si="15"/>
        <v>NA</v>
      </c>
      <c r="P19" s="22">
        <v>-1.4847161848606585</v>
      </c>
      <c r="Q19" s="23" t="s">
        <v>26</v>
      </c>
      <c r="R19" s="22" t="str">
        <f t="shared" si="1"/>
        <v>NA</v>
      </c>
      <c r="S19" s="13" t="s">
        <v>26</v>
      </c>
      <c r="T19" s="13" t="str">
        <f t="shared" si="16"/>
        <v>NA</v>
      </c>
      <c r="U19" s="13" t="str">
        <f t="shared" si="17"/>
        <v>NA</v>
      </c>
      <c r="V19" s="41">
        <v>54.859248859248893</v>
      </c>
      <c r="W19" s="1" t="s">
        <v>26</v>
      </c>
      <c r="X19" s="38">
        <v>0.41146772300228268</v>
      </c>
      <c r="Y19" s="138" t="str">
        <f t="shared" si="2"/>
        <v>NA</v>
      </c>
      <c r="Z19" s="6" t="s">
        <v>26</v>
      </c>
      <c r="AA19" s="13" t="str">
        <f t="shared" si="18"/>
        <v>NA</v>
      </c>
      <c r="AB19" s="13" t="str">
        <f t="shared" si="19"/>
        <v>NA</v>
      </c>
      <c r="AC19" s="32">
        <v>6.8181818181818177E-2</v>
      </c>
      <c r="AD19" s="32" t="str">
        <f t="shared" si="3"/>
        <v>NA</v>
      </c>
      <c r="AE19" s="6" t="s">
        <v>26</v>
      </c>
      <c r="AF19" s="13" t="str">
        <f t="shared" si="20"/>
        <v>NA</v>
      </c>
      <c r="AG19" s="13" t="str">
        <f t="shared" si="21"/>
        <v>NA</v>
      </c>
      <c r="AH19" s="28">
        <v>-0.12344835692663245</v>
      </c>
      <c r="AI19" s="28" t="str">
        <f t="shared" si="4"/>
        <v>NA</v>
      </c>
      <c r="AJ19" s="6" t="s">
        <v>26</v>
      </c>
      <c r="AK19" s="13" t="str">
        <f t="shared" si="22"/>
        <v>NA</v>
      </c>
      <c r="AL19" s="13" t="str">
        <f t="shared" si="23"/>
        <v>NA</v>
      </c>
      <c r="AM19" s="30">
        <v>1.0986283128573228E-2</v>
      </c>
      <c r="AN19" s="30" t="str">
        <f t="shared" si="5"/>
        <v>NA</v>
      </c>
      <c r="AO19" s="6" t="s">
        <v>26</v>
      </c>
      <c r="AP19" s="13" t="str">
        <f t="shared" si="24"/>
        <v>NA</v>
      </c>
      <c r="AQ19" s="13" t="str">
        <f t="shared" si="25"/>
        <v>NA</v>
      </c>
      <c r="AR19" s="30">
        <v>0.13641928685777824</v>
      </c>
      <c r="AS19" s="30" t="str">
        <f t="shared" si="6"/>
        <v>NA</v>
      </c>
      <c r="AT19" s="6" t="s">
        <v>26</v>
      </c>
      <c r="AU19" s="13" t="str">
        <f t="shared" si="26"/>
        <v>NA</v>
      </c>
      <c r="AV19" s="13" t="str">
        <f t="shared" si="27"/>
        <v>NA</v>
      </c>
      <c r="AW19" s="9">
        <v>-0.14684748025980007</v>
      </c>
      <c r="AX19" s="9" t="str">
        <f t="shared" si="7"/>
        <v>NA</v>
      </c>
      <c r="AY19" s="6" t="s">
        <v>26</v>
      </c>
      <c r="AZ19" s="13" t="str">
        <f t="shared" si="28"/>
        <v>NA</v>
      </c>
      <c r="BA19" s="13" t="str">
        <f t="shared" si="29"/>
        <v>NA</v>
      </c>
      <c r="BB19" s="27">
        <f t="shared" si="30"/>
        <v>0</v>
      </c>
      <c r="BC19" s="22" t="str">
        <f t="shared" si="31"/>
        <v>NA</v>
      </c>
      <c r="BD19" s="30">
        <f t="shared" si="8"/>
        <v>0</v>
      </c>
      <c r="BE19" s="30" t="str">
        <f t="shared" si="9"/>
        <v>NA</v>
      </c>
      <c r="BF19" s="30" t="str">
        <f>IFERROR(BE19*I19/J19, "NA")</f>
        <v>NA</v>
      </c>
      <c r="BG19" s="30" t="str">
        <f t="shared" si="10"/>
        <v>NA</v>
      </c>
      <c r="BH19" s="30" t="str">
        <f t="shared" si="33"/>
        <v>NA</v>
      </c>
      <c r="BI19" s="30" t="str">
        <f t="shared" si="11"/>
        <v>NA</v>
      </c>
      <c r="BJ19" s="30" t="str">
        <f t="shared" si="12"/>
        <v>NA</v>
      </c>
      <c r="BK19" s="30" t="str">
        <f t="shared" si="34"/>
        <v>NA</v>
      </c>
    </row>
    <row r="20" spans="1:63" x14ac:dyDescent="0.2">
      <c r="A20" s="2" t="s">
        <v>1</v>
      </c>
      <c r="B20" s="2" t="s">
        <v>17</v>
      </c>
      <c r="C20" s="3" t="s">
        <v>32</v>
      </c>
      <c r="D20" s="4" t="s">
        <v>61</v>
      </c>
      <c r="E20" s="46" t="s">
        <v>26</v>
      </c>
      <c r="F20" s="4" t="s">
        <v>26</v>
      </c>
      <c r="G20" s="13" t="str">
        <f t="shared" si="13"/>
        <v>NA</v>
      </c>
      <c r="H20" s="4" t="s">
        <v>26</v>
      </c>
      <c r="I20" s="4" t="s">
        <v>26</v>
      </c>
      <c r="J20" s="26">
        <v>-13.516859885192941</v>
      </c>
      <c r="K20" s="14" t="s">
        <v>26</v>
      </c>
      <c r="L20" s="13" t="str">
        <f t="shared" si="0"/>
        <v>NA</v>
      </c>
      <c r="M20" s="13" t="s">
        <v>26</v>
      </c>
      <c r="N20" s="13" t="str">
        <f t="shared" si="14"/>
        <v>NA</v>
      </c>
      <c r="O20" s="13" t="str">
        <f t="shared" si="15"/>
        <v>NA</v>
      </c>
      <c r="P20" s="22">
        <v>-2.1932659040389799</v>
      </c>
      <c r="Q20" s="23" t="s">
        <v>26</v>
      </c>
      <c r="R20" s="22" t="str">
        <f t="shared" si="1"/>
        <v>NA</v>
      </c>
      <c r="S20" s="13" t="s">
        <v>26</v>
      </c>
      <c r="T20" s="13" t="str">
        <f t="shared" si="16"/>
        <v>NA</v>
      </c>
      <c r="U20" s="13" t="str">
        <f t="shared" si="17"/>
        <v>NA</v>
      </c>
      <c r="V20" s="5" t="s">
        <v>26</v>
      </c>
      <c r="W20" s="1" t="s">
        <v>26</v>
      </c>
      <c r="X20" s="38">
        <v>0.49652636000030859</v>
      </c>
      <c r="Y20" s="138" t="str">
        <f t="shared" si="2"/>
        <v>NA</v>
      </c>
      <c r="Z20" s="6" t="s">
        <v>26</v>
      </c>
      <c r="AA20" s="13" t="str">
        <f t="shared" si="18"/>
        <v>NA</v>
      </c>
      <c r="AB20" s="13" t="str">
        <f t="shared" si="19"/>
        <v>NA</v>
      </c>
      <c r="AC20" s="32">
        <v>-4.2056074766355133E-3</v>
      </c>
      <c r="AD20" s="32" t="str">
        <f t="shared" si="3"/>
        <v>NA</v>
      </c>
      <c r="AE20" s="6" t="s">
        <v>26</v>
      </c>
      <c r="AF20" s="13" t="str">
        <f t="shared" si="20"/>
        <v>NA</v>
      </c>
      <c r="AG20" s="13" t="str">
        <f t="shared" si="21"/>
        <v>NA</v>
      </c>
      <c r="AH20" s="28">
        <v>8.0512382082421965E-3</v>
      </c>
      <c r="AI20" s="28" t="str">
        <f t="shared" si="4"/>
        <v>NA</v>
      </c>
      <c r="AJ20" s="6" t="s">
        <v>26</v>
      </c>
      <c r="AK20" s="13" t="str">
        <f t="shared" si="22"/>
        <v>NA</v>
      </c>
      <c r="AL20" s="13" t="str">
        <f t="shared" si="23"/>
        <v>NA</v>
      </c>
      <c r="AM20" s="30">
        <v>5.5764435329727927E-2</v>
      </c>
      <c r="AN20" s="30" t="str">
        <f t="shared" si="5"/>
        <v>NA</v>
      </c>
      <c r="AO20" s="6" t="s">
        <v>26</v>
      </c>
      <c r="AP20" s="13" t="str">
        <f t="shared" si="24"/>
        <v>NA</v>
      </c>
      <c r="AQ20" s="13" t="str">
        <f t="shared" si="25"/>
        <v>NA</v>
      </c>
      <c r="AR20" s="30">
        <v>-2.4407241328729734</v>
      </c>
      <c r="AS20" s="30" t="str">
        <f t="shared" si="6"/>
        <v>NA</v>
      </c>
      <c r="AT20" s="6" t="s">
        <v>26</v>
      </c>
      <c r="AU20" s="13" t="str">
        <f t="shared" si="26"/>
        <v>NA</v>
      </c>
      <c r="AV20" s="13" t="str">
        <f t="shared" si="27"/>
        <v>NA</v>
      </c>
      <c r="AW20" s="9">
        <v>1.5013206034342986E-2</v>
      </c>
      <c r="AX20" s="9" t="str">
        <f t="shared" si="7"/>
        <v>NA</v>
      </c>
      <c r="AY20" s="6" t="s">
        <v>26</v>
      </c>
      <c r="AZ20" s="13" t="str">
        <f t="shared" si="28"/>
        <v>NA</v>
      </c>
      <c r="BA20" s="13" t="str">
        <f t="shared" si="29"/>
        <v>NA</v>
      </c>
      <c r="BB20" s="27">
        <f t="shared" si="30"/>
        <v>0</v>
      </c>
      <c r="BC20" s="22" t="str">
        <f t="shared" si="31"/>
        <v>NA</v>
      </c>
      <c r="BD20" s="30">
        <f t="shared" si="8"/>
        <v>0</v>
      </c>
      <c r="BE20" s="30" t="str">
        <f t="shared" si="9"/>
        <v>NA</v>
      </c>
      <c r="BF20" s="30" t="str">
        <f>IFERROR(BE20*I20/J20, "NA")</f>
        <v>NA</v>
      </c>
      <c r="BG20" s="30" t="str">
        <f t="shared" si="10"/>
        <v>NA</v>
      </c>
      <c r="BH20" s="30" t="str">
        <f t="shared" si="33"/>
        <v>NA</v>
      </c>
      <c r="BI20" s="30" t="str">
        <f t="shared" si="11"/>
        <v>NA</v>
      </c>
      <c r="BJ20" s="30" t="str">
        <f t="shared" si="12"/>
        <v>NA</v>
      </c>
      <c r="BK20" s="30" t="str">
        <f t="shared" si="34"/>
        <v>NA</v>
      </c>
    </row>
    <row r="21" spans="1:63" x14ac:dyDescent="0.2">
      <c r="A21" s="2" t="s">
        <v>1</v>
      </c>
      <c r="B21" s="2" t="s">
        <v>18</v>
      </c>
      <c r="C21" s="3" t="s">
        <v>32</v>
      </c>
      <c r="D21" s="4" t="s">
        <v>61</v>
      </c>
      <c r="E21" s="46" t="s">
        <v>26</v>
      </c>
      <c r="F21" s="4" t="s">
        <v>26</v>
      </c>
      <c r="G21" s="13" t="str">
        <f t="shared" si="13"/>
        <v>NA</v>
      </c>
      <c r="H21" s="4" t="s">
        <v>26</v>
      </c>
      <c r="I21" s="4" t="s">
        <v>26</v>
      </c>
      <c r="J21" s="26">
        <v>12.541656592090341</v>
      </c>
      <c r="K21" s="14" t="s">
        <v>26</v>
      </c>
      <c r="L21" s="13" t="str">
        <f t="shared" si="0"/>
        <v>NA</v>
      </c>
      <c r="M21" s="13" t="s">
        <v>26</v>
      </c>
      <c r="N21" s="13" t="str">
        <f t="shared" si="14"/>
        <v>NA</v>
      </c>
      <c r="O21" s="13" t="str">
        <f t="shared" si="15"/>
        <v>NA</v>
      </c>
      <c r="P21" s="22">
        <v>2.4228283679101374</v>
      </c>
      <c r="Q21" s="23" t="s">
        <v>26</v>
      </c>
      <c r="R21" s="22" t="str">
        <f t="shared" si="1"/>
        <v>NA</v>
      </c>
      <c r="S21" s="13" t="s">
        <v>26</v>
      </c>
      <c r="T21" s="13" t="str">
        <f t="shared" si="16"/>
        <v>NA</v>
      </c>
      <c r="U21" s="13" t="str">
        <f t="shared" si="17"/>
        <v>NA</v>
      </c>
      <c r="V21" s="5" t="s">
        <v>26</v>
      </c>
      <c r="W21" s="1" t="s">
        <v>26</v>
      </c>
      <c r="X21" s="38">
        <v>0.46227850719868896</v>
      </c>
      <c r="Y21" s="138" t="str">
        <f t="shared" si="2"/>
        <v>NA</v>
      </c>
      <c r="Z21" s="6" t="s">
        <v>26</v>
      </c>
      <c r="AA21" s="13" t="str">
        <f t="shared" si="18"/>
        <v>NA</v>
      </c>
      <c r="AB21" s="13" t="str">
        <f t="shared" si="19"/>
        <v>NA</v>
      </c>
      <c r="AC21" s="32">
        <v>6.8412942989214187E-2</v>
      </c>
      <c r="AD21" s="32" t="str">
        <f t="shared" si="3"/>
        <v>NA</v>
      </c>
      <c r="AE21" s="6" t="s">
        <v>26</v>
      </c>
      <c r="AF21" s="13" t="str">
        <f t="shared" si="20"/>
        <v>NA</v>
      </c>
      <c r="AG21" s="13" t="str">
        <f t="shared" si="21"/>
        <v>NA</v>
      </c>
      <c r="AH21" s="28">
        <v>-0.21310307506424356</v>
      </c>
      <c r="AI21" s="28" t="str">
        <f t="shared" si="4"/>
        <v>NA</v>
      </c>
      <c r="AJ21" s="6" t="s">
        <v>26</v>
      </c>
      <c r="AK21" s="13" t="str">
        <f t="shared" si="22"/>
        <v>NA</v>
      </c>
      <c r="AL21" s="13" t="str">
        <f t="shared" si="23"/>
        <v>NA</v>
      </c>
      <c r="AM21" s="30">
        <v>-2.4580253507408421E-2</v>
      </c>
      <c r="AN21" s="30" t="str">
        <f t="shared" si="5"/>
        <v>NA</v>
      </c>
      <c r="AO21" s="6" t="s">
        <v>26</v>
      </c>
      <c r="AP21" s="13" t="str">
        <f t="shared" si="24"/>
        <v>NA</v>
      </c>
      <c r="AQ21" s="13" t="str">
        <f t="shared" si="25"/>
        <v>NA</v>
      </c>
      <c r="AR21" s="30">
        <v>4.1758962756988101E-2</v>
      </c>
      <c r="AS21" s="30" t="str">
        <f t="shared" si="6"/>
        <v>NA</v>
      </c>
      <c r="AT21" s="6" t="s">
        <v>26</v>
      </c>
      <c r="AU21" s="13" t="str">
        <f t="shared" si="26"/>
        <v>NA</v>
      </c>
      <c r="AV21" s="13" t="str">
        <f t="shared" si="27"/>
        <v>NA</v>
      </c>
      <c r="AW21" s="9">
        <v>-1.1544147679356404E-2</v>
      </c>
      <c r="AX21" s="9" t="str">
        <f t="shared" si="7"/>
        <v>NA</v>
      </c>
      <c r="AY21" s="6" t="s">
        <v>26</v>
      </c>
      <c r="AZ21" s="13" t="str">
        <f t="shared" si="28"/>
        <v>NA</v>
      </c>
      <c r="BA21" s="13" t="str">
        <f t="shared" si="29"/>
        <v>NA</v>
      </c>
      <c r="BB21" s="27">
        <f t="shared" si="30"/>
        <v>0</v>
      </c>
      <c r="BC21" s="22" t="str">
        <f t="shared" si="31"/>
        <v>NA</v>
      </c>
      <c r="BD21" s="30">
        <f t="shared" si="8"/>
        <v>0</v>
      </c>
      <c r="BE21" s="30" t="str">
        <f t="shared" si="9"/>
        <v>NA</v>
      </c>
      <c r="BF21" s="30" t="str">
        <f>IFERROR(BE21*I21/J21, "NA")</f>
        <v>NA</v>
      </c>
      <c r="BG21" s="30" t="str">
        <f t="shared" si="10"/>
        <v>NA</v>
      </c>
      <c r="BH21" s="30" t="str">
        <f t="shared" si="33"/>
        <v>NA</v>
      </c>
      <c r="BI21" s="30" t="str">
        <f t="shared" si="11"/>
        <v>NA</v>
      </c>
      <c r="BJ21" s="30" t="str">
        <f t="shared" si="12"/>
        <v>NA</v>
      </c>
      <c r="BK21" s="30" t="str">
        <f t="shared" si="34"/>
        <v>NA</v>
      </c>
    </row>
    <row r="22" spans="1:63" x14ac:dyDescent="0.2">
      <c r="A22" s="2" t="s">
        <v>2</v>
      </c>
      <c r="B22" s="2" t="s">
        <v>22</v>
      </c>
      <c r="C22" s="3" t="s">
        <v>31</v>
      </c>
      <c r="D22" s="4" t="s">
        <v>61</v>
      </c>
      <c r="E22" s="10">
        <v>5.2981998740051406</v>
      </c>
      <c r="F22" s="13">
        <v>0.28620000000000012</v>
      </c>
      <c r="G22" s="13">
        <f t="shared" si="13"/>
        <v>5.0119998740051406</v>
      </c>
      <c r="H22" s="14">
        <v>2.2082884428051659</v>
      </c>
      <c r="I22" s="13">
        <v>0.35673070744715024</v>
      </c>
      <c r="J22" s="26">
        <v>25.418482986291064</v>
      </c>
      <c r="K22" s="14" t="s">
        <v>26</v>
      </c>
      <c r="L22" s="13">
        <f t="shared" si="0"/>
        <v>42.727197208628084</v>
      </c>
      <c r="M22" s="13">
        <v>19.348558087073158</v>
      </c>
      <c r="N22" s="13">
        <f t="shared" si="14"/>
        <v>8.0644743921917641</v>
      </c>
      <c r="O22" s="13">
        <f t="shared" si="15"/>
        <v>8.5249797052537311</v>
      </c>
      <c r="P22" s="22">
        <v>5.1509002921473321</v>
      </c>
      <c r="Q22" s="23" t="s">
        <v>26</v>
      </c>
      <c r="R22" s="22">
        <f t="shared" si="1"/>
        <v>8.7394957224100178</v>
      </c>
      <c r="S22" s="13">
        <v>3.957587945942572</v>
      </c>
      <c r="T22" s="13">
        <f t="shared" si="16"/>
        <v>1.649521711192721</v>
      </c>
      <c r="U22" s="13">
        <f t="shared" si="17"/>
        <v>1.7437142741638174</v>
      </c>
      <c r="V22" s="41">
        <v>216.29355371900829</v>
      </c>
      <c r="W22" s="7">
        <v>335.33046153846152</v>
      </c>
      <c r="X22" s="38">
        <v>3.6241760908376119</v>
      </c>
      <c r="Y22" s="138">
        <f t="shared" si="2"/>
        <v>67.198439880893616</v>
      </c>
      <c r="Z22" s="6">
        <v>30.430100786803077</v>
      </c>
      <c r="AA22" s="13">
        <f t="shared" si="18"/>
        <v>12.683258744275228</v>
      </c>
      <c r="AB22" s="13">
        <f t="shared" si="19"/>
        <v>13.407510289339783</v>
      </c>
      <c r="AC22" s="32">
        <v>0.31361344537815128</v>
      </c>
      <c r="AD22" s="32">
        <f t="shared" si="3"/>
        <v>7.4435305738232209</v>
      </c>
      <c r="AE22" s="6">
        <v>3.3707238735388123</v>
      </c>
      <c r="AF22" s="13">
        <f t="shared" si="20"/>
        <v>1.4049169058992732</v>
      </c>
      <c r="AG22" s="13">
        <f t="shared" si="21"/>
        <v>1.4851418118402744</v>
      </c>
      <c r="AH22" s="28">
        <v>-1.0396272616039566</v>
      </c>
      <c r="AI22" s="28">
        <f t="shared" si="4"/>
        <v>15.991319303417056</v>
      </c>
      <c r="AJ22" s="6">
        <v>7.2414993410477884</v>
      </c>
      <c r="AK22" s="13">
        <f t="shared" si="22"/>
        <v>3.0182551968030076</v>
      </c>
      <c r="AL22" s="13">
        <f t="shared" si="23"/>
        <v>3.1906064855181708</v>
      </c>
      <c r="AM22" s="30">
        <v>-0.12627814151391786</v>
      </c>
      <c r="AN22" s="30">
        <f t="shared" si="5"/>
        <v>3.0566771436871507</v>
      </c>
      <c r="AO22" s="6">
        <v>1.3841838251004408</v>
      </c>
      <c r="AP22" s="13">
        <f t="shared" si="24"/>
        <v>0.57692748789721948</v>
      </c>
      <c r="AQ22" s="13">
        <f t="shared" si="25"/>
        <v>0.60987175190100884</v>
      </c>
      <c r="AR22" s="30">
        <v>8.1332806970249827</v>
      </c>
      <c r="AS22" s="30">
        <f t="shared" si="6"/>
        <v>104.97824094179185</v>
      </c>
      <c r="AT22" s="6">
        <v>47.538283000946691</v>
      </c>
      <c r="AU22" s="13">
        <f t="shared" si="26"/>
        <v>19.813945007407622</v>
      </c>
      <c r="AV22" s="13">
        <f t="shared" si="27"/>
        <v>20.945379804629297</v>
      </c>
      <c r="AW22" s="9">
        <v>3.3158849264195316E-2</v>
      </c>
      <c r="AX22" s="9">
        <f t="shared" si="7"/>
        <v>2.3543701096601035</v>
      </c>
      <c r="AY22" s="6">
        <v>1.0661515334787386</v>
      </c>
      <c r="AZ22" s="13">
        <f t="shared" si="28"/>
        <v>0.44437170466359405</v>
      </c>
      <c r="BA22" s="13">
        <f t="shared" si="29"/>
        <v>0.46974664182876408</v>
      </c>
      <c r="BB22" s="27">
        <f t="shared" si="30"/>
        <v>37.671600127850866</v>
      </c>
      <c r="BC22" s="22">
        <f t="shared" si="31"/>
        <v>83.189759184310674</v>
      </c>
      <c r="BD22" s="30">
        <f t="shared" si="8"/>
        <v>4.7549076986392533</v>
      </c>
      <c r="BE22" s="30">
        <f t="shared" si="9"/>
        <v>29.434549642929131</v>
      </c>
      <c r="BF22" s="30">
        <f t="shared" si="32"/>
        <v>10.500207717510371</v>
      </c>
      <c r="BG22" s="30">
        <f t="shared" si="10"/>
        <v>-18.323042040777707</v>
      </c>
      <c r="BH22" s="30">
        <f t="shared" si="33"/>
        <v>-40.46256197568259</v>
      </c>
      <c r="BI22" s="30">
        <f t="shared" si="11"/>
        <v>-0.79731975269668132</v>
      </c>
      <c r="BJ22" s="30">
        <f t="shared" si="12"/>
        <v>-4.9356894664337361</v>
      </c>
      <c r="BK22" s="30">
        <f t="shared" si="34"/>
        <v>-1.7607119951003529</v>
      </c>
    </row>
    <row r="23" spans="1:63" x14ac:dyDescent="0.2">
      <c r="A23" s="2" t="s">
        <v>2</v>
      </c>
      <c r="B23" s="2" t="s">
        <v>23</v>
      </c>
      <c r="C23" s="3" t="s">
        <v>31</v>
      </c>
      <c r="D23" s="4" t="s">
        <v>61</v>
      </c>
      <c r="E23" s="10">
        <v>8.1412663179237672</v>
      </c>
      <c r="F23" s="13">
        <v>0.46551999999999999</v>
      </c>
      <c r="G23" s="13">
        <f t="shared" si="13"/>
        <v>7.6757463179237675</v>
      </c>
      <c r="H23" s="14">
        <v>3.1110326625425659</v>
      </c>
      <c r="I23" s="13">
        <v>0.50053284023598232</v>
      </c>
      <c r="J23" s="26">
        <v>20.0015156902531</v>
      </c>
      <c r="K23" s="14" t="s">
        <v>26</v>
      </c>
      <c r="L23" s="13">
        <f t="shared" si="0"/>
        <v>33.57873288256117</v>
      </c>
      <c r="M23" s="13">
        <v>10.79343630391786</v>
      </c>
      <c r="N23" s="13">
        <f t="shared" si="14"/>
        <v>4.124509820865879</v>
      </c>
      <c r="O23" s="13">
        <f t="shared" si="15"/>
        <v>4.374653811076441</v>
      </c>
      <c r="P23" s="22">
        <v>3.9625398521474864</v>
      </c>
      <c r="Q23" s="23" t="s">
        <v>26</v>
      </c>
      <c r="R23" s="22">
        <f t="shared" si="1"/>
        <v>6.7379350569228986</v>
      </c>
      <c r="S23" s="13">
        <v>2.1658194521867089</v>
      </c>
      <c r="T23" s="13">
        <f t="shared" si="16"/>
        <v>0.82762739772910976</v>
      </c>
      <c r="U23" s="13">
        <f t="shared" si="17"/>
        <v>0.87782148834036244</v>
      </c>
      <c r="V23" s="41">
        <v>153.96973684210525</v>
      </c>
      <c r="W23" s="7">
        <v>207.91150165623844</v>
      </c>
      <c r="X23" s="38">
        <v>3.6952635272603596</v>
      </c>
      <c r="Y23" s="138">
        <f t="shared" si="2"/>
        <v>68.563846247788788</v>
      </c>
      <c r="Z23" s="6">
        <v>22.038934876290675</v>
      </c>
      <c r="AA23" s="13">
        <f t="shared" si="18"/>
        <v>8.4217667829928367</v>
      </c>
      <c r="AB23" s="13">
        <f t="shared" si="19"/>
        <v>8.9325315621341179</v>
      </c>
      <c r="AC23" s="32">
        <v>0.3283387622149837</v>
      </c>
      <c r="AD23" s="32">
        <f t="shared" si="3"/>
        <v>7.7969381779071982</v>
      </c>
      <c r="AE23" s="6">
        <v>2.506221895958805</v>
      </c>
      <c r="AF23" s="13">
        <f t="shared" si="20"/>
        <v>0.95770582528930448</v>
      </c>
      <c r="AG23" s="13">
        <f t="shared" si="21"/>
        <v>1.0157889350382039</v>
      </c>
      <c r="AH23" s="28">
        <v>-0.5771333895458256</v>
      </c>
      <c r="AI23" s="28">
        <f t="shared" si="4"/>
        <v>6.9873895881226646</v>
      </c>
      <c r="AJ23" s="6">
        <v>2.2460032876710634</v>
      </c>
      <c r="AK23" s="13">
        <f t="shared" si="22"/>
        <v>0.85826815083290742</v>
      </c>
      <c r="AL23" s="13">
        <f t="shared" si="23"/>
        <v>0.91032054717679911</v>
      </c>
      <c r="AM23" s="30">
        <v>-0.1168653112956958</v>
      </c>
      <c r="AN23" s="30">
        <f t="shared" si="5"/>
        <v>2.8726992358279531</v>
      </c>
      <c r="AO23" s="6">
        <v>0.92339089538204033</v>
      </c>
      <c r="AP23" s="13">
        <f t="shared" si="24"/>
        <v>0.35285656108601116</v>
      </c>
      <c r="AQ23" s="13">
        <f t="shared" si="25"/>
        <v>0.37425666727935802</v>
      </c>
      <c r="AR23" s="30">
        <v>1.3296184148185284</v>
      </c>
      <c r="AS23" s="30">
        <f t="shared" si="6"/>
        <v>-27.442242317553397</v>
      </c>
      <c r="AT23" s="6">
        <v>-8.8209431704023213</v>
      </c>
      <c r="AU23" s="13">
        <f t="shared" si="26"/>
        <v>-3.370758460159534</v>
      </c>
      <c r="AV23" s="13">
        <f t="shared" si="27"/>
        <v>-3.575188806523288</v>
      </c>
      <c r="AW23" s="9">
        <v>-4.1123136397890676E-2</v>
      </c>
      <c r="AX23" s="9">
        <f t="shared" si="7"/>
        <v>0.90828947274486649</v>
      </c>
      <c r="AY23" s="6">
        <v>0.29195754955608377</v>
      </c>
      <c r="AZ23" s="13">
        <f t="shared" si="28"/>
        <v>0.11156611726915031</v>
      </c>
      <c r="BA23" s="13">
        <f t="shared" si="29"/>
        <v>0.11833239858694966</v>
      </c>
      <c r="BB23" s="27">
        <f t="shared" si="30"/>
        <v>24.284938163961737</v>
      </c>
      <c r="BC23" s="22">
        <f t="shared" si="31"/>
        <v>75.551235835911456</v>
      </c>
      <c r="BD23" s="30">
        <f t="shared" si="8"/>
        <v>3.4296127913408454</v>
      </c>
      <c r="BE23" s="30">
        <f t="shared" si="9"/>
        <v>21.316558187680197</v>
      </c>
      <c r="BF23" s="30">
        <f t="shared" si="32"/>
        <v>10.669637413735151</v>
      </c>
      <c r="BG23" s="30">
        <f t="shared" si="10"/>
        <v>-13.491501860043877</v>
      </c>
      <c r="BH23" s="30">
        <f t="shared" si="33"/>
        <v>-41.972502953350286</v>
      </c>
      <c r="BI23" s="30">
        <f t="shared" si="11"/>
        <v>-1.2637933391541365</v>
      </c>
      <c r="BJ23" s="30">
        <f t="shared" si="12"/>
        <v>-7.8550337575424702</v>
      </c>
      <c r="BK23" s="30">
        <f t="shared" si="34"/>
        <v>-3.9317023568122522</v>
      </c>
    </row>
    <row r="24" spans="1:63" x14ac:dyDescent="0.2">
      <c r="A24" s="2" t="s">
        <v>2</v>
      </c>
      <c r="B24" s="2" t="s">
        <v>24</v>
      </c>
      <c r="C24" s="3" t="s">
        <v>31</v>
      </c>
      <c r="D24" s="4" t="s">
        <v>61</v>
      </c>
      <c r="E24" s="10">
        <v>2.8895632550191483</v>
      </c>
      <c r="F24" s="13">
        <v>0.41565000000000013</v>
      </c>
      <c r="G24" s="13">
        <f t="shared" si="13"/>
        <v>2.473913255019148</v>
      </c>
      <c r="H24" s="14">
        <v>2.2817154703722515</v>
      </c>
      <c r="I24" s="13">
        <v>0.31300520465205933</v>
      </c>
      <c r="J24" s="26">
        <v>15.994424747887557</v>
      </c>
      <c r="K24" s="14" t="s">
        <v>26</v>
      </c>
      <c r="L24" s="13">
        <f t="shared" si="0"/>
        <v>27.383859241461323</v>
      </c>
      <c r="M24" s="13">
        <v>12.001434708681609</v>
      </c>
      <c r="N24" s="13">
        <f t="shared" si="14"/>
        <v>9.4768159838327737</v>
      </c>
      <c r="O24" s="13">
        <f t="shared" si="15"/>
        <v>11.069045847061995</v>
      </c>
      <c r="P24" s="22">
        <v>3.1949574253805042</v>
      </c>
      <c r="Q24" s="23" t="s">
        <v>26</v>
      </c>
      <c r="R24" s="22">
        <f t="shared" si="1"/>
        <v>5.5546899174789592</v>
      </c>
      <c r="S24" s="13">
        <v>2.4344358398782897</v>
      </c>
      <c r="T24" s="13">
        <f t="shared" si="16"/>
        <v>1.9223285414605502</v>
      </c>
      <c r="U24" s="13">
        <f t="shared" si="17"/>
        <v>2.2453050470583156</v>
      </c>
      <c r="V24" s="41">
        <v>150.55980861244021</v>
      </c>
      <c r="W24" s="7">
        <v>202.76740890688259</v>
      </c>
      <c r="X24" s="38">
        <v>2.7426197444176537</v>
      </c>
      <c r="Y24" s="138">
        <f t="shared" si="2"/>
        <v>50.167933385567309</v>
      </c>
      <c r="Z24" s="6">
        <v>21.986936599672806</v>
      </c>
      <c r="AA24" s="13">
        <f t="shared" si="18"/>
        <v>17.361770260064738</v>
      </c>
      <c r="AB24" s="13">
        <f t="shared" si="19"/>
        <v>20.278776260155901</v>
      </c>
      <c r="AC24" s="32">
        <v>0.25087440381558029</v>
      </c>
      <c r="AD24" s="32">
        <f t="shared" si="3"/>
        <v>5.9377935763215177</v>
      </c>
      <c r="AE24" s="6">
        <v>2.6023374313856906</v>
      </c>
      <c r="AF24" s="13">
        <f t="shared" si="20"/>
        <v>2.0549103972746114</v>
      </c>
      <c r="AG24" s="13">
        <f t="shared" si="21"/>
        <v>2.400162400308397</v>
      </c>
      <c r="AH24" s="28">
        <v>-0.35477910642505406</v>
      </c>
      <c r="AI24" s="28">
        <f t="shared" si="4"/>
        <v>2.668125508856058</v>
      </c>
      <c r="AJ24" s="6">
        <v>1.1693506677328025</v>
      </c>
      <c r="AK24" s="13">
        <f t="shared" si="22"/>
        <v>0.92336636141172734</v>
      </c>
      <c r="AL24" s="13">
        <f t="shared" si="23"/>
        <v>1.078504067773147</v>
      </c>
      <c r="AM24" s="30">
        <v>-0.15312014452042541</v>
      </c>
      <c r="AN24" s="30">
        <f t="shared" si="5"/>
        <v>3.5883100726693753</v>
      </c>
      <c r="AO24" s="6">
        <v>1.5726369563878877</v>
      </c>
      <c r="AP24" s="13">
        <f t="shared" si="24"/>
        <v>1.2418174498988763</v>
      </c>
      <c r="AQ24" s="13">
        <f t="shared" si="25"/>
        <v>1.4504591320610398</v>
      </c>
      <c r="AR24" s="30">
        <v>17.102306242669282</v>
      </c>
      <c r="AS24" s="30">
        <f t="shared" si="6"/>
        <v>280.26970397396951</v>
      </c>
      <c r="AT24" s="6">
        <v>122.83288938223519</v>
      </c>
      <c r="AU24" s="13">
        <f t="shared" si="26"/>
        <v>96.993794299932105</v>
      </c>
      <c r="AV24" s="13">
        <f t="shared" si="27"/>
        <v>113.29002882592997</v>
      </c>
      <c r="AW24" s="9">
        <v>5.6950905098682433E-2</v>
      </c>
      <c r="AX24" s="9">
        <f t="shared" si="7"/>
        <v>2.8246857535107628</v>
      </c>
      <c r="AY24" s="6">
        <v>1.237965815715808</v>
      </c>
      <c r="AZ24" s="13">
        <f t="shared" si="28"/>
        <v>0.97754764447682752</v>
      </c>
      <c r="BA24" s="13">
        <f t="shared" si="29"/>
        <v>1.1417885197793243</v>
      </c>
      <c r="BB24" s="27">
        <f t="shared" si="30"/>
        <v>23.156287267405609</v>
      </c>
      <c r="BC24" s="22">
        <f t="shared" si="31"/>
        <v>52.836058894423367</v>
      </c>
      <c r="BD24" s="30">
        <f t="shared" si="8"/>
        <v>4.1749743877735783</v>
      </c>
      <c r="BE24" s="30">
        <f t="shared" si="9"/>
        <v>30.434329868668591</v>
      </c>
      <c r="BF24" s="30">
        <f t="shared" si="32"/>
        <v>9.5261036489908939</v>
      </c>
      <c r="BG24" s="30">
        <f t="shared" si="10"/>
        <v>-11.154852558724</v>
      </c>
      <c r="BH24" s="30">
        <f t="shared" si="33"/>
        <v>-25.452199652962044</v>
      </c>
      <c r="BI24" s="30">
        <f t="shared" si="11"/>
        <v>-1.7405385478952886</v>
      </c>
      <c r="BJ24" s="30">
        <f t="shared" si="12"/>
        <v>-12.688011804553248</v>
      </c>
      <c r="BK24" s="30">
        <f t="shared" si="34"/>
        <v>-3.9714137315119347</v>
      </c>
    </row>
    <row r="25" spans="1:63" x14ac:dyDescent="0.2">
      <c r="A25" s="2" t="s">
        <v>2</v>
      </c>
      <c r="B25" s="2" t="s">
        <v>16</v>
      </c>
      <c r="C25" s="3" t="s">
        <v>32</v>
      </c>
      <c r="D25" s="4" t="s">
        <v>61</v>
      </c>
      <c r="E25" s="46" t="s">
        <v>26</v>
      </c>
      <c r="F25" s="4" t="s">
        <v>26</v>
      </c>
      <c r="G25" s="13" t="str">
        <f t="shared" si="13"/>
        <v>NA</v>
      </c>
      <c r="H25" s="4" t="s">
        <v>26</v>
      </c>
      <c r="I25" s="4" t="s">
        <v>26</v>
      </c>
      <c r="J25" s="26">
        <v>0.19116692988945602</v>
      </c>
      <c r="K25" s="14" t="s">
        <v>26</v>
      </c>
      <c r="L25" s="13" t="str">
        <f t="shared" si="0"/>
        <v>NA</v>
      </c>
      <c r="M25" s="13" t="s">
        <v>26</v>
      </c>
      <c r="N25" s="13" t="str">
        <f t="shared" si="14"/>
        <v>NA</v>
      </c>
      <c r="O25" s="13" t="str">
        <f t="shared" si="15"/>
        <v>NA</v>
      </c>
      <c r="P25" s="22">
        <v>-0.18961561787820527</v>
      </c>
      <c r="Q25" s="23" t="s">
        <v>26</v>
      </c>
      <c r="R25" s="22" t="str">
        <f t="shared" si="1"/>
        <v>NA</v>
      </c>
      <c r="S25" s="13" t="s">
        <v>26</v>
      </c>
      <c r="T25" s="13" t="str">
        <f t="shared" si="16"/>
        <v>NA</v>
      </c>
      <c r="U25" s="13" t="str">
        <f t="shared" si="17"/>
        <v>NA</v>
      </c>
      <c r="V25" s="41">
        <v>50.013986013986035</v>
      </c>
      <c r="W25" s="1" t="s">
        <v>26</v>
      </c>
      <c r="X25" s="38">
        <v>0.28936993747294082</v>
      </c>
      <c r="Y25" s="138" t="str">
        <f t="shared" si="2"/>
        <v>NA</v>
      </c>
      <c r="Z25" s="6" t="s">
        <v>26</v>
      </c>
      <c r="AA25" s="13" t="str">
        <f t="shared" si="18"/>
        <v>NA</v>
      </c>
      <c r="AB25" s="13" t="str">
        <f t="shared" si="19"/>
        <v>NA</v>
      </c>
      <c r="AC25" s="32">
        <v>4.6296296296296233E-3</v>
      </c>
      <c r="AD25" s="32" t="str">
        <f t="shared" si="3"/>
        <v>NA</v>
      </c>
      <c r="AE25" s="6" t="s">
        <v>26</v>
      </c>
      <c r="AF25" s="13" t="str">
        <f t="shared" si="20"/>
        <v>NA</v>
      </c>
      <c r="AG25" s="13" t="str">
        <f t="shared" si="21"/>
        <v>NA</v>
      </c>
      <c r="AH25" s="28">
        <v>-0.34210885020479698</v>
      </c>
      <c r="AI25" s="28" t="str">
        <f t="shared" si="4"/>
        <v>NA</v>
      </c>
      <c r="AJ25" s="6" t="s">
        <v>26</v>
      </c>
      <c r="AK25" s="13" t="str">
        <f t="shared" si="22"/>
        <v>NA</v>
      </c>
      <c r="AL25" s="13" t="str">
        <f t="shared" si="23"/>
        <v>NA</v>
      </c>
      <c r="AM25" s="30">
        <v>1.7383368740440313E-2</v>
      </c>
      <c r="AN25" s="30" t="str">
        <f t="shared" si="5"/>
        <v>NA</v>
      </c>
      <c r="AO25" s="6" t="s">
        <v>26</v>
      </c>
      <c r="AP25" s="13" t="str">
        <f t="shared" si="24"/>
        <v>NA</v>
      </c>
      <c r="AQ25" s="13" t="str">
        <f t="shared" si="25"/>
        <v>NA</v>
      </c>
      <c r="AR25" s="30">
        <v>2.1927481670687956</v>
      </c>
      <c r="AS25" s="30" t="str">
        <f t="shared" si="6"/>
        <v>NA</v>
      </c>
      <c r="AT25" s="6" t="s">
        <v>26</v>
      </c>
      <c r="AU25" s="13" t="str">
        <f t="shared" si="26"/>
        <v>NA</v>
      </c>
      <c r="AV25" s="13" t="str">
        <f t="shared" si="27"/>
        <v>NA</v>
      </c>
      <c r="AW25" s="9">
        <v>-0.10665174010952254</v>
      </c>
      <c r="AX25" s="9" t="str">
        <f t="shared" si="7"/>
        <v>NA</v>
      </c>
      <c r="AY25" s="6" t="s">
        <v>26</v>
      </c>
      <c r="AZ25" s="13" t="str">
        <f t="shared" si="28"/>
        <v>NA</v>
      </c>
      <c r="BA25" s="13" t="str">
        <f t="shared" si="29"/>
        <v>NA</v>
      </c>
      <c r="BB25" s="27">
        <f t="shared" si="30"/>
        <v>0</v>
      </c>
      <c r="BC25" s="22" t="str">
        <f t="shared" si="31"/>
        <v>NA</v>
      </c>
      <c r="BD25" s="30">
        <f t="shared" si="8"/>
        <v>0</v>
      </c>
      <c r="BE25" s="30" t="str">
        <f t="shared" si="9"/>
        <v>NA</v>
      </c>
      <c r="BF25" s="30" t="str">
        <f>IFERROR(BE25*I25/J25, "NA")</f>
        <v>NA</v>
      </c>
      <c r="BG25" s="30" t="str">
        <f t="shared" si="10"/>
        <v>NA</v>
      </c>
      <c r="BH25" s="30" t="str">
        <f t="shared" si="33"/>
        <v>NA</v>
      </c>
      <c r="BI25" s="30" t="str">
        <f t="shared" si="11"/>
        <v>NA</v>
      </c>
      <c r="BJ25" s="30" t="str">
        <f t="shared" si="12"/>
        <v>NA</v>
      </c>
      <c r="BK25" s="30" t="str">
        <f t="shared" si="34"/>
        <v>NA</v>
      </c>
    </row>
    <row r="26" spans="1:63" x14ac:dyDescent="0.2">
      <c r="A26" s="2" t="s">
        <v>2</v>
      </c>
      <c r="B26" s="2" t="s">
        <v>17</v>
      </c>
      <c r="C26" s="3" t="s">
        <v>32</v>
      </c>
      <c r="D26" s="4" t="s">
        <v>61</v>
      </c>
      <c r="E26" s="46" t="s">
        <v>26</v>
      </c>
      <c r="F26" s="4" t="s">
        <v>26</v>
      </c>
      <c r="G26" s="13" t="str">
        <f t="shared" si="13"/>
        <v>NA</v>
      </c>
      <c r="H26" s="4" t="s">
        <v>26</v>
      </c>
      <c r="I26" s="4" t="s">
        <v>26</v>
      </c>
      <c r="J26" s="26">
        <v>1.4676456701892209</v>
      </c>
      <c r="K26" s="14" t="s">
        <v>26</v>
      </c>
      <c r="L26" s="13" t="str">
        <f t="shared" si="0"/>
        <v>NA</v>
      </c>
      <c r="M26" s="13" t="s">
        <v>26</v>
      </c>
      <c r="N26" s="13" t="str">
        <f t="shared" si="14"/>
        <v>NA</v>
      </c>
      <c r="O26" s="13" t="str">
        <f t="shared" si="15"/>
        <v>NA</v>
      </c>
      <c r="P26" s="22">
        <v>0.35512467088494803</v>
      </c>
      <c r="Q26" s="23" t="s">
        <v>26</v>
      </c>
      <c r="R26" s="22" t="str">
        <f t="shared" si="1"/>
        <v>NA</v>
      </c>
      <c r="S26" s="13" t="s">
        <v>26</v>
      </c>
      <c r="T26" s="13" t="str">
        <f t="shared" si="16"/>
        <v>NA</v>
      </c>
      <c r="U26" s="13" t="str">
        <f t="shared" si="17"/>
        <v>NA</v>
      </c>
      <c r="V26" s="5" t="s">
        <v>26</v>
      </c>
      <c r="W26" s="1" t="s">
        <v>26</v>
      </c>
      <c r="X26" s="38">
        <v>0.22591773431622419</v>
      </c>
      <c r="Y26" s="138" t="str">
        <f t="shared" si="2"/>
        <v>NA</v>
      </c>
      <c r="Z26" s="6" t="s">
        <v>26</v>
      </c>
      <c r="AA26" s="13" t="str">
        <f t="shared" si="18"/>
        <v>NA</v>
      </c>
      <c r="AB26" s="13" t="str">
        <f t="shared" si="19"/>
        <v>NA</v>
      </c>
      <c r="AC26" s="32">
        <v>4.5180722891566304E-4</v>
      </c>
      <c r="AD26" s="32" t="str">
        <f t="shared" si="3"/>
        <v>NA</v>
      </c>
      <c r="AE26" s="6" t="s">
        <v>26</v>
      </c>
      <c r="AF26" s="13" t="str">
        <f t="shared" si="20"/>
        <v>NA</v>
      </c>
      <c r="AG26" s="13" t="str">
        <f t="shared" si="21"/>
        <v>NA</v>
      </c>
      <c r="AH26" s="28">
        <v>-0.2428699240034097</v>
      </c>
      <c r="AI26" s="28" t="str">
        <f t="shared" si="4"/>
        <v>NA</v>
      </c>
      <c r="AJ26" s="6" t="s">
        <v>26</v>
      </c>
      <c r="AK26" s="13" t="str">
        <f t="shared" si="22"/>
        <v>NA</v>
      </c>
      <c r="AL26" s="13" t="str">
        <f t="shared" si="23"/>
        <v>NA</v>
      </c>
      <c r="AM26" s="30">
        <v>-7.1145510320666213E-3</v>
      </c>
      <c r="AN26" s="30" t="str">
        <f t="shared" si="5"/>
        <v>NA</v>
      </c>
      <c r="AO26" s="6" t="s">
        <v>26</v>
      </c>
      <c r="AP26" s="13" t="str">
        <f t="shared" si="24"/>
        <v>NA</v>
      </c>
      <c r="AQ26" s="13" t="str">
        <f t="shared" si="25"/>
        <v>NA</v>
      </c>
      <c r="AR26" s="30">
        <v>4.6156210447832144</v>
      </c>
      <c r="AS26" s="30" t="str">
        <f t="shared" si="6"/>
        <v>NA</v>
      </c>
      <c r="AT26" s="6" t="s">
        <v>26</v>
      </c>
      <c r="AU26" s="13" t="str">
        <f t="shared" si="26"/>
        <v>NA</v>
      </c>
      <c r="AV26" s="13" t="str">
        <f t="shared" si="27"/>
        <v>NA</v>
      </c>
      <c r="AW26" s="9">
        <v>-0.1054878282419919</v>
      </c>
      <c r="AX26" s="9" t="str">
        <f t="shared" si="7"/>
        <v>NA</v>
      </c>
      <c r="AY26" s="6" t="s">
        <v>26</v>
      </c>
      <c r="AZ26" s="13" t="str">
        <f t="shared" si="28"/>
        <v>NA</v>
      </c>
      <c r="BA26" s="13" t="str">
        <f t="shared" si="29"/>
        <v>NA</v>
      </c>
      <c r="BB26" s="27">
        <f t="shared" si="30"/>
        <v>0</v>
      </c>
      <c r="BC26" s="22" t="str">
        <f t="shared" si="31"/>
        <v>NA</v>
      </c>
      <c r="BD26" s="30">
        <f t="shared" si="8"/>
        <v>0</v>
      </c>
      <c r="BE26" s="30" t="str">
        <f t="shared" si="9"/>
        <v>NA</v>
      </c>
      <c r="BF26" s="30" t="str">
        <f>IFERROR(BE26*I26/J26, "NA")</f>
        <v>NA</v>
      </c>
      <c r="BG26" s="30" t="str">
        <f t="shared" si="10"/>
        <v>NA</v>
      </c>
      <c r="BH26" s="30" t="str">
        <f t="shared" si="33"/>
        <v>NA</v>
      </c>
      <c r="BI26" s="30" t="str">
        <f t="shared" si="11"/>
        <v>NA</v>
      </c>
      <c r="BJ26" s="30" t="str">
        <f t="shared" si="12"/>
        <v>NA</v>
      </c>
      <c r="BK26" s="30" t="str">
        <f t="shared" si="34"/>
        <v>NA</v>
      </c>
    </row>
    <row r="27" spans="1:63" x14ac:dyDescent="0.2">
      <c r="A27" s="2" t="s">
        <v>2</v>
      </c>
      <c r="B27" s="2" t="s">
        <v>18</v>
      </c>
      <c r="C27" s="3" t="s">
        <v>32</v>
      </c>
      <c r="D27" s="4" t="s">
        <v>61</v>
      </c>
      <c r="E27" s="46" t="s">
        <v>26</v>
      </c>
      <c r="F27" s="4" t="s">
        <v>26</v>
      </c>
      <c r="G27" s="13" t="str">
        <f t="shared" si="13"/>
        <v>NA</v>
      </c>
      <c r="H27" s="4" t="s">
        <v>26</v>
      </c>
      <c r="I27" s="4" t="s">
        <v>26</v>
      </c>
      <c r="J27" s="26">
        <v>-3.7763511018569997</v>
      </c>
      <c r="K27" s="14" t="s">
        <v>26</v>
      </c>
      <c r="L27" s="13" t="str">
        <f t="shared" si="0"/>
        <v>NA</v>
      </c>
      <c r="M27" s="13" t="s">
        <v>26</v>
      </c>
      <c r="N27" s="13" t="str">
        <f t="shared" si="14"/>
        <v>NA</v>
      </c>
      <c r="O27" s="13" t="str">
        <f t="shared" si="15"/>
        <v>NA</v>
      </c>
      <c r="P27" s="22">
        <v>-0.7433562445888523</v>
      </c>
      <c r="Q27" s="23" t="s">
        <v>26</v>
      </c>
      <c r="R27" s="22" t="str">
        <f t="shared" si="1"/>
        <v>NA</v>
      </c>
      <c r="S27" s="13" t="s">
        <v>26</v>
      </c>
      <c r="T27" s="13" t="str">
        <f t="shared" si="16"/>
        <v>NA</v>
      </c>
      <c r="U27" s="13" t="str">
        <f t="shared" si="17"/>
        <v>NA</v>
      </c>
      <c r="V27" s="5" t="s">
        <v>26</v>
      </c>
      <c r="W27" s="1" t="s">
        <v>26</v>
      </c>
      <c r="X27" s="38">
        <v>0</v>
      </c>
      <c r="Y27" s="138" t="str">
        <f t="shared" si="2"/>
        <v>NA</v>
      </c>
      <c r="Z27" s="6" t="s">
        <v>26</v>
      </c>
      <c r="AA27" s="13" t="str">
        <f t="shared" si="18"/>
        <v>NA</v>
      </c>
      <c r="AB27" s="13" t="str">
        <f t="shared" si="19"/>
        <v>NA</v>
      </c>
      <c r="AC27" s="32">
        <v>5.3175775480059032E-3</v>
      </c>
      <c r="AD27" s="32" t="str">
        <f t="shared" si="3"/>
        <v>NA</v>
      </c>
      <c r="AE27" s="6" t="s">
        <v>26</v>
      </c>
      <c r="AF27" s="13" t="str">
        <f t="shared" si="20"/>
        <v>NA</v>
      </c>
      <c r="AG27" s="13" t="str">
        <f t="shared" si="21"/>
        <v>NA</v>
      </c>
      <c r="AH27" s="28">
        <v>-6.9174040079165514E-2</v>
      </c>
      <c r="AI27" s="28" t="str">
        <f t="shared" si="4"/>
        <v>NA</v>
      </c>
      <c r="AJ27" s="6" t="s">
        <v>26</v>
      </c>
      <c r="AK27" s="13" t="str">
        <f t="shared" si="22"/>
        <v>NA</v>
      </c>
      <c r="AL27" s="13" t="str">
        <f t="shared" si="23"/>
        <v>NA</v>
      </c>
      <c r="AM27" s="30">
        <v>8.201990691843071E-2</v>
      </c>
      <c r="AN27" s="30" t="str">
        <f t="shared" si="5"/>
        <v>NA</v>
      </c>
      <c r="AO27" s="6" t="s">
        <v>26</v>
      </c>
      <c r="AP27" s="13" t="str">
        <f t="shared" si="24"/>
        <v>NA</v>
      </c>
      <c r="AQ27" s="13" t="str">
        <f t="shared" si="25"/>
        <v>NA</v>
      </c>
      <c r="AR27" s="30">
        <v>1.4112624278784607</v>
      </c>
      <c r="AS27" s="30" t="str">
        <f t="shared" si="6"/>
        <v>NA</v>
      </c>
      <c r="AT27" s="6" t="s">
        <v>26</v>
      </c>
      <c r="AU27" s="13" t="str">
        <f t="shared" si="26"/>
        <v>NA</v>
      </c>
      <c r="AV27" s="13" t="str">
        <f t="shared" si="27"/>
        <v>NA</v>
      </c>
      <c r="AW27" s="9">
        <v>-5.1261024041339184E-2</v>
      </c>
      <c r="AX27" s="9" t="str">
        <f t="shared" si="7"/>
        <v>NA</v>
      </c>
      <c r="AY27" s="6" t="s">
        <v>26</v>
      </c>
      <c r="AZ27" s="13" t="str">
        <f t="shared" si="28"/>
        <v>NA</v>
      </c>
      <c r="BA27" s="13" t="str">
        <f t="shared" si="29"/>
        <v>NA</v>
      </c>
      <c r="BB27" s="27">
        <f t="shared" si="30"/>
        <v>0</v>
      </c>
      <c r="BC27" s="22" t="str">
        <f t="shared" si="31"/>
        <v>NA</v>
      </c>
      <c r="BD27" s="30">
        <f t="shared" si="8"/>
        <v>0</v>
      </c>
      <c r="BE27" s="30" t="str">
        <f t="shared" si="9"/>
        <v>NA</v>
      </c>
      <c r="BF27" s="30" t="str">
        <f>IFERROR(BE27*I27/J27, "NA")</f>
        <v>NA</v>
      </c>
      <c r="BG27" s="30" t="str">
        <f t="shared" si="10"/>
        <v>NA</v>
      </c>
      <c r="BH27" s="30" t="str">
        <f t="shared" si="33"/>
        <v>NA</v>
      </c>
      <c r="BI27" s="30" t="str">
        <f t="shared" si="11"/>
        <v>NA</v>
      </c>
      <c r="BJ27" s="30" t="str">
        <f t="shared" si="12"/>
        <v>NA</v>
      </c>
      <c r="BK27" s="30" t="str">
        <f t="shared" si="34"/>
        <v>NA</v>
      </c>
    </row>
    <row r="28" spans="1:63" x14ac:dyDescent="0.2">
      <c r="A28" s="2" t="s">
        <v>3</v>
      </c>
      <c r="B28" s="2" t="s">
        <v>25</v>
      </c>
      <c r="C28" s="3" t="s">
        <v>30</v>
      </c>
      <c r="D28" s="4" t="s">
        <v>61</v>
      </c>
      <c r="E28" s="10">
        <v>2.4631767061312844</v>
      </c>
      <c r="F28" s="13">
        <v>0.33546666666666669</v>
      </c>
      <c r="G28" s="13">
        <f t="shared" si="13"/>
        <v>2.1277100394646178</v>
      </c>
      <c r="H28" s="14">
        <v>1.454014614746296</v>
      </c>
      <c r="I28" s="13">
        <v>0.20845357340891621</v>
      </c>
      <c r="J28" s="26">
        <v>8.6935153899212061</v>
      </c>
      <c r="K28" s="14" t="s">
        <v>26</v>
      </c>
      <c r="L28" s="13">
        <f t="shared" si="0"/>
        <v>8.3427014986834589</v>
      </c>
      <c r="M28" s="13">
        <v>5.7377012679746251</v>
      </c>
      <c r="N28" s="13">
        <f t="shared" si="14"/>
        <v>3.3869683315520942</v>
      </c>
      <c r="O28" s="13">
        <f t="shared" si="15"/>
        <v>3.920976704505601</v>
      </c>
      <c r="P28" s="22">
        <v>1.6355903394047577</v>
      </c>
      <c r="Q28" s="23" t="s">
        <v>26</v>
      </c>
      <c r="R28" s="22">
        <f t="shared" si="1"/>
        <v>2.0945208275565759</v>
      </c>
      <c r="S28" s="13">
        <v>1.4405087860289758</v>
      </c>
      <c r="T28" s="13">
        <f t="shared" si="16"/>
        <v>0.85033315812988219</v>
      </c>
      <c r="U28" s="13">
        <f t="shared" si="17"/>
        <v>0.98440144037841115</v>
      </c>
      <c r="V28" s="41">
        <v>89.976446280991738</v>
      </c>
      <c r="W28" s="7">
        <v>31.84167187499996</v>
      </c>
      <c r="X28" s="38">
        <v>2.4710846753503488</v>
      </c>
      <c r="Y28" s="138">
        <f t="shared" si="2"/>
        <v>46.410393599821283</v>
      </c>
      <c r="Z28" s="6">
        <v>31.918794439297443</v>
      </c>
      <c r="AA28" s="13">
        <f t="shared" si="18"/>
        <v>18.841682565565666</v>
      </c>
      <c r="AB28" s="13">
        <f t="shared" si="19"/>
        <v>21.8123676342192</v>
      </c>
      <c r="AC28" s="32">
        <v>0.35395348837209306</v>
      </c>
      <c r="AD28" s="32">
        <f t="shared" si="3"/>
        <v>7.1726870723777756</v>
      </c>
      <c r="AE28" s="6">
        <v>4.9330226805383957</v>
      </c>
      <c r="AF28" s="13">
        <f t="shared" si="20"/>
        <v>2.911966102360291</v>
      </c>
      <c r="AG28" s="13">
        <f t="shared" si="21"/>
        <v>3.3710829668231455</v>
      </c>
      <c r="AH28" s="28">
        <v>-0.21392437529117797</v>
      </c>
      <c r="AI28" s="28">
        <f t="shared" si="4"/>
        <v>10.558094892130018</v>
      </c>
      <c r="AJ28" s="6">
        <v>7.2613402816258823</v>
      </c>
      <c r="AK28" s="13">
        <f t="shared" si="22"/>
        <v>4.2863733104689752</v>
      </c>
      <c r="AL28" s="13">
        <f t="shared" si="23"/>
        <v>4.9621869034310171</v>
      </c>
      <c r="AM28" s="30">
        <v>-5.4319369945601985E-2</v>
      </c>
      <c r="AN28" s="30">
        <f t="shared" si="5"/>
        <v>1.8035936244593345</v>
      </c>
      <c r="AO28" s="6">
        <v>1.2404233122333745</v>
      </c>
      <c r="AP28" s="13">
        <f t="shared" si="24"/>
        <v>0.7322225888097551</v>
      </c>
      <c r="AQ28" s="13">
        <f t="shared" si="25"/>
        <v>0.84766889802012746</v>
      </c>
      <c r="AR28" s="30">
        <v>-0.48613507867691075</v>
      </c>
      <c r="AS28" s="30">
        <f t="shared" si="6"/>
        <v>-26.672799371852648</v>
      </c>
      <c r="AT28" s="6">
        <v>-18.344244343449503</v>
      </c>
      <c r="AU28" s="13">
        <f t="shared" si="26"/>
        <v>-10.828617900396392</v>
      </c>
      <c r="AV28" s="13">
        <f t="shared" si="27"/>
        <v>-12.535918370984495</v>
      </c>
      <c r="AW28" s="9">
        <v>-0.12358145293818813</v>
      </c>
      <c r="AX28" s="9">
        <f t="shared" si="7"/>
        <v>-0.42446154081026921</v>
      </c>
      <c r="AY28" s="6">
        <v>-0.29192384760474466</v>
      </c>
      <c r="AZ28" s="13">
        <f t="shared" si="28"/>
        <v>-0.17232281376878444</v>
      </c>
      <c r="BA28" s="13">
        <f t="shared" si="29"/>
        <v>-0.19949219251560885</v>
      </c>
      <c r="BB28" s="27">
        <f t="shared" si="30"/>
        <v>39.180134720923327</v>
      </c>
      <c r="BC28" s="22">
        <f t="shared" si="31"/>
        <v>56.968488491951305</v>
      </c>
      <c r="BD28" s="30">
        <f t="shared" si="8"/>
        <v>6.1734459927717698</v>
      </c>
      <c r="BE28" s="30">
        <f t="shared" si="9"/>
        <v>43.061294417000227</v>
      </c>
      <c r="BF28" s="30">
        <f t="shared" si="32"/>
        <v>8.9762806968371098</v>
      </c>
      <c r="BG28" s="30">
        <f t="shared" si="10"/>
        <v>-33.442433452948706</v>
      </c>
      <c r="BH28" s="30">
        <f t="shared" si="33"/>
        <v>-48.625786993267845</v>
      </c>
      <c r="BI28" s="30">
        <f t="shared" si="11"/>
        <v>-4.7329372067427942</v>
      </c>
      <c r="BJ28" s="30">
        <f t="shared" si="12"/>
        <v>-33.013393614418028</v>
      </c>
      <c r="BK28" s="30">
        <f t="shared" si="34"/>
        <v>-6.8817598692805344</v>
      </c>
    </row>
    <row r="29" spans="1:63" x14ac:dyDescent="0.2">
      <c r="A29" s="2" t="s">
        <v>3</v>
      </c>
      <c r="B29" s="2" t="s">
        <v>16</v>
      </c>
      <c r="C29" s="3" t="s">
        <v>32</v>
      </c>
      <c r="D29" s="4" t="s">
        <v>61</v>
      </c>
      <c r="E29" s="46" t="s">
        <v>26</v>
      </c>
      <c r="F29" s="4" t="s">
        <v>26</v>
      </c>
      <c r="G29" s="13" t="str">
        <f t="shared" si="13"/>
        <v>NA</v>
      </c>
      <c r="H29" s="4" t="s">
        <v>26</v>
      </c>
      <c r="I29" s="4" t="s">
        <v>26</v>
      </c>
      <c r="J29" s="26">
        <v>4.8557389219646474</v>
      </c>
      <c r="K29" s="14" t="s">
        <v>26</v>
      </c>
      <c r="L29" s="13" t="str">
        <f t="shared" si="0"/>
        <v>NA</v>
      </c>
      <c r="M29" s="22" t="s">
        <v>26</v>
      </c>
      <c r="N29" s="13" t="str">
        <f t="shared" si="14"/>
        <v>NA</v>
      </c>
      <c r="O29" s="13" t="str">
        <f t="shared" si="15"/>
        <v>NA</v>
      </c>
      <c r="P29" s="22">
        <v>0.91894482243229847</v>
      </c>
      <c r="Q29" s="23" t="s">
        <v>26</v>
      </c>
      <c r="R29" s="22" t="str">
        <f t="shared" si="1"/>
        <v>NA</v>
      </c>
      <c r="S29" s="22" t="s">
        <v>26</v>
      </c>
      <c r="T29" s="13" t="str">
        <f t="shared" si="16"/>
        <v>NA</v>
      </c>
      <c r="U29" s="13" t="str">
        <f t="shared" si="17"/>
        <v>NA</v>
      </c>
      <c r="V29" s="41">
        <v>74.187187500000022</v>
      </c>
      <c r="W29" s="1" t="s">
        <v>26</v>
      </c>
      <c r="X29" s="39">
        <v>0.13568141785996066</v>
      </c>
      <c r="Y29" s="138" t="str">
        <f t="shared" si="2"/>
        <v>NA</v>
      </c>
      <c r="Z29" s="6" t="s">
        <v>26</v>
      </c>
      <c r="AA29" s="13" t="str">
        <f t="shared" si="18"/>
        <v>NA</v>
      </c>
      <c r="AB29" s="13" t="str">
        <f t="shared" si="19"/>
        <v>NA</v>
      </c>
      <c r="AC29" s="32">
        <v>8.248914616497828E-2</v>
      </c>
      <c r="AD29" s="32" t="str">
        <f t="shared" si="3"/>
        <v>NA</v>
      </c>
      <c r="AE29" s="6" t="s">
        <v>26</v>
      </c>
      <c r="AF29" s="13" t="str">
        <f t="shared" si="20"/>
        <v>NA</v>
      </c>
      <c r="AG29" s="13" t="str">
        <f t="shared" si="21"/>
        <v>NA</v>
      </c>
      <c r="AH29" s="28">
        <v>0.77044810802420949</v>
      </c>
      <c r="AI29" s="28" t="str">
        <f t="shared" si="4"/>
        <v>NA</v>
      </c>
      <c r="AJ29" s="6" t="s">
        <v>26</v>
      </c>
      <c r="AK29" s="13" t="str">
        <f t="shared" si="22"/>
        <v>NA</v>
      </c>
      <c r="AL29" s="13" t="str">
        <f t="shared" si="23"/>
        <v>NA</v>
      </c>
      <c r="AM29" s="30">
        <v>0.14199947704823199</v>
      </c>
      <c r="AN29" s="30" t="str">
        <f t="shared" si="5"/>
        <v>NA</v>
      </c>
      <c r="AO29" s="6" t="s">
        <v>26</v>
      </c>
      <c r="AP29" s="13" t="str">
        <f t="shared" si="24"/>
        <v>NA</v>
      </c>
      <c r="AQ29" s="13" t="str">
        <f t="shared" si="25"/>
        <v>NA</v>
      </c>
      <c r="AR29" s="30">
        <v>2.3425840421178119</v>
      </c>
      <c r="AS29" s="30" t="str">
        <f t="shared" si="6"/>
        <v>NA</v>
      </c>
      <c r="AT29" s="6" t="s">
        <v>26</v>
      </c>
      <c r="AU29" s="13" t="str">
        <f t="shared" si="26"/>
        <v>NA</v>
      </c>
      <c r="AV29" s="13" t="str">
        <f t="shared" si="27"/>
        <v>NA</v>
      </c>
      <c r="AW29" s="9">
        <v>-0.2378298660522716</v>
      </c>
      <c r="AX29" s="9" t="str">
        <f t="shared" si="7"/>
        <v>NA</v>
      </c>
      <c r="AY29" s="6" t="s">
        <v>26</v>
      </c>
      <c r="AZ29" s="13" t="str">
        <f t="shared" si="28"/>
        <v>NA</v>
      </c>
      <c r="BA29" s="13" t="str">
        <f t="shared" si="29"/>
        <v>NA</v>
      </c>
      <c r="BB29" s="27">
        <f t="shared" si="30"/>
        <v>0</v>
      </c>
      <c r="BC29" s="22" t="str">
        <f t="shared" si="31"/>
        <v>NA</v>
      </c>
      <c r="BD29" s="30">
        <f t="shared" si="8"/>
        <v>0</v>
      </c>
      <c r="BE29" s="30" t="str">
        <f t="shared" si="9"/>
        <v>NA</v>
      </c>
      <c r="BF29" s="30" t="str">
        <f>IFERROR(BE29*I29/J29, "NA")</f>
        <v>NA</v>
      </c>
      <c r="BG29" s="30" t="str">
        <f t="shared" si="10"/>
        <v>NA</v>
      </c>
      <c r="BH29" s="30" t="str">
        <f t="shared" si="33"/>
        <v>NA</v>
      </c>
      <c r="BI29" s="30" t="str">
        <f t="shared" si="11"/>
        <v>NA</v>
      </c>
      <c r="BJ29" s="30" t="str">
        <f t="shared" si="12"/>
        <v>NA</v>
      </c>
      <c r="BK29" s="30" t="str">
        <f t="shared" si="34"/>
        <v>NA</v>
      </c>
    </row>
    <row r="30" spans="1:63" x14ac:dyDescent="0.2">
      <c r="A30" s="2" t="s">
        <v>3</v>
      </c>
      <c r="B30" s="2" t="s">
        <v>17</v>
      </c>
      <c r="C30" s="3" t="s">
        <v>32</v>
      </c>
      <c r="D30" s="4" t="s">
        <v>61</v>
      </c>
      <c r="E30" s="46" t="s">
        <v>26</v>
      </c>
      <c r="F30" s="4" t="s">
        <v>26</v>
      </c>
      <c r="G30" s="13" t="str">
        <f t="shared" si="13"/>
        <v>NA</v>
      </c>
      <c r="H30" s="4" t="s">
        <v>26</v>
      </c>
      <c r="I30" s="4" t="s">
        <v>26</v>
      </c>
      <c r="J30" s="26">
        <v>-1.1373432808689055</v>
      </c>
      <c r="K30" s="14" t="s">
        <v>26</v>
      </c>
      <c r="L30" s="13" t="str">
        <f t="shared" si="0"/>
        <v>NA</v>
      </c>
      <c r="M30" s="22" t="s">
        <v>26</v>
      </c>
      <c r="N30" s="13" t="str">
        <f t="shared" si="14"/>
        <v>NA</v>
      </c>
      <c r="O30" s="13" t="str">
        <f t="shared" si="15"/>
        <v>NA</v>
      </c>
      <c r="P30" s="22">
        <v>-0.79130105819566909</v>
      </c>
      <c r="Q30" s="23" t="s">
        <v>26</v>
      </c>
      <c r="R30" s="22" t="str">
        <f t="shared" si="1"/>
        <v>NA</v>
      </c>
      <c r="S30" s="22" t="s">
        <v>26</v>
      </c>
      <c r="T30" s="13" t="str">
        <f t="shared" si="16"/>
        <v>NA</v>
      </c>
      <c r="U30" s="13" t="str">
        <f t="shared" si="17"/>
        <v>NA</v>
      </c>
      <c r="V30" s="5" t="s">
        <v>26</v>
      </c>
      <c r="W30" s="1" t="s">
        <v>26</v>
      </c>
      <c r="X30" s="39">
        <v>0.13242353070795596</v>
      </c>
      <c r="Y30" s="138" t="str">
        <f t="shared" si="2"/>
        <v>NA</v>
      </c>
      <c r="Z30" s="6" t="s">
        <v>26</v>
      </c>
      <c r="AA30" s="13" t="str">
        <f t="shared" si="18"/>
        <v>NA</v>
      </c>
      <c r="AB30" s="13" t="str">
        <f t="shared" si="19"/>
        <v>NA</v>
      </c>
      <c r="AC30" s="32">
        <v>0.10338983050847457</v>
      </c>
      <c r="AD30" s="32" t="str">
        <f t="shared" si="3"/>
        <v>NA</v>
      </c>
      <c r="AE30" s="6" t="s">
        <v>26</v>
      </c>
      <c r="AF30" s="13" t="str">
        <f t="shared" si="20"/>
        <v>NA</v>
      </c>
      <c r="AG30" s="13" t="str">
        <f t="shared" si="21"/>
        <v>NA</v>
      </c>
      <c r="AH30" s="28">
        <v>0.19078132312427751</v>
      </c>
      <c r="AI30" s="28" t="str">
        <f t="shared" si="4"/>
        <v>NA</v>
      </c>
      <c r="AJ30" s="6" t="s">
        <v>26</v>
      </c>
      <c r="AK30" s="13" t="str">
        <f t="shared" si="22"/>
        <v>NA</v>
      </c>
      <c r="AL30" s="13" t="str">
        <f t="shared" si="23"/>
        <v>NA</v>
      </c>
      <c r="AM30" s="30">
        <v>-1.6833769790034366E-2</v>
      </c>
      <c r="AN30" s="30" t="str">
        <f t="shared" si="5"/>
        <v>NA</v>
      </c>
      <c r="AO30" s="6" t="s">
        <v>26</v>
      </c>
      <c r="AP30" s="13" t="str">
        <f t="shared" si="24"/>
        <v>NA</v>
      </c>
      <c r="AQ30" s="13" t="str">
        <f t="shared" si="25"/>
        <v>NA</v>
      </c>
      <c r="AR30" s="30">
        <v>0.64710183786204578</v>
      </c>
      <c r="AS30" s="30" t="str">
        <f t="shared" si="6"/>
        <v>NA</v>
      </c>
      <c r="AT30" s="6" t="s">
        <v>26</v>
      </c>
      <c r="AU30" s="13" t="str">
        <f t="shared" si="26"/>
        <v>NA</v>
      </c>
      <c r="AV30" s="13" t="str">
        <f t="shared" si="27"/>
        <v>NA</v>
      </c>
      <c r="AW30" s="9">
        <v>-8.898316941850655E-2</v>
      </c>
      <c r="AX30" s="9" t="str">
        <f t="shared" si="7"/>
        <v>NA</v>
      </c>
      <c r="AY30" s="6" t="s">
        <v>26</v>
      </c>
      <c r="AZ30" s="13" t="str">
        <f t="shared" si="28"/>
        <v>NA</v>
      </c>
      <c r="BA30" s="13" t="str">
        <f t="shared" si="29"/>
        <v>NA</v>
      </c>
      <c r="BB30" s="27">
        <f t="shared" si="30"/>
        <v>0</v>
      </c>
      <c r="BC30" s="22" t="str">
        <f t="shared" si="31"/>
        <v>NA</v>
      </c>
      <c r="BD30" s="30">
        <f t="shared" si="8"/>
        <v>0</v>
      </c>
      <c r="BE30" s="30" t="str">
        <f t="shared" si="9"/>
        <v>NA</v>
      </c>
      <c r="BF30" s="30" t="str">
        <f>IFERROR(BE30*I30/J30, "NA")</f>
        <v>NA</v>
      </c>
      <c r="BG30" s="30" t="str">
        <f t="shared" si="10"/>
        <v>NA</v>
      </c>
      <c r="BH30" s="30" t="str">
        <f t="shared" si="33"/>
        <v>NA</v>
      </c>
      <c r="BI30" s="30" t="str">
        <f t="shared" si="11"/>
        <v>NA</v>
      </c>
      <c r="BJ30" s="30" t="str">
        <f t="shared" si="12"/>
        <v>NA</v>
      </c>
      <c r="BK30" s="30" t="str">
        <f t="shared" si="34"/>
        <v>NA</v>
      </c>
    </row>
    <row r="31" spans="1:63" x14ac:dyDescent="0.2">
      <c r="A31" s="2" t="s">
        <v>3</v>
      </c>
      <c r="B31" s="2" t="s">
        <v>18</v>
      </c>
      <c r="C31" s="3" t="s">
        <v>32</v>
      </c>
      <c r="D31" s="4" t="s">
        <v>61</v>
      </c>
      <c r="E31" s="46" t="s">
        <v>26</v>
      </c>
      <c r="F31" s="4" t="s">
        <v>26</v>
      </c>
      <c r="G31" s="13" t="str">
        <f t="shared" si="13"/>
        <v>NA</v>
      </c>
      <c r="H31" s="4" t="s">
        <v>26</v>
      </c>
      <c r="I31" s="4" t="s">
        <v>26</v>
      </c>
      <c r="J31" s="26">
        <v>7.1317445630944265</v>
      </c>
      <c r="K31" s="14" t="s">
        <v>26</v>
      </c>
      <c r="L31" s="13" t="str">
        <f t="shared" si="0"/>
        <v>NA</v>
      </c>
      <c r="M31" s="22" t="s">
        <v>26</v>
      </c>
      <c r="N31" s="13" t="str">
        <f t="shared" si="14"/>
        <v>NA</v>
      </c>
      <c r="O31" s="13" t="str">
        <f t="shared" si="15"/>
        <v>NA</v>
      </c>
      <c r="P31" s="22">
        <v>0.95537753548781945</v>
      </c>
      <c r="Q31" s="23" t="s">
        <v>26</v>
      </c>
      <c r="R31" s="22" t="str">
        <f t="shared" si="1"/>
        <v>NA</v>
      </c>
      <c r="S31" s="22" t="s">
        <v>26</v>
      </c>
      <c r="T31" s="13" t="str">
        <f t="shared" si="16"/>
        <v>NA</v>
      </c>
      <c r="U31" s="13" t="str">
        <f t="shared" si="17"/>
        <v>NA</v>
      </c>
      <c r="V31" s="5" t="s">
        <v>26</v>
      </c>
      <c r="W31" s="1" t="s">
        <v>26</v>
      </c>
      <c r="X31" s="39">
        <v>2.5757104324515452E-2</v>
      </c>
      <c r="Y31" s="138" t="str">
        <f t="shared" si="2"/>
        <v>NA</v>
      </c>
      <c r="Z31" s="6" t="s">
        <v>26</v>
      </c>
      <c r="AA31" s="13" t="str">
        <f t="shared" si="18"/>
        <v>NA</v>
      </c>
      <c r="AB31" s="13" t="str">
        <f t="shared" si="19"/>
        <v>NA</v>
      </c>
      <c r="AC31" s="32">
        <v>-2.0604395604395611E-2</v>
      </c>
      <c r="AD31" s="32" t="str">
        <f t="shared" si="3"/>
        <v>NA</v>
      </c>
      <c r="AE31" s="6" t="s">
        <v>26</v>
      </c>
      <c r="AF31" s="13" t="str">
        <f t="shared" si="20"/>
        <v>NA</v>
      </c>
      <c r="AG31" s="13" t="str">
        <f t="shared" si="21"/>
        <v>NA</v>
      </c>
      <c r="AH31" s="28">
        <v>1.661775206251255E-2</v>
      </c>
      <c r="AI31" s="28" t="str">
        <f t="shared" si="4"/>
        <v>NA</v>
      </c>
      <c r="AJ31" s="6" t="s">
        <v>26</v>
      </c>
      <c r="AK31" s="13" t="str">
        <f t="shared" si="22"/>
        <v>NA</v>
      </c>
      <c r="AL31" s="13" t="str">
        <f t="shared" si="23"/>
        <v>NA</v>
      </c>
      <c r="AM31" s="30">
        <v>-1.1451094093893669E-2</v>
      </c>
      <c r="AN31" s="30" t="str">
        <f t="shared" si="5"/>
        <v>NA</v>
      </c>
      <c r="AO31" s="6" t="s">
        <v>26</v>
      </c>
      <c r="AP31" s="13" t="str">
        <f t="shared" si="24"/>
        <v>NA</v>
      </c>
      <c r="AQ31" s="13" t="str">
        <f t="shared" si="25"/>
        <v>NA</v>
      </c>
      <c r="AR31" s="30">
        <v>-0.35646208594847206</v>
      </c>
      <c r="AS31" s="30" t="str">
        <f t="shared" si="6"/>
        <v>NA</v>
      </c>
      <c r="AT31" s="6" t="s">
        <v>26</v>
      </c>
      <c r="AU31" s="13" t="str">
        <f t="shared" si="26"/>
        <v>NA</v>
      </c>
      <c r="AV31" s="13" t="str">
        <f t="shared" si="27"/>
        <v>NA</v>
      </c>
      <c r="AW31" s="9">
        <v>2.1181420853470568E-2</v>
      </c>
      <c r="AX31" s="9" t="str">
        <f t="shared" si="7"/>
        <v>NA</v>
      </c>
      <c r="AY31" s="6" t="s">
        <v>26</v>
      </c>
      <c r="AZ31" s="13" t="str">
        <f t="shared" si="28"/>
        <v>NA</v>
      </c>
      <c r="BA31" s="13" t="str">
        <f t="shared" si="29"/>
        <v>NA</v>
      </c>
      <c r="BB31" s="27">
        <f t="shared" si="30"/>
        <v>0</v>
      </c>
      <c r="BC31" s="22" t="str">
        <f t="shared" si="31"/>
        <v>NA</v>
      </c>
      <c r="BD31" s="30">
        <f t="shared" si="8"/>
        <v>0</v>
      </c>
      <c r="BE31" s="30" t="str">
        <f t="shared" si="9"/>
        <v>NA</v>
      </c>
      <c r="BF31" s="30" t="str">
        <f>IFERROR(BE31*I31/J31, "NA")</f>
        <v>NA</v>
      </c>
      <c r="BG31" s="30" t="str">
        <f t="shared" si="10"/>
        <v>NA</v>
      </c>
      <c r="BH31" s="30" t="str">
        <f t="shared" si="33"/>
        <v>NA</v>
      </c>
      <c r="BI31" s="30" t="str">
        <f t="shared" si="11"/>
        <v>NA</v>
      </c>
      <c r="BJ31" s="30" t="str">
        <f t="shared" si="12"/>
        <v>NA</v>
      </c>
      <c r="BK31" s="30" t="str">
        <f t="shared" si="34"/>
        <v>NA</v>
      </c>
    </row>
    <row r="32" spans="1:63" x14ac:dyDescent="0.2">
      <c r="A32" s="2" t="s">
        <v>4</v>
      </c>
      <c r="B32" s="2" t="s">
        <v>10</v>
      </c>
      <c r="C32" s="3" t="s">
        <v>30</v>
      </c>
      <c r="D32" s="4" t="s">
        <v>79</v>
      </c>
      <c r="E32" s="10">
        <v>7.7214142049819472</v>
      </c>
      <c r="F32" s="13">
        <v>0.45810000000000006</v>
      </c>
      <c r="G32" s="13">
        <f>IFERROR(E32-F32,"NA")</f>
        <v>7.2633142049819472</v>
      </c>
      <c r="H32" s="14">
        <v>4.8586676879782198</v>
      </c>
      <c r="I32" s="13">
        <v>0.60184411745807365</v>
      </c>
      <c r="J32" s="26" t="s">
        <v>26</v>
      </c>
      <c r="K32" s="14" t="s">
        <v>26</v>
      </c>
      <c r="L32" s="13">
        <f t="shared" si="0"/>
        <v>0</v>
      </c>
      <c r="M32" s="22">
        <v>0</v>
      </c>
      <c r="N32" s="13">
        <f t="shared" si="14"/>
        <v>0</v>
      </c>
      <c r="O32" s="13">
        <f t="shared" si="15"/>
        <v>0</v>
      </c>
      <c r="P32" s="22" t="s">
        <v>26</v>
      </c>
      <c r="Q32" s="23" t="s">
        <v>26</v>
      </c>
      <c r="R32" s="22">
        <f t="shared" si="1"/>
        <v>0</v>
      </c>
      <c r="S32" s="22">
        <v>0</v>
      </c>
      <c r="T32" s="13">
        <f t="shared" si="16"/>
        <v>0</v>
      </c>
      <c r="U32" s="13">
        <f t="shared" si="17"/>
        <v>0</v>
      </c>
      <c r="V32" s="5" t="s">
        <v>26</v>
      </c>
      <c r="W32" s="1" t="s">
        <v>26</v>
      </c>
      <c r="X32" s="39">
        <v>5.440754554931714</v>
      </c>
      <c r="Y32" s="138">
        <f t="shared" si="2"/>
        <v>97.783059784944797</v>
      </c>
      <c r="Z32" s="6">
        <v>20.125488315837899</v>
      </c>
      <c r="AA32" s="13">
        <f t="shared" si="18"/>
        <v>12.663879593695935</v>
      </c>
      <c r="AB32" s="13">
        <f t="shared" si="19"/>
        <v>13.462595314667078</v>
      </c>
      <c r="AC32" s="32">
        <v>0.29170984455958543</v>
      </c>
      <c r="AD32" s="32">
        <f t="shared" si="3"/>
        <v>6.8912637606995286</v>
      </c>
      <c r="AE32" s="6">
        <v>1.4183443287859658</v>
      </c>
      <c r="AF32" s="13">
        <f t="shared" si="20"/>
        <v>0.89248725398686735</v>
      </c>
      <c r="AG32" s="13">
        <f t="shared" si="21"/>
        <v>0.94877676584234405</v>
      </c>
      <c r="AH32" s="28">
        <v>-0.28139014695132741</v>
      </c>
      <c r="AI32" s="28">
        <f t="shared" si="4"/>
        <v>4.340748442317345</v>
      </c>
      <c r="AJ32" s="6">
        <v>0.89340303167010982</v>
      </c>
      <c r="AK32" s="13">
        <f t="shared" si="22"/>
        <v>0.56217013193213272</v>
      </c>
      <c r="AL32" s="13">
        <f t="shared" si="23"/>
        <v>0.59762641678643091</v>
      </c>
      <c r="AM32" s="30">
        <v>-0.10191640937766598</v>
      </c>
      <c r="AN32" s="30">
        <f t="shared" si="5"/>
        <v>1.1999605571934073</v>
      </c>
      <c r="AO32" s="6">
        <v>0.24697316924194351</v>
      </c>
      <c r="AP32" s="13">
        <f t="shared" si="24"/>
        <v>0.15540683679670736</v>
      </c>
      <c r="AQ32" s="13">
        <f t="shared" si="25"/>
        <v>0.16520840532691644</v>
      </c>
      <c r="AR32" s="30">
        <v>9.681849482091371</v>
      </c>
      <c r="AS32" s="30">
        <f t="shared" si="6"/>
        <v>120.91901874446813</v>
      </c>
      <c r="AT32" s="6">
        <v>24.887279087569116</v>
      </c>
      <c r="AU32" s="13">
        <f t="shared" si="26"/>
        <v>15.660216578777726</v>
      </c>
      <c r="AV32" s="13">
        <f t="shared" si="27"/>
        <v>16.64791241738229</v>
      </c>
      <c r="AW32" s="9">
        <v>-0.34556333882190515</v>
      </c>
      <c r="AX32" s="9">
        <f t="shared" si="7"/>
        <v>-2.4397018122968004</v>
      </c>
      <c r="AY32" s="6">
        <v>-0.50213391179918399</v>
      </c>
      <c r="AZ32" s="13">
        <f t="shared" si="28"/>
        <v>-0.31596566995754172</v>
      </c>
      <c r="BA32" s="13">
        <f t="shared" si="29"/>
        <v>-0.33589374539564809</v>
      </c>
      <c r="BB32" s="27">
        <f t="shared" si="30"/>
        <v>21.01889134750801</v>
      </c>
      <c r="BC32" s="22">
        <f t="shared" si="31"/>
        <v>102.12380822726215</v>
      </c>
      <c r="BD32" s="30">
        <f t="shared" si="8"/>
        <v>1.6653174980279093</v>
      </c>
      <c r="BE32" s="30">
        <f t="shared" si="9"/>
        <v>13.444053174544147</v>
      </c>
      <c r="BF32" s="30">
        <f t="shared" si="32"/>
        <v>8.0912243178929355</v>
      </c>
      <c r="BG32" s="30">
        <f t="shared" si="10"/>
        <v>-21.01889134750801</v>
      </c>
      <c r="BH32" s="30">
        <f t="shared" si="33"/>
        <v>-102.12380822726215</v>
      </c>
      <c r="BI32" s="30">
        <f t="shared" si="11"/>
        <v>-1.6653174980279093</v>
      </c>
      <c r="BJ32" s="30">
        <f t="shared" si="12"/>
        <v>-13.444053174544147</v>
      </c>
      <c r="BK32" s="30">
        <f t="shared" si="34"/>
        <v>-8.0912243178929355</v>
      </c>
    </row>
    <row r="33" spans="1:63" x14ac:dyDescent="0.2">
      <c r="A33" s="2" t="s">
        <v>4</v>
      </c>
      <c r="B33" s="2" t="s">
        <v>11</v>
      </c>
      <c r="C33" s="3" t="s">
        <v>30</v>
      </c>
      <c r="D33" s="4" t="s">
        <v>79</v>
      </c>
      <c r="E33" s="10">
        <v>5.7552397413133631</v>
      </c>
      <c r="F33" s="13">
        <v>0.20246666666666666</v>
      </c>
      <c r="G33" s="13">
        <f t="shared" ref="G33:G37" si="35">IFERROR(E33-F33,"NA")</f>
        <v>5.5527730746466961</v>
      </c>
      <c r="H33" s="14">
        <v>1.7917912083947365</v>
      </c>
      <c r="I33" s="13">
        <v>0.26538251931813589</v>
      </c>
      <c r="J33" s="26" t="s">
        <v>26</v>
      </c>
      <c r="K33" s="14" t="s">
        <v>26</v>
      </c>
      <c r="L33" s="13">
        <f t="shared" si="0"/>
        <v>0</v>
      </c>
      <c r="M33" s="22">
        <v>0</v>
      </c>
      <c r="N33" s="13">
        <f t="shared" si="14"/>
        <v>0</v>
      </c>
      <c r="O33" s="13">
        <f t="shared" si="15"/>
        <v>0</v>
      </c>
      <c r="P33" s="22" t="s">
        <v>26</v>
      </c>
      <c r="Q33" s="23" t="s">
        <v>26</v>
      </c>
      <c r="R33" s="22">
        <f t="shared" si="1"/>
        <v>0</v>
      </c>
      <c r="S33" s="22">
        <v>0</v>
      </c>
      <c r="T33" s="13">
        <f t="shared" si="16"/>
        <v>0</v>
      </c>
      <c r="U33" s="13">
        <f t="shared" si="17"/>
        <v>0</v>
      </c>
      <c r="V33" s="5" t="s">
        <v>26</v>
      </c>
      <c r="W33" s="1" t="s">
        <v>26</v>
      </c>
      <c r="X33" s="39">
        <v>2.5169358319794388</v>
      </c>
      <c r="Y33" s="138">
        <f t="shared" si="2"/>
        <v>41.872106873601901</v>
      </c>
      <c r="Z33" s="6">
        <v>23.368853847159496</v>
      </c>
      <c r="AA33" s="13">
        <f t="shared" si="18"/>
        <v>7.2754756979153328</v>
      </c>
      <c r="AB33" s="13">
        <f t="shared" si="19"/>
        <v>7.5407559989773363</v>
      </c>
      <c r="AC33" s="32">
        <v>0.24110738255033551</v>
      </c>
      <c r="AD33" s="32">
        <f t="shared" si="3"/>
        <v>5.6768046724775303</v>
      </c>
      <c r="AE33" s="6">
        <v>3.1682288906659903</v>
      </c>
      <c r="AF33" s="13">
        <f t="shared" si="20"/>
        <v>0.98637153752730833</v>
      </c>
      <c r="AG33" s="13">
        <f t="shared" si="21"/>
        <v>1.0223368749566135</v>
      </c>
      <c r="AH33" s="28">
        <v>-0.21633092939302928</v>
      </c>
      <c r="AI33" s="28">
        <f t="shared" si="4"/>
        <v>3.1197665299220105</v>
      </c>
      <c r="AJ33" s="6">
        <v>1.741144010142234</v>
      </c>
      <c r="AK33" s="13">
        <f t="shared" si="22"/>
        <v>0.54207412204344951</v>
      </c>
      <c r="AL33" s="13">
        <f t="shared" si="23"/>
        <v>0.56183937070407119</v>
      </c>
      <c r="AM33" s="30">
        <v>-5.2928948127247459E-2</v>
      </c>
      <c r="AN33" s="30">
        <f t="shared" si="5"/>
        <v>0.25851302222534861</v>
      </c>
      <c r="AO33" s="6">
        <v>0.14427630910018255</v>
      </c>
      <c r="AP33" s="13">
        <f t="shared" si="24"/>
        <v>4.4917854658536809E-2</v>
      </c>
      <c r="AQ33" s="13">
        <f t="shared" si="25"/>
        <v>4.6555661243512445E-2</v>
      </c>
      <c r="AR33" s="30">
        <v>3.7288392523058853</v>
      </c>
      <c r="AS33" s="30">
        <f t="shared" si="6"/>
        <v>6.2473687637273674</v>
      </c>
      <c r="AT33" s="6">
        <v>3.4866611324231114</v>
      </c>
      <c r="AU33" s="13">
        <f t="shared" si="26"/>
        <v>1.0855097345261413</v>
      </c>
      <c r="AV33" s="13">
        <f t="shared" si="27"/>
        <v>1.1250898748684892</v>
      </c>
      <c r="AW33" s="9">
        <v>-0.22055871645054809</v>
      </c>
      <c r="AX33" s="9">
        <f t="shared" si="7"/>
        <v>-3.0700995734590963E-2</v>
      </c>
      <c r="AY33" s="6">
        <v>-1.7134248449681783E-2</v>
      </c>
      <c r="AZ33" s="13">
        <f t="shared" si="28"/>
        <v>-5.3344425453221694E-3</v>
      </c>
      <c r="BA33" s="13">
        <f t="shared" si="29"/>
        <v>-5.5289483870263082E-3</v>
      </c>
      <c r="BB33" s="27">
        <f t="shared" si="30"/>
        <v>25.109997857301728</v>
      </c>
      <c r="BC33" s="22">
        <f t="shared" si="31"/>
        <v>44.991873403523911</v>
      </c>
      <c r="BD33" s="30">
        <f t="shared" si="8"/>
        <v>3.3125051997661727</v>
      </c>
      <c r="BE33" s="30">
        <f t="shared" si="9"/>
        <v>22.3651418712614</v>
      </c>
      <c r="BF33" s="30">
        <f t="shared" si="32"/>
        <v>5.9353176947028787</v>
      </c>
      <c r="BG33" s="30">
        <f t="shared" si="10"/>
        <v>-25.109997857301728</v>
      </c>
      <c r="BH33" s="30">
        <f t="shared" si="33"/>
        <v>-44.991873403523911</v>
      </c>
      <c r="BI33" s="30">
        <f t="shared" si="11"/>
        <v>-3.3125051997661727</v>
      </c>
      <c r="BJ33" s="30">
        <f t="shared" si="12"/>
        <v>-22.3651418712614</v>
      </c>
      <c r="BK33" s="30">
        <f t="shared" si="34"/>
        <v>-5.9353176947028787</v>
      </c>
    </row>
    <row r="34" spans="1:63" x14ac:dyDescent="0.2">
      <c r="A34" s="2" t="s">
        <v>4</v>
      </c>
      <c r="B34" s="2" t="s">
        <v>12</v>
      </c>
      <c r="C34" s="3" t="s">
        <v>30</v>
      </c>
      <c r="D34" s="4" t="s">
        <v>79</v>
      </c>
      <c r="E34" s="10">
        <v>6.1076170972013806</v>
      </c>
      <c r="F34" s="13">
        <v>0.72026666666666661</v>
      </c>
      <c r="G34" s="13">
        <f t="shared" si="35"/>
        <v>5.3873504305347142</v>
      </c>
      <c r="H34" s="14">
        <v>4.4259424235612128</v>
      </c>
      <c r="I34" s="13">
        <v>0.69324918312902628</v>
      </c>
      <c r="J34" s="26" t="s">
        <v>26</v>
      </c>
      <c r="K34" s="14" t="s">
        <v>26</v>
      </c>
      <c r="L34" s="13">
        <f t="shared" si="0"/>
        <v>0</v>
      </c>
      <c r="M34" s="22">
        <v>0</v>
      </c>
      <c r="N34" s="13">
        <f t="shared" si="14"/>
        <v>0</v>
      </c>
      <c r="O34" s="13">
        <f t="shared" si="15"/>
        <v>0</v>
      </c>
      <c r="P34" s="22" t="s">
        <v>26</v>
      </c>
      <c r="Q34" s="23" t="s">
        <v>26</v>
      </c>
      <c r="R34" s="22">
        <f t="shared" si="1"/>
        <v>0</v>
      </c>
      <c r="S34" s="22">
        <v>0</v>
      </c>
      <c r="T34" s="13">
        <f t="shared" si="16"/>
        <v>0</v>
      </c>
      <c r="U34" s="13">
        <f t="shared" si="17"/>
        <v>0</v>
      </c>
      <c r="V34" s="5" t="s">
        <v>26</v>
      </c>
      <c r="W34" s="1" t="s">
        <v>26</v>
      </c>
      <c r="X34" s="39">
        <v>2.4204944181560433</v>
      </c>
      <c r="Y34" s="138">
        <f t="shared" si="2"/>
        <v>39.842938601304887</v>
      </c>
      <c r="Z34" s="6">
        <v>9.0021366724527709</v>
      </c>
      <c r="AA34" s="13">
        <f t="shared" si="18"/>
        <v>6.5234833761208826</v>
      </c>
      <c r="AB34" s="13">
        <f t="shared" si="19"/>
        <v>7.3956463599399322</v>
      </c>
      <c r="AC34" s="32">
        <v>-0.22500000000000001</v>
      </c>
      <c r="AD34" s="32">
        <f t="shared" si="3"/>
        <v>-5.5097725087305216</v>
      </c>
      <c r="AE34" s="6">
        <v>-1.2448811984990158</v>
      </c>
      <c r="AF34" s="13">
        <f t="shared" si="20"/>
        <v>-0.90211491995056436</v>
      </c>
      <c r="AG34" s="13">
        <f t="shared" si="21"/>
        <v>-1.0227239864520297</v>
      </c>
      <c r="AH34" s="28">
        <v>-0.32963114656447928</v>
      </c>
      <c r="AI34" s="28">
        <f t="shared" si="4"/>
        <v>5.3067733215337354</v>
      </c>
      <c r="AJ34" s="6">
        <v>1.1990154443228809</v>
      </c>
      <c r="AK34" s="13">
        <f t="shared" si="22"/>
        <v>0.86887786792747601</v>
      </c>
      <c r="AL34" s="13">
        <f t="shared" si="23"/>
        <v>0.98504327683154236</v>
      </c>
      <c r="AM34" s="30">
        <v>-7.7050528143401728E-2</v>
      </c>
      <c r="AN34" s="30">
        <f t="shared" si="5"/>
        <v>0.72565288960123797</v>
      </c>
      <c r="AO34" s="6">
        <v>0.16395443504603058</v>
      </c>
      <c r="AP34" s="13">
        <f t="shared" si="24"/>
        <v>0.11881113011058685</v>
      </c>
      <c r="AQ34" s="13">
        <f t="shared" si="25"/>
        <v>0.13469569113015992</v>
      </c>
      <c r="AR34" s="30">
        <v>4.6095612455765655</v>
      </c>
      <c r="AS34" s="30">
        <f t="shared" si="6"/>
        <v>23.31549119835115</v>
      </c>
      <c r="AT34" s="6">
        <v>5.2679156136854992</v>
      </c>
      <c r="AU34" s="13">
        <f t="shared" si="26"/>
        <v>3.8174448115018089</v>
      </c>
      <c r="AV34" s="13">
        <f t="shared" si="27"/>
        <v>4.3278215328637906</v>
      </c>
      <c r="AW34" s="9">
        <v>0.24521445514366277</v>
      </c>
      <c r="AX34" s="9">
        <f t="shared" si="7"/>
        <v>9.0083905553711201</v>
      </c>
      <c r="AY34" s="6">
        <v>2.0353609905577503</v>
      </c>
      <c r="AZ34" s="13">
        <f t="shared" si="28"/>
        <v>1.4749435683351737</v>
      </c>
      <c r="BA34" s="13">
        <f t="shared" si="29"/>
        <v>1.6721374767664787</v>
      </c>
      <c r="BB34" s="27">
        <f t="shared" si="30"/>
        <v>10.201152116775653</v>
      </c>
      <c r="BC34" s="22">
        <f t="shared" si="31"/>
        <v>45.14971192283862</v>
      </c>
      <c r="BD34" s="30">
        <f t="shared" si="8"/>
        <v>-1.0809267634529851</v>
      </c>
      <c r="BE34" s="30">
        <f t="shared" si="9"/>
        <v>-6.9010101065476057</v>
      </c>
      <c r="BF34" s="30">
        <f t="shared" si="32"/>
        <v>-4.7841196191292834</v>
      </c>
      <c r="BG34" s="30">
        <f t="shared" si="10"/>
        <v>-10.201152116775653</v>
      </c>
      <c r="BH34" s="30">
        <f t="shared" si="33"/>
        <v>-45.14971192283862</v>
      </c>
      <c r="BI34" s="30">
        <f t="shared" si="11"/>
        <v>1.0809267634529851</v>
      </c>
      <c r="BJ34" s="30">
        <f t="shared" si="12"/>
        <v>6.9010101065476057</v>
      </c>
      <c r="BK34" s="30">
        <f t="shared" si="34"/>
        <v>4.7841196191292834</v>
      </c>
    </row>
    <row r="35" spans="1:63" x14ac:dyDescent="0.2">
      <c r="A35" s="2" t="s">
        <v>4</v>
      </c>
      <c r="B35" s="2" t="s">
        <v>16</v>
      </c>
      <c r="C35" s="3" t="s">
        <v>32</v>
      </c>
      <c r="D35" s="4" t="s">
        <v>79</v>
      </c>
      <c r="E35" s="46" t="s">
        <v>26</v>
      </c>
      <c r="F35" s="4" t="s">
        <v>26</v>
      </c>
      <c r="G35" s="13" t="str">
        <f t="shared" si="35"/>
        <v>NA</v>
      </c>
      <c r="H35" s="4" t="s">
        <v>26</v>
      </c>
      <c r="I35" s="4" t="s">
        <v>26</v>
      </c>
      <c r="J35" s="26" t="s">
        <v>26</v>
      </c>
      <c r="K35" s="14" t="s">
        <v>26</v>
      </c>
      <c r="L35" s="13" t="str">
        <f t="shared" si="0"/>
        <v>NA</v>
      </c>
      <c r="M35" s="22">
        <v>0</v>
      </c>
      <c r="N35" s="13" t="str">
        <f t="shared" si="14"/>
        <v>NA</v>
      </c>
      <c r="O35" s="13" t="str">
        <f t="shared" si="15"/>
        <v>NA</v>
      </c>
      <c r="P35" s="22" t="s">
        <v>26</v>
      </c>
      <c r="Q35" s="23" t="s">
        <v>26</v>
      </c>
      <c r="R35" s="22" t="str">
        <f t="shared" si="1"/>
        <v>NA</v>
      </c>
      <c r="S35" s="22">
        <v>0</v>
      </c>
      <c r="T35" s="13" t="str">
        <f t="shared" si="16"/>
        <v>NA</v>
      </c>
      <c r="U35" s="13" t="str">
        <f t="shared" si="17"/>
        <v>NA</v>
      </c>
      <c r="V35" s="5" t="s">
        <v>26</v>
      </c>
      <c r="W35" s="1" t="s">
        <v>26</v>
      </c>
      <c r="X35" s="39">
        <v>0.29811084178453495</v>
      </c>
      <c r="Y35" s="138" t="str">
        <f t="shared" si="2"/>
        <v>NA</v>
      </c>
      <c r="Z35" s="6" t="s">
        <v>26</v>
      </c>
      <c r="AA35" s="13" t="str">
        <f t="shared" si="18"/>
        <v>NA</v>
      </c>
      <c r="AB35" s="13" t="str">
        <f t="shared" si="19"/>
        <v>NA</v>
      </c>
      <c r="AC35" s="32">
        <v>-0.2313195548489666</v>
      </c>
      <c r="AD35" s="32" t="str">
        <f t="shared" si="3"/>
        <v>NA</v>
      </c>
      <c r="AE35" s="6" t="s">
        <v>26</v>
      </c>
      <c r="AF35" s="13" t="str">
        <f t="shared" si="20"/>
        <v>NA</v>
      </c>
      <c r="AG35" s="13" t="str">
        <f t="shared" si="21"/>
        <v>NA</v>
      </c>
      <c r="AH35" s="28">
        <v>-0.5903214965820418</v>
      </c>
      <c r="AI35" s="28" t="str">
        <f t="shared" si="4"/>
        <v>NA</v>
      </c>
      <c r="AJ35" s="6" t="s">
        <v>26</v>
      </c>
      <c r="AK35" s="13" t="str">
        <f t="shared" si="22"/>
        <v>NA</v>
      </c>
      <c r="AL35" s="13" t="str">
        <f t="shared" si="23"/>
        <v>NA</v>
      </c>
      <c r="AM35" s="30">
        <v>-0.12283544210223316</v>
      </c>
      <c r="AN35" s="30" t="str">
        <f t="shared" si="5"/>
        <v>NA</v>
      </c>
      <c r="AO35" s="6" t="s">
        <v>26</v>
      </c>
      <c r="AP35" s="13" t="str">
        <f t="shared" si="24"/>
        <v>NA</v>
      </c>
      <c r="AQ35" s="13" t="str">
        <f t="shared" si="25"/>
        <v>NA</v>
      </c>
      <c r="AR35" s="30">
        <v>2.8363166748783746</v>
      </c>
      <c r="AS35" s="30" t="str">
        <f t="shared" si="6"/>
        <v>NA</v>
      </c>
      <c r="AT35" s="6" t="s">
        <v>26</v>
      </c>
      <c r="AU35" s="13" t="str">
        <f t="shared" si="26"/>
        <v>NA</v>
      </c>
      <c r="AV35" s="13" t="str">
        <f t="shared" si="27"/>
        <v>NA</v>
      </c>
      <c r="AW35" s="9">
        <v>8.5113679807033174E-2</v>
      </c>
      <c r="AX35" s="9" t="str">
        <f t="shared" si="7"/>
        <v>NA</v>
      </c>
      <c r="AY35" s="6" t="s">
        <v>26</v>
      </c>
      <c r="AZ35" s="13" t="str">
        <f t="shared" si="28"/>
        <v>NA</v>
      </c>
      <c r="BA35" s="13" t="str">
        <f t="shared" si="29"/>
        <v>NA</v>
      </c>
      <c r="BB35" s="27">
        <f t="shared" si="30"/>
        <v>0</v>
      </c>
      <c r="BC35" s="22" t="str">
        <f t="shared" si="31"/>
        <v>NA</v>
      </c>
      <c r="BD35" s="30">
        <f t="shared" si="8"/>
        <v>0</v>
      </c>
      <c r="BE35" s="30" t="str">
        <f t="shared" si="9"/>
        <v>NA</v>
      </c>
      <c r="BF35" s="30" t="str">
        <f>IFERROR(BE35*I35/J35, "NA")</f>
        <v>NA</v>
      </c>
      <c r="BG35" s="30">
        <f t="shared" si="10"/>
        <v>0</v>
      </c>
      <c r="BH35" s="30" t="str">
        <f t="shared" si="33"/>
        <v>NA</v>
      </c>
      <c r="BI35" s="30">
        <f t="shared" si="11"/>
        <v>0</v>
      </c>
      <c r="BJ35" s="30" t="str">
        <f t="shared" si="12"/>
        <v>NA</v>
      </c>
      <c r="BK35" s="30" t="str">
        <f t="shared" si="34"/>
        <v>NA</v>
      </c>
    </row>
    <row r="36" spans="1:63" x14ac:dyDescent="0.2">
      <c r="A36" s="2" t="s">
        <v>4</v>
      </c>
      <c r="B36" s="2" t="s">
        <v>17</v>
      </c>
      <c r="C36" s="3" t="s">
        <v>32</v>
      </c>
      <c r="D36" s="4" t="s">
        <v>79</v>
      </c>
      <c r="E36" s="46" t="s">
        <v>26</v>
      </c>
      <c r="F36" s="4" t="s">
        <v>26</v>
      </c>
      <c r="G36" s="13" t="str">
        <f t="shared" si="35"/>
        <v>NA</v>
      </c>
      <c r="H36" s="4" t="s">
        <v>26</v>
      </c>
      <c r="I36" s="4" t="s">
        <v>26</v>
      </c>
      <c r="J36" s="26" t="s">
        <v>26</v>
      </c>
      <c r="K36" s="14" t="s">
        <v>26</v>
      </c>
      <c r="L36" s="13" t="str">
        <f t="shared" ref="L36:L67" si="36">IFERROR(M36*H36, "NA")</f>
        <v>NA</v>
      </c>
      <c r="M36" s="22">
        <v>0</v>
      </c>
      <c r="N36" s="13" t="str">
        <f t="shared" si="14"/>
        <v>NA</v>
      </c>
      <c r="O36" s="13" t="str">
        <f t="shared" si="15"/>
        <v>NA</v>
      </c>
      <c r="P36" s="22" t="s">
        <v>26</v>
      </c>
      <c r="Q36" s="23" t="s">
        <v>26</v>
      </c>
      <c r="R36" s="22" t="str">
        <f t="shared" ref="R36:R67" si="37">IFERROR(S36*H36, "NA")</f>
        <v>NA</v>
      </c>
      <c r="S36" s="22">
        <v>0</v>
      </c>
      <c r="T36" s="13" t="str">
        <f t="shared" si="16"/>
        <v>NA</v>
      </c>
      <c r="U36" s="13" t="str">
        <f t="shared" si="17"/>
        <v>NA</v>
      </c>
      <c r="V36" s="5" t="s">
        <v>26</v>
      </c>
      <c r="W36" s="1" t="s">
        <v>26</v>
      </c>
      <c r="X36" s="39">
        <v>0.46370749794737115</v>
      </c>
      <c r="Y36" s="138" t="str">
        <f t="shared" ref="Y36:Y67" si="38">IFERROR(Z36*H36, "NA")</f>
        <v>NA</v>
      </c>
      <c r="Z36" s="6" t="s">
        <v>26</v>
      </c>
      <c r="AA36" s="13" t="str">
        <f t="shared" si="18"/>
        <v>NA</v>
      </c>
      <c r="AB36" s="13" t="str">
        <f t="shared" si="19"/>
        <v>NA</v>
      </c>
      <c r="AC36" s="32">
        <v>0.12658423493044824</v>
      </c>
      <c r="AD36" s="32" t="str">
        <f t="shared" ref="AD36:AD67" si="39">IFERROR(AE36*H36,"NA")</f>
        <v>NA</v>
      </c>
      <c r="AE36" s="6" t="s">
        <v>26</v>
      </c>
      <c r="AF36" s="13" t="str">
        <f t="shared" si="20"/>
        <v>NA</v>
      </c>
      <c r="AG36" s="13" t="str">
        <f t="shared" si="21"/>
        <v>NA</v>
      </c>
      <c r="AH36" s="28">
        <v>0.25299556458532835</v>
      </c>
      <c r="AI36" s="28" t="str">
        <f t="shared" ref="AI36:AI67" si="40">IFERROR(AJ36*H36,"NA")</f>
        <v>NA</v>
      </c>
      <c r="AJ36" s="6" t="s">
        <v>26</v>
      </c>
      <c r="AK36" s="13" t="str">
        <f t="shared" si="22"/>
        <v>NA</v>
      </c>
      <c r="AL36" s="13" t="str">
        <f t="shared" si="23"/>
        <v>NA</v>
      </c>
      <c r="AM36" s="30">
        <v>7.4607340613659142E-3</v>
      </c>
      <c r="AN36" s="30" t="str">
        <f t="shared" ref="AN36:AN67" si="41">IFERROR(AO36*H36,"NA")</f>
        <v>NA</v>
      </c>
      <c r="AO36" s="6" t="s">
        <v>26</v>
      </c>
      <c r="AP36" s="13" t="str">
        <f t="shared" si="24"/>
        <v>NA</v>
      </c>
      <c r="AQ36" s="13" t="str">
        <f t="shared" si="25"/>
        <v>NA</v>
      </c>
      <c r="AR36" s="30">
        <v>7.7096106707763878</v>
      </c>
      <c r="AS36" s="30" t="str">
        <f t="shared" ref="AS36:AS67" si="42">IFERROR(AT36*H36,"NA")</f>
        <v>NA</v>
      </c>
      <c r="AT36" s="6" t="s">
        <v>26</v>
      </c>
      <c r="AU36" s="13" t="str">
        <f t="shared" si="26"/>
        <v>NA</v>
      </c>
      <c r="AV36" s="13" t="str">
        <f t="shared" si="27"/>
        <v>NA</v>
      </c>
      <c r="AW36" s="9">
        <v>-0.29703895632914656</v>
      </c>
      <c r="AX36" s="9" t="str">
        <f t="shared" ref="AX36:AX67" si="43">IFERROR(AY36*H36,"NA")</f>
        <v>NA</v>
      </c>
      <c r="AY36" s="6" t="s">
        <v>26</v>
      </c>
      <c r="AZ36" s="13" t="str">
        <f t="shared" si="28"/>
        <v>NA</v>
      </c>
      <c r="BA36" s="13" t="str">
        <f t="shared" si="29"/>
        <v>NA</v>
      </c>
      <c r="BB36" s="27">
        <f t="shared" si="30"/>
        <v>0</v>
      </c>
      <c r="BC36" s="22" t="str">
        <f t="shared" si="31"/>
        <v>NA</v>
      </c>
      <c r="BD36" s="30">
        <f t="shared" ref="BD36:BD62" si="44">SUM(AE36,AO36)</f>
        <v>0</v>
      </c>
      <c r="BE36" s="30" t="str">
        <f t="shared" ref="BE36:BE67" si="45">IFERROR(BD36*H36/I36, "NA")</f>
        <v>NA</v>
      </c>
      <c r="BF36" s="30" t="str">
        <f>IFERROR(BE36*I36/J36, "NA")</f>
        <v>NA</v>
      </c>
      <c r="BG36" s="30">
        <f t="shared" ref="BG36:BG62" si="46">IFERROR(M36-BB36,"NA")</f>
        <v>0</v>
      </c>
      <c r="BH36" s="30" t="str">
        <f t="shared" si="33"/>
        <v>NA</v>
      </c>
      <c r="BI36" s="30">
        <f t="shared" ref="BI36:BI62" si="47">IFERROR(S36-BD36,"NA")</f>
        <v>0</v>
      </c>
      <c r="BJ36" s="30" t="str">
        <f t="shared" ref="BJ36:BJ67" si="48">IFERROR(BI36*H36/I36,"NA")</f>
        <v>NA</v>
      </c>
      <c r="BK36" s="30" t="str">
        <f t="shared" si="34"/>
        <v>NA</v>
      </c>
    </row>
    <row r="37" spans="1:63" x14ac:dyDescent="0.2">
      <c r="A37" s="2" t="s">
        <v>4</v>
      </c>
      <c r="B37" s="2" t="s">
        <v>18</v>
      </c>
      <c r="C37" s="3" t="s">
        <v>32</v>
      </c>
      <c r="D37" s="4" t="s">
        <v>79</v>
      </c>
      <c r="E37" s="46" t="s">
        <v>26</v>
      </c>
      <c r="F37" s="4" t="s">
        <v>26</v>
      </c>
      <c r="G37" s="13" t="str">
        <f t="shared" si="35"/>
        <v>NA</v>
      </c>
      <c r="H37" s="4" t="s">
        <v>26</v>
      </c>
      <c r="I37" s="4" t="s">
        <v>26</v>
      </c>
      <c r="J37" s="26" t="s">
        <v>26</v>
      </c>
      <c r="K37" s="14" t="s">
        <v>26</v>
      </c>
      <c r="L37" s="13" t="str">
        <f t="shared" si="36"/>
        <v>NA</v>
      </c>
      <c r="M37" s="22">
        <v>0</v>
      </c>
      <c r="N37" s="13" t="str">
        <f t="shared" si="14"/>
        <v>NA</v>
      </c>
      <c r="O37" s="13" t="str">
        <f t="shared" si="15"/>
        <v>NA</v>
      </c>
      <c r="P37" s="22" t="s">
        <v>26</v>
      </c>
      <c r="Q37" s="23" t="s">
        <v>26</v>
      </c>
      <c r="R37" s="22" t="str">
        <f t="shared" si="37"/>
        <v>NA</v>
      </c>
      <c r="S37" s="22">
        <v>0</v>
      </c>
      <c r="T37" s="13" t="str">
        <f t="shared" si="16"/>
        <v>NA</v>
      </c>
      <c r="U37" s="13" t="str">
        <f t="shared" si="17"/>
        <v>NA</v>
      </c>
      <c r="V37" s="5" t="s">
        <v>26</v>
      </c>
      <c r="W37" s="1" t="s">
        <v>26</v>
      </c>
      <c r="X37" s="39">
        <v>0.34041461933277389</v>
      </c>
      <c r="Y37" s="138" t="str">
        <f t="shared" si="38"/>
        <v>NA</v>
      </c>
      <c r="Z37" s="6" t="s">
        <v>26</v>
      </c>
      <c r="AA37" s="13" t="str">
        <f t="shared" si="18"/>
        <v>NA</v>
      </c>
      <c r="AB37" s="13" t="str">
        <f t="shared" si="19"/>
        <v>NA</v>
      </c>
      <c r="AC37" s="32">
        <v>0.11845688350983355</v>
      </c>
      <c r="AD37" s="32" t="str">
        <f t="shared" si="39"/>
        <v>NA</v>
      </c>
      <c r="AE37" s="6" t="s">
        <v>26</v>
      </c>
      <c r="AF37" s="13" t="str">
        <f t="shared" si="20"/>
        <v>NA</v>
      </c>
      <c r="AG37" s="13" t="str">
        <f t="shared" si="21"/>
        <v>NA</v>
      </c>
      <c r="AH37" s="28">
        <v>0.16879731216185198</v>
      </c>
      <c r="AI37" s="28" t="str">
        <f t="shared" si="40"/>
        <v>NA</v>
      </c>
      <c r="AJ37" s="6" t="s">
        <v>26</v>
      </c>
      <c r="AK37" s="13" t="str">
        <f t="shared" si="22"/>
        <v>NA</v>
      </c>
      <c r="AL37" s="13" t="str">
        <f t="shared" si="23"/>
        <v>NA</v>
      </c>
      <c r="AM37" s="30">
        <v>-3.5994634891154281E-3</v>
      </c>
      <c r="AN37" s="30" t="str">
        <f t="shared" si="41"/>
        <v>NA</v>
      </c>
      <c r="AO37" s="6" t="s">
        <v>26</v>
      </c>
      <c r="AP37" s="13" t="str">
        <f t="shared" si="24"/>
        <v>NA</v>
      </c>
      <c r="AQ37" s="13" t="str">
        <f t="shared" si="25"/>
        <v>NA</v>
      </c>
      <c r="AR37" s="30">
        <v>-0.32154467436449186</v>
      </c>
      <c r="AS37" s="30" t="str">
        <f t="shared" si="42"/>
        <v>NA</v>
      </c>
      <c r="AT37" s="6" t="s">
        <v>26</v>
      </c>
      <c r="AU37" s="13" t="str">
        <f t="shared" si="26"/>
        <v>NA</v>
      </c>
      <c r="AV37" s="13" t="str">
        <f t="shared" si="27"/>
        <v>NA</v>
      </c>
      <c r="AW37" s="9">
        <v>-0.44502272146259875</v>
      </c>
      <c r="AX37" s="9" t="str">
        <f t="shared" si="43"/>
        <v>NA</v>
      </c>
      <c r="AY37" s="6" t="s">
        <v>26</v>
      </c>
      <c r="AZ37" s="13" t="str">
        <f t="shared" si="28"/>
        <v>NA</v>
      </c>
      <c r="BA37" s="13" t="str">
        <f t="shared" si="29"/>
        <v>NA</v>
      </c>
      <c r="BB37" s="27">
        <f t="shared" si="30"/>
        <v>0</v>
      </c>
      <c r="BC37" s="22" t="str">
        <f t="shared" si="31"/>
        <v>NA</v>
      </c>
      <c r="BD37" s="30">
        <f t="shared" si="44"/>
        <v>0</v>
      </c>
      <c r="BE37" s="30" t="str">
        <f t="shared" si="45"/>
        <v>NA</v>
      </c>
      <c r="BF37" s="30" t="str">
        <f>IFERROR(BE37*I37/J37, "NA")</f>
        <v>NA</v>
      </c>
      <c r="BG37" s="30">
        <f t="shared" si="46"/>
        <v>0</v>
      </c>
      <c r="BH37" s="30" t="str">
        <f t="shared" si="33"/>
        <v>NA</v>
      </c>
      <c r="BI37" s="30">
        <f t="shared" si="47"/>
        <v>0</v>
      </c>
      <c r="BJ37" s="30" t="str">
        <f t="shared" si="48"/>
        <v>NA</v>
      </c>
      <c r="BK37" s="30" t="str">
        <f t="shared" si="34"/>
        <v>NA</v>
      </c>
    </row>
    <row r="38" spans="1:63" x14ac:dyDescent="0.2">
      <c r="A38" s="2" t="s">
        <v>5</v>
      </c>
      <c r="B38" s="2" t="s">
        <v>13</v>
      </c>
      <c r="C38" s="3" t="s">
        <v>31</v>
      </c>
      <c r="D38" s="4" t="s">
        <v>80</v>
      </c>
      <c r="E38" s="10">
        <v>2.7849627677748643</v>
      </c>
      <c r="F38" s="13">
        <v>0.30756</v>
      </c>
      <c r="G38" s="13">
        <f t="shared" si="13"/>
        <v>2.4774027677748642</v>
      </c>
      <c r="H38" s="14">
        <v>1.8678486682707918</v>
      </c>
      <c r="I38" s="13">
        <v>0.27924279095004534</v>
      </c>
      <c r="J38" s="27">
        <v>21.310550291525871</v>
      </c>
      <c r="K38" s="22">
        <v>100.38394098595418</v>
      </c>
      <c r="L38" s="13">
        <f t="shared" si="36"/>
        <v>128.36654246332796</v>
      </c>
      <c r="M38" s="22">
        <v>68.724273354632388</v>
      </c>
      <c r="N38" s="13">
        <f t="shared" si="14"/>
        <v>46.092731992209195</v>
      </c>
      <c r="O38" s="13">
        <f t="shared" si="15"/>
        <v>51.814966921435747</v>
      </c>
      <c r="P38" s="22">
        <v>5.6319337797022735</v>
      </c>
      <c r="Q38" s="22">
        <v>23.928028842721496</v>
      </c>
      <c r="R38" s="22">
        <f t="shared" si="37"/>
        <v>32.258184000339213</v>
      </c>
      <c r="S38" s="22">
        <v>17.270234226310766</v>
      </c>
      <c r="T38" s="13">
        <f t="shared" si="16"/>
        <v>11.582985730941362</v>
      </c>
      <c r="U38" s="13">
        <f t="shared" si="17"/>
        <v>13.020968741918633</v>
      </c>
      <c r="V38" s="5" t="s">
        <v>26</v>
      </c>
      <c r="W38" s="1" t="s">
        <v>26</v>
      </c>
      <c r="X38" s="39">
        <v>4.0181082746243098</v>
      </c>
      <c r="Y38" s="138">
        <f t="shared" si="38"/>
        <v>75.28144833310472</v>
      </c>
      <c r="Z38" s="6">
        <v>40.303826328071011</v>
      </c>
      <c r="AA38" s="13">
        <f t="shared" si="18"/>
        <v>27.031402072657961</v>
      </c>
      <c r="AB38" s="13">
        <f t="shared" si="19"/>
        <v>30.387246398663091</v>
      </c>
      <c r="AC38" s="32">
        <v>0.35795454545454541</v>
      </c>
      <c r="AD38" s="32">
        <f t="shared" si="39"/>
        <v>13.351406690112899</v>
      </c>
      <c r="AE38" s="6">
        <v>7.1480130681428822</v>
      </c>
      <c r="AF38" s="13">
        <f t="shared" si="20"/>
        <v>4.7941059911477506</v>
      </c>
      <c r="AG38" s="13">
        <f t="shared" si="21"/>
        <v>5.3892757624166094</v>
      </c>
      <c r="AH38" s="28">
        <v>-0.61604778410864403</v>
      </c>
      <c r="AI38" s="28">
        <f t="shared" si="40"/>
        <v>12.103065673546086</v>
      </c>
      <c r="AJ38" s="6">
        <v>6.4796821493846206</v>
      </c>
      <c r="AK38" s="13">
        <f t="shared" si="22"/>
        <v>4.3458626497962918</v>
      </c>
      <c r="AL38" s="13">
        <f t="shared" si="23"/>
        <v>4.8853847387991456</v>
      </c>
      <c r="AM38" s="30">
        <v>-0.11706910209763023</v>
      </c>
      <c r="AN38" s="30">
        <f t="shared" si="41"/>
        <v>2.5466865640453298</v>
      </c>
      <c r="AO38" s="6">
        <v>1.3634330271536341</v>
      </c>
      <c r="AP38" s="13">
        <f t="shared" si="24"/>
        <v>0.91444187100572516</v>
      </c>
      <c r="AQ38" s="13">
        <f t="shared" si="25"/>
        <v>1.0279663029248547</v>
      </c>
      <c r="AR38" s="30">
        <v>3.2460580749423316</v>
      </c>
      <c r="AS38" s="30">
        <f t="shared" si="42"/>
        <v>-3.4399754931134101</v>
      </c>
      <c r="AT38" s="6">
        <v>-1.8416778358698913</v>
      </c>
      <c r="AU38" s="13">
        <f t="shared" si="26"/>
        <v>-1.2351962234173384</v>
      </c>
      <c r="AV38" s="13">
        <f t="shared" si="27"/>
        <v>-1.3885410712619419</v>
      </c>
      <c r="AW38" s="9">
        <v>4.5189151576996E-3</v>
      </c>
      <c r="AX38" s="9">
        <f t="shared" si="43"/>
        <v>1.4334991009595379</v>
      </c>
      <c r="AY38" s="6">
        <v>0.76745997966025592</v>
      </c>
      <c r="AZ38" s="13">
        <f t="shared" si="28"/>
        <v>0.51472828202471022</v>
      </c>
      <c r="BA38" s="13">
        <f t="shared" si="29"/>
        <v>0.57862981328912777</v>
      </c>
      <c r="BB38" s="27">
        <f t="shared" si="30"/>
        <v>46.783508477455634</v>
      </c>
      <c r="BC38" s="22">
        <f t="shared" si="31"/>
        <v>87.384514006650804</v>
      </c>
      <c r="BD38" s="30">
        <f t="shared" si="44"/>
        <v>8.5114460952965167</v>
      </c>
      <c r="BE38" s="30">
        <f t="shared" si="45"/>
        <v>56.932869063761409</v>
      </c>
      <c r="BF38" s="30">
        <f t="shared" si="32"/>
        <v>15.89809325415823</v>
      </c>
      <c r="BG38" s="30">
        <f t="shared" si="46"/>
        <v>21.940764877176754</v>
      </c>
      <c r="BH38" s="30">
        <f t="shared" si="33"/>
        <v>40.982028456677156</v>
      </c>
      <c r="BI38" s="30">
        <f t="shared" si="47"/>
        <v>8.7587881310142492</v>
      </c>
      <c r="BJ38" s="30">
        <f t="shared" si="48"/>
        <v>58.587334306896018</v>
      </c>
      <c r="BK38" s="30">
        <f t="shared" si="34"/>
        <v>16.360090746180983</v>
      </c>
    </row>
    <row r="39" spans="1:63" x14ac:dyDescent="0.2">
      <c r="A39" s="2" t="s">
        <v>5</v>
      </c>
      <c r="B39" s="2" t="s">
        <v>14</v>
      </c>
      <c r="C39" s="3" t="s">
        <v>31</v>
      </c>
      <c r="D39" s="4" t="s">
        <v>80</v>
      </c>
      <c r="E39" s="10">
        <v>4.415760978111952</v>
      </c>
      <c r="F39" s="13">
        <v>0.31885000000000002</v>
      </c>
      <c r="G39" s="13">
        <f t="shared" si="13"/>
        <v>4.0969109781119517</v>
      </c>
      <c r="H39" s="14">
        <v>1.8805259754496688</v>
      </c>
      <c r="I39" s="13">
        <v>0.28737913522338121</v>
      </c>
      <c r="J39" s="27">
        <v>30.705517386027481</v>
      </c>
      <c r="K39" s="22">
        <v>92.156127453021043</v>
      </c>
      <c r="L39" s="13">
        <f t="shared" si="36"/>
        <v>135.40148797740795</v>
      </c>
      <c r="M39" s="22">
        <v>72.001923794235779</v>
      </c>
      <c r="N39" s="13">
        <f t="shared" si="14"/>
        <v>30.663228523592235</v>
      </c>
      <c r="O39" s="13">
        <f t="shared" si="15"/>
        <v>33.049653434209425</v>
      </c>
      <c r="P39" s="22">
        <v>5.8215621110851652</v>
      </c>
      <c r="Q39" s="22">
        <v>21.948568572856427</v>
      </c>
      <c r="R39" s="22">
        <f t="shared" si="37"/>
        <v>30.583644894915302</v>
      </c>
      <c r="S39" s="22">
        <v>16.263346156440186</v>
      </c>
      <c r="T39" s="13">
        <f t="shared" si="16"/>
        <v>6.9260191044108455</v>
      </c>
      <c r="U39" s="13">
        <f t="shared" si="17"/>
        <v>7.4650499018188761</v>
      </c>
      <c r="V39" s="5" t="s">
        <v>26</v>
      </c>
      <c r="W39" s="1" t="s">
        <v>26</v>
      </c>
      <c r="X39" s="39">
        <v>3.353074150467735</v>
      </c>
      <c r="Y39" s="138">
        <f t="shared" si="38"/>
        <v>62.276644811382184</v>
      </c>
      <c r="Z39" s="6">
        <v>33.116609727494286</v>
      </c>
      <c r="AA39" s="13">
        <f t="shared" si="18"/>
        <v>14.103264447526737</v>
      </c>
      <c r="AB39" s="13">
        <f t="shared" si="19"/>
        <v>15.20087820899691</v>
      </c>
      <c r="AC39" s="32">
        <v>0.26666666666666666</v>
      </c>
      <c r="AD39" s="32">
        <f t="shared" si="39"/>
        <v>11.160497599203811</v>
      </c>
      <c r="AE39" s="6">
        <v>5.9347744965528211</v>
      </c>
      <c r="AF39" s="13">
        <f t="shared" si="20"/>
        <v>2.5274233941837378</v>
      </c>
      <c r="AG39" s="13">
        <f t="shared" si="21"/>
        <v>2.7241249953512758</v>
      </c>
      <c r="AH39" s="28">
        <v>-1.1051062034969659</v>
      </c>
      <c r="AI39" s="28">
        <f t="shared" si="40"/>
        <v>21.639343266709968</v>
      </c>
      <c r="AJ39" s="6">
        <v>11.507069590748726</v>
      </c>
      <c r="AK39" s="13">
        <f t="shared" si="22"/>
        <v>4.9004788470145657</v>
      </c>
      <c r="AL39" s="13">
        <f t="shared" si="23"/>
        <v>5.2818680665310405</v>
      </c>
      <c r="AM39" s="30">
        <v>-0.22020069312577578</v>
      </c>
      <c r="AN39" s="30">
        <f t="shared" si="41"/>
        <v>4.5576785980418029</v>
      </c>
      <c r="AO39" s="6">
        <v>2.4236190605939263</v>
      </c>
      <c r="AP39" s="13">
        <f t="shared" si="24"/>
        <v>1.0321388817540869</v>
      </c>
      <c r="AQ39" s="13">
        <f t="shared" si="25"/>
        <v>1.1124670812696531</v>
      </c>
      <c r="AR39" s="30">
        <v>2.330524121388013</v>
      </c>
      <c r="AS39" s="30">
        <f t="shared" si="42"/>
        <v>-21.299988549167313</v>
      </c>
      <c r="AT39" s="6">
        <v>-11.326612249572404</v>
      </c>
      <c r="AU39" s="13">
        <f t="shared" si="26"/>
        <v>-4.823628057484795</v>
      </c>
      <c r="AV39" s="13">
        <f t="shared" si="27"/>
        <v>-5.1990362160574319</v>
      </c>
      <c r="AW39" s="9">
        <v>8.9947545113877592E-3</v>
      </c>
      <c r="AX39" s="9">
        <f t="shared" si="43"/>
        <v>1.5202393087507577</v>
      </c>
      <c r="AY39" s="6">
        <v>0.8084117574537838</v>
      </c>
      <c r="AZ39" s="13">
        <f t="shared" si="28"/>
        <v>0.34427572422653341</v>
      </c>
      <c r="BA39" s="13">
        <f t="shared" si="29"/>
        <v>0.37106964658806307</v>
      </c>
      <c r="BB39" s="27">
        <f t="shared" si="30"/>
        <v>44.623679318243013</v>
      </c>
      <c r="BC39" s="22">
        <f t="shared" si="31"/>
        <v>83.915988078092155</v>
      </c>
      <c r="BD39" s="30">
        <f t="shared" si="44"/>
        <v>8.3583935571467478</v>
      </c>
      <c r="BE39" s="30">
        <f t="shared" si="45"/>
        <v>54.694910905858912</v>
      </c>
      <c r="BF39" s="30">
        <f t="shared" si="32"/>
        <v>15.718176197245615</v>
      </c>
      <c r="BG39" s="30">
        <f t="shared" si="46"/>
        <v>27.378244475992766</v>
      </c>
      <c r="BH39" s="30">
        <f t="shared" si="33"/>
        <v>51.485499899315798</v>
      </c>
      <c r="BI39" s="30">
        <f t="shared" si="47"/>
        <v>7.9049525992934377</v>
      </c>
      <c r="BJ39" s="30">
        <f t="shared" si="48"/>
        <v>51.727724373986597</v>
      </c>
      <c r="BK39" s="30">
        <f t="shared" si="34"/>
        <v>14.865468697669687</v>
      </c>
    </row>
    <row r="40" spans="1:63" x14ac:dyDescent="0.2">
      <c r="A40" s="2" t="s">
        <v>5</v>
      </c>
      <c r="B40" s="2" t="s">
        <v>15</v>
      </c>
      <c r="C40" s="3" t="s">
        <v>31</v>
      </c>
      <c r="D40" s="4" t="s">
        <v>80</v>
      </c>
      <c r="E40" s="10">
        <v>5.3204829563817402</v>
      </c>
      <c r="F40" s="13">
        <v>0.38400000000000001</v>
      </c>
      <c r="G40" s="13">
        <f t="shared" si="13"/>
        <v>4.9364829563817398</v>
      </c>
      <c r="H40" s="14">
        <v>3.6216706769796927</v>
      </c>
      <c r="I40" s="13">
        <v>0.46385229925678423</v>
      </c>
      <c r="J40" s="27">
        <v>36.031493180996875</v>
      </c>
      <c r="K40" s="22">
        <v>233.5961600905859</v>
      </c>
      <c r="L40" s="13">
        <f t="shared" si="36"/>
        <v>285.16480579479111</v>
      </c>
      <c r="M40" s="22">
        <v>78.738469405121478</v>
      </c>
      <c r="N40" s="13">
        <f t="shared" si="14"/>
        <v>53.597541451146931</v>
      </c>
      <c r="O40" s="13">
        <f t="shared" si="15"/>
        <v>57.766796384081189</v>
      </c>
      <c r="P40" s="22">
        <v>7.0703019330267054</v>
      </c>
      <c r="Q40" s="22">
        <v>55.976433211965443</v>
      </c>
      <c r="R40" s="22">
        <f t="shared" si="37"/>
        <v>66.572729950842486</v>
      </c>
      <c r="S40" s="22">
        <v>18.381773465488333</v>
      </c>
      <c r="T40" s="13">
        <f t="shared" si="16"/>
        <v>12.512535139500962</v>
      </c>
      <c r="U40" s="13">
        <f t="shared" si="17"/>
        <v>13.485862412383947</v>
      </c>
      <c r="V40" s="5" t="s">
        <v>26</v>
      </c>
      <c r="W40" s="1" t="s">
        <v>26</v>
      </c>
      <c r="X40" s="39">
        <v>7.1254453403337719</v>
      </c>
      <c r="Y40" s="138">
        <f t="shared" si="38"/>
        <v>134.99450687183565</v>
      </c>
      <c r="Z40" s="6">
        <v>37.274097760985512</v>
      </c>
      <c r="AA40" s="13">
        <f t="shared" si="18"/>
        <v>25.372603949405438</v>
      </c>
      <c r="AB40" s="13">
        <f t="shared" si="19"/>
        <v>27.346292505136422</v>
      </c>
      <c r="AC40" s="32">
        <v>1.1798181818181819</v>
      </c>
      <c r="AD40" s="32">
        <f t="shared" si="39"/>
        <v>33.076133962840181</v>
      </c>
      <c r="AE40" s="6">
        <v>9.1328386573304225</v>
      </c>
      <c r="AF40" s="13">
        <f t="shared" si="20"/>
        <v>6.2167540492102269</v>
      </c>
      <c r="AG40" s="13">
        <f t="shared" si="21"/>
        <v>6.7003440010018327</v>
      </c>
      <c r="AH40" s="28">
        <v>-1.0844960103077292</v>
      </c>
      <c r="AI40" s="28">
        <f t="shared" si="40"/>
        <v>21.09996172596372</v>
      </c>
      <c r="AJ40" s="6">
        <v>5.8260299204123447</v>
      </c>
      <c r="AK40" s="13">
        <f t="shared" si="22"/>
        <v>3.9657981989501585</v>
      </c>
      <c r="AL40" s="13">
        <f t="shared" si="23"/>
        <v>4.2742904031880249</v>
      </c>
      <c r="AM40" s="30">
        <v>-0.23523595117647164</v>
      </c>
      <c r="AN40" s="30">
        <f t="shared" si="41"/>
        <v>4.8196455174749433</v>
      </c>
      <c r="AO40" s="6">
        <v>1.3307796172937256</v>
      </c>
      <c r="AP40" s="13">
        <f t="shared" si="24"/>
        <v>0.90586616985473867</v>
      </c>
      <c r="AQ40" s="13">
        <f t="shared" si="25"/>
        <v>0.97633184598444678</v>
      </c>
      <c r="AR40" s="30">
        <v>7.6876861484803944</v>
      </c>
      <c r="AS40" s="30">
        <f t="shared" si="42"/>
        <v>82.676415878060766</v>
      </c>
      <c r="AT40" s="6">
        <v>22.828253381394994</v>
      </c>
      <c r="AU40" s="13">
        <f t="shared" si="26"/>
        <v>15.539269001678351</v>
      </c>
      <c r="AV40" s="13">
        <f t="shared" si="27"/>
        <v>16.748040377852238</v>
      </c>
      <c r="AW40" s="9">
        <v>0.35634384227088556</v>
      </c>
      <c r="AX40" s="9">
        <f t="shared" si="43"/>
        <v>8.2431330362238526</v>
      </c>
      <c r="AY40" s="6">
        <v>2.2760581431711642</v>
      </c>
      <c r="AZ40" s="13">
        <f t="shared" si="28"/>
        <v>1.5493204477492954</v>
      </c>
      <c r="BA40" s="13">
        <f t="shared" si="29"/>
        <v>1.6698392578399106</v>
      </c>
      <c r="BB40" s="27">
        <f t="shared" si="30"/>
        <v>43.100127681397858</v>
      </c>
      <c r="BC40" s="22">
        <f t="shared" si="31"/>
        <v>156.09446859779936</v>
      </c>
      <c r="BD40" s="30">
        <f t="shared" si="44"/>
        <v>10.463618274624148</v>
      </c>
      <c r="BE40" s="30">
        <f t="shared" si="45"/>
        <v>81.697944671254888</v>
      </c>
      <c r="BF40" s="30">
        <f t="shared" si="32"/>
        <v>37.895779480315127</v>
      </c>
      <c r="BG40" s="30">
        <f t="shared" si="46"/>
        <v>35.63834172372362</v>
      </c>
      <c r="BH40" s="30">
        <f t="shared" si="33"/>
        <v>129.07033719699174</v>
      </c>
      <c r="BI40" s="30">
        <f t="shared" si="47"/>
        <v>7.9181551908641854</v>
      </c>
      <c r="BJ40" s="30">
        <f t="shared" si="48"/>
        <v>61.82345224218038</v>
      </c>
      <c r="BK40" s="30">
        <f t="shared" si="34"/>
        <v>28.676950470527359</v>
      </c>
    </row>
    <row r="41" spans="1:63" x14ac:dyDescent="0.2">
      <c r="A41" s="2" t="s">
        <v>5</v>
      </c>
      <c r="B41" s="2" t="s">
        <v>22</v>
      </c>
      <c r="C41" s="3" t="s">
        <v>31</v>
      </c>
      <c r="D41" s="4" t="s">
        <v>80</v>
      </c>
      <c r="E41" s="10">
        <v>5.2981998740051406</v>
      </c>
      <c r="F41" s="13">
        <v>0.28620000000000012</v>
      </c>
      <c r="G41" s="13">
        <f t="shared" si="13"/>
        <v>5.0119998740051406</v>
      </c>
      <c r="H41" s="14">
        <v>2.2082884428051659</v>
      </c>
      <c r="I41" s="13">
        <v>0.35673070744715024</v>
      </c>
      <c r="J41" s="27">
        <v>29.387097816009238</v>
      </c>
      <c r="K41" s="22">
        <v>100.77574163037958</v>
      </c>
      <c r="L41" s="13">
        <f t="shared" si="36"/>
        <v>141.78266701338472</v>
      </c>
      <c r="M41" s="22">
        <v>64.204776996106389</v>
      </c>
      <c r="N41" s="13">
        <f t="shared" si="14"/>
        <v>26.760535726298489</v>
      </c>
      <c r="O41" s="13">
        <f t="shared" si="15"/>
        <v>28.288641376218699</v>
      </c>
      <c r="P41" s="22">
        <v>5.6784307122433173</v>
      </c>
      <c r="Q41" s="22">
        <v>24.022288855572214</v>
      </c>
      <c r="R41" s="22">
        <f t="shared" si="37"/>
        <v>32.405248601224628</v>
      </c>
      <c r="S41" s="22">
        <v>14.674373135812175</v>
      </c>
      <c r="T41" s="13">
        <f t="shared" si="16"/>
        <v>6.1162752202340158</v>
      </c>
      <c r="U41" s="13">
        <f t="shared" si="17"/>
        <v>6.4655326049178967</v>
      </c>
      <c r="V41" s="5" t="s">
        <v>26</v>
      </c>
      <c r="W41" s="1" t="s">
        <v>26</v>
      </c>
      <c r="X41" s="39">
        <v>4.7741677322169318</v>
      </c>
      <c r="Y41" s="138">
        <f t="shared" si="38"/>
        <v>89.793165445216061</v>
      </c>
      <c r="Z41" s="6">
        <v>40.66188261672589</v>
      </c>
      <c r="AA41" s="13">
        <f t="shared" si="18"/>
        <v>16.947862968660992</v>
      </c>
      <c r="AB41" s="13">
        <f t="shared" si="19"/>
        <v>17.915636014065065</v>
      </c>
      <c r="AC41" s="32">
        <v>0.55376884422110551</v>
      </c>
      <c r="AD41" s="32">
        <f t="shared" si="39"/>
        <v>18.050949860510343</v>
      </c>
      <c r="AE41" s="6">
        <v>8.1741811941833138</v>
      </c>
      <c r="AF41" s="13">
        <f t="shared" si="20"/>
        <v>3.4069967705587598</v>
      </c>
      <c r="AG41" s="13">
        <f t="shared" si="21"/>
        <v>3.6015463516134614</v>
      </c>
      <c r="AH41" s="28">
        <v>-1.2661727190620955</v>
      </c>
      <c r="AI41" s="28">
        <f t="shared" si="40"/>
        <v>24.724365591160225</v>
      </c>
      <c r="AJ41" s="6">
        <v>11.196166728904817</v>
      </c>
      <c r="AK41" s="13">
        <f t="shared" si="22"/>
        <v>4.6665596200828112</v>
      </c>
      <c r="AL41" s="13">
        <f t="shared" si="23"/>
        <v>4.9330339610329501</v>
      </c>
      <c r="AM41" s="30">
        <v>-0.24819351390975103</v>
      </c>
      <c r="AN41" s="30">
        <f t="shared" si="41"/>
        <v>5.0920037071775663</v>
      </c>
      <c r="AO41" s="6">
        <v>2.305859872503452</v>
      </c>
      <c r="AP41" s="13">
        <f t="shared" si="24"/>
        <v>0.96108184445074518</v>
      </c>
      <c r="AQ41" s="13">
        <f t="shared" si="25"/>
        <v>1.0159624571395875</v>
      </c>
      <c r="AR41" s="30">
        <v>0.63274359799996593</v>
      </c>
      <c r="AS41" s="30">
        <f t="shared" si="42"/>
        <v>-54.296691599917686</v>
      </c>
      <c r="AT41" s="6">
        <v>-24.587680914973753</v>
      </c>
      <c r="AU41" s="13">
        <f t="shared" si="26"/>
        <v>-10.248139536282244</v>
      </c>
      <c r="AV41" s="13">
        <f t="shared" si="27"/>
        <v>-10.833338580379621</v>
      </c>
      <c r="AW41" s="9">
        <v>-2.9390579261509519E-2</v>
      </c>
      <c r="AX41" s="9">
        <f t="shared" si="43"/>
        <v>0.76958661789925997</v>
      </c>
      <c r="AY41" s="6">
        <v>0.34849913760435303</v>
      </c>
      <c r="AZ41" s="13">
        <f t="shared" si="28"/>
        <v>0.14525435736675896</v>
      </c>
      <c r="BA41" s="13">
        <f t="shared" si="29"/>
        <v>0.1535488103043936</v>
      </c>
      <c r="BB41" s="27">
        <f t="shared" si="30"/>
        <v>51.858049345630704</v>
      </c>
      <c r="BC41" s="22">
        <f t="shared" si="31"/>
        <v>114.51753103637628</v>
      </c>
      <c r="BD41" s="30">
        <f t="shared" si="44"/>
        <v>10.480041066686766</v>
      </c>
      <c r="BE41" s="30">
        <f t="shared" si="45"/>
        <v>64.875137140013507</v>
      </c>
      <c r="BF41" s="30">
        <f t="shared" si="32"/>
        <v>23.142953567687911</v>
      </c>
      <c r="BG41" s="30">
        <f t="shared" si="46"/>
        <v>12.346727650475685</v>
      </c>
      <c r="BH41" s="30">
        <f t="shared" si="33"/>
        <v>27.265135977008441</v>
      </c>
      <c r="BI41" s="30">
        <f t="shared" si="47"/>
        <v>4.1943320691254087</v>
      </c>
      <c r="BJ41" s="30">
        <f t="shared" si="48"/>
        <v>25.964389496547419</v>
      </c>
      <c r="BK41" s="30">
        <f t="shared" si="34"/>
        <v>9.2622950335367165</v>
      </c>
    </row>
    <row r="42" spans="1:63" x14ac:dyDescent="0.2">
      <c r="A42" s="2" t="s">
        <v>5</v>
      </c>
      <c r="B42" s="2" t="s">
        <v>23</v>
      </c>
      <c r="C42" s="3" t="s">
        <v>31</v>
      </c>
      <c r="D42" s="4" t="s">
        <v>80</v>
      </c>
      <c r="E42" s="10">
        <v>8.1412663179237672</v>
      </c>
      <c r="F42" s="13">
        <v>0.46551999999999999</v>
      </c>
      <c r="G42" s="13">
        <f t="shared" si="13"/>
        <v>7.6757463179237675</v>
      </c>
      <c r="H42" s="14">
        <v>3.1110326625425659</v>
      </c>
      <c r="I42" s="13">
        <v>0.50053284023598232</v>
      </c>
      <c r="J42" s="27">
        <v>33.096494656321468</v>
      </c>
      <c r="K42" s="22">
        <v>148.18361960585145</v>
      </c>
      <c r="L42" s="13">
        <f t="shared" si="36"/>
        <v>195.19473066322152</v>
      </c>
      <c r="M42" s="22">
        <v>62.742745524148226</v>
      </c>
      <c r="N42" s="13">
        <f t="shared" si="14"/>
        <v>23.975966764959139</v>
      </c>
      <c r="O42" s="13">
        <f t="shared" si="15"/>
        <v>25.430065374544615</v>
      </c>
      <c r="P42" s="22">
        <v>6.6457641067223179</v>
      </c>
      <c r="Q42" s="22">
        <v>35.427750410509027</v>
      </c>
      <c r="R42" s="22">
        <f t="shared" si="37"/>
        <v>45.377091674495702</v>
      </c>
      <c r="S42" s="22">
        <v>14.585861543931907</v>
      </c>
      <c r="T42" s="13">
        <f t="shared" si="16"/>
        <v>5.5737141990544821</v>
      </c>
      <c r="U42" s="13">
        <f t="shared" si="17"/>
        <v>5.9117497888817496</v>
      </c>
      <c r="V42" s="5" t="s">
        <v>26</v>
      </c>
      <c r="W42" s="1" t="s">
        <v>26</v>
      </c>
      <c r="X42" s="39">
        <v>5.0714913454332882</v>
      </c>
      <c r="Y42" s="138">
        <f t="shared" si="38"/>
        <v>95.55489060831728</v>
      </c>
      <c r="Z42" s="6">
        <v>30.714846474875245</v>
      </c>
      <c r="AA42" s="13">
        <f t="shared" si="18"/>
        <v>11.737104140414147</v>
      </c>
      <c r="AB42" s="13">
        <f t="shared" si="19"/>
        <v>12.448938077224543</v>
      </c>
      <c r="AC42" s="32">
        <v>0.86850533807829178</v>
      </c>
      <c r="AD42" s="32">
        <f t="shared" si="39"/>
        <v>25.604625713082811</v>
      </c>
      <c r="AE42" s="6">
        <v>8.2302657961028345</v>
      </c>
      <c r="AF42" s="13">
        <f t="shared" si="20"/>
        <v>3.1450421486288698</v>
      </c>
      <c r="AG42" s="13">
        <f t="shared" si="21"/>
        <v>3.3357832128053801</v>
      </c>
      <c r="AH42" s="28">
        <v>-1.0800549987479602</v>
      </c>
      <c r="AI42" s="28">
        <f t="shared" si="40"/>
        <v>21.096118315968521</v>
      </c>
      <c r="AJ42" s="6">
        <v>6.7810661617185382</v>
      </c>
      <c r="AK42" s="13">
        <f t="shared" si="22"/>
        <v>2.5912576117947919</v>
      </c>
      <c r="AL42" s="13">
        <f t="shared" si="23"/>
        <v>2.7484126548980146</v>
      </c>
      <c r="AM42" s="30">
        <v>-0.24837305190704198</v>
      </c>
      <c r="AN42" s="30">
        <f t="shared" si="41"/>
        <v>5.0941421009765095</v>
      </c>
      <c r="AO42" s="6">
        <v>1.6374441073251864</v>
      </c>
      <c r="AP42" s="13">
        <f t="shared" si="24"/>
        <v>0.62571864155349821</v>
      </c>
      <c r="AQ42" s="13">
        <f t="shared" si="25"/>
        <v>0.66366733474256312</v>
      </c>
      <c r="AR42" s="30">
        <v>14.139071810971558</v>
      </c>
      <c r="AS42" s="30">
        <f t="shared" si="42"/>
        <v>208.53755684895555</v>
      </c>
      <c r="AT42" s="6">
        <v>67.031619230420816</v>
      </c>
      <c r="AU42" s="13">
        <f t="shared" si="26"/>
        <v>25.614879639773044</v>
      </c>
      <c r="AV42" s="13">
        <f t="shared" si="27"/>
        <v>27.168375322930604</v>
      </c>
      <c r="AW42" s="9">
        <v>-0.27993732687395456</v>
      </c>
      <c r="AX42" s="9">
        <f t="shared" si="43"/>
        <v>-4.1060102759214567</v>
      </c>
      <c r="AY42" s="6">
        <v>-1.3198222973865281</v>
      </c>
      <c r="AZ42" s="13">
        <f t="shared" si="28"/>
        <v>-0.50434540716125287</v>
      </c>
      <c r="BA42" s="13">
        <f t="shared" si="29"/>
        <v>-0.53493303528458747</v>
      </c>
      <c r="BB42" s="27">
        <f t="shared" si="30"/>
        <v>37.495912636593786</v>
      </c>
      <c r="BC42" s="22">
        <f t="shared" si="31"/>
        <v>116.6510089242858</v>
      </c>
      <c r="BD42" s="30">
        <f t="shared" si="44"/>
        <v>9.8677099034280218</v>
      </c>
      <c r="BE42" s="30">
        <f t="shared" si="45"/>
        <v>61.332175126782921</v>
      </c>
      <c r="BF42" s="30">
        <f t="shared" si="32"/>
        <v>30.69876781405932</v>
      </c>
      <c r="BG42" s="30">
        <f t="shared" si="46"/>
        <v>25.24683288755444</v>
      </c>
      <c r="BH42" s="30">
        <f t="shared" si="33"/>
        <v>78.543721738935716</v>
      </c>
      <c r="BI42" s="30">
        <f t="shared" si="47"/>
        <v>4.7181516405038852</v>
      </c>
      <c r="BJ42" s="30">
        <f t="shared" si="48"/>
        <v>29.325396218789763</v>
      </c>
      <c r="BK42" s="30">
        <f t="shared" si="34"/>
        <v>14.678323860436382</v>
      </c>
    </row>
    <row r="43" spans="1:63" x14ac:dyDescent="0.2">
      <c r="A43" s="2" t="s">
        <v>5</v>
      </c>
      <c r="B43" s="2" t="s">
        <v>24</v>
      </c>
      <c r="C43" s="3" t="s">
        <v>31</v>
      </c>
      <c r="D43" s="4" t="s">
        <v>80</v>
      </c>
      <c r="E43" s="10">
        <v>2.8895632550191483</v>
      </c>
      <c r="F43" s="13">
        <v>0.41565000000000013</v>
      </c>
      <c r="G43" s="13">
        <f t="shared" si="13"/>
        <v>2.473913255019148</v>
      </c>
      <c r="H43" s="14">
        <v>2.2817154703722515</v>
      </c>
      <c r="I43" s="13">
        <v>0.31300520465205933</v>
      </c>
      <c r="J43" s="27">
        <v>29.800739710575655</v>
      </c>
      <c r="K43" s="22">
        <v>97.249535830551082</v>
      </c>
      <c r="L43" s="13">
        <f t="shared" si="36"/>
        <v>139.03423519993038</v>
      </c>
      <c r="M43" s="22">
        <v>60.934080960255564</v>
      </c>
      <c r="N43" s="13">
        <f t="shared" si="14"/>
        <v>48.116003329717394</v>
      </c>
      <c r="O43" s="13">
        <f t="shared" si="15"/>
        <v>56.200125415817887</v>
      </c>
      <c r="P43" s="22">
        <v>5.3718021599930745</v>
      </c>
      <c r="Q43" s="22">
        <v>23.173948739915755</v>
      </c>
      <c r="R43" s="22">
        <f t="shared" si="37"/>
        <v>31.079766627073546</v>
      </c>
      <c r="S43" s="22">
        <v>13.621227988607634</v>
      </c>
      <c r="T43" s="13">
        <f t="shared" si="16"/>
        <v>10.75586996515416</v>
      </c>
      <c r="U43" s="13">
        <f t="shared" si="17"/>
        <v>12.562997738105004</v>
      </c>
      <c r="V43" s="5" t="s">
        <v>26</v>
      </c>
      <c r="W43" s="1" t="s">
        <v>26</v>
      </c>
      <c r="X43" s="39">
        <v>3.6660945155226004</v>
      </c>
      <c r="Y43" s="138">
        <f t="shared" si="38"/>
        <v>68.400309859291383</v>
      </c>
      <c r="Z43" s="6">
        <v>29.977580792811199</v>
      </c>
      <c r="AA43" s="13">
        <f t="shared" si="18"/>
        <v>23.671504591733921</v>
      </c>
      <c r="AB43" s="13">
        <f t="shared" si="19"/>
        <v>27.648629037626449</v>
      </c>
      <c r="AC43" s="32">
        <v>0.39567307692307691</v>
      </c>
      <c r="AD43" s="32">
        <f t="shared" si="39"/>
        <v>14.256651445357658</v>
      </c>
      <c r="AE43" s="6">
        <v>6.2482161472270468</v>
      </c>
      <c r="AF43" s="13">
        <f t="shared" si="20"/>
        <v>4.9338430022578565</v>
      </c>
      <c r="AG43" s="13">
        <f t="shared" si="21"/>
        <v>5.7627935888347519</v>
      </c>
      <c r="AH43" s="28">
        <v>-1.2010923216547473</v>
      </c>
      <c r="AI43" s="28">
        <f t="shared" si="40"/>
        <v>23.517761320793888</v>
      </c>
      <c r="AJ43" s="6">
        <v>10.307052577838318</v>
      </c>
      <c r="AK43" s="13">
        <f t="shared" si="22"/>
        <v>8.1388636431279799</v>
      </c>
      <c r="AL43" s="13">
        <f t="shared" si="23"/>
        <v>9.5062998967649168</v>
      </c>
      <c r="AM43" s="30">
        <v>-0.256476198037002</v>
      </c>
      <c r="AN43" s="30">
        <f t="shared" si="41"/>
        <v>5.2666859662724583</v>
      </c>
      <c r="AO43" s="6">
        <v>2.3082132871778365</v>
      </c>
      <c r="AP43" s="13">
        <f t="shared" si="24"/>
        <v>1.8226581325479783</v>
      </c>
      <c r="AQ43" s="13">
        <f t="shared" si="25"/>
        <v>2.1288886971227674</v>
      </c>
      <c r="AR43" s="30">
        <v>1.0605603061309623</v>
      </c>
      <c r="AS43" s="30">
        <f t="shared" si="42"/>
        <v>-46.087427005916801</v>
      </c>
      <c r="AT43" s="6">
        <v>-20.19858637255847</v>
      </c>
      <c r="AU43" s="13">
        <f t="shared" si="26"/>
        <v>-15.949616927701205</v>
      </c>
      <c r="AV43" s="13">
        <f t="shared" si="27"/>
        <v>-18.629362574622725</v>
      </c>
      <c r="AW43" s="9">
        <v>1.9343085861008431E-2</v>
      </c>
      <c r="AX43" s="9">
        <f t="shared" si="43"/>
        <v>1.7225524649204045</v>
      </c>
      <c r="AY43" s="6">
        <v>0.75493745266993251</v>
      </c>
      <c r="AZ43" s="13">
        <f t="shared" si="28"/>
        <v>0.59612900389993007</v>
      </c>
      <c r="BA43" s="13">
        <f t="shared" si="29"/>
        <v>0.69628652557871196</v>
      </c>
      <c r="BB43" s="27">
        <f t="shared" si="30"/>
        <v>40.284633370649516</v>
      </c>
      <c r="BC43" s="22">
        <f t="shared" si="31"/>
        <v>91.918071180085263</v>
      </c>
      <c r="BD43" s="30">
        <f t="shared" si="44"/>
        <v>8.5564294344048832</v>
      </c>
      <c r="BE43" s="30">
        <f t="shared" si="45"/>
        <v>62.373842739556082</v>
      </c>
      <c r="BF43" s="30">
        <f t="shared" si="32"/>
        <v>19.523337411630116</v>
      </c>
      <c r="BG43" s="30">
        <f t="shared" si="46"/>
        <v>20.649447589606048</v>
      </c>
      <c r="BH43" s="30">
        <f t="shared" si="33"/>
        <v>47.116164019845115</v>
      </c>
      <c r="BI43" s="30">
        <f t="shared" si="47"/>
        <v>5.0647985542027509</v>
      </c>
      <c r="BJ43" s="30">
        <f t="shared" si="48"/>
        <v>36.920885160007828</v>
      </c>
      <c r="BK43" s="30">
        <f t="shared" si="34"/>
        <v>11.55642921544343</v>
      </c>
    </row>
    <row r="44" spans="1:63" x14ac:dyDescent="0.2">
      <c r="A44" s="2" t="s">
        <v>5</v>
      </c>
      <c r="B44" s="2" t="s">
        <v>16</v>
      </c>
      <c r="C44" s="3" t="s">
        <v>32</v>
      </c>
      <c r="D44" s="4" t="s">
        <v>80</v>
      </c>
      <c r="E44" s="46" t="s">
        <v>26</v>
      </c>
      <c r="F44" s="4" t="s">
        <v>26</v>
      </c>
      <c r="G44" s="13" t="str">
        <f t="shared" si="13"/>
        <v>NA</v>
      </c>
      <c r="H44" s="4" t="s">
        <v>26</v>
      </c>
      <c r="I44" s="4" t="s">
        <v>26</v>
      </c>
      <c r="J44" s="27">
        <v>1.3201902953375402</v>
      </c>
      <c r="K44" s="15" t="s">
        <v>26</v>
      </c>
      <c r="L44" s="13" t="str">
        <f t="shared" si="36"/>
        <v>NA</v>
      </c>
      <c r="M44" s="22" t="s">
        <v>26</v>
      </c>
      <c r="N44" s="13" t="str">
        <f t="shared" si="14"/>
        <v>NA</v>
      </c>
      <c r="O44" s="13" t="str">
        <f t="shared" si="15"/>
        <v>NA</v>
      </c>
      <c r="P44" s="22">
        <v>-0.18618585204641167</v>
      </c>
      <c r="Q44" s="15" t="s">
        <v>26</v>
      </c>
      <c r="R44" s="22" t="str">
        <f t="shared" si="37"/>
        <v>NA</v>
      </c>
      <c r="S44" s="22" t="s">
        <v>26</v>
      </c>
      <c r="T44" s="13" t="str">
        <f t="shared" si="16"/>
        <v>NA</v>
      </c>
      <c r="U44" s="13" t="str">
        <f t="shared" si="17"/>
        <v>NA</v>
      </c>
      <c r="V44" s="5" t="s">
        <v>26</v>
      </c>
      <c r="W44" s="1" t="s">
        <v>26</v>
      </c>
      <c r="X44" s="39">
        <v>0.22972339293411115</v>
      </c>
      <c r="Y44" s="138" t="str">
        <f t="shared" si="38"/>
        <v>NA</v>
      </c>
      <c r="Z44" s="6" t="s">
        <v>26</v>
      </c>
      <c r="AA44" s="13" t="str">
        <f t="shared" si="18"/>
        <v>NA</v>
      </c>
      <c r="AB44" s="13" t="str">
        <f t="shared" si="19"/>
        <v>NA</v>
      </c>
      <c r="AC44" s="32">
        <v>-0.16906584992343032</v>
      </c>
      <c r="AD44" s="32" t="str">
        <f t="shared" si="39"/>
        <v>NA</v>
      </c>
      <c r="AE44" s="6" t="s">
        <v>26</v>
      </c>
      <c r="AF44" s="13" t="str">
        <f t="shared" si="20"/>
        <v>NA</v>
      </c>
      <c r="AG44" s="13" t="str">
        <f t="shared" si="21"/>
        <v>NA</v>
      </c>
      <c r="AH44" s="28">
        <v>-0.14766513058343747</v>
      </c>
      <c r="AI44" s="28" t="str">
        <f t="shared" si="40"/>
        <v>NA</v>
      </c>
      <c r="AJ44" s="6" t="s">
        <v>26</v>
      </c>
      <c r="AK44" s="13" t="str">
        <f t="shared" si="22"/>
        <v>NA</v>
      </c>
      <c r="AL44" s="13" t="str">
        <f t="shared" si="23"/>
        <v>NA</v>
      </c>
      <c r="AM44" s="30">
        <v>-2.6484078459632606E-3</v>
      </c>
      <c r="AN44" s="30" t="str">
        <f t="shared" si="41"/>
        <v>NA</v>
      </c>
      <c r="AO44" s="6" t="s">
        <v>26</v>
      </c>
      <c r="AP44" s="13" t="str">
        <f t="shared" si="24"/>
        <v>NA</v>
      </c>
      <c r="AQ44" s="13" t="str">
        <f t="shared" si="25"/>
        <v>NA</v>
      </c>
      <c r="AR44" s="30">
        <v>2.1916987957665675</v>
      </c>
      <c r="AS44" s="30" t="str">
        <f t="shared" si="42"/>
        <v>NA</v>
      </c>
      <c r="AT44" s="6" t="s">
        <v>26</v>
      </c>
      <c r="AU44" s="13" t="str">
        <f t="shared" si="26"/>
        <v>NA</v>
      </c>
      <c r="AV44" s="13" t="str">
        <f t="shared" si="27"/>
        <v>NA</v>
      </c>
      <c r="AW44" s="9">
        <v>-6.3820390464408322E-2</v>
      </c>
      <c r="AX44" s="9" t="str">
        <f t="shared" si="43"/>
        <v>NA</v>
      </c>
      <c r="AY44" s="6" t="s">
        <v>26</v>
      </c>
      <c r="AZ44" s="13" t="str">
        <f t="shared" si="28"/>
        <v>NA</v>
      </c>
      <c r="BA44" s="13" t="str">
        <f t="shared" si="29"/>
        <v>NA</v>
      </c>
      <c r="BB44" s="27">
        <f t="shared" si="30"/>
        <v>0</v>
      </c>
      <c r="BC44" s="22" t="str">
        <f t="shared" si="31"/>
        <v>NA</v>
      </c>
      <c r="BD44" s="30">
        <f t="shared" si="44"/>
        <v>0</v>
      </c>
      <c r="BE44" s="30" t="str">
        <f t="shared" si="45"/>
        <v>NA</v>
      </c>
      <c r="BF44" s="30" t="str">
        <f>IFERROR(BE44*I44/J44, "NA")</f>
        <v>NA</v>
      </c>
      <c r="BG44" s="30" t="str">
        <f t="shared" si="46"/>
        <v>NA</v>
      </c>
      <c r="BH44" s="30" t="str">
        <f t="shared" si="33"/>
        <v>NA</v>
      </c>
      <c r="BI44" s="30" t="str">
        <f t="shared" si="47"/>
        <v>NA</v>
      </c>
      <c r="BJ44" s="30" t="str">
        <f t="shared" si="48"/>
        <v>NA</v>
      </c>
      <c r="BK44" s="30" t="str">
        <f t="shared" si="34"/>
        <v>NA</v>
      </c>
    </row>
    <row r="45" spans="1:63" x14ac:dyDescent="0.2">
      <c r="A45" s="2" t="s">
        <v>5</v>
      </c>
      <c r="B45" s="2" t="s">
        <v>17</v>
      </c>
      <c r="C45" s="3" t="s">
        <v>32</v>
      </c>
      <c r="D45" s="4" t="s">
        <v>80</v>
      </c>
      <c r="E45" s="46" t="s">
        <v>26</v>
      </c>
      <c r="F45" s="4" t="s">
        <v>26</v>
      </c>
      <c r="G45" s="13" t="str">
        <f t="shared" si="13"/>
        <v>NA</v>
      </c>
      <c r="H45" s="4" t="s">
        <v>26</v>
      </c>
      <c r="I45" s="4" t="s">
        <v>26</v>
      </c>
      <c r="J45" s="26">
        <v>6.760198522233126</v>
      </c>
      <c r="K45" s="15" t="s">
        <v>26</v>
      </c>
      <c r="L45" s="13" t="str">
        <f t="shared" si="36"/>
        <v>NA</v>
      </c>
      <c r="M45" s="22" t="s">
        <v>26</v>
      </c>
      <c r="N45" s="13" t="str">
        <f t="shared" si="14"/>
        <v>NA</v>
      </c>
      <c r="O45" s="13" t="str">
        <f t="shared" si="15"/>
        <v>NA</v>
      </c>
      <c r="P45" s="22">
        <v>1.1973912426670903</v>
      </c>
      <c r="Q45" s="15" t="s">
        <v>26</v>
      </c>
      <c r="R45" s="22" t="str">
        <f t="shared" si="37"/>
        <v>NA</v>
      </c>
      <c r="S45" s="22" t="s">
        <v>26</v>
      </c>
      <c r="T45" s="13" t="str">
        <f t="shared" si="16"/>
        <v>NA</v>
      </c>
      <c r="U45" s="13" t="str">
        <f t="shared" si="17"/>
        <v>NA</v>
      </c>
      <c r="V45" s="5" t="s">
        <v>26</v>
      </c>
      <c r="W45" s="1" t="s">
        <v>26</v>
      </c>
      <c r="X45" s="39">
        <v>8.5361936031469396E-2</v>
      </c>
      <c r="Y45" s="138" t="str">
        <f t="shared" si="38"/>
        <v>NA</v>
      </c>
      <c r="Z45" s="6" t="s">
        <v>26</v>
      </c>
      <c r="AA45" s="13" t="str">
        <f t="shared" si="18"/>
        <v>NA</v>
      </c>
      <c r="AB45" s="13" t="str">
        <f t="shared" si="19"/>
        <v>NA</v>
      </c>
      <c r="AC45" s="32">
        <v>-0.19529590288315632</v>
      </c>
      <c r="AD45" s="32" t="str">
        <f t="shared" si="39"/>
        <v>NA</v>
      </c>
      <c r="AE45" s="6" t="s">
        <v>26</v>
      </c>
      <c r="AF45" s="13" t="str">
        <f t="shared" si="20"/>
        <v>NA</v>
      </c>
      <c r="AG45" s="13" t="str">
        <f t="shared" si="21"/>
        <v>NA</v>
      </c>
      <c r="AH45" s="28">
        <v>0.15581719589121298</v>
      </c>
      <c r="AI45" s="28" t="str">
        <f t="shared" si="40"/>
        <v>NA</v>
      </c>
      <c r="AJ45" s="6" t="s">
        <v>26</v>
      </c>
      <c r="AK45" s="13" t="str">
        <f t="shared" si="22"/>
        <v>NA</v>
      </c>
      <c r="AL45" s="13" t="str">
        <f t="shared" si="23"/>
        <v>NA</v>
      </c>
      <c r="AM45" s="30">
        <v>2.9478958971178439E-2</v>
      </c>
      <c r="AN45" s="30" t="str">
        <f t="shared" si="41"/>
        <v>NA</v>
      </c>
      <c r="AO45" s="6" t="s">
        <v>26</v>
      </c>
      <c r="AP45" s="13" t="str">
        <f t="shared" si="24"/>
        <v>NA</v>
      </c>
      <c r="AQ45" s="13" t="str">
        <f t="shared" si="25"/>
        <v>NA</v>
      </c>
      <c r="AR45" s="30">
        <v>4.6529248575718141</v>
      </c>
      <c r="AS45" s="30" t="str">
        <f t="shared" si="42"/>
        <v>NA</v>
      </c>
      <c r="AT45" s="6" t="s">
        <v>26</v>
      </c>
      <c r="AU45" s="13" t="str">
        <f t="shared" si="26"/>
        <v>NA</v>
      </c>
      <c r="AV45" s="13" t="str">
        <f t="shared" si="27"/>
        <v>NA</v>
      </c>
      <c r="AW45" s="9">
        <v>-7.4037938885867266E-2</v>
      </c>
      <c r="AX45" s="9" t="str">
        <f t="shared" si="43"/>
        <v>NA</v>
      </c>
      <c r="AY45" s="6" t="s">
        <v>26</v>
      </c>
      <c r="AZ45" s="13" t="str">
        <f t="shared" si="28"/>
        <v>NA</v>
      </c>
      <c r="BA45" s="13" t="str">
        <f t="shared" si="29"/>
        <v>NA</v>
      </c>
      <c r="BB45" s="27">
        <f t="shared" si="30"/>
        <v>0</v>
      </c>
      <c r="BC45" s="22" t="str">
        <f t="shared" si="31"/>
        <v>NA</v>
      </c>
      <c r="BD45" s="30">
        <f t="shared" si="44"/>
        <v>0</v>
      </c>
      <c r="BE45" s="30" t="str">
        <f t="shared" si="45"/>
        <v>NA</v>
      </c>
      <c r="BF45" s="30" t="str">
        <f>IFERROR(BE45*I45/J45, "NA")</f>
        <v>NA</v>
      </c>
      <c r="BG45" s="30" t="str">
        <f t="shared" si="46"/>
        <v>NA</v>
      </c>
      <c r="BH45" s="30" t="str">
        <f t="shared" si="33"/>
        <v>NA</v>
      </c>
      <c r="BI45" s="30" t="str">
        <f t="shared" si="47"/>
        <v>NA</v>
      </c>
      <c r="BJ45" s="30" t="str">
        <f t="shared" si="48"/>
        <v>NA</v>
      </c>
      <c r="BK45" s="30" t="str">
        <f t="shared" si="34"/>
        <v>NA</v>
      </c>
    </row>
    <row r="46" spans="1:63" x14ac:dyDescent="0.2">
      <c r="A46" s="2" t="s">
        <v>5</v>
      </c>
      <c r="B46" s="2" t="s">
        <v>18</v>
      </c>
      <c r="C46" s="3" t="s">
        <v>32</v>
      </c>
      <c r="D46" s="4" t="s">
        <v>80</v>
      </c>
      <c r="E46" s="46" t="s">
        <v>26</v>
      </c>
      <c r="F46" s="4" t="s">
        <v>26</v>
      </c>
      <c r="G46" s="13" t="str">
        <f t="shared" si="13"/>
        <v>NA</v>
      </c>
      <c r="H46" s="4" t="s">
        <v>26</v>
      </c>
      <c r="I46" s="4" t="s">
        <v>26</v>
      </c>
      <c r="J46" s="26">
        <v>4.2365380218567648</v>
      </c>
      <c r="K46" s="15" t="s">
        <v>26</v>
      </c>
      <c r="L46" s="13" t="str">
        <f t="shared" si="36"/>
        <v>NA</v>
      </c>
      <c r="M46" s="22" t="s">
        <v>26</v>
      </c>
      <c r="N46" s="13" t="str">
        <f t="shared" si="14"/>
        <v>NA</v>
      </c>
      <c r="O46" s="13" t="str">
        <f t="shared" si="15"/>
        <v>NA</v>
      </c>
      <c r="P46" s="22">
        <v>0.51938196085607768</v>
      </c>
      <c r="Q46" s="15" t="s">
        <v>26</v>
      </c>
      <c r="R46" s="22" t="str">
        <f t="shared" si="37"/>
        <v>NA</v>
      </c>
      <c r="S46" s="22" t="s">
        <v>26</v>
      </c>
      <c r="T46" s="13" t="str">
        <f t="shared" si="16"/>
        <v>NA</v>
      </c>
      <c r="U46" s="13" t="str">
        <f t="shared" si="17"/>
        <v>NA</v>
      </c>
      <c r="V46" s="5" t="s">
        <v>26</v>
      </c>
      <c r="W46" s="1" t="s">
        <v>26</v>
      </c>
      <c r="X46" s="39">
        <v>0.16767068806182336</v>
      </c>
      <c r="Y46" s="138" t="str">
        <f t="shared" si="38"/>
        <v>NA</v>
      </c>
      <c r="Z46" s="6" t="s">
        <v>26</v>
      </c>
      <c r="AA46" s="13" t="str">
        <f t="shared" si="18"/>
        <v>NA</v>
      </c>
      <c r="AB46" s="13" t="str">
        <f t="shared" si="19"/>
        <v>NA</v>
      </c>
      <c r="AC46" s="32">
        <v>-0.2307004470938897</v>
      </c>
      <c r="AD46" s="32" t="str">
        <f t="shared" si="39"/>
        <v>NA</v>
      </c>
      <c r="AE46" s="6" t="s">
        <v>26</v>
      </c>
      <c r="AF46" s="13" t="str">
        <f t="shared" si="20"/>
        <v>NA</v>
      </c>
      <c r="AG46" s="13" t="str">
        <f t="shared" si="21"/>
        <v>NA</v>
      </c>
      <c r="AH46" s="30" t="s">
        <v>26</v>
      </c>
      <c r="AI46" s="28" t="str">
        <f t="shared" si="40"/>
        <v>NA</v>
      </c>
      <c r="AJ46" s="6" t="s">
        <v>26</v>
      </c>
      <c r="AK46" s="13" t="str">
        <f t="shared" si="22"/>
        <v>NA</v>
      </c>
      <c r="AL46" s="13" t="str">
        <f t="shared" si="23"/>
        <v>NA</v>
      </c>
      <c r="AM46" s="30" t="s">
        <v>26</v>
      </c>
      <c r="AN46" s="30" t="str">
        <f t="shared" si="41"/>
        <v>NA</v>
      </c>
      <c r="AO46" s="6" t="s">
        <v>26</v>
      </c>
      <c r="AP46" s="13" t="str">
        <f t="shared" si="24"/>
        <v>NA</v>
      </c>
      <c r="AQ46" s="13" t="str">
        <f t="shared" si="25"/>
        <v>NA</v>
      </c>
      <c r="AR46" s="30">
        <v>-3.3770717724733923</v>
      </c>
      <c r="AS46" s="30" t="str">
        <f t="shared" si="42"/>
        <v>NA</v>
      </c>
      <c r="AT46" s="6" t="s">
        <v>26</v>
      </c>
      <c r="AU46" s="13" t="str">
        <f t="shared" si="26"/>
        <v>NA</v>
      </c>
      <c r="AV46" s="13" t="str">
        <f t="shared" si="27"/>
        <v>NA</v>
      </c>
      <c r="AW46" s="9">
        <v>-2.7702498935708485E-2</v>
      </c>
      <c r="AX46" s="9" t="str">
        <f t="shared" si="43"/>
        <v>NA</v>
      </c>
      <c r="AY46" s="6" t="s">
        <v>26</v>
      </c>
      <c r="AZ46" s="13" t="str">
        <f t="shared" si="28"/>
        <v>NA</v>
      </c>
      <c r="BA46" s="13" t="str">
        <f t="shared" si="29"/>
        <v>NA</v>
      </c>
      <c r="BB46" s="27">
        <f t="shared" si="30"/>
        <v>0</v>
      </c>
      <c r="BC46" s="22" t="str">
        <f t="shared" si="31"/>
        <v>NA</v>
      </c>
      <c r="BD46" s="30">
        <f t="shared" si="44"/>
        <v>0</v>
      </c>
      <c r="BE46" s="30" t="str">
        <f t="shared" si="45"/>
        <v>NA</v>
      </c>
      <c r="BF46" s="30" t="str">
        <f>IFERROR(BE46*I46/J46, "NA")</f>
        <v>NA</v>
      </c>
      <c r="BG46" s="30" t="str">
        <f t="shared" si="46"/>
        <v>NA</v>
      </c>
      <c r="BH46" s="30" t="str">
        <f t="shared" si="33"/>
        <v>NA</v>
      </c>
      <c r="BI46" s="30" t="str">
        <f t="shared" si="47"/>
        <v>NA</v>
      </c>
      <c r="BJ46" s="30" t="str">
        <f t="shared" si="48"/>
        <v>NA</v>
      </c>
      <c r="BK46" s="30" t="str">
        <f t="shared" si="34"/>
        <v>NA</v>
      </c>
    </row>
    <row r="47" spans="1:63" x14ac:dyDescent="0.2">
      <c r="A47" s="2" t="s">
        <v>6</v>
      </c>
      <c r="B47" s="2" t="s">
        <v>13</v>
      </c>
      <c r="C47" s="3" t="s">
        <v>31</v>
      </c>
      <c r="D47" s="4" t="s">
        <v>81</v>
      </c>
      <c r="E47" s="10">
        <v>2.7849627677748643</v>
      </c>
      <c r="F47" s="13">
        <v>0.30756</v>
      </c>
      <c r="G47" s="13">
        <f t="shared" ref="G47:G59" si="49">IFERROR(E47-F47,"NA")</f>
        <v>2.4774027677748642</v>
      </c>
      <c r="H47" s="14">
        <v>1.8678486682707918</v>
      </c>
      <c r="I47" s="13">
        <v>0.27924279095004534</v>
      </c>
      <c r="J47" s="11" t="s">
        <v>26</v>
      </c>
      <c r="K47" s="15" t="s">
        <v>26</v>
      </c>
      <c r="L47" s="13">
        <f t="shared" si="36"/>
        <v>0</v>
      </c>
      <c r="M47" s="22">
        <v>0</v>
      </c>
      <c r="N47" s="13">
        <f t="shared" si="14"/>
        <v>0</v>
      </c>
      <c r="O47" s="13">
        <f t="shared" si="15"/>
        <v>0</v>
      </c>
      <c r="P47" s="22" t="s">
        <v>26</v>
      </c>
      <c r="Q47" s="23" t="s">
        <v>26</v>
      </c>
      <c r="R47" s="22">
        <f t="shared" si="37"/>
        <v>0</v>
      </c>
      <c r="S47" s="22">
        <v>0</v>
      </c>
      <c r="T47" s="13">
        <f t="shared" si="16"/>
        <v>0</v>
      </c>
      <c r="U47" s="13">
        <f t="shared" si="17"/>
        <v>0</v>
      </c>
      <c r="V47" s="5" t="s">
        <v>26</v>
      </c>
      <c r="W47" s="1" t="s">
        <v>26</v>
      </c>
      <c r="X47" s="39">
        <v>3.1016976154994675</v>
      </c>
      <c r="Y47" s="138">
        <f t="shared" si="38"/>
        <v>50.271308608608003</v>
      </c>
      <c r="Z47" s="6">
        <v>26.914015820750585</v>
      </c>
      <c r="AA47" s="13">
        <f t="shared" si="18"/>
        <v>18.050980497945357</v>
      </c>
      <c r="AB47" s="13">
        <f t="shared" si="19"/>
        <v>20.291940116689354</v>
      </c>
      <c r="AC47" s="32">
        <v>0.27293233082706764</v>
      </c>
      <c r="AD47" s="32">
        <f t="shared" si="39"/>
        <v>6.1633012972868935</v>
      </c>
      <c r="AE47" s="6">
        <v>3.2996791453093071</v>
      </c>
      <c r="AF47" s="13">
        <f t="shared" si="20"/>
        <v>2.2130641632280281</v>
      </c>
      <c r="AG47" s="13">
        <f t="shared" si="21"/>
        <v>2.4878075448436681</v>
      </c>
      <c r="AH47" s="28">
        <v>-0.11414559044790841</v>
      </c>
      <c r="AI47" s="28">
        <f t="shared" si="40"/>
        <v>2.1997953184681021</v>
      </c>
      <c r="AJ47" s="6">
        <v>1.1777160301239062</v>
      </c>
      <c r="AK47" s="13">
        <f t="shared" si="22"/>
        <v>0.78988320559333702</v>
      </c>
      <c r="AL47" s="13">
        <f t="shared" si="23"/>
        <v>0.88794415953765093</v>
      </c>
      <c r="AM47" s="30">
        <v>3.5098564065356164E-2</v>
      </c>
      <c r="AN47" s="30">
        <f t="shared" si="41"/>
        <v>0.46176465369653596</v>
      </c>
      <c r="AO47" s="6">
        <v>0.24721737983410952</v>
      </c>
      <c r="AP47" s="13">
        <f t="shared" si="24"/>
        <v>0.16580640109076852</v>
      </c>
      <c r="AQ47" s="13">
        <f t="shared" si="25"/>
        <v>0.18639062638622964</v>
      </c>
      <c r="AR47" s="30">
        <v>12.206832622600365</v>
      </c>
      <c r="AS47" s="30">
        <f t="shared" si="42"/>
        <v>32.605182845198946</v>
      </c>
      <c r="AT47" s="6">
        <v>17.456008829336277</v>
      </c>
      <c r="AU47" s="13">
        <f t="shared" si="26"/>
        <v>11.707583032160214</v>
      </c>
      <c r="AV47" s="13">
        <f t="shared" si="27"/>
        <v>13.161034317598682</v>
      </c>
      <c r="AW47" s="9">
        <v>-0.23229954802018909</v>
      </c>
      <c r="AX47" s="9">
        <f t="shared" si="43"/>
        <v>4.149714985578508</v>
      </c>
      <c r="AY47" s="6">
        <v>2.2216548139417589</v>
      </c>
      <c r="AZ47" s="13">
        <f t="shared" si="28"/>
        <v>1.4900432542924287</v>
      </c>
      <c r="BA47" s="13">
        <f t="shared" si="29"/>
        <v>1.6750263782524426</v>
      </c>
      <c r="BB47" s="27">
        <f t="shared" si="30"/>
        <v>28.091731850874492</v>
      </c>
      <c r="BC47" s="22">
        <f t="shared" si="31"/>
        <v>52.471103927076108</v>
      </c>
      <c r="BD47" s="30">
        <f t="shared" si="44"/>
        <v>3.5468965251434166</v>
      </c>
      <c r="BE47" s="30">
        <f t="shared" si="45"/>
        <v>23.72511006799316</v>
      </c>
      <c r="BF47" s="30">
        <f t="shared" si="32"/>
        <v>6.6250659509834291</v>
      </c>
      <c r="BG47" s="30">
        <f t="shared" si="46"/>
        <v>-28.091731850874492</v>
      </c>
      <c r="BH47" s="30">
        <f t="shared" si="33"/>
        <v>-52.471103927076108</v>
      </c>
      <c r="BI47" s="30">
        <f t="shared" si="47"/>
        <v>-3.5468965251434166</v>
      </c>
      <c r="BJ47" s="30">
        <f t="shared" si="48"/>
        <v>-23.72511006799316</v>
      </c>
      <c r="BK47" s="30">
        <f t="shared" si="34"/>
        <v>-6.6250659509834291</v>
      </c>
    </row>
    <row r="48" spans="1:63" x14ac:dyDescent="0.2">
      <c r="A48" s="2" t="s">
        <v>6</v>
      </c>
      <c r="B48" s="2" t="s">
        <v>14</v>
      </c>
      <c r="C48" s="3" t="s">
        <v>31</v>
      </c>
      <c r="D48" s="4" t="s">
        <v>81</v>
      </c>
      <c r="E48" s="10">
        <v>4.415760978111952</v>
      </c>
      <c r="F48" s="13">
        <v>0.31885000000000002</v>
      </c>
      <c r="G48" s="13">
        <f t="shared" si="49"/>
        <v>4.0969109781119517</v>
      </c>
      <c r="H48" s="14">
        <v>1.8805259754496688</v>
      </c>
      <c r="I48" s="13">
        <v>0.28737913522338121</v>
      </c>
      <c r="J48" s="11" t="s">
        <v>26</v>
      </c>
      <c r="K48" s="15" t="s">
        <v>26</v>
      </c>
      <c r="L48" s="13">
        <f t="shared" si="36"/>
        <v>0</v>
      </c>
      <c r="M48" s="22">
        <v>0</v>
      </c>
      <c r="N48" s="13">
        <f t="shared" si="14"/>
        <v>0</v>
      </c>
      <c r="O48" s="13">
        <f t="shared" si="15"/>
        <v>0</v>
      </c>
      <c r="P48" s="22" t="s">
        <v>26</v>
      </c>
      <c r="Q48" s="23" t="s">
        <v>26</v>
      </c>
      <c r="R48" s="22">
        <f t="shared" si="37"/>
        <v>0</v>
      </c>
      <c r="S48" s="22">
        <v>0</v>
      </c>
      <c r="T48" s="13">
        <f t="shared" si="16"/>
        <v>0</v>
      </c>
      <c r="U48" s="13">
        <f t="shared" si="17"/>
        <v>0</v>
      </c>
      <c r="V48" s="5" t="s">
        <v>26</v>
      </c>
      <c r="W48" s="1" t="s">
        <v>26</v>
      </c>
      <c r="X48" s="39">
        <v>2.7660890296326777</v>
      </c>
      <c r="Y48" s="138">
        <f t="shared" si="38"/>
        <v>43.703481469337461</v>
      </c>
      <c r="Z48" s="6">
        <v>23.240030736021684</v>
      </c>
      <c r="AA48" s="13">
        <f t="shared" si="18"/>
        <v>9.8971574063829362</v>
      </c>
      <c r="AB48" s="13">
        <f t="shared" si="19"/>
        <v>10.667422773603461</v>
      </c>
      <c r="AC48" s="32">
        <v>0.26599378881987579</v>
      </c>
      <c r="AD48" s="32">
        <f t="shared" si="39"/>
        <v>5.9967762891142895</v>
      </c>
      <c r="AE48" s="6">
        <v>3.188882454910174</v>
      </c>
      <c r="AF48" s="13">
        <f t="shared" si="20"/>
        <v>1.3580391508596401</v>
      </c>
      <c r="AG48" s="13">
        <f t="shared" si="21"/>
        <v>1.4637311674948537</v>
      </c>
      <c r="AH48" s="28">
        <v>-5.4617868101301717E-2</v>
      </c>
      <c r="AI48" s="28">
        <f t="shared" si="40"/>
        <v>1.0375621812698264</v>
      </c>
      <c r="AJ48" s="6">
        <v>0.55174041455169265</v>
      </c>
      <c r="AK48" s="13">
        <f t="shared" si="22"/>
        <v>0.23496792204397282</v>
      </c>
      <c r="AL48" s="13">
        <f t="shared" si="23"/>
        <v>0.25325475384090079</v>
      </c>
      <c r="AM48" s="30">
        <v>2.1291565412377565E-2</v>
      </c>
      <c r="AN48" s="30">
        <f t="shared" si="41"/>
        <v>0.73094232187040109</v>
      </c>
      <c r="AO48" s="6">
        <v>0.38869036185241695</v>
      </c>
      <c r="AP48" s="13">
        <f t="shared" si="24"/>
        <v>0.16553031866840998</v>
      </c>
      <c r="AQ48" s="13">
        <f t="shared" si="25"/>
        <v>0.17841303503432568</v>
      </c>
      <c r="AR48" s="30">
        <v>-1.6512819315700991</v>
      </c>
      <c r="AS48" s="30">
        <f t="shared" si="42"/>
        <v>336.62269099546148</v>
      </c>
      <c r="AT48" s="6">
        <v>179.00454202179725</v>
      </c>
      <c r="AU48" s="13">
        <f t="shared" si="26"/>
        <v>76.232090609983899</v>
      </c>
      <c r="AV48" s="13">
        <f t="shared" si="27"/>
        <v>82.165000116891235</v>
      </c>
      <c r="AW48" s="9">
        <v>-0.43968048790832348</v>
      </c>
      <c r="AX48" s="9">
        <f t="shared" si="43"/>
        <v>0.15649500554001849</v>
      </c>
      <c r="AY48" s="6">
        <v>8.3218741768561644E-2</v>
      </c>
      <c r="AZ48" s="13">
        <f t="shared" si="28"/>
        <v>3.5440098844963096E-2</v>
      </c>
      <c r="BA48" s="13">
        <f t="shared" si="29"/>
        <v>3.8198292903142042E-2</v>
      </c>
      <c r="BB48" s="27">
        <f t="shared" si="30"/>
        <v>23.791771150573375</v>
      </c>
      <c r="BC48" s="22">
        <f t="shared" si="31"/>
        <v>44.741043650607288</v>
      </c>
      <c r="BD48" s="30">
        <f t="shared" si="44"/>
        <v>3.5775728167625909</v>
      </c>
      <c r="BE48" s="30">
        <f t="shared" si="45"/>
        <v>23.410602185002755</v>
      </c>
      <c r="BF48" s="30">
        <f t="shared" si="32"/>
        <v>6.7277186109846907</v>
      </c>
      <c r="BG48" s="30">
        <f t="shared" si="46"/>
        <v>-23.791771150573375</v>
      </c>
      <c r="BH48" s="30">
        <f t="shared" si="33"/>
        <v>-44.741043650607288</v>
      </c>
      <c r="BI48" s="30">
        <f t="shared" si="47"/>
        <v>-3.5775728167625909</v>
      </c>
      <c r="BJ48" s="30">
        <f t="shared" si="48"/>
        <v>-23.410602185002755</v>
      </c>
      <c r="BK48" s="30">
        <f t="shared" si="34"/>
        <v>-6.7277186109846907</v>
      </c>
    </row>
    <row r="49" spans="1:63" x14ac:dyDescent="0.2">
      <c r="A49" s="2" t="s">
        <v>6</v>
      </c>
      <c r="B49" s="2" t="s">
        <v>15</v>
      </c>
      <c r="C49" s="3" t="s">
        <v>31</v>
      </c>
      <c r="D49" s="4" t="s">
        <v>81</v>
      </c>
      <c r="E49" s="10">
        <v>5.3204829563817402</v>
      </c>
      <c r="F49" s="13">
        <v>0.38400000000000001</v>
      </c>
      <c r="G49" s="13">
        <f t="shared" si="49"/>
        <v>4.9364829563817398</v>
      </c>
      <c r="H49" s="14">
        <v>3.6216706769796927</v>
      </c>
      <c r="I49" s="13">
        <v>0.46385229925678423</v>
      </c>
      <c r="J49" s="11" t="s">
        <v>26</v>
      </c>
      <c r="K49" s="15" t="s">
        <v>26</v>
      </c>
      <c r="L49" s="13">
        <f t="shared" si="36"/>
        <v>0</v>
      </c>
      <c r="M49" s="22">
        <v>0</v>
      </c>
      <c r="N49" s="13">
        <f t="shared" si="14"/>
        <v>0</v>
      </c>
      <c r="O49" s="13">
        <f t="shared" si="15"/>
        <v>0</v>
      </c>
      <c r="P49" s="22" t="s">
        <v>26</v>
      </c>
      <c r="Q49" s="23" t="s">
        <v>26</v>
      </c>
      <c r="R49" s="22">
        <f t="shared" si="37"/>
        <v>0</v>
      </c>
      <c r="S49" s="22">
        <v>0</v>
      </c>
      <c r="T49" s="13">
        <f t="shared" si="16"/>
        <v>0</v>
      </c>
      <c r="U49" s="13">
        <f t="shared" si="17"/>
        <v>0</v>
      </c>
      <c r="V49" s="5" t="s">
        <v>26</v>
      </c>
      <c r="W49" s="1" t="s">
        <v>26</v>
      </c>
      <c r="X49" s="39">
        <v>4.4953548513038255</v>
      </c>
      <c r="Y49" s="138">
        <f t="shared" si="38"/>
        <v>76.939582600389329</v>
      </c>
      <c r="Z49" s="6">
        <v>21.244223857635067</v>
      </c>
      <c r="AA49" s="13">
        <f t="shared" si="18"/>
        <v>14.461014767109232</v>
      </c>
      <c r="AB49" s="13">
        <f t="shared" si="19"/>
        <v>15.585910714210833</v>
      </c>
      <c r="AC49" s="32">
        <v>0.8384236453201972</v>
      </c>
      <c r="AD49" s="32">
        <f t="shared" si="39"/>
        <v>19.735092845122004</v>
      </c>
      <c r="AE49" s="6">
        <v>5.4491682445241452</v>
      </c>
      <c r="AF49" s="13">
        <f t="shared" si="20"/>
        <v>3.7092671862524105</v>
      </c>
      <c r="AG49" s="13">
        <f t="shared" si="21"/>
        <v>3.9978043111865822</v>
      </c>
      <c r="AH49" s="28">
        <v>-0.65846759200485561</v>
      </c>
      <c r="AI49" s="28">
        <f t="shared" si="40"/>
        <v>12.73536809571811</v>
      </c>
      <c r="AJ49" s="6">
        <v>3.5164346047992479</v>
      </c>
      <c r="AK49" s="13">
        <f t="shared" si="22"/>
        <v>2.3936488849085524</v>
      </c>
      <c r="AL49" s="13">
        <f t="shared" si="23"/>
        <v>2.5798464632100475</v>
      </c>
      <c r="AM49" s="30">
        <v>-0.10389832193995316</v>
      </c>
      <c r="AN49" s="30">
        <f t="shared" si="41"/>
        <v>3.1527921460020818</v>
      </c>
      <c r="AO49" s="6">
        <v>0.87053529357102288</v>
      </c>
      <c r="AP49" s="13">
        <f t="shared" si="24"/>
        <v>0.59257630779935377</v>
      </c>
      <c r="AQ49" s="13">
        <f t="shared" si="25"/>
        <v>0.63867173731983518</v>
      </c>
      <c r="AR49" s="30">
        <v>-6.6806502575509867</v>
      </c>
      <c r="AS49" s="30">
        <f t="shared" si="42"/>
        <v>65.832544194143694</v>
      </c>
      <c r="AT49" s="6">
        <v>18.177396584563294</v>
      </c>
      <c r="AU49" s="13">
        <f t="shared" si="26"/>
        <v>12.373415107961161</v>
      </c>
      <c r="AV49" s="13">
        <f t="shared" si="27"/>
        <v>13.335920487487416</v>
      </c>
      <c r="AW49" s="9">
        <v>7.4488650597147633E-3</v>
      </c>
      <c r="AX49" s="9">
        <f t="shared" si="43"/>
        <v>-3.8642137904090719</v>
      </c>
      <c r="AY49" s="6">
        <v>-1.0669699525611338</v>
      </c>
      <c r="AZ49" s="13">
        <f t="shared" si="28"/>
        <v>-0.72629004210493286</v>
      </c>
      <c r="BA49" s="13">
        <f t="shared" si="29"/>
        <v>-0.78278681898689229</v>
      </c>
      <c r="BB49" s="27">
        <f t="shared" si="30"/>
        <v>24.760658462434314</v>
      </c>
      <c r="BC49" s="22">
        <f t="shared" si="31"/>
        <v>89.674950696107445</v>
      </c>
      <c r="BD49" s="30">
        <f t="shared" si="44"/>
        <v>6.319703538095168</v>
      </c>
      <c r="BE49" s="30">
        <f t="shared" si="45"/>
        <v>49.343045249094622</v>
      </c>
      <c r="BF49" s="30">
        <f t="shared" si="32"/>
        <v>22.887884991124086</v>
      </c>
      <c r="BG49" s="30">
        <f t="shared" si="46"/>
        <v>-24.760658462434314</v>
      </c>
      <c r="BH49" s="30">
        <f t="shared" si="33"/>
        <v>-89.674950696107445</v>
      </c>
      <c r="BI49" s="30">
        <f t="shared" si="47"/>
        <v>-6.319703538095168</v>
      </c>
      <c r="BJ49" s="30">
        <f t="shared" si="48"/>
        <v>-49.343045249094622</v>
      </c>
      <c r="BK49" s="30">
        <f t="shared" si="34"/>
        <v>-22.887884991124086</v>
      </c>
    </row>
    <row r="50" spans="1:63" x14ac:dyDescent="0.2">
      <c r="A50" s="2" t="s">
        <v>6</v>
      </c>
      <c r="B50" s="2" t="s">
        <v>22</v>
      </c>
      <c r="C50" s="3" t="s">
        <v>31</v>
      </c>
      <c r="D50" s="4" t="s">
        <v>81</v>
      </c>
      <c r="E50" s="10">
        <v>5.2981998740051406</v>
      </c>
      <c r="F50" s="13">
        <v>0.28620000000000012</v>
      </c>
      <c r="G50" s="13">
        <f t="shared" si="49"/>
        <v>5.0119998740051406</v>
      </c>
      <c r="H50" s="14">
        <v>2.2082884428051659</v>
      </c>
      <c r="I50" s="13">
        <v>0.35673070744715024</v>
      </c>
      <c r="J50" s="11" t="s">
        <v>26</v>
      </c>
      <c r="K50" s="15" t="s">
        <v>26</v>
      </c>
      <c r="L50" s="13">
        <f t="shared" si="36"/>
        <v>0</v>
      </c>
      <c r="M50" s="22">
        <v>0</v>
      </c>
      <c r="N50" s="13">
        <f t="shared" si="14"/>
        <v>0</v>
      </c>
      <c r="O50" s="13">
        <f t="shared" si="15"/>
        <v>0</v>
      </c>
      <c r="P50" s="22" t="s">
        <v>26</v>
      </c>
      <c r="Q50" s="23" t="s">
        <v>26</v>
      </c>
      <c r="R50" s="22">
        <f t="shared" si="37"/>
        <v>0</v>
      </c>
      <c r="S50" s="22">
        <v>0</v>
      </c>
      <c r="T50" s="13">
        <f t="shared" si="16"/>
        <v>0</v>
      </c>
      <c r="U50" s="13">
        <f t="shared" si="17"/>
        <v>0</v>
      </c>
      <c r="V50" s="5" t="s">
        <v>26</v>
      </c>
      <c r="W50" s="1" t="s">
        <v>26</v>
      </c>
      <c r="X50" s="39">
        <v>3.5702231389461887</v>
      </c>
      <c r="Y50" s="138">
        <f t="shared" si="38"/>
        <v>59.254305971900621</v>
      </c>
      <c r="Z50" s="6">
        <v>26.832684002380816</v>
      </c>
      <c r="AA50" s="13">
        <f t="shared" si="18"/>
        <v>11.183856287231327</v>
      </c>
      <c r="AB50" s="13">
        <f t="shared" si="19"/>
        <v>11.822487522241277</v>
      </c>
      <c r="AC50" s="32">
        <v>0.30960000000000004</v>
      </c>
      <c r="AD50" s="32">
        <f t="shared" si="39"/>
        <v>7.0433253574372721</v>
      </c>
      <c r="AE50" s="6">
        <v>3.1894951859143044</v>
      </c>
      <c r="AF50" s="13">
        <f t="shared" si="20"/>
        <v>1.3293808321566614</v>
      </c>
      <c r="AG50" s="13">
        <f t="shared" si="21"/>
        <v>1.4052924051270732</v>
      </c>
      <c r="AH50" s="28">
        <v>-0.19327463721423488</v>
      </c>
      <c r="AI50" s="28">
        <f t="shared" si="40"/>
        <v>3.7340064117414049</v>
      </c>
      <c r="AJ50" s="6">
        <v>1.6909052003180052</v>
      </c>
      <c r="AK50" s="13">
        <f t="shared" si="22"/>
        <v>0.70476888387351577</v>
      </c>
      <c r="AL50" s="13">
        <f t="shared" si="23"/>
        <v>0.74501326927558797</v>
      </c>
      <c r="AM50" s="30">
        <v>1.2004829674123117E-2</v>
      </c>
      <c r="AN50" s="30">
        <f t="shared" si="41"/>
        <v>0.9100119642896225</v>
      </c>
      <c r="AO50" s="6">
        <v>0.41208926635219978</v>
      </c>
      <c r="AP50" s="13">
        <f t="shared" si="24"/>
        <v>0.17175870784989936</v>
      </c>
      <c r="AQ50" s="13">
        <f t="shared" si="25"/>
        <v>0.18156663750320939</v>
      </c>
      <c r="AR50" s="30">
        <v>-3.2211640110263198</v>
      </c>
      <c r="AS50" s="30">
        <f t="shared" si="42"/>
        <v>-31.784817571978284</v>
      </c>
      <c r="AT50" s="6">
        <v>-14.393417524570459</v>
      </c>
      <c r="AU50" s="13">
        <f t="shared" si="26"/>
        <v>-5.9991729885325658</v>
      </c>
      <c r="AV50" s="13">
        <f t="shared" si="27"/>
        <v>-6.3417434898254914</v>
      </c>
      <c r="AW50" s="9">
        <v>-0.17163788864318355</v>
      </c>
      <c r="AX50" s="9">
        <f t="shared" si="43"/>
        <v>4.8226424985988139</v>
      </c>
      <c r="AY50" s="6">
        <v>2.1838825060700229</v>
      </c>
      <c r="AZ50" s="13">
        <f t="shared" si="28"/>
        <v>0.91024170723728626</v>
      </c>
      <c r="BA50" s="13">
        <f t="shared" si="29"/>
        <v>0.96221919789175703</v>
      </c>
      <c r="BB50" s="27">
        <f t="shared" si="30"/>
        <v>28.523589202698822</v>
      </c>
      <c r="BC50" s="22">
        <f t="shared" si="31"/>
        <v>62.988312383642025</v>
      </c>
      <c r="BD50" s="30">
        <f t="shared" si="44"/>
        <v>3.6015844522665041</v>
      </c>
      <c r="BE50" s="30">
        <f t="shared" si="45"/>
        <v>22.295073442493546</v>
      </c>
      <c r="BF50" s="30">
        <f t="shared" si="32"/>
        <v>7.9533373217268943</v>
      </c>
      <c r="BG50" s="30">
        <f t="shared" si="46"/>
        <v>-28.523589202698822</v>
      </c>
      <c r="BH50" s="30">
        <f t="shared" si="33"/>
        <v>-62.988312383642025</v>
      </c>
      <c r="BI50" s="30">
        <f t="shared" si="47"/>
        <v>-3.6015844522665041</v>
      </c>
      <c r="BJ50" s="30">
        <f t="shared" si="48"/>
        <v>-22.295073442493546</v>
      </c>
      <c r="BK50" s="30">
        <f t="shared" si="34"/>
        <v>-7.9533373217268943</v>
      </c>
    </row>
    <row r="51" spans="1:63" x14ac:dyDescent="0.2">
      <c r="A51" s="2" t="s">
        <v>6</v>
      </c>
      <c r="B51" s="2" t="s">
        <v>23</v>
      </c>
      <c r="C51" s="3" t="s">
        <v>31</v>
      </c>
      <c r="D51" s="4" t="s">
        <v>81</v>
      </c>
      <c r="E51" s="10">
        <v>8.1412663179237672</v>
      </c>
      <c r="F51" s="13">
        <v>0.46551999999999999</v>
      </c>
      <c r="G51" s="13">
        <f t="shared" si="49"/>
        <v>7.6757463179237675</v>
      </c>
      <c r="H51" s="14">
        <v>3.1110326625425659</v>
      </c>
      <c r="I51" s="13">
        <v>0.50053284023598232</v>
      </c>
      <c r="J51" s="11" t="s">
        <v>26</v>
      </c>
      <c r="K51" s="15" t="s">
        <v>26</v>
      </c>
      <c r="L51" s="13">
        <f t="shared" si="36"/>
        <v>0</v>
      </c>
      <c r="M51" s="22">
        <v>0</v>
      </c>
      <c r="N51" s="13">
        <f t="shared" si="14"/>
        <v>0</v>
      </c>
      <c r="O51" s="13">
        <f t="shared" si="15"/>
        <v>0</v>
      </c>
      <c r="P51" s="22" t="s">
        <v>26</v>
      </c>
      <c r="Q51" s="23" t="s">
        <v>26</v>
      </c>
      <c r="R51" s="22">
        <f t="shared" si="37"/>
        <v>0</v>
      </c>
      <c r="S51" s="22">
        <v>0</v>
      </c>
      <c r="T51" s="13">
        <f t="shared" si="16"/>
        <v>0</v>
      </c>
      <c r="U51" s="13">
        <f t="shared" si="17"/>
        <v>0</v>
      </c>
      <c r="V51" s="5" t="s">
        <v>26</v>
      </c>
      <c r="W51" s="1" t="s">
        <v>26</v>
      </c>
      <c r="X51" s="39">
        <v>3.8132635390552281</v>
      </c>
      <c r="Y51" s="138">
        <f t="shared" si="38"/>
        <v>63.967861387224431</v>
      </c>
      <c r="Z51" s="6">
        <v>20.561616776773139</v>
      </c>
      <c r="AA51" s="13">
        <f t="shared" si="18"/>
        <v>7.857237300589607</v>
      </c>
      <c r="AB51" s="13">
        <f t="shared" si="19"/>
        <v>8.3337643973266768</v>
      </c>
      <c r="AC51" s="32">
        <v>0.52890756302521014</v>
      </c>
      <c r="AD51" s="32">
        <f t="shared" si="39"/>
        <v>12.306706870042314</v>
      </c>
      <c r="AE51" s="6">
        <v>3.9558269568228712</v>
      </c>
      <c r="AF51" s="13">
        <f t="shared" si="20"/>
        <v>1.5116452882701965</v>
      </c>
      <c r="AG51" s="13">
        <f t="shared" si="21"/>
        <v>1.6033238150803277</v>
      </c>
      <c r="AH51" s="28">
        <v>-0.35201190739870802</v>
      </c>
      <c r="AI51" s="28">
        <f t="shared" si="40"/>
        <v>6.8218829867903183</v>
      </c>
      <c r="AJ51" s="6">
        <v>2.1928033957750128</v>
      </c>
      <c r="AK51" s="13">
        <f t="shared" si="22"/>
        <v>0.83793880710809054</v>
      </c>
      <c r="AL51" s="13">
        <f t="shared" si="23"/>
        <v>0.8887582658718699</v>
      </c>
      <c r="AM51" s="30">
        <v>-8.7849099607831396E-2</v>
      </c>
      <c r="AN51" s="30">
        <f t="shared" si="41"/>
        <v>2.852828532560705</v>
      </c>
      <c r="AO51" s="6">
        <v>0.91700372256110052</v>
      </c>
      <c r="AP51" s="13">
        <f t="shared" si="24"/>
        <v>0.3504158224476619</v>
      </c>
      <c r="AQ51" s="13">
        <f t="shared" si="25"/>
        <v>0.37166790229883129</v>
      </c>
      <c r="AR51" s="30">
        <v>-6.2317960303978692</v>
      </c>
      <c r="AS51" s="30">
        <f t="shared" si="42"/>
        <v>35.541824967035978</v>
      </c>
      <c r="AT51" s="6">
        <v>11.424446099511076</v>
      </c>
      <c r="AU51" s="13">
        <f t="shared" si="26"/>
        <v>4.3656384128826851</v>
      </c>
      <c r="AV51" s="13">
        <f t="shared" si="27"/>
        <v>4.6304064119526265</v>
      </c>
      <c r="AW51" s="9">
        <v>-0.69720936562184188</v>
      </c>
      <c r="AX51" s="9">
        <f t="shared" si="43"/>
        <v>1.3365077332737878</v>
      </c>
      <c r="AY51" s="6">
        <v>0.42960260410171808</v>
      </c>
      <c r="AZ51" s="13">
        <f t="shared" si="28"/>
        <v>0.1641646005771043</v>
      </c>
      <c r="BA51" s="13">
        <f t="shared" si="29"/>
        <v>0.17412088387456026</v>
      </c>
      <c r="BB51" s="27">
        <f t="shared" si="30"/>
        <v>22.754420172548151</v>
      </c>
      <c r="BC51" s="22">
        <f t="shared" si="31"/>
        <v>70.789744374014745</v>
      </c>
      <c r="BD51" s="30">
        <f t="shared" si="44"/>
        <v>4.8728306793839717</v>
      </c>
      <c r="BE51" s="30">
        <f t="shared" si="45"/>
        <v>30.286794759472464</v>
      </c>
      <c r="BF51" s="30">
        <f t="shared" si="32"/>
        <v>15.159535402603019</v>
      </c>
      <c r="BG51" s="30">
        <f t="shared" si="46"/>
        <v>-22.754420172548151</v>
      </c>
      <c r="BH51" s="30">
        <f t="shared" si="33"/>
        <v>-70.789744374014745</v>
      </c>
      <c r="BI51" s="30">
        <f t="shared" si="47"/>
        <v>-4.8728306793839717</v>
      </c>
      <c r="BJ51" s="30">
        <f t="shared" si="48"/>
        <v>-30.286794759472464</v>
      </c>
      <c r="BK51" s="30">
        <f t="shared" si="34"/>
        <v>-15.159535402603019</v>
      </c>
    </row>
    <row r="52" spans="1:63" x14ac:dyDescent="0.2">
      <c r="A52" s="2" t="s">
        <v>6</v>
      </c>
      <c r="B52" s="2" t="s">
        <v>24</v>
      </c>
      <c r="C52" s="3" t="s">
        <v>31</v>
      </c>
      <c r="D52" s="4" t="s">
        <v>81</v>
      </c>
      <c r="E52" s="10">
        <v>2.8895632550191483</v>
      </c>
      <c r="F52" s="13">
        <v>0.41565000000000013</v>
      </c>
      <c r="G52" s="13">
        <f t="shared" si="49"/>
        <v>2.473913255019148</v>
      </c>
      <c r="H52" s="14">
        <v>2.2817154703722515</v>
      </c>
      <c r="I52" s="13">
        <v>0.31300520465205933</v>
      </c>
      <c r="J52" s="11" t="s">
        <v>26</v>
      </c>
      <c r="K52" s="15" t="s">
        <v>26</v>
      </c>
      <c r="L52" s="13">
        <f t="shared" si="36"/>
        <v>0</v>
      </c>
      <c r="M52" s="22">
        <v>0</v>
      </c>
      <c r="N52" s="13">
        <f t="shared" si="14"/>
        <v>0</v>
      </c>
      <c r="O52" s="13">
        <f t="shared" si="15"/>
        <v>0</v>
      </c>
      <c r="P52" s="22" t="s">
        <v>26</v>
      </c>
      <c r="Q52" s="23" t="s">
        <v>26</v>
      </c>
      <c r="R52" s="22">
        <f t="shared" si="37"/>
        <v>0</v>
      </c>
      <c r="S52" s="22">
        <v>0</v>
      </c>
      <c r="T52" s="13">
        <f t="shared" si="16"/>
        <v>0</v>
      </c>
      <c r="U52" s="13">
        <f t="shared" si="17"/>
        <v>0</v>
      </c>
      <c r="V52" s="5" t="s">
        <v>26</v>
      </c>
      <c r="W52" s="1" t="s">
        <v>26</v>
      </c>
      <c r="X52" s="39">
        <v>2.8209727709751791</v>
      </c>
      <c r="Y52" s="138">
        <f t="shared" si="38"/>
        <v>44.785265381868129</v>
      </c>
      <c r="Z52" s="6">
        <v>19.627892243094454</v>
      </c>
      <c r="AA52" s="13">
        <f t="shared" si="18"/>
        <v>15.498973868828267</v>
      </c>
      <c r="AB52" s="13">
        <f t="shared" si="19"/>
        <v>18.10300554839846</v>
      </c>
      <c r="AC52" s="32">
        <v>0.84867256637168154</v>
      </c>
      <c r="AD52" s="32">
        <f t="shared" si="39"/>
        <v>19.981066950357626</v>
      </c>
      <c r="AE52" s="6">
        <v>8.7570370669826794</v>
      </c>
      <c r="AF52" s="13">
        <f t="shared" si="20"/>
        <v>6.9149089972855489</v>
      </c>
      <c r="AG52" s="13">
        <f t="shared" si="21"/>
        <v>8.076704755035145</v>
      </c>
      <c r="AH52" s="28">
        <v>-0.19943750602486587</v>
      </c>
      <c r="AI52" s="28">
        <f t="shared" si="40"/>
        <v>3.8638412139652374</v>
      </c>
      <c r="AJ52" s="6">
        <v>1.6933930913545803</v>
      </c>
      <c r="AK52" s="13">
        <f t="shared" si="22"/>
        <v>1.3371713553090683</v>
      </c>
      <c r="AL52" s="13">
        <f t="shared" si="23"/>
        <v>1.5618337490719056</v>
      </c>
      <c r="AM52" s="30">
        <v>-1.5305120773901724E-2</v>
      </c>
      <c r="AN52" s="30">
        <f t="shared" si="41"/>
        <v>1.4452735349500696</v>
      </c>
      <c r="AO52" s="6">
        <v>0.63341532005928847</v>
      </c>
      <c r="AP52" s="13">
        <f t="shared" si="24"/>
        <v>0.50017023591355581</v>
      </c>
      <c r="AQ52" s="13">
        <f t="shared" si="25"/>
        <v>0.58420542111484952</v>
      </c>
      <c r="AR52" s="30">
        <v>-4.7167546966240179</v>
      </c>
      <c r="AS52" s="30">
        <f t="shared" si="42"/>
        <v>-23.107316319029469</v>
      </c>
      <c r="AT52" s="6">
        <v>-10.12716818511101</v>
      </c>
      <c r="AU52" s="13">
        <f t="shared" si="26"/>
        <v>-7.9968196850829427</v>
      </c>
      <c r="AV52" s="13">
        <f t="shared" si="27"/>
        <v>-9.3403906835248431</v>
      </c>
      <c r="AW52" s="9">
        <v>-0.13690508469771068</v>
      </c>
      <c r="AX52" s="9">
        <f t="shared" si="43"/>
        <v>-8.9157574938309061</v>
      </c>
      <c r="AY52" s="6">
        <v>-3.907479968296109</v>
      </c>
      <c r="AZ52" s="13">
        <f t="shared" si="28"/>
        <v>-3.0855034851181427</v>
      </c>
      <c r="BA52" s="13">
        <f t="shared" si="29"/>
        <v>-3.6039086963709641</v>
      </c>
      <c r="BB52" s="27">
        <f t="shared" si="30"/>
        <v>21.321285334449033</v>
      </c>
      <c r="BC52" s="22">
        <f t="shared" si="31"/>
        <v>48.649106595833366</v>
      </c>
      <c r="BD52" s="30">
        <f t="shared" si="44"/>
        <v>9.3904523870419681</v>
      </c>
      <c r="BE52" s="30">
        <f t="shared" si="45"/>
        <v>68.453623667777336</v>
      </c>
      <c r="BF52" s="30">
        <f t="shared" si="32"/>
        <v>21.426340485307694</v>
      </c>
      <c r="BG52" s="30">
        <f t="shared" si="46"/>
        <v>-21.321285334449033</v>
      </c>
      <c r="BH52" s="30">
        <f t="shared" si="33"/>
        <v>-48.649106595833366</v>
      </c>
      <c r="BI52" s="30">
        <f t="shared" si="47"/>
        <v>-9.3904523870419681</v>
      </c>
      <c r="BJ52" s="30">
        <f t="shared" si="48"/>
        <v>-68.453623667777336</v>
      </c>
      <c r="BK52" s="30">
        <f t="shared" si="34"/>
        <v>-21.426340485307694</v>
      </c>
    </row>
    <row r="53" spans="1:63" x14ac:dyDescent="0.2">
      <c r="A53" s="2" t="s">
        <v>6</v>
      </c>
      <c r="B53" s="2" t="s">
        <v>16</v>
      </c>
      <c r="C53" s="3" t="s">
        <v>32</v>
      </c>
      <c r="D53" s="4" t="s">
        <v>81</v>
      </c>
      <c r="E53" s="46" t="s">
        <v>26</v>
      </c>
      <c r="F53" s="4" t="s">
        <v>26</v>
      </c>
      <c r="G53" s="13" t="str">
        <f t="shared" si="49"/>
        <v>NA</v>
      </c>
      <c r="H53" s="4" t="s">
        <v>26</v>
      </c>
      <c r="I53" s="4" t="s">
        <v>26</v>
      </c>
      <c r="J53" s="11" t="s">
        <v>26</v>
      </c>
      <c r="K53" s="15" t="s">
        <v>26</v>
      </c>
      <c r="L53" s="13" t="str">
        <f t="shared" si="36"/>
        <v>NA</v>
      </c>
      <c r="M53" s="22">
        <v>0</v>
      </c>
      <c r="N53" s="13" t="str">
        <f t="shared" si="14"/>
        <v>NA</v>
      </c>
      <c r="O53" s="13" t="str">
        <f t="shared" si="15"/>
        <v>NA</v>
      </c>
      <c r="P53" s="22" t="s">
        <v>26</v>
      </c>
      <c r="Q53" s="23" t="s">
        <v>26</v>
      </c>
      <c r="R53" s="22" t="str">
        <f t="shared" si="37"/>
        <v>NA</v>
      </c>
      <c r="S53" s="22">
        <v>0</v>
      </c>
      <c r="T53" s="13" t="str">
        <f t="shared" si="16"/>
        <v>NA</v>
      </c>
      <c r="U53" s="13" t="str">
        <f t="shared" si="17"/>
        <v>NA</v>
      </c>
      <c r="V53" s="5" t="s">
        <v>26</v>
      </c>
      <c r="W53" s="1" t="s">
        <v>26</v>
      </c>
      <c r="X53" s="39">
        <v>0.59613552436622719</v>
      </c>
      <c r="Y53" s="138" t="str">
        <f t="shared" si="38"/>
        <v>NA</v>
      </c>
      <c r="Z53" s="6" t="s">
        <v>26</v>
      </c>
      <c r="AA53" s="13" t="str">
        <f t="shared" si="18"/>
        <v>NA</v>
      </c>
      <c r="AB53" s="13" t="str">
        <f t="shared" si="19"/>
        <v>NA</v>
      </c>
      <c r="AC53" s="32">
        <v>-3.9450867052023122E-2</v>
      </c>
      <c r="AD53" s="32" t="str">
        <f t="shared" si="39"/>
        <v>NA</v>
      </c>
      <c r="AE53" s="6" t="s">
        <v>26</v>
      </c>
      <c r="AF53" s="13" t="str">
        <f t="shared" si="20"/>
        <v>NA</v>
      </c>
      <c r="AG53" s="13" t="str">
        <f t="shared" si="21"/>
        <v>NA</v>
      </c>
      <c r="AH53" s="28">
        <v>5.1650940790276538E-2</v>
      </c>
      <c r="AI53" s="28" t="str">
        <f t="shared" si="40"/>
        <v>NA</v>
      </c>
      <c r="AJ53" s="6" t="s">
        <v>26</v>
      </c>
      <c r="AK53" s="13" t="str">
        <f t="shared" si="22"/>
        <v>NA</v>
      </c>
      <c r="AL53" s="13" t="str">
        <f t="shared" si="23"/>
        <v>NA</v>
      </c>
      <c r="AM53" s="30">
        <v>5.3036810771160334E-2</v>
      </c>
      <c r="AN53" s="30" t="str">
        <f t="shared" si="41"/>
        <v>NA</v>
      </c>
      <c r="AO53" s="6" t="s">
        <v>26</v>
      </c>
      <c r="AP53" s="13" t="str">
        <f t="shared" si="24"/>
        <v>NA</v>
      </c>
      <c r="AQ53" s="13" t="str">
        <f t="shared" si="25"/>
        <v>NA</v>
      </c>
      <c r="AR53" s="30">
        <v>-3.281492543306936</v>
      </c>
      <c r="AS53" s="30" t="str">
        <f t="shared" si="42"/>
        <v>NA</v>
      </c>
      <c r="AT53" s="6" t="s">
        <v>26</v>
      </c>
      <c r="AU53" s="13" t="str">
        <f t="shared" si="26"/>
        <v>NA</v>
      </c>
      <c r="AV53" s="13" t="str">
        <f t="shared" si="27"/>
        <v>NA</v>
      </c>
      <c r="AW53" s="9">
        <v>-0.20503989258379668</v>
      </c>
      <c r="AX53" s="9" t="str">
        <f t="shared" si="43"/>
        <v>NA</v>
      </c>
      <c r="AY53" s="6" t="s">
        <v>26</v>
      </c>
      <c r="AZ53" s="13" t="str">
        <f t="shared" si="28"/>
        <v>NA</v>
      </c>
      <c r="BA53" s="13" t="str">
        <f t="shared" si="29"/>
        <v>NA</v>
      </c>
      <c r="BB53" s="27">
        <f t="shared" si="30"/>
        <v>0</v>
      </c>
      <c r="BC53" s="22" t="str">
        <f t="shared" si="31"/>
        <v>NA</v>
      </c>
      <c r="BD53" s="30">
        <f t="shared" si="44"/>
        <v>0</v>
      </c>
      <c r="BE53" s="30" t="str">
        <f t="shared" si="45"/>
        <v>NA</v>
      </c>
      <c r="BF53" s="30" t="str">
        <f>IFERROR(BE53*I53/J53, "NA")</f>
        <v>NA</v>
      </c>
      <c r="BG53" s="30">
        <f t="shared" si="46"/>
        <v>0</v>
      </c>
      <c r="BH53" s="30" t="str">
        <f t="shared" si="33"/>
        <v>NA</v>
      </c>
      <c r="BI53" s="30">
        <f t="shared" si="47"/>
        <v>0</v>
      </c>
      <c r="BJ53" s="30" t="str">
        <f t="shared" si="48"/>
        <v>NA</v>
      </c>
      <c r="BK53" s="30" t="str">
        <f t="shared" si="34"/>
        <v>NA</v>
      </c>
    </row>
    <row r="54" spans="1:63" x14ac:dyDescent="0.2">
      <c r="A54" s="2" t="s">
        <v>6</v>
      </c>
      <c r="B54" s="2" t="s">
        <v>17</v>
      </c>
      <c r="C54" s="3" t="s">
        <v>32</v>
      </c>
      <c r="D54" s="4" t="s">
        <v>81</v>
      </c>
      <c r="E54" s="46" t="s">
        <v>26</v>
      </c>
      <c r="F54" s="4" t="s">
        <v>26</v>
      </c>
      <c r="G54" s="13" t="str">
        <f t="shared" si="49"/>
        <v>NA</v>
      </c>
      <c r="H54" s="4" t="s">
        <v>26</v>
      </c>
      <c r="I54" s="4" t="s">
        <v>26</v>
      </c>
      <c r="J54" s="11" t="s">
        <v>26</v>
      </c>
      <c r="K54" s="15" t="s">
        <v>26</v>
      </c>
      <c r="L54" s="13" t="str">
        <f t="shared" si="36"/>
        <v>NA</v>
      </c>
      <c r="M54" s="22">
        <v>0</v>
      </c>
      <c r="N54" s="13" t="str">
        <f t="shared" si="14"/>
        <v>NA</v>
      </c>
      <c r="O54" s="13" t="str">
        <f t="shared" si="15"/>
        <v>NA</v>
      </c>
      <c r="P54" s="22" t="s">
        <v>26</v>
      </c>
      <c r="Q54" s="23" t="s">
        <v>26</v>
      </c>
      <c r="R54" s="22" t="str">
        <f t="shared" si="37"/>
        <v>NA</v>
      </c>
      <c r="S54" s="22">
        <v>0</v>
      </c>
      <c r="T54" s="13" t="str">
        <f t="shared" si="16"/>
        <v>NA</v>
      </c>
      <c r="U54" s="13" t="str">
        <f t="shared" si="17"/>
        <v>NA</v>
      </c>
      <c r="V54" s="5" t="s">
        <v>26</v>
      </c>
      <c r="W54" s="1" t="s">
        <v>26</v>
      </c>
      <c r="X54" s="39">
        <v>0.56093249417832192</v>
      </c>
      <c r="Y54" s="138" t="str">
        <f t="shared" si="38"/>
        <v>NA</v>
      </c>
      <c r="Z54" s="6" t="s">
        <v>26</v>
      </c>
      <c r="AA54" s="13" t="str">
        <f t="shared" si="18"/>
        <v>NA</v>
      </c>
      <c r="AB54" s="13" t="str">
        <f t="shared" si="19"/>
        <v>NA</v>
      </c>
      <c r="AC54" s="32">
        <v>4.786324786324786E-2</v>
      </c>
      <c r="AD54" s="32" t="str">
        <f t="shared" si="39"/>
        <v>NA</v>
      </c>
      <c r="AE54" s="6" t="s">
        <v>26</v>
      </c>
      <c r="AF54" s="13" t="str">
        <f t="shared" si="20"/>
        <v>NA</v>
      </c>
      <c r="AG54" s="13" t="str">
        <f t="shared" si="21"/>
        <v>NA</v>
      </c>
      <c r="AH54" s="28">
        <v>1.7663453749286819E-2</v>
      </c>
      <c r="AI54" s="28" t="str">
        <f t="shared" si="40"/>
        <v>NA</v>
      </c>
      <c r="AJ54" s="6" t="s">
        <v>26</v>
      </c>
      <c r="AK54" s="13" t="str">
        <f t="shared" si="22"/>
        <v>NA</v>
      </c>
      <c r="AL54" s="13" t="str">
        <f t="shared" si="23"/>
        <v>NA</v>
      </c>
      <c r="AM54" s="30">
        <v>9.5548291004430005E-2</v>
      </c>
      <c r="AN54" s="30" t="str">
        <f t="shared" si="41"/>
        <v>NA</v>
      </c>
      <c r="AO54" s="6" t="s">
        <v>26</v>
      </c>
      <c r="AP54" s="13" t="str">
        <f t="shared" si="24"/>
        <v>NA</v>
      </c>
      <c r="AQ54" s="13" t="str">
        <f t="shared" si="25"/>
        <v>NA</v>
      </c>
      <c r="AR54" s="30">
        <v>-7.144735586046651</v>
      </c>
      <c r="AS54" s="30" t="str">
        <f t="shared" si="42"/>
        <v>NA</v>
      </c>
      <c r="AT54" s="6" t="s">
        <v>26</v>
      </c>
      <c r="AU54" s="13" t="str">
        <f t="shared" si="26"/>
        <v>NA</v>
      </c>
      <c r="AV54" s="13" t="str">
        <f t="shared" si="27"/>
        <v>NA</v>
      </c>
      <c r="AW54" s="9">
        <v>-0.37901837309457315</v>
      </c>
      <c r="AX54" s="9" t="str">
        <f t="shared" si="43"/>
        <v>NA</v>
      </c>
      <c r="AY54" s="6" t="s">
        <v>26</v>
      </c>
      <c r="AZ54" s="13" t="str">
        <f t="shared" si="28"/>
        <v>NA</v>
      </c>
      <c r="BA54" s="13" t="str">
        <f t="shared" si="29"/>
        <v>NA</v>
      </c>
      <c r="BB54" s="27">
        <f t="shared" si="30"/>
        <v>0</v>
      </c>
      <c r="BC54" s="22" t="str">
        <f t="shared" si="31"/>
        <v>NA</v>
      </c>
      <c r="BD54" s="30">
        <f t="shared" si="44"/>
        <v>0</v>
      </c>
      <c r="BE54" s="30" t="str">
        <f t="shared" si="45"/>
        <v>NA</v>
      </c>
      <c r="BF54" s="30" t="str">
        <f>IFERROR(BE54*I54/J54, "NA")</f>
        <v>NA</v>
      </c>
      <c r="BG54" s="30">
        <f t="shared" si="46"/>
        <v>0</v>
      </c>
      <c r="BH54" s="30" t="str">
        <f t="shared" si="33"/>
        <v>NA</v>
      </c>
      <c r="BI54" s="30">
        <f t="shared" si="47"/>
        <v>0</v>
      </c>
      <c r="BJ54" s="30" t="str">
        <f t="shared" si="48"/>
        <v>NA</v>
      </c>
      <c r="BK54" s="30" t="str">
        <f t="shared" si="34"/>
        <v>NA</v>
      </c>
    </row>
    <row r="55" spans="1:63" x14ac:dyDescent="0.2">
      <c r="A55" s="2" t="s">
        <v>6</v>
      </c>
      <c r="B55" s="2" t="s">
        <v>18</v>
      </c>
      <c r="C55" s="3" t="s">
        <v>32</v>
      </c>
      <c r="D55" s="4" t="s">
        <v>81</v>
      </c>
      <c r="E55" s="46" t="s">
        <v>26</v>
      </c>
      <c r="F55" s="4" t="s">
        <v>26</v>
      </c>
      <c r="G55" s="13" t="str">
        <f t="shared" si="49"/>
        <v>NA</v>
      </c>
      <c r="H55" s="4" t="s">
        <v>26</v>
      </c>
      <c r="I55" s="4" t="s">
        <v>26</v>
      </c>
      <c r="J55" s="11" t="s">
        <v>26</v>
      </c>
      <c r="K55" s="15" t="s">
        <v>26</v>
      </c>
      <c r="L55" s="13" t="str">
        <f t="shared" si="36"/>
        <v>NA</v>
      </c>
      <c r="M55" s="22">
        <v>0</v>
      </c>
      <c r="N55" s="13" t="str">
        <f t="shared" si="14"/>
        <v>NA</v>
      </c>
      <c r="O55" s="13" t="str">
        <f t="shared" si="15"/>
        <v>NA</v>
      </c>
      <c r="P55" s="22" t="s">
        <v>26</v>
      </c>
      <c r="Q55" s="23" t="s">
        <v>26</v>
      </c>
      <c r="R55" s="22" t="str">
        <f t="shared" si="37"/>
        <v>NA</v>
      </c>
      <c r="S55" s="22">
        <v>0</v>
      </c>
      <c r="T55" s="13" t="str">
        <f t="shared" si="16"/>
        <v>NA</v>
      </c>
      <c r="U55" s="13" t="str">
        <f t="shared" si="17"/>
        <v>NA</v>
      </c>
      <c r="V55" s="5" t="s">
        <v>26</v>
      </c>
      <c r="W55" s="1" t="s">
        <v>26</v>
      </c>
      <c r="X55" s="39">
        <v>0.42078366223274777</v>
      </c>
      <c r="Y55" s="138" t="str">
        <f t="shared" si="38"/>
        <v>NA</v>
      </c>
      <c r="Z55" s="6" t="s">
        <v>26</v>
      </c>
      <c r="AA55" s="13" t="str">
        <f t="shared" si="18"/>
        <v>NA</v>
      </c>
      <c r="AB55" s="13" t="str">
        <f t="shared" si="19"/>
        <v>NA</v>
      </c>
      <c r="AC55" s="32">
        <v>3.9971949509116408E-2</v>
      </c>
      <c r="AD55" s="32" t="str">
        <f t="shared" si="39"/>
        <v>NA</v>
      </c>
      <c r="AE55" s="6" t="s">
        <v>26</v>
      </c>
      <c r="AF55" s="13" t="str">
        <f t="shared" si="20"/>
        <v>NA</v>
      </c>
      <c r="AG55" s="13" t="str">
        <f t="shared" si="21"/>
        <v>NA</v>
      </c>
      <c r="AH55" s="28">
        <v>-7.3618950679393058E-2</v>
      </c>
      <c r="AI55" s="28" t="str">
        <f t="shared" si="40"/>
        <v>NA</v>
      </c>
      <c r="AJ55" s="6" t="s">
        <v>26</v>
      </c>
      <c r="AK55" s="13" t="str">
        <f t="shared" si="22"/>
        <v>NA</v>
      </c>
      <c r="AL55" s="13" t="str">
        <f t="shared" si="23"/>
        <v>NA</v>
      </c>
      <c r="AM55" s="30">
        <v>2.7688787321997515E-2</v>
      </c>
      <c r="AN55" s="30" t="str">
        <f t="shared" si="41"/>
        <v>NA</v>
      </c>
      <c r="AO55" s="6" t="s">
        <v>26</v>
      </c>
      <c r="AP55" s="13" t="str">
        <f t="shared" si="24"/>
        <v>NA</v>
      </c>
      <c r="AQ55" s="13" t="str">
        <f t="shared" si="25"/>
        <v>NA</v>
      </c>
      <c r="AR55" s="30">
        <v>8.7288797623034533</v>
      </c>
      <c r="AS55" s="30" t="str">
        <f t="shared" si="42"/>
        <v>NA</v>
      </c>
      <c r="AT55" s="6" t="s">
        <v>26</v>
      </c>
      <c r="AU55" s="13" t="str">
        <f t="shared" si="26"/>
        <v>NA</v>
      </c>
      <c r="AV55" s="13" t="str">
        <f t="shared" si="27"/>
        <v>NA</v>
      </c>
      <c r="AW55" s="9">
        <v>-5.9141444714960092E-2</v>
      </c>
      <c r="AX55" s="9" t="str">
        <f t="shared" si="43"/>
        <v>NA</v>
      </c>
      <c r="AY55" s="6" t="s">
        <v>26</v>
      </c>
      <c r="AZ55" s="13" t="str">
        <f t="shared" si="28"/>
        <v>NA</v>
      </c>
      <c r="BA55" s="13" t="str">
        <f t="shared" si="29"/>
        <v>NA</v>
      </c>
      <c r="BB55" s="27">
        <f t="shared" si="30"/>
        <v>0</v>
      </c>
      <c r="BC55" s="22" t="str">
        <f t="shared" si="31"/>
        <v>NA</v>
      </c>
      <c r="BD55" s="30">
        <f t="shared" si="44"/>
        <v>0</v>
      </c>
      <c r="BE55" s="30" t="str">
        <f t="shared" si="45"/>
        <v>NA</v>
      </c>
      <c r="BF55" s="30" t="str">
        <f>IFERROR(BE55*I55/J55, "NA")</f>
        <v>NA</v>
      </c>
      <c r="BG55" s="30">
        <f t="shared" si="46"/>
        <v>0</v>
      </c>
      <c r="BH55" s="30" t="str">
        <f t="shared" si="33"/>
        <v>NA</v>
      </c>
      <c r="BI55" s="30">
        <f t="shared" si="47"/>
        <v>0</v>
      </c>
      <c r="BJ55" s="30" t="str">
        <f t="shared" si="48"/>
        <v>NA</v>
      </c>
      <c r="BK55" s="30" t="str">
        <f t="shared" si="34"/>
        <v>NA</v>
      </c>
    </row>
    <row r="56" spans="1:63" x14ac:dyDescent="0.2">
      <c r="A56" s="2" t="s">
        <v>7</v>
      </c>
      <c r="B56" s="2" t="s">
        <v>25</v>
      </c>
      <c r="C56" s="5" t="s">
        <v>30</v>
      </c>
      <c r="D56" s="5" t="s">
        <v>79</v>
      </c>
      <c r="E56" s="10">
        <v>2.4631767061312844</v>
      </c>
      <c r="F56" s="13">
        <v>0.33546666666666669</v>
      </c>
      <c r="G56" s="13">
        <f t="shared" si="49"/>
        <v>2.1277100394646178</v>
      </c>
      <c r="H56" s="14">
        <v>1.454014614746296</v>
      </c>
      <c r="I56" s="13">
        <v>0.20845357340891621</v>
      </c>
      <c r="J56" s="11" t="s">
        <v>26</v>
      </c>
      <c r="K56" s="15" t="s">
        <v>26</v>
      </c>
      <c r="L56" s="13">
        <f t="shared" si="36"/>
        <v>0</v>
      </c>
      <c r="M56" s="22">
        <v>0</v>
      </c>
      <c r="N56" s="13">
        <f t="shared" si="14"/>
        <v>0</v>
      </c>
      <c r="O56" s="13">
        <f t="shared" si="15"/>
        <v>0</v>
      </c>
      <c r="P56" s="22" t="s">
        <v>26</v>
      </c>
      <c r="Q56" s="23" t="s">
        <v>26</v>
      </c>
      <c r="R56" s="22">
        <f t="shared" si="37"/>
        <v>0</v>
      </c>
      <c r="S56" s="22">
        <v>0</v>
      </c>
      <c r="T56" s="13">
        <f t="shared" si="16"/>
        <v>0</v>
      </c>
      <c r="U56" s="13">
        <f t="shared" si="17"/>
        <v>0</v>
      </c>
      <c r="V56" s="5" t="s">
        <v>26</v>
      </c>
      <c r="W56" s="1" t="s">
        <v>26</v>
      </c>
      <c r="X56" s="39">
        <v>1.8007985255175951</v>
      </c>
      <c r="Y56" s="138">
        <f t="shared" si="38"/>
        <v>32.774883526032831</v>
      </c>
      <c r="Z56" s="6">
        <v>22.540958800301716</v>
      </c>
      <c r="AA56" s="13">
        <f t="shared" si="18"/>
        <v>13.305940838288347</v>
      </c>
      <c r="AB56" s="13">
        <f t="shared" si="19"/>
        <v>15.403829900750841</v>
      </c>
      <c r="AC56" s="32">
        <v>7.9573170731707318E-2</v>
      </c>
      <c r="AD56" s="32">
        <f t="shared" si="39"/>
        <v>3.0734074487928535</v>
      </c>
      <c r="AE56" s="6">
        <v>2.1137390350984315</v>
      </c>
      <c r="AF56" s="13">
        <f t="shared" si="20"/>
        <v>1.247741358199189</v>
      </c>
      <c r="AG56" s="13">
        <f t="shared" si="21"/>
        <v>1.4444672402665335</v>
      </c>
      <c r="AH56" s="28">
        <v>-0.27336120488425542</v>
      </c>
      <c r="AI56" s="28">
        <f t="shared" si="40"/>
        <v>3.1259587515931373</v>
      </c>
      <c r="AJ56" s="6">
        <v>2.1498812459588454</v>
      </c>
      <c r="AK56" s="13">
        <f t="shared" si="22"/>
        <v>1.2690761258873839</v>
      </c>
      <c r="AL56" s="13">
        <f t="shared" si="23"/>
        <v>1.4691657667694713</v>
      </c>
      <c r="AM56" s="30">
        <v>-3.5137429903519583E-2</v>
      </c>
      <c r="AN56" s="30">
        <f t="shared" si="41"/>
        <v>0.50898228569747106</v>
      </c>
      <c r="AO56" s="6">
        <v>0.35005307411320685</v>
      </c>
      <c r="AP56" s="13">
        <f t="shared" si="24"/>
        <v>0.20663652933649612</v>
      </c>
      <c r="AQ56" s="13">
        <f t="shared" si="25"/>
        <v>0.23921600042153443</v>
      </c>
      <c r="AR56" s="30">
        <v>-1.9294385322306016</v>
      </c>
      <c r="AS56" s="30">
        <f t="shared" si="42"/>
        <v>115.5695144437949</v>
      </c>
      <c r="AT56" s="6">
        <v>79.483048706467144</v>
      </c>
      <c r="AU56" s="13">
        <f t="shared" si="26"/>
        <v>46.918888992463209</v>
      </c>
      <c r="AV56" s="13">
        <f t="shared" si="27"/>
        <v>54.316383482814665</v>
      </c>
      <c r="AW56" s="9">
        <v>1.7243922816621307E-2</v>
      </c>
      <c r="AX56" s="9">
        <f t="shared" si="43"/>
        <v>-2.6094559142974769</v>
      </c>
      <c r="AY56" s="6">
        <v>-1.7946559049908781</v>
      </c>
      <c r="AZ56" s="13">
        <f t="shared" si="28"/>
        <v>-1.0593864044760075</v>
      </c>
      <c r="BA56" s="13">
        <f t="shared" si="29"/>
        <v>-1.226415190931786</v>
      </c>
      <c r="BB56" s="27">
        <f t="shared" si="30"/>
        <v>24.690840046260561</v>
      </c>
      <c r="BC56" s="22">
        <f t="shared" si="31"/>
        <v>35.900842277625969</v>
      </c>
      <c r="BD56" s="30">
        <f t="shared" si="44"/>
        <v>2.4637921092116386</v>
      </c>
      <c r="BE56" s="30">
        <f t="shared" si="45"/>
        <v>17.185552043585616</v>
      </c>
      <c r="BF56" s="30">
        <f t="shared" si="32"/>
        <v>3.5823897344903246</v>
      </c>
      <c r="BG56" s="30">
        <f t="shared" si="46"/>
        <v>-24.690840046260561</v>
      </c>
      <c r="BH56" s="30">
        <f t="shared" si="33"/>
        <v>-35.900842277625969</v>
      </c>
      <c r="BI56" s="30">
        <f t="shared" si="47"/>
        <v>-2.4637921092116386</v>
      </c>
      <c r="BJ56" s="30">
        <f t="shared" si="48"/>
        <v>-17.185552043585616</v>
      </c>
      <c r="BK56" s="30">
        <f t="shared" si="34"/>
        <v>-3.5823897344903246</v>
      </c>
    </row>
    <row r="57" spans="1:63" x14ac:dyDescent="0.2">
      <c r="A57" s="2" t="s">
        <v>7</v>
      </c>
      <c r="B57" s="2" t="s">
        <v>20</v>
      </c>
      <c r="C57" s="5" t="s">
        <v>30</v>
      </c>
      <c r="D57" s="5" t="s">
        <v>79</v>
      </c>
      <c r="E57" s="10">
        <v>4.8245978832705436</v>
      </c>
      <c r="F57" s="13">
        <v>0.21183333333333337</v>
      </c>
      <c r="G57" s="13">
        <f t="shared" si="49"/>
        <v>4.6127645499372099</v>
      </c>
      <c r="H57" s="14">
        <v>1.9722181055225756</v>
      </c>
      <c r="I57" s="13">
        <v>0.3204973334190066</v>
      </c>
      <c r="J57" s="11" t="s">
        <v>26</v>
      </c>
      <c r="K57" s="15" t="s">
        <v>26</v>
      </c>
      <c r="L57" s="13">
        <f t="shared" si="36"/>
        <v>0</v>
      </c>
      <c r="M57" s="22">
        <v>0</v>
      </c>
      <c r="N57" s="13">
        <f t="shared" si="14"/>
        <v>0</v>
      </c>
      <c r="O57" s="13">
        <f t="shared" si="15"/>
        <v>0</v>
      </c>
      <c r="P57" s="22" t="s">
        <v>26</v>
      </c>
      <c r="Q57" s="23" t="s">
        <v>26</v>
      </c>
      <c r="R57" s="22">
        <f t="shared" si="37"/>
        <v>0</v>
      </c>
      <c r="S57" s="22">
        <v>0</v>
      </c>
      <c r="T57" s="13">
        <f t="shared" si="16"/>
        <v>0</v>
      </c>
      <c r="U57" s="13">
        <f t="shared" si="17"/>
        <v>0</v>
      </c>
      <c r="V57" s="5" t="s">
        <v>26</v>
      </c>
      <c r="W57" s="1" t="s">
        <v>26</v>
      </c>
      <c r="X57" s="39">
        <v>2.0445203058835952</v>
      </c>
      <c r="Y57" s="138">
        <f t="shared" si="38"/>
        <v>37.434881053133125</v>
      </c>
      <c r="Z57" s="6">
        <v>18.981106069510535</v>
      </c>
      <c r="AA57" s="13">
        <f t="shared" si="18"/>
        <v>7.7591712219042837</v>
      </c>
      <c r="AB57" s="13">
        <f t="shared" si="19"/>
        <v>8.1154979075710028</v>
      </c>
      <c r="AC57" s="32">
        <v>7.5700934579439258E-2</v>
      </c>
      <c r="AD57" s="32">
        <f t="shared" si="39"/>
        <v>2.9804737811384201</v>
      </c>
      <c r="AE57" s="6">
        <v>1.5112292969994252</v>
      </c>
      <c r="AF57" s="13">
        <f t="shared" si="20"/>
        <v>0.61776625809029884</v>
      </c>
      <c r="AG57" s="13">
        <f t="shared" si="21"/>
        <v>0.64613611834555729</v>
      </c>
      <c r="AH57" s="28">
        <v>-0.2411118282176869</v>
      </c>
      <c r="AI57" s="28">
        <f t="shared" si="40"/>
        <v>2.4881997877896569</v>
      </c>
      <c r="AJ57" s="6">
        <v>1.261625061052952</v>
      </c>
      <c r="AK57" s="13">
        <f t="shared" si="22"/>
        <v>0.51573205643056264</v>
      </c>
      <c r="AL57" s="13">
        <f t="shared" si="23"/>
        <v>0.53941617024947153</v>
      </c>
      <c r="AM57" s="30">
        <v>-2.849774945512944E-2</v>
      </c>
      <c r="AN57" s="30">
        <f t="shared" si="41"/>
        <v>0.37805834996212473</v>
      </c>
      <c r="AO57" s="6">
        <v>0.19169195785369347</v>
      </c>
      <c r="AP57" s="13">
        <f t="shared" si="24"/>
        <v>7.8360592760083669E-2</v>
      </c>
      <c r="AQ57" s="13">
        <f t="shared" si="25"/>
        <v>8.1959169142346744E-2</v>
      </c>
      <c r="AR57" s="30">
        <v>5.3289360439878788</v>
      </c>
      <c r="AS57" s="30">
        <f t="shared" si="42"/>
        <v>-92.60791877994285</v>
      </c>
      <c r="AT57" s="6">
        <v>-46.956225845723424</v>
      </c>
      <c r="AU57" s="13">
        <f t="shared" si="26"/>
        <v>-19.194950754562146</v>
      </c>
      <c r="AV57" s="13">
        <f t="shared" si="27"/>
        <v>-20.076446082903463</v>
      </c>
      <c r="AW57" s="9">
        <v>3.8156581565770065E-2</v>
      </c>
      <c r="AX57" s="9">
        <f t="shared" si="43"/>
        <v>-1.1124558370629107</v>
      </c>
      <c r="AY57" s="6">
        <v>-0.56406329195935712</v>
      </c>
      <c r="AZ57" s="13">
        <f t="shared" si="28"/>
        <v>-0.23058001184314011</v>
      </c>
      <c r="BA57" s="13">
        <f t="shared" si="29"/>
        <v>-0.24116900505534231</v>
      </c>
      <c r="BB57" s="27">
        <f t="shared" si="30"/>
        <v>20.242731130563488</v>
      </c>
      <c r="BC57" s="22">
        <f t="shared" si="31"/>
        <v>39.923080840922779</v>
      </c>
      <c r="BD57" s="30">
        <f t="shared" si="44"/>
        <v>1.7029212548531187</v>
      </c>
      <c r="BE57" s="30">
        <f t="shared" si="45"/>
        <v>10.47912659762982</v>
      </c>
      <c r="BF57" s="30">
        <f t="shared" si="32"/>
        <v>3.3585321311005449</v>
      </c>
      <c r="BG57" s="30">
        <f t="shared" si="46"/>
        <v>-20.242731130563488</v>
      </c>
      <c r="BH57" s="30">
        <f t="shared" si="33"/>
        <v>-39.923080840922779</v>
      </c>
      <c r="BI57" s="30">
        <f t="shared" si="47"/>
        <v>-1.7029212548531187</v>
      </c>
      <c r="BJ57" s="30">
        <f t="shared" si="48"/>
        <v>-10.47912659762982</v>
      </c>
      <c r="BK57" s="30">
        <f t="shared" si="34"/>
        <v>-3.3585321311005449</v>
      </c>
    </row>
    <row r="58" spans="1:63" x14ac:dyDescent="0.2">
      <c r="A58" s="2" t="s">
        <v>7</v>
      </c>
      <c r="B58" s="2" t="s">
        <v>19</v>
      </c>
      <c r="C58" s="5" t="s">
        <v>30</v>
      </c>
      <c r="D58" s="5" t="s">
        <v>79</v>
      </c>
      <c r="E58" s="10">
        <v>11.990533697116765</v>
      </c>
      <c r="F58" s="13">
        <v>0.33946000000000004</v>
      </c>
      <c r="G58" s="13">
        <f t="shared" si="49"/>
        <v>11.651073697116765</v>
      </c>
      <c r="H58" s="14">
        <v>3.1999800178174458</v>
      </c>
      <c r="I58" s="13">
        <v>0.45691776078590957</v>
      </c>
      <c r="J58" s="11" t="s">
        <v>26</v>
      </c>
      <c r="K58" s="15" t="s">
        <v>26</v>
      </c>
      <c r="L58" s="13">
        <f t="shared" si="36"/>
        <v>0</v>
      </c>
      <c r="M58" s="22">
        <v>0</v>
      </c>
      <c r="N58" s="13">
        <f t="shared" si="14"/>
        <v>0</v>
      </c>
      <c r="O58" s="13">
        <f t="shared" si="15"/>
        <v>0</v>
      </c>
      <c r="P58" s="22" t="s">
        <v>26</v>
      </c>
      <c r="Q58" s="23" t="s">
        <v>26</v>
      </c>
      <c r="R58" s="22">
        <f t="shared" si="37"/>
        <v>0</v>
      </c>
      <c r="S58" s="22">
        <v>0</v>
      </c>
      <c r="T58" s="13">
        <f t="shared" si="16"/>
        <v>0</v>
      </c>
      <c r="U58" s="13">
        <f t="shared" si="17"/>
        <v>0</v>
      </c>
      <c r="V58" s="5" t="s">
        <v>26</v>
      </c>
      <c r="W58" s="1" t="s">
        <v>26</v>
      </c>
      <c r="X58" s="39">
        <v>3.0157139598294918</v>
      </c>
      <c r="Y58" s="138">
        <f t="shared" si="38"/>
        <v>55.927330509549051</v>
      </c>
      <c r="Z58" s="6">
        <v>17.477399920670262</v>
      </c>
      <c r="AA58" s="13">
        <f t="shared" si="18"/>
        <v>4.6642903412212</v>
      </c>
      <c r="AB58" s="13">
        <f t="shared" si="19"/>
        <v>4.8001868294240655</v>
      </c>
      <c r="AC58" s="32">
        <v>0.156687898089172</v>
      </c>
      <c r="AD58" s="32">
        <f t="shared" si="39"/>
        <v>4.9241609053720063</v>
      </c>
      <c r="AE58" s="6">
        <v>1.5388098919225572</v>
      </c>
      <c r="AF58" s="13">
        <f t="shared" si="20"/>
        <v>0.41067070321949611</v>
      </c>
      <c r="AG58" s="13">
        <f t="shared" si="21"/>
        <v>0.42263580450877802</v>
      </c>
      <c r="AH58" s="28">
        <v>-0.48234891755864134</v>
      </c>
      <c r="AI58" s="28">
        <f t="shared" si="40"/>
        <v>7.1355818889103038</v>
      </c>
      <c r="AJ58" s="6">
        <v>2.2298832646389912</v>
      </c>
      <c r="AK58" s="13">
        <f t="shared" si="22"/>
        <v>0.59510127481866137</v>
      </c>
      <c r="AL58" s="13">
        <f t="shared" si="23"/>
        <v>0.61243985527927025</v>
      </c>
      <c r="AM58" s="30">
        <v>-4.8052496327064494E-2</v>
      </c>
      <c r="AN58" s="30">
        <f t="shared" si="41"/>
        <v>0.75337807843018789</v>
      </c>
      <c r="AO58" s="6">
        <v>0.23543211964930683</v>
      </c>
      <c r="AP58" s="13">
        <f t="shared" si="24"/>
        <v>6.2831071365184066E-2</v>
      </c>
      <c r="AQ58" s="13">
        <f t="shared" si="25"/>
        <v>6.4661686812316946E-2</v>
      </c>
      <c r="AR58" s="30">
        <v>0.57693308697647516</v>
      </c>
      <c r="AS58" s="30">
        <f t="shared" si="42"/>
        <v>48.551036857919165</v>
      </c>
      <c r="AT58" s="6">
        <v>15.172293760457141</v>
      </c>
      <c r="AU58" s="13">
        <f t="shared" si="26"/>
        <v>4.049113916388368</v>
      </c>
      <c r="AV58" s="13">
        <f t="shared" si="27"/>
        <v>4.167086924352204</v>
      </c>
      <c r="AW58" s="9">
        <v>-6.428357991166575E-2</v>
      </c>
      <c r="AX58" s="9">
        <f t="shared" si="43"/>
        <v>-0.69904695624126079</v>
      </c>
      <c r="AY58" s="6">
        <v>-0.21845353794366737</v>
      </c>
      <c r="AZ58" s="13">
        <f t="shared" si="28"/>
        <v>-5.829990339874138E-2</v>
      </c>
      <c r="BA58" s="13">
        <f t="shared" si="29"/>
        <v>-5.9998500946247604E-2</v>
      </c>
      <c r="BB58" s="27">
        <f t="shared" si="30"/>
        <v>19.707283185309254</v>
      </c>
      <c r="BC58" s="22">
        <f t="shared" si="31"/>
        <v>63.062912398459353</v>
      </c>
      <c r="BD58" s="30">
        <f t="shared" si="44"/>
        <v>1.774242011571864</v>
      </c>
      <c r="BE58" s="30">
        <f t="shared" si="45"/>
        <v>12.42573493758853</v>
      </c>
      <c r="BF58" s="30">
        <f t="shared" si="32"/>
        <v>5.6775389838021946</v>
      </c>
      <c r="BG58" s="30">
        <f t="shared" si="46"/>
        <v>-19.707283185309254</v>
      </c>
      <c r="BH58" s="30">
        <f t="shared" si="33"/>
        <v>-63.062912398459353</v>
      </c>
      <c r="BI58" s="30">
        <f t="shared" si="47"/>
        <v>-1.774242011571864</v>
      </c>
      <c r="BJ58" s="30">
        <f t="shared" si="48"/>
        <v>-12.42573493758853</v>
      </c>
      <c r="BK58" s="30">
        <f t="shared" si="34"/>
        <v>-5.6775389838021946</v>
      </c>
    </row>
    <row r="59" spans="1:63" x14ac:dyDescent="0.2">
      <c r="A59" s="2" t="s">
        <v>7</v>
      </c>
      <c r="B59" s="2" t="s">
        <v>21</v>
      </c>
      <c r="C59" s="5" t="s">
        <v>30</v>
      </c>
      <c r="D59" s="5" t="s">
        <v>79</v>
      </c>
      <c r="E59" s="10">
        <v>3.026186742660153</v>
      </c>
      <c r="F59" s="13">
        <v>0.26258333333333334</v>
      </c>
      <c r="G59" s="13">
        <f t="shared" si="49"/>
        <v>2.7636034093268198</v>
      </c>
      <c r="H59" s="14">
        <v>2.0148978272151776</v>
      </c>
      <c r="I59" s="13">
        <v>0.30892953610296031</v>
      </c>
      <c r="J59" s="11" t="s">
        <v>26</v>
      </c>
      <c r="K59" s="15" t="s">
        <v>26</v>
      </c>
      <c r="L59" s="13">
        <f t="shared" si="36"/>
        <v>0</v>
      </c>
      <c r="M59" s="22">
        <v>0</v>
      </c>
      <c r="N59" s="13">
        <f t="shared" si="14"/>
        <v>0</v>
      </c>
      <c r="O59" s="13">
        <f t="shared" si="15"/>
        <v>0</v>
      </c>
      <c r="P59" s="22" t="s">
        <v>26</v>
      </c>
      <c r="Q59" s="23" t="s">
        <v>26</v>
      </c>
      <c r="R59" s="22">
        <f t="shared" si="37"/>
        <v>0</v>
      </c>
      <c r="S59" s="22">
        <v>0</v>
      </c>
      <c r="T59" s="13">
        <f t="shared" si="16"/>
        <v>0</v>
      </c>
      <c r="U59" s="13">
        <f t="shared" si="17"/>
        <v>0</v>
      </c>
      <c r="V59" s="5" t="s">
        <v>26</v>
      </c>
      <c r="W59" s="1" t="s">
        <v>26</v>
      </c>
      <c r="X59" s="39">
        <v>2.0120482567418194</v>
      </c>
      <c r="Y59" s="138">
        <f t="shared" si="38"/>
        <v>36.825113348779261</v>
      </c>
      <c r="Z59" s="6">
        <v>18.276417221450796</v>
      </c>
      <c r="AA59" s="13">
        <f t="shared" si="18"/>
        <v>12.168817221242714</v>
      </c>
      <c r="AB59" s="13">
        <f t="shared" si="19"/>
        <v>13.325035431820304</v>
      </c>
      <c r="AC59" s="32">
        <v>0.10819672131147541</v>
      </c>
      <c r="AD59" s="32">
        <f t="shared" si="39"/>
        <v>3.7603726627072884</v>
      </c>
      <c r="AE59" s="6">
        <v>1.8662845390550444</v>
      </c>
      <c r="AF59" s="13">
        <f t="shared" si="20"/>
        <v>1.242610910191799</v>
      </c>
      <c r="AG59" s="13">
        <f t="shared" si="21"/>
        <v>1.3606773859145258</v>
      </c>
      <c r="AH59" s="28">
        <v>-0.16195224265133118</v>
      </c>
      <c r="AI59" s="28">
        <f t="shared" si="40"/>
        <v>0.94509563225765603</v>
      </c>
      <c r="AJ59" s="6">
        <v>0.46905387434155299</v>
      </c>
      <c r="AK59" s="13">
        <f t="shared" si="22"/>
        <v>0.31230578699412148</v>
      </c>
      <c r="AL59" s="13">
        <f t="shared" si="23"/>
        <v>0.34197947110213972</v>
      </c>
      <c r="AM59" s="30">
        <v>-2.3851082609758676E-3</v>
      </c>
      <c r="AN59" s="30">
        <f t="shared" si="41"/>
        <v>-0.13125307915111056</v>
      </c>
      <c r="AO59" s="6">
        <v>-6.5141307602935641E-2</v>
      </c>
      <c r="AP59" s="13">
        <f t="shared" si="24"/>
        <v>-4.3372432144003534E-2</v>
      </c>
      <c r="AQ59" s="13">
        <f t="shared" si="25"/>
        <v>-4.7493456806482308E-2</v>
      </c>
      <c r="AR59" s="30">
        <v>1.2785830484904057</v>
      </c>
      <c r="AS59" s="30">
        <f t="shared" si="42"/>
        <v>-43.758568794246059</v>
      </c>
      <c r="AT59" s="6">
        <v>-21.717512522570672</v>
      </c>
      <c r="AU59" s="13">
        <f t="shared" si="26"/>
        <v>-14.459969762401487</v>
      </c>
      <c r="AV59" s="13">
        <f t="shared" si="27"/>
        <v>-15.83388146308052</v>
      </c>
      <c r="AW59" s="9">
        <v>2.5507459394091672E-2</v>
      </c>
      <c r="AX59" s="9">
        <f t="shared" si="43"/>
        <v>-2.7040635607346597</v>
      </c>
      <c r="AY59" s="6">
        <v>-1.3420350770202523</v>
      </c>
      <c r="AZ59" s="13">
        <f t="shared" si="28"/>
        <v>-0.89355475741647961</v>
      </c>
      <c r="BA59" s="13">
        <f t="shared" si="29"/>
        <v>-0.97845571893882444</v>
      </c>
      <c r="BB59" s="27">
        <f t="shared" si="30"/>
        <v>18.74547109579235</v>
      </c>
      <c r="BC59" s="22">
        <f t="shared" si="31"/>
        <v>37.770208981036916</v>
      </c>
      <c r="BD59" s="30">
        <f t="shared" si="44"/>
        <v>1.8011432314521088</v>
      </c>
      <c r="BE59" s="30">
        <f t="shared" si="45"/>
        <v>11.747402431429093</v>
      </c>
      <c r="BF59" s="30">
        <f t="shared" si="32"/>
        <v>3.6291195835561778</v>
      </c>
      <c r="BG59" s="30">
        <f t="shared" si="46"/>
        <v>-18.74547109579235</v>
      </c>
      <c r="BH59" s="30">
        <f t="shared" si="33"/>
        <v>-37.770208981036916</v>
      </c>
      <c r="BI59" s="30">
        <f t="shared" si="47"/>
        <v>-1.8011432314521088</v>
      </c>
      <c r="BJ59" s="30">
        <f t="shared" si="48"/>
        <v>-11.747402431429093</v>
      </c>
      <c r="BK59" s="30">
        <f t="shared" si="34"/>
        <v>-3.6291195835561778</v>
      </c>
    </row>
    <row r="60" spans="1:63" x14ac:dyDescent="0.2">
      <c r="A60" s="2" t="s">
        <v>7</v>
      </c>
      <c r="B60" s="2" t="s">
        <v>16</v>
      </c>
      <c r="C60" s="5" t="s">
        <v>32</v>
      </c>
      <c r="D60" s="5" t="s">
        <v>79</v>
      </c>
      <c r="E60" s="46" t="s">
        <v>26</v>
      </c>
      <c r="F60" s="4" t="s">
        <v>26</v>
      </c>
      <c r="G60" s="13" t="str">
        <f t="shared" ref="G60:G62" si="50">IFERROR(E60-F60,"NA")</f>
        <v>NA</v>
      </c>
      <c r="H60" s="4" t="s">
        <v>26</v>
      </c>
      <c r="I60" s="4" t="s">
        <v>26</v>
      </c>
      <c r="J60" s="11" t="s">
        <v>26</v>
      </c>
      <c r="K60" s="15" t="s">
        <v>26</v>
      </c>
      <c r="L60" s="13" t="str">
        <f t="shared" si="36"/>
        <v>NA</v>
      </c>
      <c r="M60" s="22">
        <v>0</v>
      </c>
      <c r="N60" s="13" t="str">
        <f t="shared" si="14"/>
        <v>NA</v>
      </c>
      <c r="O60" s="13" t="str">
        <f t="shared" si="15"/>
        <v>NA</v>
      </c>
      <c r="P60" s="22" t="s">
        <v>26</v>
      </c>
      <c r="Q60" s="23" t="s">
        <v>26</v>
      </c>
      <c r="R60" s="22" t="str">
        <f t="shared" si="37"/>
        <v>NA</v>
      </c>
      <c r="S60" s="22">
        <v>0</v>
      </c>
      <c r="T60" s="13" t="str">
        <f t="shared" si="16"/>
        <v>NA</v>
      </c>
      <c r="U60" s="13" t="str">
        <f t="shared" si="17"/>
        <v>NA</v>
      </c>
      <c r="V60" s="5" t="s">
        <v>26</v>
      </c>
      <c r="W60" s="1" t="s">
        <v>26</v>
      </c>
      <c r="X60" s="39">
        <v>8.1882846935567577E-2</v>
      </c>
      <c r="Y60" s="138" t="str">
        <f t="shared" si="38"/>
        <v>NA</v>
      </c>
      <c r="Z60" s="6" t="s">
        <v>26</v>
      </c>
      <c r="AA60" s="13" t="str">
        <f t="shared" si="18"/>
        <v>NA</v>
      </c>
      <c r="AB60" s="13" t="str">
        <f t="shared" si="19"/>
        <v>NA</v>
      </c>
      <c r="AC60" s="32">
        <v>-5.1528384279475981E-2</v>
      </c>
      <c r="AD60" s="32" t="str">
        <f t="shared" si="39"/>
        <v>NA</v>
      </c>
      <c r="AE60" s="6" t="s">
        <v>26</v>
      </c>
      <c r="AF60" s="13" t="str">
        <f t="shared" si="20"/>
        <v>NA</v>
      </c>
      <c r="AG60" s="13" t="str">
        <f t="shared" si="21"/>
        <v>NA</v>
      </c>
      <c r="AH60" s="28">
        <v>-0.12588887072457994</v>
      </c>
      <c r="AI60" s="28" t="str">
        <f t="shared" si="40"/>
        <v>NA</v>
      </c>
      <c r="AJ60" s="6" t="s">
        <v>26</v>
      </c>
      <c r="AK60" s="13" t="str">
        <f t="shared" si="22"/>
        <v>NA</v>
      </c>
      <c r="AL60" s="13" t="str">
        <f t="shared" si="23"/>
        <v>NA</v>
      </c>
      <c r="AM60" s="30">
        <v>1.1901876012740207E-2</v>
      </c>
      <c r="AN60" s="30" t="str">
        <f t="shared" si="41"/>
        <v>NA</v>
      </c>
      <c r="AO60" s="6" t="s">
        <v>26</v>
      </c>
      <c r="AP60" s="13" t="str">
        <f t="shared" si="24"/>
        <v>NA</v>
      </c>
      <c r="AQ60" s="13" t="str">
        <f t="shared" si="25"/>
        <v>NA</v>
      </c>
      <c r="AR60" s="30">
        <v>2.6971720519609996</v>
      </c>
      <c r="AS60" s="30" t="str">
        <f t="shared" si="42"/>
        <v>NA</v>
      </c>
      <c r="AT60" s="6" t="s">
        <v>26</v>
      </c>
      <c r="AU60" s="13" t="str">
        <f t="shared" si="26"/>
        <v>NA</v>
      </c>
      <c r="AV60" s="13" t="str">
        <f t="shared" si="27"/>
        <v>NA</v>
      </c>
      <c r="AW60" s="9">
        <v>-1.3301792942167045E-3</v>
      </c>
      <c r="AX60" s="9" t="str">
        <f t="shared" si="43"/>
        <v>NA</v>
      </c>
      <c r="AY60" s="6" t="s">
        <v>26</v>
      </c>
      <c r="AZ60" s="13" t="str">
        <f t="shared" si="28"/>
        <v>NA</v>
      </c>
      <c r="BA60" s="13" t="str">
        <f t="shared" si="29"/>
        <v>NA</v>
      </c>
      <c r="BB60" s="27">
        <f t="shared" si="30"/>
        <v>0</v>
      </c>
      <c r="BC60" s="22" t="str">
        <f t="shared" si="31"/>
        <v>NA</v>
      </c>
      <c r="BD60" s="30">
        <f t="shared" si="44"/>
        <v>0</v>
      </c>
      <c r="BE60" s="30" t="str">
        <f t="shared" si="45"/>
        <v>NA</v>
      </c>
      <c r="BF60" s="30" t="str">
        <f>IFERROR(BE60*I60/J60, "NA")</f>
        <v>NA</v>
      </c>
      <c r="BG60" s="30">
        <f t="shared" si="46"/>
        <v>0</v>
      </c>
      <c r="BH60" s="30" t="str">
        <f t="shared" si="33"/>
        <v>NA</v>
      </c>
      <c r="BI60" s="30">
        <f t="shared" si="47"/>
        <v>0</v>
      </c>
      <c r="BJ60" s="30" t="str">
        <f t="shared" si="48"/>
        <v>NA</v>
      </c>
      <c r="BK60" s="30" t="str">
        <f t="shared" si="34"/>
        <v>NA</v>
      </c>
    </row>
    <row r="61" spans="1:63" x14ac:dyDescent="0.2">
      <c r="A61" s="2" t="s">
        <v>7</v>
      </c>
      <c r="B61" s="2" t="s">
        <v>17</v>
      </c>
      <c r="C61" s="5" t="s">
        <v>32</v>
      </c>
      <c r="D61" s="5" t="s">
        <v>79</v>
      </c>
      <c r="E61" s="5" t="s">
        <v>26</v>
      </c>
      <c r="F61" s="4" t="s">
        <v>26</v>
      </c>
      <c r="G61" s="13" t="str">
        <f t="shared" si="50"/>
        <v>NA</v>
      </c>
      <c r="H61" s="4" t="s">
        <v>26</v>
      </c>
      <c r="I61" s="4" t="s">
        <v>26</v>
      </c>
      <c r="J61" s="11" t="s">
        <v>26</v>
      </c>
      <c r="K61" s="15" t="s">
        <v>26</v>
      </c>
      <c r="L61" s="13" t="str">
        <f t="shared" si="36"/>
        <v>NA</v>
      </c>
      <c r="M61" s="22">
        <v>0</v>
      </c>
      <c r="N61" s="13" t="str">
        <f t="shared" si="14"/>
        <v>NA</v>
      </c>
      <c r="O61" s="13" t="str">
        <f t="shared" si="15"/>
        <v>NA</v>
      </c>
      <c r="P61" s="22" t="s">
        <v>26</v>
      </c>
      <c r="Q61" s="23" t="s">
        <v>26</v>
      </c>
      <c r="R61" s="22" t="str">
        <f t="shared" si="37"/>
        <v>NA</v>
      </c>
      <c r="S61" s="22">
        <v>0</v>
      </c>
      <c r="T61" s="13" t="str">
        <f t="shared" si="16"/>
        <v>NA</v>
      </c>
      <c r="U61" s="13" t="str">
        <f t="shared" si="17"/>
        <v>NA</v>
      </c>
      <c r="V61" s="5" t="s">
        <v>26</v>
      </c>
      <c r="W61" s="1" t="s">
        <v>26</v>
      </c>
      <c r="X61" s="39">
        <v>0.1609542656501812</v>
      </c>
      <c r="Y61" s="138" t="str">
        <f t="shared" si="38"/>
        <v>NA</v>
      </c>
      <c r="Z61" s="6" t="s">
        <v>26</v>
      </c>
      <c r="AA61" s="13" t="str">
        <f t="shared" si="18"/>
        <v>NA</v>
      </c>
      <c r="AB61" s="13" t="str">
        <f t="shared" si="19"/>
        <v>NA</v>
      </c>
      <c r="AC61" s="32">
        <v>-6.5236051502145925E-2</v>
      </c>
      <c r="AD61" s="32" t="str">
        <f t="shared" si="39"/>
        <v>NA</v>
      </c>
      <c r="AE61" s="6" t="s">
        <v>26</v>
      </c>
      <c r="AF61" s="13" t="str">
        <f t="shared" si="20"/>
        <v>NA</v>
      </c>
      <c r="AG61" s="13" t="str">
        <f t="shared" si="21"/>
        <v>NA</v>
      </c>
      <c r="AH61" s="28">
        <v>-7.1972504756449132E-2</v>
      </c>
      <c r="AI61" s="28" t="str">
        <f t="shared" si="40"/>
        <v>NA</v>
      </c>
      <c r="AJ61" s="6" t="s">
        <v>26</v>
      </c>
      <c r="AK61" s="13" t="str">
        <f t="shared" si="22"/>
        <v>NA</v>
      </c>
      <c r="AL61" s="13" t="str">
        <f t="shared" si="23"/>
        <v>NA</v>
      </c>
      <c r="AM61" s="30">
        <v>-1.3084502711489577E-2</v>
      </c>
      <c r="AN61" s="30" t="str">
        <f t="shared" si="41"/>
        <v>NA</v>
      </c>
      <c r="AO61" s="6" t="s">
        <v>26</v>
      </c>
      <c r="AP61" s="13" t="str">
        <f t="shared" si="24"/>
        <v>NA</v>
      </c>
      <c r="AQ61" s="13" t="str">
        <f t="shared" si="25"/>
        <v>NA</v>
      </c>
      <c r="AR61" s="30">
        <v>4.4824270531809436</v>
      </c>
      <c r="AS61" s="30" t="str">
        <f t="shared" si="42"/>
        <v>NA</v>
      </c>
      <c r="AT61" s="6" t="s">
        <v>26</v>
      </c>
      <c r="AU61" s="13" t="str">
        <f t="shared" si="26"/>
        <v>NA</v>
      </c>
      <c r="AV61" s="13" t="str">
        <f t="shared" si="27"/>
        <v>NA</v>
      </c>
      <c r="AW61" s="9">
        <v>0.19869103680986255</v>
      </c>
      <c r="AX61" s="9" t="str">
        <f t="shared" si="43"/>
        <v>NA</v>
      </c>
      <c r="AY61" s="6" t="s">
        <v>26</v>
      </c>
      <c r="AZ61" s="13" t="str">
        <f t="shared" si="28"/>
        <v>NA</v>
      </c>
      <c r="BA61" s="13" t="str">
        <f t="shared" si="29"/>
        <v>NA</v>
      </c>
      <c r="BB61" s="27">
        <f t="shared" si="30"/>
        <v>0</v>
      </c>
      <c r="BC61" s="22" t="str">
        <f t="shared" si="31"/>
        <v>NA</v>
      </c>
      <c r="BD61" s="30">
        <f t="shared" si="44"/>
        <v>0</v>
      </c>
      <c r="BE61" s="30" t="str">
        <f t="shared" si="45"/>
        <v>NA</v>
      </c>
      <c r="BF61" s="30" t="str">
        <f>IFERROR(BE61*I61/J61, "NA")</f>
        <v>NA</v>
      </c>
      <c r="BG61" s="30">
        <f t="shared" si="46"/>
        <v>0</v>
      </c>
      <c r="BH61" s="30" t="str">
        <f t="shared" si="33"/>
        <v>NA</v>
      </c>
      <c r="BI61" s="30">
        <f t="shared" si="47"/>
        <v>0</v>
      </c>
      <c r="BJ61" s="30" t="str">
        <f t="shared" si="48"/>
        <v>NA</v>
      </c>
      <c r="BK61" s="30" t="str">
        <f t="shared" si="34"/>
        <v>NA</v>
      </c>
    </row>
    <row r="62" spans="1:63" x14ac:dyDescent="0.2">
      <c r="A62" s="2" t="s">
        <v>7</v>
      </c>
      <c r="B62" s="2" t="s">
        <v>18</v>
      </c>
      <c r="C62" s="5" t="s">
        <v>32</v>
      </c>
      <c r="D62" s="5" t="s">
        <v>79</v>
      </c>
      <c r="E62" s="5" t="s">
        <v>26</v>
      </c>
      <c r="F62" s="4" t="s">
        <v>26</v>
      </c>
      <c r="G62" s="13" t="str">
        <f t="shared" si="50"/>
        <v>NA</v>
      </c>
      <c r="H62" s="4" t="s">
        <v>26</v>
      </c>
      <c r="I62" s="4" t="s">
        <v>26</v>
      </c>
      <c r="J62" s="11" t="s">
        <v>26</v>
      </c>
      <c r="K62" s="15" t="s">
        <v>26</v>
      </c>
      <c r="L62" s="13" t="str">
        <f t="shared" si="36"/>
        <v>NA</v>
      </c>
      <c r="M62" s="22">
        <v>0</v>
      </c>
      <c r="N62" s="13" t="str">
        <f t="shared" si="14"/>
        <v>NA</v>
      </c>
      <c r="O62" s="13" t="str">
        <f t="shared" si="15"/>
        <v>NA</v>
      </c>
      <c r="P62" s="22" t="s">
        <v>26</v>
      </c>
      <c r="Q62" s="23" t="s">
        <v>26</v>
      </c>
      <c r="R62" s="22" t="str">
        <f t="shared" si="37"/>
        <v>NA</v>
      </c>
      <c r="S62" s="22">
        <v>0</v>
      </c>
      <c r="T62" s="13" t="str">
        <f t="shared" si="16"/>
        <v>NA</v>
      </c>
      <c r="U62" s="13" t="str">
        <f t="shared" si="17"/>
        <v>NA</v>
      </c>
      <c r="V62" s="5" t="s">
        <v>26</v>
      </c>
      <c r="W62" s="1" t="s">
        <v>26</v>
      </c>
      <c r="X62" s="39">
        <v>0.13186478163323406</v>
      </c>
      <c r="Y62" s="138" t="str">
        <f t="shared" si="38"/>
        <v>NA</v>
      </c>
      <c r="Z62" s="6" t="s">
        <v>26</v>
      </c>
      <c r="AA62" s="13" t="str">
        <f t="shared" si="18"/>
        <v>NA</v>
      </c>
      <c r="AB62" s="13" t="str">
        <f t="shared" si="19"/>
        <v>NA</v>
      </c>
      <c r="AC62" s="32">
        <v>-2.8691983122362867E-2</v>
      </c>
      <c r="AD62" s="32" t="str">
        <f t="shared" si="39"/>
        <v>NA</v>
      </c>
      <c r="AE62" s="6" t="s">
        <v>26</v>
      </c>
      <c r="AF62" s="13" t="str">
        <f t="shared" si="20"/>
        <v>NA</v>
      </c>
      <c r="AG62" s="13" t="str">
        <f t="shared" si="21"/>
        <v>NA</v>
      </c>
      <c r="AH62" s="28">
        <v>-0.14269763448054149</v>
      </c>
      <c r="AI62" s="28" t="str">
        <f t="shared" si="40"/>
        <v>NA</v>
      </c>
      <c r="AJ62" s="6" t="s">
        <v>26</v>
      </c>
      <c r="AK62" s="13" t="str">
        <f t="shared" si="22"/>
        <v>NA</v>
      </c>
      <c r="AL62" s="13" t="str">
        <f t="shared" si="23"/>
        <v>NA</v>
      </c>
      <c r="AM62" s="30">
        <v>-2.6151368082449993E-2</v>
      </c>
      <c r="AN62" s="30" t="str">
        <f t="shared" si="41"/>
        <v>NA</v>
      </c>
      <c r="AO62" s="6" t="s">
        <v>26</v>
      </c>
      <c r="AP62" s="13" t="str">
        <f t="shared" si="24"/>
        <v>NA</v>
      </c>
      <c r="AQ62" s="13" t="str">
        <f t="shared" si="25"/>
        <v>NA</v>
      </c>
      <c r="AR62" s="30"/>
      <c r="AS62" s="30" t="str">
        <f t="shared" si="42"/>
        <v>NA</v>
      </c>
      <c r="AT62" s="6" t="s">
        <v>26</v>
      </c>
      <c r="AU62" s="13" t="str">
        <f t="shared" si="26"/>
        <v>NA</v>
      </c>
      <c r="AV62" s="13" t="str">
        <f t="shared" si="27"/>
        <v>NA</v>
      </c>
      <c r="AW62" s="30">
        <v>0.19869103680986255</v>
      </c>
      <c r="AX62" s="9" t="str">
        <f t="shared" si="43"/>
        <v>NA</v>
      </c>
      <c r="AY62" s="6" t="s">
        <v>26</v>
      </c>
      <c r="AZ62" s="13" t="str">
        <f t="shared" si="28"/>
        <v>NA</v>
      </c>
      <c r="BA62" s="13" t="str">
        <f t="shared" si="29"/>
        <v>NA</v>
      </c>
      <c r="BB62" s="27">
        <f t="shared" si="30"/>
        <v>0</v>
      </c>
      <c r="BC62" s="22" t="str">
        <f t="shared" si="31"/>
        <v>NA</v>
      </c>
      <c r="BD62" s="30">
        <f t="shared" si="44"/>
        <v>0</v>
      </c>
      <c r="BE62" s="30" t="str">
        <f t="shared" si="45"/>
        <v>NA</v>
      </c>
      <c r="BF62" s="30" t="str">
        <f>IFERROR(BE62*I62/J62, "NA")</f>
        <v>NA</v>
      </c>
      <c r="BG62" s="30">
        <f t="shared" si="46"/>
        <v>0</v>
      </c>
      <c r="BH62" s="30" t="str">
        <f t="shared" si="33"/>
        <v>NA</v>
      </c>
      <c r="BI62" s="30">
        <f t="shared" si="47"/>
        <v>0</v>
      </c>
      <c r="BJ62" s="30" t="str">
        <f t="shared" si="48"/>
        <v>NA</v>
      </c>
      <c r="BK62" s="30" t="str">
        <f t="shared" si="34"/>
        <v>NA</v>
      </c>
    </row>
    <row r="63" spans="1:63" x14ac:dyDescent="0.2">
      <c r="Z63" s="6"/>
      <c r="AA63" s="6"/>
      <c r="AB63" s="6"/>
      <c r="AC63" s="32"/>
      <c r="AD63" s="32"/>
      <c r="AE63" s="6"/>
      <c r="AF63" s="6"/>
      <c r="AG63" s="6"/>
      <c r="AH63" s="30"/>
      <c r="AI63" s="30"/>
      <c r="AJ63" s="6"/>
      <c r="AK63" s="6"/>
      <c r="AL63" s="6"/>
      <c r="AO63" s="6"/>
      <c r="AP63" s="6"/>
      <c r="AQ63" s="6"/>
      <c r="AR63" s="30"/>
      <c r="AS63" s="30"/>
      <c r="AT63" s="6"/>
      <c r="AU63" s="6"/>
      <c r="AV63" s="6"/>
      <c r="AW63" s="30"/>
      <c r="AX63" s="30"/>
      <c r="AY63" s="6"/>
    </row>
    <row r="64" spans="1:63" x14ac:dyDescent="0.2">
      <c r="J64" s="45"/>
      <c r="AH64" s="30"/>
      <c r="AI64" s="30"/>
    </row>
    <row r="65" spans="1:63" s="56" customFormat="1" x14ac:dyDescent="0.2">
      <c r="A65" s="167" t="s">
        <v>163</v>
      </c>
      <c r="B65" s="167"/>
      <c r="C65" s="166" t="s">
        <v>162</v>
      </c>
      <c r="D65" s="166"/>
      <c r="E65" s="37">
        <f>AVERAGE(E4:E6,E10:E12,E16:E18,E22:E24,E28)</f>
        <v>5.4414617093763118</v>
      </c>
      <c r="F65" s="37">
        <f t="shared" ref="F65:BA65" si="51">AVERAGE(F4:F6,F10:F12,F16:F18,F22:F24,F28)</f>
        <v>0.36215051282051286</v>
      </c>
      <c r="G65" s="37">
        <f t="shared" si="51"/>
        <v>5.0793111965557989</v>
      </c>
      <c r="H65" s="37">
        <f t="shared" si="51"/>
        <v>2.6683533678196776</v>
      </c>
      <c r="I65" s="37">
        <f t="shared" ref="I65" si="52">AVERAGE(I4:I6,I10:I12,I16:I18,I22:I24,I28)</f>
        <v>0.38892438472211016</v>
      </c>
      <c r="J65" s="55">
        <f t="shared" si="51"/>
        <v>28.783195087968579</v>
      </c>
      <c r="K65" s="37" t="s">
        <v>26</v>
      </c>
      <c r="L65" s="37">
        <f>AVERAGE(L4:L6,L10:L12,L16:L18,L22:L24,L28)</f>
        <v>44.683462871370345</v>
      </c>
      <c r="M65" s="37">
        <f t="shared" si="51"/>
        <v>18.836011529446434</v>
      </c>
      <c r="N65" s="37">
        <f t="shared" si="51"/>
        <v>9.6224759465234104</v>
      </c>
      <c r="O65" s="37">
        <f t="shared" si="51"/>
        <v>10.500134766280469</v>
      </c>
      <c r="P65" s="37">
        <f t="shared" si="51"/>
        <v>5.8297895281709096</v>
      </c>
      <c r="Q65" s="37" t="s">
        <v>26</v>
      </c>
      <c r="R65" s="37"/>
      <c r="S65" s="37">
        <f t="shared" si="51"/>
        <v>3.9530675100388271</v>
      </c>
      <c r="T65" s="37">
        <f t="shared" si="51"/>
        <v>1.9991852709878073</v>
      </c>
      <c r="U65" s="37">
        <f t="shared" si="51"/>
        <v>2.1789969331593375</v>
      </c>
      <c r="V65" s="37">
        <f t="shared" si="51"/>
        <v>206.86812564078355</v>
      </c>
      <c r="W65" s="37">
        <f t="shared" si="51"/>
        <v>312.131819604366</v>
      </c>
      <c r="X65" s="55">
        <f t="shared" si="51"/>
        <v>3.9013811689041451</v>
      </c>
      <c r="Y65" s="37">
        <f>AVERAGE(Y4:Y6,Y10:Y12,Y16:Y18,Y22:Y24,Y28)</f>
        <v>69.091832586672339</v>
      </c>
      <c r="Z65" s="37">
        <f t="shared" si="51"/>
        <v>27.472881908863339</v>
      </c>
      <c r="AA65" s="37">
        <f t="shared" si="51"/>
        <v>14.253555452627207</v>
      </c>
      <c r="AB65" s="37">
        <f t="shared" si="51"/>
        <v>15.598351815857553</v>
      </c>
      <c r="AC65" s="37">
        <f t="shared" si="51"/>
        <v>0.38143300202499397</v>
      </c>
      <c r="AD65" s="37">
        <f t="shared" ref="AD65" si="53">AVERAGE(AD4:AD6,AD10:AD12,AD16:AD18,AD22:AD24,AD28)</f>
        <v>7.6582067034619188</v>
      </c>
      <c r="AE65" s="37">
        <f t="shared" si="51"/>
        <v>3.1889845007380351</v>
      </c>
      <c r="AF65" s="37">
        <f t="shared" si="51"/>
        <v>1.6044626834960751</v>
      </c>
      <c r="AG65" s="37">
        <f t="shared" si="51"/>
        <v>1.7595067459654885</v>
      </c>
      <c r="AH65" s="37">
        <f t="shared" si="51"/>
        <v>-1.2889032260968374</v>
      </c>
      <c r="AI65" s="37">
        <f t="shared" ref="AI65" si="54">AVERAGE(AI4:AI6,AI10:AI12,AI16:AI18,AI22:AI24,AI28)</f>
        <v>20.163699129757681</v>
      </c>
      <c r="AJ65" s="37">
        <f t="shared" si="51"/>
        <v>8.1682668420091424</v>
      </c>
      <c r="AK65" s="37">
        <f t="shared" si="51"/>
        <v>4.014973016696862</v>
      </c>
      <c r="AL65" s="37">
        <f t="shared" si="51"/>
        <v>4.3462641174894738</v>
      </c>
      <c r="AM65" s="37">
        <f t="shared" si="51"/>
        <v>-0.21660193893075744</v>
      </c>
      <c r="AN65" s="37">
        <f t="shared" ref="AN65" si="55">AVERAGE(AN4:AN6,AN10:AN12,AN16:AN18,AN22:AN24,AN28)</f>
        <v>4.2824501899915024</v>
      </c>
      <c r="AO65" s="37">
        <f t="shared" si="51"/>
        <v>1.6663355884170921</v>
      </c>
      <c r="AP65" s="37">
        <f t="shared" si="51"/>
        <v>0.86153083226892713</v>
      </c>
      <c r="AQ65" s="37">
        <f t="shared" si="51"/>
        <v>0.94147177590706754</v>
      </c>
      <c r="AR65" s="37">
        <f t="shared" si="51"/>
        <v>2.8349535327464732</v>
      </c>
      <c r="AS65" s="37">
        <f t="shared" ref="AS65" si="56">AVERAGE(AS4:AS6,AS10:AS12,AS16:AS18,AS22:AS24,AS28)</f>
        <v>29.641251462046259</v>
      </c>
      <c r="AT65" s="37">
        <f t="shared" si="51"/>
        <v>12.005086631924851</v>
      </c>
      <c r="AU65" s="37">
        <f t="shared" si="51"/>
        <v>9.9479466344822534</v>
      </c>
      <c r="AV65" s="37">
        <f t="shared" si="51"/>
        <v>11.470590447842572</v>
      </c>
      <c r="AW65" s="37">
        <f t="shared" si="51"/>
        <v>0.24030484563206292</v>
      </c>
      <c r="AX65" s="37">
        <f t="shared" ref="AX65" si="57">AVERAGE(AX4:AX6,AX10:AX12,AX16:AX18,AX22:AX24,AX28)</f>
        <v>5.6414939659651111</v>
      </c>
      <c r="AY65" s="37">
        <f t="shared" si="51"/>
        <v>2.4550332225197407</v>
      </c>
      <c r="AZ65" s="37">
        <f t="shared" si="51"/>
        <v>1.4143145510584449</v>
      </c>
      <c r="BA65" s="37">
        <f t="shared" si="51"/>
        <v>1.5415577454304594</v>
      </c>
      <c r="BB65" s="55">
        <f>AVERAGE(BB4:BB6,BB10:BB12,BB16:BB18,BB22:BB24,BB28)</f>
        <v>35.641148750872489</v>
      </c>
      <c r="BC65" s="57">
        <f t="shared" ref="BC65" si="58">AVERAGE(BC4:BC6,BC10:BC12,BC16:BC18,BC22:BC24,BC28)</f>
        <v>89.255531716430013</v>
      </c>
      <c r="BD65" s="57">
        <f t="shared" ref="BD65:BI65" si="59">AVERAGE(BD4:BD6,BD10:BD12,BD16:BD18,BD22:BD24,BD28)</f>
        <v>4.8553200891551267</v>
      </c>
      <c r="BE65" s="57">
        <f t="shared" si="59"/>
        <v>32.866554874326695</v>
      </c>
      <c r="BF65" s="57">
        <f t="shared" ref="BF65:BH65" si="60">AVERAGE(BF4:BF6,BF10:BF12,BF16:BF18,BF22:BF24,BF28)</f>
        <v>11.940656893453422</v>
      </c>
      <c r="BG65" s="57">
        <f t="shared" si="60"/>
        <v>-16.805137221426051</v>
      </c>
      <c r="BH65" s="57">
        <f t="shared" si="60"/>
        <v>-44.572068845059682</v>
      </c>
      <c r="BI65" s="57">
        <f t="shared" si="59"/>
        <v>-0.9022525791163003</v>
      </c>
      <c r="BJ65" s="57">
        <f>AVERAGE(BJ4:BJ6,BJ10:BJ12,BJ16:BJ18,BJ22:BJ24,BJ28)</f>
        <v>-6.356799970230556</v>
      </c>
      <c r="BK65" s="57">
        <f>AVERAGE(BK4:BK6,BK10:BK12,BK16:BK18,BK22:BK24,BK28)</f>
        <v>-2.6451182039586669</v>
      </c>
    </row>
    <row r="66" spans="1:63" s="56" customFormat="1" x14ac:dyDescent="0.2">
      <c r="A66" s="167"/>
      <c r="B66" s="167"/>
      <c r="C66" s="166" t="s">
        <v>178</v>
      </c>
      <c r="D66" s="166"/>
      <c r="E66" s="37">
        <f>STDEVA(E4:E6,E10:E12,E16:E18,E22:E24,E28)</f>
        <v>2.6717712869448911</v>
      </c>
      <c r="F66" s="37">
        <f t="shared" ref="F66:BA66" si="61">STDEVA(F4:F6,F10:F12,F16:F18,F22:F24,F28)</f>
        <v>0.13581131646274808</v>
      </c>
      <c r="G66" s="37">
        <f t="shared" si="61"/>
        <v>2.6435242527518459</v>
      </c>
      <c r="H66" s="37">
        <f t="shared" si="61"/>
        <v>1.0820974425282246</v>
      </c>
      <c r="I66" s="37">
        <f t="shared" ref="I66" si="62">STDEVA(I4:I6,I10:I12,I16:I18,I22:I24,I28)</f>
        <v>0.14396108336611063</v>
      </c>
      <c r="J66" s="55">
        <f t="shared" si="61"/>
        <v>11.228329611420449</v>
      </c>
      <c r="K66" s="37" t="s">
        <v>26</v>
      </c>
      <c r="L66" s="37">
        <f t="shared" ref="L66" si="63">STDEVA(L4:L6,L10:L12,L16:L18,L22:L24,L28)</f>
        <v>20.215576420619442</v>
      </c>
      <c r="M66" s="37">
        <f t="shared" si="61"/>
        <v>11.479271458047664</v>
      </c>
      <c r="N66" s="37">
        <f t="shared" si="61"/>
        <v>6.7194675814967564</v>
      </c>
      <c r="O66" s="37">
        <f t="shared" si="61"/>
        <v>7.5441619479230653</v>
      </c>
      <c r="P66" s="37">
        <f t="shared" si="61"/>
        <v>2.1898115320982581</v>
      </c>
      <c r="Q66" s="37" t="s">
        <v>26</v>
      </c>
      <c r="R66" s="37"/>
      <c r="S66" s="37">
        <f t="shared" si="61"/>
        <v>2.3254583199360357</v>
      </c>
      <c r="T66" s="37">
        <f t="shared" si="61"/>
        <v>1.3045976913353985</v>
      </c>
      <c r="U66" s="37">
        <f t="shared" si="61"/>
        <v>1.4597630119243064</v>
      </c>
      <c r="V66" s="37">
        <f t="shared" si="61"/>
        <v>74.126802984067638</v>
      </c>
      <c r="W66" s="37">
        <f t="shared" si="61"/>
        <v>147.65689099679446</v>
      </c>
      <c r="X66" s="55">
        <f t="shared" si="61"/>
        <v>1.1409033600929526</v>
      </c>
      <c r="Y66" s="37">
        <f t="shared" ref="Y66" si="64">STDEVA(Y4:Y6,Y10:Y12,Y16:Y18,Y22:Y24,Y28)</f>
        <v>20.235962477224685</v>
      </c>
      <c r="Z66" s="37">
        <f t="shared" si="61"/>
        <v>5.8099214191617818</v>
      </c>
      <c r="AA66" s="37">
        <f t="shared" si="61"/>
        <v>4.2811342278354543</v>
      </c>
      <c r="AB66" s="37">
        <f t="shared" si="61"/>
        <v>5.0814350705866049</v>
      </c>
      <c r="AC66" s="37">
        <f t="shared" si="61"/>
        <v>0.11228287571680684</v>
      </c>
      <c r="AD66" s="37">
        <f t="shared" ref="AD66" si="65">STDEVA(AD4:AD6,AD10:AD12,AD16:AD18,AD22:AD24,AD28)</f>
        <v>2.1527975526304175</v>
      </c>
      <c r="AE66" s="37">
        <f t="shared" si="61"/>
        <v>1.3317376209672933</v>
      </c>
      <c r="AF66" s="37">
        <f t="shared" si="61"/>
        <v>0.6384441227877008</v>
      </c>
      <c r="AG66" s="37">
        <f t="shared" si="61"/>
        <v>0.75135760706803745</v>
      </c>
      <c r="AH66" s="37">
        <f t="shared" si="61"/>
        <v>0.88970097896516709</v>
      </c>
      <c r="AI66" s="37">
        <f t="shared" ref="AI66" si="66">STDEVA(AI4:AI6,AI10:AI12,AI16:AI18,AI22:AI24,AI28)</f>
        <v>15.664390250359544</v>
      </c>
      <c r="AJ66" s="37">
        <f t="shared" si="61"/>
        <v>5.9702234359663438</v>
      </c>
      <c r="AK66" s="37">
        <f t="shared" si="61"/>
        <v>2.9611848423124005</v>
      </c>
      <c r="AL66" s="37">
        <f t="shared" si="61"/>
        <v>3.2190906639735357</v>
      </c>
      <c r="AM66" s="37">
        <f t="shared" si="61"/>
        <v>0.12213395791935196</v>
      </c>
      <c r="AN66" s="37">
        <f t="shared" ref="AN66" si="67">STDEVA(AN4:AN6,AN10:AN12,AN16:AN18,AN22:AN24,AN28)</f>
        <v>2.1969190312629059</v>
      </c>
      <c r="AO66" s="37">
        <f t="shared" si="61"/>
        <v>0.67931000101389272</v>
      </c>
      <c r="AP66" s="37">
        <f t="shared" si="61"/>
        <v>0.39233298467949607</v>
      </c>
      <c r="AQ66" s="37">
        <f t="shared" si="61"/>
        <v>0.44560822442537712</v>
      </c>
      <c r="AR66" s="37">
        <f t="shared" si="61"/>
        <v>5.4057650686618111</v>
      </c>
      <c r="AS66" s="37">
        <f t="shared" ref="AS66" si="68">STDEVA(AS4:AS6,AS10:AS12,AS16:AS18,AS22:AS24,AS28)</f>
        <v>94.206599427975277</v>
      </c>
      <c r="AT66" s="37">
        <f t="shared" si="61"/>
        <v>40.513458070331232</v>
      </c>
      <c r="AU66" s="37">
        <f t="shared" si="61"/>
        <v>28.779797815247367</v>
      </c>
      <c r="AV66" s="37">
        <f t="shared" si="61"/>
        <v>33.286183497924014</v>
      </c>
      <c r="AW66" s="37">
        <f t="shared" si="61"/>
        <v>0.41999324943098132</v>
      </c>
      <c r="AX66" s="37">
        <f t="shared" ref="AX66" si="69">STDEVA(AX4:AX6,AX10:AX12,AX16:AX18,AX22:AX24,AX28)</f>
        <v>8.5113546606261501</v>
      </c>
      <c r="AY66" s="37">
        <f t="shared" si="61"/>
        <v>3.9638638753371165</v>
      </c>
      <c r="AZ66" s="37">
        <f t="shared" si="61"/>
        <v>2.5841265056437006</v>
      </c>
      <c r="BA66" s="37">
        <f t="shared" si="61"/>
        <v>2.8246611004615194</v>
      </c>
      <c r="BB66" s="55">
        <f t="shared" ref="BB66:BJ66" si="70">STDEVA(BB4:BB6,BB10:BB12,BB16:BB18,BB22:BB24,BB28)</f>
        <v>10.343233822821096</v>
      </c>
      <c r="BC66" s="57">
        <f t="shared" ref="BC66" si="71">STDEVA(BC4:BC6,BC10:BC12,BC16:BC18,BC22:BC24,BC28)</f>
        <v>31.431026641709988</v>
      </c>
      <c r="BD66" s="57">
        <f t="shared" si="70"/>
        <v>1.4746474753513834</v>
      </c>
      <c r="BE66" s="57">
        <f t="shared" si="70"/>
        <v>9.3955817347563819</v>
      </c>
      <c r="BF66" s="57">
        <f t="shared" ref="BF66:BH66" si="72">STDEVA(BF4:BF6,BF10:BF12,BF16:BF18,BF22:BF24,BF28)</f>
        <v>3.4390465479305381</v>
      </c>
      <c r="BG66" s="57">
        <f t="shared" si="72"/>
        <v>11.659678243937158</v>
      </c>
      <c r="BH66" s="57">
        <f t="shared" si="72"/>
        <v>31.409306763442096</v>
      </c>
      <c r="BI66" s="57">
        <f t="shared" si="70"/>
        <v>1.7421807976986166</v>
      </c>
      <c r="BJ66" s="57">
        <f t="shared" si="70"/>
        <v>12.03961220262965</v>
      </c>
      <c r="BK66" s="57">
        <f t="shared" ref="BK66" si="73">STDEVA(BK4:BK6,BK10:BK12,BK16:BK18,BK22:BK24,BK28)</f>
        <v>3.8649473367633433</v>
      </c>
    </row>
    <row r="67" spans="1:63" s="56" customFormat="1" x14ac:dyDescent="0.2">
      <c r="A67" s="167" t="s">
        <v>164</v>
      </c>
      <c r="B67" s="167"/>
      <c r="C67" s="166" t="s">
        <v>162</v>
      </c>
      <c r="D67" s="166"/>
      <c r="E67" s="37">
        <f>AVERAGE(E10:E12,E22:E24)</f>
        <v>4.8083726915361025</v>
      </c>
      <c r="F67" s="37">
        <f t="shared" ref="F67:BA67" si="74">AVERAGE(F10:F12,F22:F24)</f>
        <v>0.36296333333333336</v>
      </c>
      <c r="G67" s="37">
        <f t="shared" si="74"/>
        <v>4.4454093582027685</v>
      </c>
      <c r="H67" s="37">
        <f t="shared" si="74"/>
        <v>2.495180316070023</v>
      </c>
      <c r="I67" s="37">
        <f t="shared" ref="I67" si="75">AVERAGE(I10:I12,I22:I24)</f>
        <v>0.36679049629423383</v>
      </c>
      <c r="J67" s="55">
        <f t="shared" si="74"/>
        <v>31.287786494312726</v>
      </c>
      <c r="K67" s="37" t="s">
        <v>26</v>
      </c>
      <c r="L67" s="37">
        <f t="shared" ref="L67" si="76">AVERAGE(L10:L12,L22:L24)</f>
        <v>52.263950608358705</v>
      </c>
      <c r="M67" s="37">
        <f t="shared" si="74"/>
        <v>23.263242236837684</v>
      </c>
      <c r="N67" s="37">
        <f t="shared" si="74"/>
        <v>12.879663396704741</v>
      </c>
      <c r="O67" s="37">
        <f t="shared" si="74"/>
        <v>14.199168209755584</v>
      </c>
      <c r="P67" s="37">
        <f t="shared" si="74"/>
        <v>5.8356624793651903</v>
      </c>
      <c r="Q67" s="37" t="s">
        <v>26</v>
      </c>
      <c r="R67" s="37"/>
      <c r="S67" s="37">
        <f t="shared" si="74"/>
        <v>4.5694569802293978</v>
      </c>
      <c r="T67" s="37">
        <f t="shared" si="74"/>
        <v>2.5176194744450009</v>
      </c>
      <c r="U67" s="37">
        <f t="shared" si="74"/>
        <v>2.7757590393908083</v>
      </c>
      <c r="V67" s="37">
        <f t="shared" si="74"/>
        <v>197.65628775318817</v>
      </c>
      <c r="W67" s="37">
        <f t="shared" si="74"/>
        <v>285.25252084001198</v>
      </c>
      <c r="X67" s="55">
        <f t="shared" si="74"/>
        <v>3.5132167123847471</v>
      </c>
      <c r="Y67" s="37">
        <f t="shared" ref="Y67" si="77">AVERAGE(Y10:Y12,Y22:Y24)</f>
        <v>63.43672755448523</v>
      </c>
      <c r="Z67" s="37">
        <f t="shared" si="74"/>
        <v>26.110775347760665</v>
      </c>
      <c r="AA67" s="37">
        <f t="shared" si="74"/>
        <v>14.44405142008336</v>
      </c>
      <c r="AB67" s="37">
        <f t="shared" si="74"/>
        <v>15.91475701303257</v>
      </c>
      <c r="AC67" s="37">
        <f t="shared" si="74"/>
        <v>0.3612285468390628</v>
      </c>
      <c r="AD67" s="37">
        <f t="shared" ref="AD67" si="78">AVERAGE(AD10:AD12,AD22:AD24)</f>
        <v>7.5146800941371081</v>
      </c>
      <c r="AE67" s="37">
        <f t="shared" si="74"/>
        <v>3.2427194915211217</v>
      </c>
      <c r="AF67" s="37">
        <f t="shared" si="74"/>
        <v>1.7235819473125753</v>
      </c>
      <c r="AG67" s="37">
        <f t="shared" si="74"/>
        <v>1.8971905076962912</v>
      </c>
      <c r="AH67" s="37">
        <f t="shared" si="74"/>
        <v>-0.69788912972507455</v>
      </c>
      <c r="AI67" s="37">
        <f t="shared" ref="AI67" si="79">AVERAGE(AI10:AI12,AI22:AI24)</f>
        <v>12.41023877391769</v>
      </c>
      <c r="AJ67" s="37">
        <f t="shared" si="74"/>
        <v>5.1983098690893295</v>
      </c>
      <c r="AK67" s="37">
        <f t="shared" si="74"/>
        <v>2.8743414341087443</v>
      </c>
      <c r="AL67" s="37">
        <f t="shared" si="74"/>
        <v>3.1453723531040669</v>
      </c>
      <c r="AM67" s="37">
        <f t="shared" si="74"/>
        <v>-0.16322363122522657</v>
      </c>
      <c r="AN67" s="37">
        <f t="shared" ref="AN67" si="80">AVERAGE(AN10:AN12,AN22:AN24)</f>
        <v>3.267130219462782</v>
      </c>
      <c r="AO67" s="37">
        <f t="shared" si="74"/>
        <v>1.3604809729305642</v>
      </c>
      <c r="AP67" s="37">
        <f t="shared" si="74"/>
        <v>0.81218682235509077</v>
      </c>
      <c r="AQ67" s="37">
        <f t="shared" si="74"/>
        <v>0.90323562784724476</v>
      </c>
      <c r="AR67" s="37">
        <f t="shared" si="74"/>
        <v>4.807711981178465</v>
      </c>
      <c r="AS67" s="37">
        <f t="shared" ref="AS67" si="81">AVERAGE(AS10:AS12,AS22:AS24)</f>
        <v>62.473403966521495</v>
      </c>
      <c r="AT67" s="37">
        <f t="shared" si="74"/>
        <v>27.933168041972369</v>
      </c>
      <c r="AU67" s="37">
        <f t="shared" si="74"/>
        <v>19.460372345510919</v>
      </c>
      <c r="AV67" s="37">
        <f t="shared" si="74"/>
        <v>22.372369946759335</v>
      </c>
      <c r="AW67" s="37">
        <f t="shared" si="74"/>
        <v>0.13507304628580749</v>
      </c>
      <c r="AX67" s="37">
        <f t="shared" ref="AX67" si="82">AVERAGE(AX10:AX12,AX22:AX24)</f>
        <v>4.8411397010223771</v>
      </c>
      <c r="AY67" s="37">
        <f t="shared" si="74"/>
        <v>1.8668678072811786</v>
      </c>
      <c r="AZ67" s="37">
        <f t="shared" si="74"/>
        <v>1.1020482533309777</v>
      </c>
      <c r="BA67" s="37">
        <f t="shared" si="74"/>
        <v>1.2095016331401245</v>
      </c>
      <c r="BB67" s="55">
        <f t="shared" ref="BB67:BJ67" si="83">AVERAGE(BB10:BB12,BB22:BB24)</f>
        <v>31.309085216849994</v>
      </c>
      <c r="BC67" s="57">
        <f t="shared" ref="BC67" si="84">AVERAGE(BC10:BC12,BC22:BC24)</f>
        <v>75.846966328402928</v>
      </c>
      <c r="BD67" s="57">
        <f t="shared" si="83"/>
        <v>4.6032004644516862</v>
      </c>
      <c r="BE67" s="57">
        <f t="shared" si="83"/>
        <v>30.955611461473879</v>
      </c>
      <c r="BF67" s="57">
        <f t="shared" ref="BF67:BH67" si="85">AVERAGE(BF10:BF12,BF22:BF24)</f>
        <v>10.781810313599891</v>
      </c>
      <c r="BG67" s="57">
        <f t="shared" si="85"/>
        <v>-8.0458429800123099</v>
      </c>
      <c r="BH67" s="57">
        <f t="shared" si="85"/>
        <v>-23.583015720044212</v>
      </c>
      <c r="BI67" s="57">
        <f t="shared" si="83"/>
        <v>-3.3743484222288567E-2</v>
      </c>
      <c r="BJ67" s="57">
        <f t="shared" si="83"/>
        <v>-0.31622528254924526</v>
      </c>
      <c r="BK67" s="57">
        <f t="shared" ref="BK67" si="86">AVERAGE(BK10:BK12,BK22:BK24)</f>
        <v>-0.56502806881780743</v>
      </c>
    </row>
    <row r="68" spans="1:63" s="56" customFormat="1" x14ac:dyDescent="0.2">
      <c r="A68" s="167"/>
      <c r="B68" s="167"/>
      <c r="C68" s="166" t="s">
        <v>178</v>
      </c>
      <c r="D68" s="166"/>
      <c r="E68" s="37">
        <f>STDEVA(E10:E12,E22:E24)</f>
        <v>1.9768929585397963</v>
      </c>
      <c r="F68" s="37">
        <f t="shared" ref="F68:BA68" si="87">STDEVA(F10:F12,F22:F24)</f>
        <v>7.0206012468069151E-2</v>
      </c>
      <c r="G68" s="37">
        <f t="shared" si="87"/>
        <v>1.9431187771480645</v>
      </c>
      <c r="H68" s="37">
        <f t="shared" si="87"/>
        <v>0.71378901475803891</v>
      </c>
      <c r="I68" s="37">
        <f t="shared" ref="I68" si="88">STDEVA(I10:I12,I22:I24)</f>
        <v>9.4098703587471036E-2</v>
      </c>
      <c r="J68" s="55">
        <f t="shared" si="87"/>
        <v>12.954126296435161</v>
      </c>
      <c r="K68" s="37" t="s">
        <v>26</v>
      </c>
      <c r="L68" s="37">
        <f t="shared" ref="L68" si="89">STDEVA(L10:L12,L22:L24)</f>
        <v>21.306352356879355</v>
      </c>
      <c r="M68" s="37">
        <f t="shared" si="87"/>
        <v>13.996412708973743</v>
      </c>
      <c r="N68" s="37">
        <f t="shared" si="87"/>
        <v>8.450470795027158</v>
      </c>
      <c r="O68" s="37">
        <f t="shared" si="87"/>
        <v>9.5363804602432616</v>
      </c>
      <c r="P68" s="37">
        <f t="shared" si="87"/>
        <v>2.2533644102033952</v>
      </c>
      <c r="Q68" s="37" t="s">
        <v>26</v>
      </c>
      <c r="R68" s="37"/>
      <c r="S68" s="37">
        <f t="shared" si="87"/>
        <v>2.7424699759267557</v>
      </c>
      <c r="T68" s="37">
        <f t="shared" si="87"/>
        <v>1.6270493311951399</v>
      </c>
      <c r="U68" s="37">
        <f t="shared" si="87"/>
        <v>1.8364186151323516</v>
      </c>
      <c r="V68" s="37">
        <f t="shared" si="87"/>
        <v>39.288406656759619</v>
      </c>
      <c r="W68" s="37">
        <f t="shared" si="87"/>
        <v>71.642833120303266</v>
      </c>
      <c r="X68" s="55">
        <f t="shared" si="87"/>
        <v>0.66906727249093667</v>
      </c>
      <c r="Y68" s="37">
        <f t="shared" ref="Y68" si="90">STDEVA(Y10:Y12,Y22:Y24)</f>
        <v>12.496297420262009</v>
      </c>
      <c r="Z68" s="37">
        <f t="shared" si="87"/>
        <v>4.0809332255595647</v>
      </c>
      <c r="AA68" s="37">
        <f t="shared" si="87"/>
        <v>4.0847465566915853</v>
      </c>
      <c r="AB68" s="37">
        <f t="shared" si="87"/>
        <v>4.9628788760770952</v>
      </c>
      <c r="AC68" s="37">
        <f t="shared" si="87"/>
        <v>0.10551515819223925</v>
      </c>
      <c r="AD68" s="37">
        <f t="shared" ref="AD68" si="91">STDEVA(AD10:AD12,AD22:AD24)</f>
        <v>1.9656991315760002</v>
      </c>
      <c r="AE68" s="37">
        <f t="shared" si="87"/>
        <v>1.4233143639405987</v>
      </c>
      <c r="AF68" s="37">
        <f t="shared" si="87"/>
        <v>0.59674660919795586</v>
      </c>
      <c r="AG68" s="37">
        <f t="shared" si="87"/>
        <v>0.68725418456457432</v>
      </c>
      <c r="AH68" s="37">
        <f t="shared" si="87"/>
        <v>0.28724463753034452</v>
      </c>
      <c r="AI68" s="37">
        <f t="shared" ref="AI68" si="92">STDEVA(AI10:AI12,AI22:AI24)</f>
        <v>6.9388007085218151</v>
      </c>
      <c r="AJ68" s="37">
        <f t="shared" si="87"/>
        <v>2.9651920087127235</v>
      </c>
      <c r="AK68" s="37">
        <f t="shared" si="87"/>
        <v>1.9622825292713864</v>
      </c>
      <c r="AL68" s="37">
        <f t="shared" si="87"/>
        <v>2.19145821094786</v>
      </c>
      <c r="AM68" s="37">
        <f t="shared" si="87"/>
        <v>6.6005048700298413E-2</v>
      </c>
      <c r="AN68" s="37">
        <f t="shared" ref="AN68" si="93">STDEVA(AN10:AN12,AN22:AN24)</f>
        <v>1.1035423590845392</v>
      </c>
      <c r="AO68" s="37">
        <f t="shared" si="87"/>
        <v>0.57088997842308598</v>
      </c>
      <c r="AP68" s="37">
        <f t="shared" si="87"/>
        <v>0.50630272282914079</v>
      </c>
      <c r="AQ68" s="37">
        <f t="shared" si="87"/>
        <v>0.58971514842678097</v>
      </c>
      <c r="AR68" s="37">
        <f t="shared" si="87"/>
        <v>6.6882024926126977</v>
      </c>
      <c r="AS68" s="37">
        <f t="shared" ref="AS68" si="94">STDEVA(AS10:AS12,AS22:AS24)</f>
        <v>115.82768633092756</v>
      </c>
      <c r="AT68" s="37">
        <f t="shared" si="87"/>
        <v>50.526113455035677</v>
      </c>
      <c r="AU68" s="37">
        <f t="shared" si="87"/>
        <v>38.848979715225227</v>
      </c>
      <c r="AV68" s="37">
        <f t="shared" si="87"/>
        <v>45.366891334725594</v>
      </c>
      <c r="AW68" s="37">
        <f t="shared" si="87"/>
        <v>0.23094734395829067</v>
      </c>
      <c r="AX68" s="37">
        <f t="shared" ref="AX68" si="95">STDEVA(AX10:AX12,AX22:AX24)</f>
        <v>4.8070544765811736</v>
      </c>
      <c r="AY68" s="37">
        <f t="shared" si="87"/>
        <v>1.3381310971112881</v>
      </c>
      <c r="AZ68" s="37">
        <f t="shared" si="87"/>
        <v>0.88108969081504063</v>
      </c>
      <c r="BA68" s="37">
        <f t="shared" si="87"/>
        <v>0.95032258500270883</v>
      </c>
      <c r="BB68" s="55">
        <f t="shared" ref="BB68:BJ68" si="96">STDEVA(BB10:BB12,BB22:BB24)</f>
        <v>6.7474263466792541</v>
      </c>
      <c r="BC68" s="57">
        <f t="shared" ref="BC68" si="97">STDEVA(BC10:BC12,BC22:BC24)</f>
        <v>17.816843946183088</v>
      </c>
      <c r="BD68" s="57">
        <f t="shared" si="96"/>
        <v>1.3453688953711846</v>
      </c>
      <c r="BE68" s="57">
        <f t="shared" si="96"/>
        <v>8.2589224261552427</v>
      </c>
      <c r="BF68" s="57">
        <f t="shared" ref="BF68:BH68" si="98">STDEVA(BF10:BF12,BF22:BF24)</f>
        <v>1.0403239854140109</v>
      </c>
      <c r="BG68" s="57">
        <f t="shared" si="98"/>
        <v>9.7473680360215873</v>
      </c>
      <c r="BH68" s="57">
        <f t="shared" si="98"/>
        <v>25.501821232074768</v>
      </c>
      <c r="BI68" s="57">
        <f t="shared" si="96"/>
        <v>1.6415775370787553</v>
      </c>
      <c r="BJ68" s="57">
        <f t="shared" si="96"/>
        <v>11.061641644377374</v>
      </c>
      <c r="BK68" s="57">
        <f t="shared" ref="BK68" si="99">STDEVA(BK10:BK12,BK22:BK24)</f>
        <v>3.5172298317293174</v>
      </c>
    </row>
    <row r="69" spans="1:63" s="56" customFormat="1" x14ac:dyDescent="0.2">
      <c r="A69" s="167" t="s">
        <v>165</v>
      </c>
      <c r="B69" s="167"/>
      <c r="C69" s="166" t="s">
        <v>162</v>
      </c>
      <c r="D69" s="166"/>
      <c r="E69" s="37">
        <f>AVERAGE(E4:E6,E16:E18,E28)</f>
        <v>5.9841094389536336</v>
      </c>
      <c r="F69" s="37">
        <f t="shared" ref="F69:BA69" si="100">AVERAGE(F4:F6,F16:F18,F28)</f>
        <v>0.36145380952380951</v>
      </c>
      <c r="G69" s="37">
        <f t="shared" si="100"/>
        <v>5.6226556294298238</v>
      </c>
      <c r="H69" s="37">
        <f t="shared" si="100"/>
        <v>2.8167874121765233</v>
      </c>
      <c r="I69" s="37">
        <f t="shared" ref="I69" si="101">AVERAGE(I4:I6,I16:I18,I28)</f>
        <v>0.40789628908886127</v>
      </c>
      <c r="J69" s="55">
        <f t="shared" si="100"/>
        <v>26.63640245395931</v>
      </c>
      <c r="K69" s="37" t="s">
        <v>26</v>
      </c>
      <c r="L69" s="37">
        <f t="shared" ref="L69" si="102">AVERAGE(L4:L6,L16:L18,L28)</f>
        <v>38.185901953951749</v>
      </c>
      <c r="M69" s="37">
        <f t="shared" si="100"/>
        <v>15.041242351682508</v>
      </c>
      <c r="N69" s="37">
        <f t="shared" si="100"/>
        <v>6.8306009892251263</v>
      </c>
      <c r="O69" s="37">
        <f t="shared" si="100"/>
        <v>7.3295346718732324</v>
      </c>
      <c r="P69" s="37">
        <f t="shared" si="100"/>
        <v>5.8247555700043829</v>
      </c>
      <c r="Q69" s="37" t="s">
        <v>26</v>
      </c>
      <c r="R69" s="37"/>
      <c r="S69" s="37">
        <f t="shared" si="100"/>
        <v>3.4247336784469082</v>
      </c>
      <c r="T69" s="37">
        <f t="shared" si="100"/>
        <v>1.5548130965959268</v>
      </c>
      <c r="U69" s="37">
        <f t="shared" si="100"/>
        <v>1.6674865563895052</v>
      </c>
      <c r="V69" s="37">
        <f t="shared" si="100"/>
        <v>214.76398668729391</v>
      </c>
      <c r="W69" s="37">
        <f t="shared" si="100"/>
        <v>335.17121854524078</v>
      </c>
      <c r="X69" s="55">
        <f t="shared" si="100"/>
        <v>4.2340935602064844</v>
      </c>
      <c r="Y69" s="37">
        <f t="shared" ref="Y69" si="103">AVERAGE(Y4:Y6,Y16:Y18,Y28)</f>
        <v>73.939065471404135</v>
      </c>
      <c r="Z69" s="37">
        <f t="shared" si="100"/>
        <v>28.640401818379921</v>
      </c>
      <c r="AA69" s="37">
        <f t="shared" si="100"/>
        <v>14.090273194807647</v>
      </c>
      <c r="AB69" s="37">
        <f t="shared" si="100"/>
        <v>15.327147361136104</v>
      </c>
      <c r="AC69" s="37">
        <f t="shared" si="100"/>
        <v>0.39875110647007778</v>
      </c>
      <c r="AD69" s="37">
        <f t="shared" ref="AD69" si="104">AVERAGE(AD4:AD6,AD16:AD18,AD28)</f>
        <v>7.7812295114546171</v>
      </c>
      <c r="AE69" s="37">
        <f t="shared" si="100"/>
        <v>3.1429259372096756</v>
      </c>
      <c r="AF69" s="37">
        <f t="shared" si="100"/>
        <v>1.5023604573676461</v>
      </c>
      <c r="AG69" s="37">
        <f t="shared" si="100"/>
        <v>1.6414920930533721</v>
      </c>
      <c r="AH69" s="37">
        <f t="shared" si="100"/>
        <v>-1.7954867372726342</v>
      </c>
      <c r="AI69" s="37">
        <f t="shared" ref="AI69" si="105">AVERAGE(AI4:AI6,AI16:AI18,AI28)</f>
        <v>26.809522291906251</v>
      </c>
      <c r="AJ69" s="37">
        <f t="shared" si="100"/>
        <v>10.713944247368982</v>
      </c>
      <c r="AK69" s="37">
        <f t="shared" si="100"/>
        <v>4.992657230343819</v>
      </c>
      <c r="AL69" s="37">
        <f t="shared" si="100"/>
        <v>5.3755999155341074</v>
      </c>
      <c r="AM69" s="37">
        <f t="shared" si="100"/>
        <v>-0.2623547741069267</v>
      </c>
      <c r="AN69" s="37">
        <f t="shared" ref="AN69" si="106">AVERAGE(AN4:AN6,AN16:AN18,AN28)</f>
        <v>5.1527244504446896</v>
      </c>
      <c r="AO69" s="37">
        <f t="shared" si="100"/>
        <v>1.9284966874055438</v>
      </c>
      <c r="AP69" s="37">
        <f t="shared" si="100"/>
        <v>0.90382569790935829</v>
      </c>
      <c r="AQ69" s="37">
        <f t="shared" si="100"/>
        <v>0.97424561710120117</v>
      </c>
      <c r="AR69" s="37">
        <f t="shared" si="100"/>
        <v>1.1440177198047665</v>
      </c>
      <c r="AS69" s="37">
        <f t="shared" ref="AS69" si="107">AVERAGE(AS4:AS6,AS16:AS18,AS28)</f>
        <v>1.4994064582103459</v>
      </c>
      <c r="AT69" s="37">
        <f t="shared" si="100"/>
        <v>-1.6475545766873074</v>
      </c>
      <c r="AU69" s="37">
        <f t="shared" si="100"/>
        <v>1.7944388821719655</v>
      </c>
      <c r="AV69" s="37">
        <f t="shared" si="100"/>
        <v>2.1262080201996332</v>
      </c>
      <c r="AW69" s="37">
        <f t="shared" si="100"/>
        <v>0.3305035307859962</v>
      </c>
      <c r="AX69" s="37">
        <f t="shared" ref="AX69" si="108">AVERAGE(AX4:AX6,AX16:AX18,AX28)</f>
        <v>6.3275119073445945</v>
      </c>
      <c r="AY69" s="37">
        <f t="shared" si="100"/>
        <v>2.9591750070099367</v>
      </c>
      <c r="AZ69" s="37">
        <f t="shared" si="100"/>
        <v>1.681971377681988</v>
      </c>
      <c r="BA69" s="37">
        <f t="shared" si="100"/>
        <v>1.8261772702507462</v>
      </c>
      <c r="BB69" s="55">
        <f t="shared" ref="BB69:BJ69" si="109">AVERAGE(BB4:BB6,BB16:BB18,BB28)</f>
        <v>39.354346065748906</v>
      </c>
      <c r="BC69" s="57">
        <f t="shared" ref="BC69" si="110">AVERAGE(BC4:BC6,BC16:BC18,BC28)</f>
        <v>100.74858776331041</v>
      </c>
      <c r="BD69" s="57">
        <f t="shared" si="109"/>
        <v>5.0714226246152183</v>
      </c>
      <c r="BE69" s="57">
        <f t="shared" si="109"/>
        <v>34.504506371057673</v>
      </c>
      <c r="BF69" s="57">
        <f t="shared" ref="BF69:BH69" si="111">AVERAGE(BF4:BF6,BF16:BF18,BF28)</f>
        <v>12.933953961899306</v>
      </c>
      <c r="BG69" s="57">
        <f t="shared" si="111"/>
        <v>-24.313103714066397</v>
      </c>
      <c r="BH69" s="57">
        <f t="shared" si="111"/>
        <v>-62.562685809358655</v>
      </c>
      <c r="BI69" s="57">
        <f t="shared" si="109"/>
        <v>-1.6466889461683105</v>
      </c>
      <c r="BJ69" s="57">
        <f t="shared" si="109"/>
        <v>-11.534435416814537</v>
      </c>
      <c r="BK69" s="57">
        <f t="shared" ref="BK69" si="112">AVERAGE(BK4:BK6,BK16:BK18,BK28)</f>
        <v>-4.4280526055079763</v>
      </c>
    </row>
    <row r="70" spans="1:63" s="56" customFormat="1" x14ac:dyDescent="0.2">
      <c r="A70" s="167"/>
      <c r="B70" s="167"/>
      <c r="C70" s="166" t="s">
        <v>178</v>
      </c>
      <c r="D70" s="166"/>
      <c r="E70" s="37">
        <f>STDEVA(E4:E6,E16:E18,E28)</f>
        <v>3.2055612283792452</v>
      </c>
      <c r="F70" s="37">
        <f t="shared" ref="F70:BA70" si="113">STDEVA(F4:F6,F16:F18,F28)</f>
        <v>0.18105467930402572</v>
      </c>
      <c r="G70" s="37">
        <f t="shared" si="113"/>
        <v>3.1754931725893401</v>
      </c>
      <c r="H70" s="37">
        <f t="shared" si="113"/>
        <v>1.3644035705382196</v>
      </c>
      <c r="I70" s="37">
        <f t="shared" ref="I70" si="114">STDEVA(I4:I6,I16:I18,I28)</f>
        <v>0.18210148544807997</v>
      </c>
      <c r="J70" s="55">
        <f t="shared" si="113"/>
        <v>10.032935685879778</v>
      </c>
      <c r="K70" s="37" t="s">
        <v>26</v>
      </c>
      <c r="L70" s="37">
        <f t="shared" ref="L70" si="115">STDEVA(L4:L6,L16:L18,L28)</f>
        <v>18.229647351336869</v>
      </c>
      <c r="M70" s="37">
        <f t="shared" si="113"/>
        <v>7.9935608740682236</v>
      </c>
      <c r="N70" s="37">
        <f t="shared" si="113"/>
        <v>3.3302920468371071</v>
      </c>
      <c r="O70" s="37">
        <f t="shared" si="113"/>
        <v>3.5541939390684472</v>
      </c>
      <c r="P70" s="37">
        <f t="shared" si="113"/>
        <v>2.3149749600154634</v>
      </c>
      <c r="Q70" s="37" t="s">
        <v>26</v>
      </c>
      <c r="R70" s="37"/>
      <c r="S70" s="37">
        <f t="shared" si="113"/>
        <v>1.9601784184020632</v>
      </c>
      <c r="T70" s="37">
        <f t="shared" si="113"/>
        <v>0.83589706888636461</v>
      </c>
      <c r="U70" s="37">
        <f t="shared" si="113"/>
        <v>0.88886442857908243</v>
      </c>
      <c r="V70" s="37">
        <f t="shared" si="113"/>
        <v>97.701876870632958</v>
      </c>
      <c r="W70" s="37">
        <f t="shared" si="113"/>
        <v>194.90020278819415</v>
      </c>
      <c r="X70" s="55">
        <f t="shared" si="113"/>
        <v>1.3965885835463276</v>
      </c>
      <c r="Y70" s="37">
        <f t="shared" ref="Y70" si="116">STDEVA(Y4:Y6,Y16:Y18,Y28)</f>
        <v>25.089147515925955</v>
      </c>
      <c r="Z70" s="37">
        <f t="shared" si="113"/>
        <v>7.0842364670680649</v>
      </c>
      <c r="AA70" s="37">
        <f t="shared" si="113"/>
        <v>4.7628281375526509</v>
      </c>
      <c r="AB70" s="37">
        <f t="shared" si="113"/>
        <v>5.5615558125906981</v>
      </c>
      <c r="AC70" s="37">
        <f t="shared" si="113"/>
        <v>0.12320264462935805</v>
      </c>
      <c r="AD70" s="37">
        <f t="shared" ref="AD70" si="117">STDEVA(AD4:AD6,AD16:AD18,AD28)</f>
        <v>2.4517014720201322</v>
      </c>
      <c r="AE70" s="37">
        <f t="shared" si="113"/>
        <v>1.3614335438469813</v>
      </c>
      <c r="AF70" s="37">
        <f t="shared" si="113"/>
        <v>0.70150882044630902</v>
      </c>
      <c r="AG70" s="37">
        <f t="shared" si="113"/>
        <v>0.83682279643508883</v>
      </c>
      <c r="AH70" s="37">
        <f t="shared" si="113"/>
        <v>0.93042039113887054</v>
      </c>
      <c r="AI70" s="37">
        <f t="shared" ref="AI70" si="118">STDEVA(AI4:AI6,AI16:AI18,AI28)</f>
        <v>18.411396122910968</v>
      </c>
      <c r="AJ70" s="37">
        <f t="shared" si="113"/>
        <v>6.897751029267738</v>
      </c>
      <c r="AK70" s="37">
        <f t="shared" si="113"/>
        <v>3.4514083363699504</v>
      </c>
      <c r="AL70" s="37">
        <f t="shared" si="113"/>
        <v>3.7476330198397574</v>
      </c>
      <c r="AM70" s="37">
        <f t="shared" si="113"/>
        <v>0.14460774297345821</v>
      </c>
      <c r="AN70" s="37">
        <f t="shared" ref="AN70" si="119">STDEVA(AN4:AN6,AN16:AN18,AN28)</f>
        <v>2.5929880187875414</v>
      </c>
      <c r="AO70" s="37">
        <f t="shared" si="113"/>
        <v>0.69108450095533247</v>
      </c>
      <c r="AP70" s="37">
        <f t="shared" si="113"/>
        <v>0.29951595316059476</v>
      </c>
      <c r="AQ70" s="37">
        <f t="shared" si="113"/>
        <v>0.32344231940932533</v>
      </c>
      <c r="AR70" s="37">
        <f t="shared" si="113"/>
        <v>3.7336708027586973</v>
      </c>
      <c r="AS70" s="37">
        <f t="shared" ref="AS70" si="120">STDEVA(AS4:AS6,AS16:AS18,AS28)</f>
        <v>67.585612861903996</v>
      </c>
      <c r="AT70" s="37">
        <f t="shared" si="113"/>
        <v>26.155489434068077</v>
      </c>
      <c r="AU70" s="37">
        <f t="shared" si="113"/>
        <v>15.192266370055835</v>
      </c>
      <c r="AV70" s="37">
        <f t="shared" si="113"/>
        <v>16.735943541119902</v>
      </c>
      <c r="AW70" s="37">
        <f t="shared" si="113"/>
        <v>0.53644750709611155</v>
      </c>
      <c r="AX70" s="37">
        <f t="shared" ref="AX70" si="121">STDEVA(AX4:AX6,AX16:AX18,AX28)</f>
        <v>11.155277437127541</v>
      </c>
      <c r="AY70" s="37">
        <f t="shared" si="113"/>
        <v>5.412006463949246</v>
      </c>
      <c r="AZ70" s="37">
        <f t="shared" si="113"/>
        <v>3.5394062512351634</v>
      </c>
      <c r="BA70" s="37">
        <f t="shared" si="113"/>
        <v>3.872990520344624</v>
      </c>
      <c r="BB70" s="55">
        <f t="shared" ref="BB70:BJ70" si="122">STDEVA(BB4:BB6,BB16:BB18,BB28)</f>
        <v>11.881607162417154</v>
      </c>
      <c r="BC70" s="57">
        <f t="shared" ref="BC70" si="123">STDEVA(BC4:BC6,BC16:BC18,BC28)</f>
        <v>37.113212993807295</v>
      </c>
      <c r="BD70" s="57">
        <f t="shared" si="122"/>
        <v>1.6500831708215722</v>
      </c>
      <c r="BE70" s="57">
        <f t="shared" si="122"/>
        <v>10.626884548989809</v>
      </c>
      <c r="BF70" s="57">
        <f t="shared" ref="BF70:BH70" si="124">STDEVA(BF4:BF6,BF16:BF18,BF28)</f>
        <v>4.5009091321595829</v>
      </c>
      <c r="BG70" s="57">
        <f t="shared" si="124"/>
        <v>7.0873467443649965</v>
      </c>
      <c r="BH70" s="57">
        <f t="shared" si="124"/>
        <v>24.758641547802473</v>
      </c>
      <c r="BI70" s="57">
        <f t="shared" si="122"/>
        <v>1.5568823714730253</v>
      </c>
      <c r="BJ70" s="57">
        <f t="shared" si="122"/>
        <v>10.962367045674865</v>
      </c>
      <c r="BK70" s="57">
        <f t="shared" ref="BK70" si="125">STDEVA(BK4:BK6,BK16:BK18,BK28)</f>
        <v>3.395748595964216</v>
      </c>
    </row>
    <row r="71" spans="1:63" s="56" customFormat="1" x14ac:dyDescent="0.2">
      <c r="A71" s="167" t="s">
        <v>180</v>
      </c>
      <c r="B71" s="167"/>
      <c r="C71" s="166" t="s">
        <v>162</v>
      </c>
      <c r="D71" s="166"/>
      <c r="E71" s="37">
        <f>AVERAGE(E38:E43)</f>
        <v>4.8083726915361025</v>
      </c>
      <c r="F71" s="37">
        <f t="shared" ref="F71:BA71" si="126">AVERAGE(F38:F43)</f>
        <v>0.36296333333333336</v>
      </c>
      <c r="G71" s="37">
        <f t="shared" si="126"/>
        <v>4.4454093582027685</v>
      </c>
      <c r="H71" s="37">
        <f t="shared" si="126"/>
        <v>2.495180316070023</v>
      </c>
      <c r="I71" s="37">
        <f t="shared" ref="I71" si="127">AVERAGE(I38:I43)</f>
        <v>0.36679049629423383</v>
      </c>
      <c r="J71" s="55">
        <f t="shared" si="126"/>
        <v>30.055315506909437</v>
      </c>
      <c r="K71" s="37">
        <f t="shared" si="126"/>
        <v>128.72418759939052</v>
      </c>
      <c r="L71" s="37">
        <f t="shared" ref="L71" si="128">AVERAGE(L38:L43)</f>
        <v>170.82407818534395</v>
      </c>
      <c r="M71" s="37">
        <f t="shared" si="126"/>
        <v>67.891045005749973</v>
      </c>
      <c r="N71" s="37">
        <f t="shared" si="126"/>
        <v>38.201001297987226</v>
      </c>
      <c r="O71" s="37">
        <f t="shared" si="126"/>
        <v>42.091708151051265</v>
      </c>
      <c r="P71" s="37">
        <f t="shared" si="126"/>
        <v>6.0366324671288085</v>
      </c>
      <c r="Q71" s="37">
        <f t="shared" si="126"/>
        <v>30.746169772256724</v>
      </c>
      <c r="R71" s="37"/>
      <c r="S71" s="37">
        <f t="shared" si="126"/>
        <v>15.799469419431835</v>
      </c>
      <c r="T71" s="37">
        <f t="shared" si="126"/>
        <v>8.9112332265493048</v>
      </c>
      <c r="U71" s="37">
        <f t="shared" si="126"/>
        <v>9.8186935313376846</v>
      </c>
      <c r="V71" s="37" t="s">
        <v>26</v>
      </c>
      <c r="W71" s="37" t="s">
        <v>26</v>
      </c>
      <c r="X71" s="55">
        <f t="shared" si="126"/>
        <v>4.6680635597664395</v>
      </c>
      <c r="Y71" s="37">
        <f t="shared" ref="Y71" si="129">AVERAGE(Y38:Y43)</f>
        <v>87.71682765485788</v>
      </c>
      <c r="Z71" s="37">
        <f t="shared" si="126"/>
        <v>35.341473950160527</v>
      </c>
      <c r="AA71" s="37">
        <f t="shared" si="126"/>
        <v>19.810623695066532</v>
      </c>
      <c r="AB71" s="37">
        <f t="shared" si="126"/>
        <v>21.824603373618746</v>
      </c>
      <c r="AC71" s="37">
        <f t="shared" si="126"/>
        <v>0.60373110886031134</v>
      </c>
      <c r="AD71" s="37">
        <f t="shared" ref="AD71" si="130">AVERAGE(AD38:AD43)</f>
        <v>19.250044211851286</v>
      </c>
      <c r="AE71" s="37">
        <f t="shared" si="126"/>
        <v>7.4780482265898867</v>
      </c>
      <c r="AF71" s="37">
        <f t="shared" si="126"/>
        <v>4.1706942259978668</v>
      </c>
      <c r="AG71" s="37">
        <f t="shared" si="126"/>
        <v>4.5856446520038858</v>
      </c>
      <c r="AH71" s="37">
        <f t="shared" si="126"/>
        <v>-1.0588283395630238</v>
      </c>
      <c r="AI71" s="37">
        <f t="shared" ref="AI71" si="131">AVERAGE(AI38:AI43)</f>
        <v>20.696769315690403</v>
      </c>
      <c r="AJ71" s="37">
        <f t="shared" si="126"/>
        <v>8.6828445215012291</v>
      </c>
      <c r="AK71" s="37">
        <f t="shared" si="126"/>
        <v>4.768136761794433</v>
      </c>
      <c r="AL71" s="37">
        <f t="shared" si="126"/>
        <v>5.2715482868690158</v>
      </c>
      <c r="AM71" s="37">
        <f t="shared" si="126"/>
        <v>-0.22092475170894543</v>
      </c>
      <c r="AN71" s="37">
        <f t="shared" ref="AN71" si="132">AVERAGE(AN38:AN43)</f>
        <v>4.5628070756647681</v>
      </c>
      <c r="AO71" s="37">
        <f t="shared" si="126"/>
        <v>1.8948914953412934</v>
      </c>
      <c r="AP71" s="37">
        <f t="shared" si="126"/>
        <v>1.0436509235277953</v>
      </c>
      <c r="AQ71" s="37">
        <f t="shared" si="126"/>
        <v>1.1542139531973121</v>
      </c>
      <c r="AR71" s="37">
        <f t="shared" si="126"/>
        <v>4.849440676652204</v>
      </c>
      <c r="AS71" s="37">
        <f t="shared" ref="AS71" si="133">AVERAGE(AS38:AS43)</f>
        <v>27.681648346483517</v>
      </c>
      <c r="AT71" s="37">
        <f t="shared" si="126"/>
        <v>5.3175525398068819</v>
      </c>
      <c r="AU71" s="37">
        <f t="shared" si="126"/>
        <v>1.4829279827609687</v>
      </c>
      <c r="AV71" s="37">
        <f t="shared" si="126"/>
        <v>1.3110228764101872</v>
      </c>
      <c r="AW71" s="37">
        <f t="shared" si="126"/>
        <v>1.331211527758621E-2</v>
      </c>
      <c r="AX71" s="37">
        <f t="shared" ref="AX71" si="134">AVERAGE(AX38:AX43)</f>
        <v>1.5971667088053925</v>
      </c>
      <c r="AY71" s="37">
        <f t="shared" si="126"/>
        <v>0.60592402886216024</v>
      </c>
      <c r="AZ71" s="37">
        <f t="shared" si="126"/>
        <v>0.44089373468432913</v>
      </c>
      <c r="BA71" s="37">
        <f t="shared" si="126"/>
        <v>0.48907350305260322</v>
      </c>
      <c r="BB71" s="55">
        <f t="shared" ref="BB71:BJ71" si="135">AVERAGE(BB38:BB43)</f>
        <v>44.024318471661751</v>
      </c>
      <c r="BC71" s="57">
        <f t="shared" ref="BC71" si="136">AVERAGE(BC38:BC43)</f>
        <v>108.41359697054827</v>
      </c>
      <c r="BD71" s="57">
        <f t="shared" si="135"/>
        <v>9.3729397219311803</v>
      </c>
      <c r="BE71" s="57">
        <f t="shared" si="135"/>
        <v>63.65114660787129</v>
      </c>
      <c r="BF71" s="57">
        <f t="shared" ref="BF71:BH71" si="137">AVERAGE(BF38:BF43)</f>
        <v>23.812851287516054</v>
      </c>
      <c r="BG71" s="57">
        <f t="shared" si="137"/>
        <v>23.866726534088215</v>
      </c>
      <c r="BH71" s="57">
        <f t="shared" si="137"/>
        <v>62.410481214795652</v>
      </c>
      <c r="BI71" s="57">
        <f t="shared" si="135"/>
        <v>6.4265296975006523</v>
      </c>
      <c r="BJ71" s="57">
        <f t="shared" si="135"/>
        <v>44.05819696640134</v>
      </c>
      <c r="BK71" s="57">
        <f t="shared" ref="BK71" si="138">AVERAGE(BK38:BK43)</f>
        <v>15.899926337299092</v>
      </c>
    </row>
    <row r="72" spans="1:63" s="56" customFormat="1" x14ac:dyDescent="0.2">
      <c r="A72" s="167"/>
      <c r="B72" s="167"/>
      <c r="C72" s="166" t="s">
        <v>178</v>
      </c>
      <c r="D72" s="166"/>
      <c r="E72" s="37">
        <f>STDEVA(E38:E43)</f>
        <v>1.9768929585397963</v>
      </c>
      <c r="F72" s="37">
        <f t="shared" ref="F72:BA72" si="139">STDEVA(F38:F43)</f>
        <v>7.0206012468069151E-2</v>
      </c>
      <c r="G72" s="37">
        <f t="shared" si="139"/>
        <v>1.9431187771480645</v>
      </c>
      <c r="H72" s="37">
        <f t="shared" si="139"/>
        <v>0.71378901475803891</v>
      </c>
      <c r="I72" s="37">
        <f t="shared" ref="I72" si="140">STDEVA(I38:I43)</f>
        <v>9.4098703587471036E-2</v>
      </c>
      <c r="J72" s="55">
        <f t="shared" si="139"/>
        <v>4.947089550137111</v>
      </c>
      <c r="K72" s="37">
        <f t="shared" si="139"/>
        <v>55.297309238767618</v>
      </c>
      <c r="L72" s="37">
        <f t="shared" ref="L72" si="141">STDEVA(L38:L43)</f>
        <v>60.957576410118151</v>
      </c>
      <c r="M72" s="37">
        <f t="shared" si="139"/>
        <v>6.6895906917623664</v>
      </c>
      <c r="N72" s="37">
        <f t="shared" si="139"/>
        <v>12.551446177141861</v>
      </c>
      <c r="O72" s="37">
        <f t="shared" si="139"/>
        <v>14.759345079309306</v>
      </c>
      <c r="P72" s="37">
        <f t="shared" si="139"/>
        <v>0.66631194484660039</v>
      </c>
      <c r="Q72" s="37">
        <f t="shared" si="139"/>
        <v>13.303513288245604</v>
      </c>
      <c r="R72" s="37"/>
      <c r="S72" s="37">
        <f t="shared" si="139"/>
        <v>1.818243459189107</v>
      </c>
      <c r="T72" s="37">
        <f t="shared" si="139"/>
        <v>3.046382124325806</v>
      </c>
      <c r="U72" s="37">
        <f t="shared" si="139"/>
        <v>3.5575675860243248</v>
      </c>
      <c r="V72" s="37" t="s">
        <v>26</v>
      </c>
      <c r="W72" s="37" t="s">
        <v>26</v>
      </c>
      <c r="X72" s="55">
        <f t="shared" si="139"/>
        <v>1.3688183425128821</v>
      </c>
      <c r="Y72" s="37">
        <f t="shared" ref="Y72" si="142">STDEVA(Y38:Y43)</f>
        <v>26.366246541202297</v>
      </c>
      <c r="Z72" s="37">
        <f t="shared" si="139"/>
        <v>4.7285045564916226</v>
      </c>
      <c r="AA72" s="37">
        <f t="shared" si="139"/>
        <v>6.3864345699722254</v>
      </c>
      <c r="AB72" s="37">
        <f t="shared" si="139"/>
        <v>7.5469734595928255</v>
      </c>
      <c r="AC72" s="37">
        <f t="shared" si="139"/>
        <v>0.35264277617426865</v>
      </c>
      <c r="AD72" s="37">
        <f t="shared" ref="AD72" si="143">STDEVA(AD38:AD43)</f>
        <v>8.4634266281824502</v>
      </c>
      <c r="AE72" s="37">
        <f t="shared" si="139"/>
        <v>1.2483483252032224</v>
      </c>
      <c r="AF72" s="37">
        <f t="shared" si="139"/>
        <v>1.3778921654284007</v>
      </c>
      <c r="AG72" s="37">
        <f t="shared" si="139"/>
        <v>1.5810954703551754</v>
      </c>
      <c r="AH72" s="37">
        <f t="shared" si="139"/>
        <v>0.22914466769743433</v>
      </c>
      <c r="AI72" s="37">
        <f t="shared" ref="AI72" si="144">STDEVA(AI38:AI43)</f>
        <v>4.4551489164091009</v>
      </c>
      <c r="AJ72" s="37">
        <f t="shared" si="139"/>
        <v>2.5908748562177637</v>
      </c>
      <c r="AK72" s="37">
        <f t="shared" si="139"/>
        <v>1.8412222831900187</v>
      </c>
      <c r="AL72" s="37">
        <f t="shared" si="139"/>
        <v>2.2608705683390173</v>
      </c>
      <c r="AM72" s="37">
        <f t="shared" si="139"/>
        <v>5.2444695745070491E-2</v>
      </c>
      <c r="AN72" s="37">
        <f t="shared" ref="AN72" si="145">STDEVA(AN38:AN43)</f>
        <v>1.0186800950659118</v>
      </c>
      <c r="AO72" s="37">
        <f t="shared" si="139"/>
        <v>0.50719468073931717</v>
      </c>
      <c r="AP72" s="37">
        <f t="shared" si="139"/>
        <v>0.4059924682910967</v>
      </c>
      <c r="AQ72" s="37">
        <f t="shared" si="139"/>
        <v>0.50180945229584728</v>
      </c>
      <c r="AR72" s="37">
        <f t="shared" si="139"/>
        <v>5.2039371453766456</v>
      </c>
      <c r="AS72" s="37">
        <f t="shared" ref="AS72" si="146">STDEVA(AS38:AS43)</f>
        <v>101.25548382010066</v>
      </c>
      <c r="AT72" s="37">
        <f t="shared" si="139"/>
        <v>34.609044498642895</v>
      </c>
      <c r="AU72" s="37">
        <f t="shared" si="139"/>
        <v>15.928617197340586</v>
      </c>
      <c r="AV72" s="37">
        <f t="shared" si="139"/>
        <v>17.330188613557109</v>
      </c>
      <c r="AW72" s="37">
        <f t="shared" si="139"/>
        <v>0.20279144643973848</v>
      </c>
      <c r="AX72" s="37">
        <f t="shared" ref="AX72" si="147">STDEVA(AX38:AX43)</f>
        <v>3.9351851659035293</v>
      </c>
      <c r="AY72" s="37">
        <f t="shared" si="139"/>
        <v>1.1535523041096567</v>
      </c>
      <c r="AZ72" s="37">
        <f t="shared" si="139"/>
        <v>0.67057796326272456</v>
      </c>
      <c r="BA72" s="37">
        <f t="shared" si="139"/>
        <v>0.72391387018451669</v>
      </c>
      <c r="BB72" s="55">
        <f t="shared" ref="BB72:BJ72" si="148">STDEVA(BB38:BB43)</f>
        <v>5.0358546114270402</v>
      </c>
      <c r="BC72" s="57">
        <f t="shared" ref="BC72" si="149">STDEVA(BC38:BC43)</f>
        <v>27.177328892898974</v>
      </c>
      <c r="BD72" s="57">
        <f t="shared" si="148"/>
        <v>1.0097737235846149</v>
      </c>
      <c r="BE72" s="57">
        <f t="shared" si="148"/>
        <v>9.5869037564285691</v>
      </c>
      <c r="BF72" s="57">
        <f t="shared" ref="BF72:BH72" si="150">STDEVA(BF38:BF43)</f>
        <v>8.8629629885738836</v>
      </c>
      <c r="BG72" s="57">
        <f t="shared" si="150"/>
        <v>7.7405033733599815</v>
      </c>
      <c r="BH72" s="57">
        <f t="shared" si="150"/>
        <v>36.74632793646299</v>
      </c>
      <c r="BI72" s="57">
        <f t="shared" si="148"/>
        <v>1.980186043485423</v>
      </c>
      <c r="BJ72" s="57">
        <f t="shared" si="148"/>
        <v>15.368176755717652</v>
      </c>
      <c r="BK72" s="57">
        <f t="shared" ref="BK72" si="151">STDEVA(BK38:BK43)</f>
        <v>6.7668401603143948</v>
      </c>
    </row>
    <row r="73" spans="1:63" s="56" customFormat="1" x14ac:dyDescent="0.2">
      <c r="A73" s="167" t="s">
        <v>181</v>
      </c>
      <c r="B73" s="167"/>
      <c r="C73" s="166" t="s">
        <v>162</v>
      </c>
      <c r="D73" s="166"/>
      <c r="E73" s="37">
        <f>AVERAGE(E47:E52)</f>
        <v>4.8083726915361025</v>
      </c>
      <c r="F73" s="37">
        <f t="shared" ref="F73:BA73" si="152">AVERAGE(F47:F52)</f>
        <v>0.36296333333333336</v>
      </c>
      <c r="G73" s="37">
        <f t="shared" si="152"/>
        <v>4.4454093582027685</v>
      </c>
      <c r="H73" s="37">
        <f t="shared" si="152"/>
        <v>2.495180316070023</v>
      </c>
      <c r="I73" s="37">
        <f t="shared" ref="I73" si="153">AVERAGE(I47:I52)</f>
        <v>0.36679049629423383</v>
      </c>
      <c r="J73" s="55" t="s">
        <v>26</v>
      </c>
      <c r="K73" s="57" t="s">
        <v>26</v>
      </c>
      <c r="L73" s="37">
        <f t="shared" ref="L73" si="154">AVERAGE(L47:L52)</f>
        <v>0</v>
      </c>
      <c r="M73" s="37">
        <f t="shared" si="152"/>
        <v>0</v>
      </c>
      <c r="N73" s="37">
        <f t="shared" si="152"/>
        <v>0</v>
      </c>
      <c r="O73" s="37">
        <f t="shared" si="152"/>
        <v>0</v>
      </c>
      <c r="P73" s="37" t="s">
        <v>26</v>
      </c>
      <c r="Q73" s="37" t="s">
        <v>26</v>
      </c>
      <c r="R73" s="37"/>
      <c r="S73" s="37">
        <f t="shared" si="152"/>
        <v>0</v>
      </c>
      <c r="T73" s="37">
        <f t="shared" si="152"/>
        <v>0</v>
      </c>
      <c r="U73" s="37">
        <f t="shared" si="152"/>
        <v>0</v>
      </c>
      <c r="V73" s="37" t="s">
        <v>26</v>
      </c>
      <c r="W73" s="37" t="s">
        <v>26</v>
      </c>
      <c r="X73" s="55">
        <f t="shared" si="152"/>
        <v>3.4279334909020949</v>
      </c>
      <c r="Y73" s="37">
        <f t="shared" ref="Y73" si="155">AVERAGE(Y47:Y52)</f>
        <v>56.486967569888009</v>
      </c>
      <c r="Z73" s="37">
        <f t="shared" si="152"/>
        <v>23.070077239442625</v>
      </c>
      <c r="AA73" s="37">
        <f t="shared" si="152"/>
        <v>12.82487002134779</v>
      </c>
      <c r="AB73" s="37">
        <f t="shared" si="152"/>
        <v>14.134088512078343</v>
      </c>
      <c r="AC73" s="37">
        <f t="shared" si="152"/>
        <v>0.51075498239400541</v>
      </c>
      <c r="AD73" s="37">
        <f t="shared" ref="AD73" si="156">AVERAGE(AD47:AD52)</f>
        <v>11.8710449348934</v>
      </c>
      <c r="AE73" s="37">
        <f t="shared" si="152"/>
        <v>4.6400148424105803</v>
      </c>
      <c r="AF73" s="37">
        <f t="shared" si="152"/>
        <v>2.8393842696754139</v>
      </c>
      <c r="AG73" s="37">
        <f t="shared" si="152"/>
        <v>3.1724439997946079</v>
      </c>
      <c r="AH73" s="37">
        <f t="shared" si="152"/>
        <v>-0.26199251686531239</v>
      </c>
      <c r="AI73" s="37">
        <f t="shared" ref="AI73" si="157">AVERAGE(AI47:AI52)</f>
        <v>5.0654093679921663</v>
      </c>
      <c r="AJ73" s="37">
        <f t="shared" si="152"/>
        <v>1.8038321228204073</v>
      </c>
      <c r="AK73" s="37">
        <f t="shared" si="152"/>
        <v>1.0497298431394226</v>
      </c>
      <c r="AL73" s="37">
        <f t="shared" si="152"/>
        <v>1.1527751101346604</v>
      </c>
      <c r="AM73" s="37">
        <f t="shared" si="152"/>
        <v>-2.3109597194971573E-2</v>
      </c>
      <c r="AN73" s="37">
        <f t="shared" ref="AN73" si="158">AVERAGE(AN47:AN52)</f>
        <v>1.5922688588949028</v>
      </c>
      <c r="AO73" s="37">
        <f t="shared" si="152"/>
        <v>0.57815855737168975</v>
      </c>
      <c r="AP73" s="37">
        <f t="shared" si="152"/>
        <v>0.32437629896160824</v>
      </c>
      <c r="AQ73" s="37">
        <f t="shared" si="152"/>
        <v>0.35681922660954674</v>
      </c>
      <c r="AR73" s="37">
        <f t="shared" si="152"/>
        <v>-1.7158023840948211</v>
      </c>
      <c r="AS73" s="37">
        <f t="shared" ref="AS73" si="159">AVERAGE(AS47:AS52)</f>
        <v>69.285018185138725</v>
      </c>
      <c r="AT73" s="37">
        <f t="shared" si="152"/>
        <v>33.590301304254403</v>
      </c>
      <c r="AU73" s="37">
        <f t="shared" si="152"/>
        <v>15.113789081562077</v>
      </c>
      <c r="AV73" s="37">
        <f t="shared" si="152"/>
        <v>16.268371193429935</v>
      </c>
      <c r="AW73" s="37">
        <f t="shared" si="152"/>
        <v>-0.27838058497192231</v>
      </c>
      <c r="AX73" s="37">
        <f t="shared" ref="AX73" si="160">AVERAGE(AX47:AX52)</f>
        <v>-0.38576851020814162</v>
      </c>
      <c r="AY73" s="37">
        <f t="shared" si="152"/>
        <v>-9.3485424958635512E-3</v>
      </c>
      <c r="AZ73" s="37">
        <f t="shared" si="152"/>
        <v>-0.20198397771188223</v>
      </c>
      <c r="BA73" s="37">
        <f t="shared" si="152"/>
        <v>-0.25618846040599247</v>
      </c>
      <c r="BB73" s="55">
        <f t="shared" ref="BB73:BJ73" si="161">AVERAGE(BB47:BB52)</f>
        <v>24.873909362263031</v>
      </c>
      <c r="BC73" s="57">
        <f t="shared" ref="BC73" si="162">AVERAGE(BC47:BC52)</f>
        <v>61.552376937880162</v>
      </c>
      <c r="BD73" s="57">
        <f t="shared" si="161"/>
        <v>5.2181733997822697</v>
      </c>
      <c r="BE73" s="57">
        <f t="shared" si="161"/>
        <v>36.25237489530565</v>
      </c>
      <c r="BF73" s="57">
        <f t="shared" ref="BF73:BH73" si="163">AVERAGE(BF47:BF52)</f>
        <v>13.463313793788302</v>
      </c>
      <c r="BG73" s="57">
        <f t="shared" si="163"/>
        <v>-24.873909362263031</v>
      </c>
      <c r="BH73" s="57">
        <f t="shared" si="163"/>
        <v>-61.552376937880162</v>
      </c>
      <c r="BI73" s="57">
        <f t="shared" si="161"/>
        <v>-5.2181733997822697</v>
      </c>
      <c r="BJ73" s="57">
        <f t="shared" si="161"/>
        <v>-36.25237489530565</v>
      </c>
      <c r="BK73" s="57">
        <f t="shared" ref="BK73" si="164">AVERAGE(BK47:BK52)</f>
        <v>-13.463313793788302</v>
      </c>
    </row>
    <row r="74" spans="1:63" s="56" customFormat="1" x14ac:dyDescent="0.2">
      <c r="A74" s="167"/>
      <c r="B74" s="167"/>
      <c r="C74" s="166" t="s">
        <v>178</v>
      </c>
      <c r="D74" s="166"/>
      <c r="E74" s="37">
        <f>STDEVA(E47:E52)</f>
        <v>1.9768929585397963</v>
      </c>
      <c r="F74" s="37">
        <f t="shared" ref="F74:BA74" si="165">STDEVA(F47:F52)</f>
        <v>7.0206012468069151E-2</v>
      </c>
      <c r="G74" s="37">
        <f t="shared" si="165"/>
        <v>1.9431187771480645</v>
      </c>
      <c r="H74" s="37">
        <f t="shared" si="165"/>
        <v>0.71378901475803891</v>
      </c>
      <c r="I74" s="37">
        <f t="shared" ref="I74" si="166">STDEVA(I47:I52)</f>
        <v>9.4098703587471036E-2</v>
      </c>
      <c r="J74" s="55" t="s">
        <v>26</v>
      </c>
      <c r="K74" s="57" t="s">
        <v>26</v>
      </c>
      <c r="L74" s="37">
        <f t="shared" ref="L74" si="167">STDEVA(L47:L52)</f>
        <v>0</v>
      </c>
      <c r="M74" s="37">
        <f t="shared" si="165"/>
        <v>0</v>
      </c>
      <c r="N74" s="37">
        <f t="shared" si="165"/>
        <v>0</v>
      </c>
      <c r="O74" s="37">
        <f t="shared" si="165"/>
        <v>0</v>
      </c>
      <c r="P74" s="37" t="s">
        <v>26</v>
      </c>
      <c r="Q74" s="37" t="s">
        <v>26</v>
      </c>
      <c r="R74" s="37"/>
      <c r="S74" s="37">
        <f t="shared" si="165"/>
        <v>0</v>
      </c>
      <c r="T74" s="37">
        <f t="shared" si="165"/>
        <v>0</v>
      </c>
      <c r="U74" s="37">
        <f t="shared" si="165"/>
        <v>0</v>
      </c>
      <c r="V74" s="37" t="s">
        <v>26</v>
      </c>
      <c r="W74" s="37" t="s">
        <v>26</v>
      </c>
      <c r="X74" s="55">
        <f t="shared" si="165"/>
        <v>0.66648078793600718</v>
      </c>
      <c r="Y74" s="37">
        <f t="shared" ref="Y74" si="168">STDEVA(Y47:Y52)</f>
        <v>12.813377096038415</v>
      </c>
      <c r="Z74" s="37">
        <f t="shared" si="165"/>
        <v>3.1760576088633354</v>
      </c>
      <c r="AA74" s="37">
        <f t="shared" si="165"/>
        <v>3.8231357237096839</v>
      </c>
      <c r="AB74" s="37">
        <f t="shared" si="165"/>
        <v>4.6213473543309513</v>
      </c>
      <c r="AC74" s="37">
        <f t="shared" si="165"/>
        <v>0.27525099266989561</v>
      </c>
      <c r="AD74" s="37">
        <f t="shared" ref="AD74" si="169">STDEVA(AD47:AD52)</f>
        <v>6.6060238240774929</v>
      </c>
      <c r="AE74" s="37">
        <f t="shared" si="165"/>
        <v>2.1944934062063708</v>
      </c>
      <c r="AF74" s="37">
        <f t="shared" si="165"/>
        <v>2.190719494355915</v>
      </c>
      <c r="AG74" s="37">
        <f t="shared" si="165"/>
        <v>2.5963968390960956</v>
      </c>
      <c r="AH74" s="37">
        <f t="shared" si="165"/>
        <v>0.21853796505182746</v>
      </c>
      <c r="AI74" s="37">
        <f t="shared" ref="AI74" si="170">STDEVA(AI47:AI52)</f>
        <v>4.2323790746967589</v>
      </c>
      <c r="AJ74" s="37">
        <f t="shared" si="165"/>
        <v>1.006877369833068</v>
      </c>
      <c r="AK74" s="37">
        <f t="shared" si="165"/>
        <v>0.74618386249235702</v>
      </c>
      <c r="AL74" s="37">
        <f t="shared" si="165"/>
        <v>0.8147525432367595</v>
      </c>
      <c r="AM74" s="37">
        <f t="shared" si="165"/>
        <v>5.8943375070197146E-2</v>
      </c>
      <c r="AN74" s="37">
        <f t="shared" ref="AN74" si="171">STDEVA(AN47:AN52)</f>
        <v>1.1429128468372491</v>
      </c>
      <c r="AO74" s="37">
        <f t="shared" si="165"/>
        <v>0.27435479991738171</v>
      </c>
      <c r="AP74" s="37">
        <f t="shared" si="165"/>
        <v>0.18824526388508647</v>
      </c>
      <c r="AQ74" s="37">
        <f t="shared" si="165"/>
        <v>0.21116531408825209</v>
      </c>
      <c r="AR74" s="37">
        <f t="shared" si="165"/>
        <v>7.0733255240851474</v>
      </c>
      <c r="AS74" s="37">
        <f t="shared" ref="AS74" si="172">STDEVA(AS47:AS52)</f>
        <v>136.17402062399253</v>
      </c>
      <c r="AT74" s="37">
        <f t="shared" si="165"/>
        <v>72.592222692488122</v>
      </c>
      <c r="AU74" s="37">
        <f t="shared" si="165"/>
        <v>31.14462656260331</v>
      </c>
      <c r="AV74" s="37">
        <f t="shared" si="165"/>
        <v>33.654386662646168</v>
      </c>
      <c r="AW74" s="37">
        <f t="shared" si="165"/>
        <v>0.25166106693618462</v>
      </c>
      <c r="AX74" s="37">
        <f t="shared" ref="AX74" si="173">STDEVA(AX47:AX52)</f>
        <v>5.2118851596071494</v>
      </c>
      <c r="AY74" s="37">
        <f t="shared" si="165"/>
        <v>2.2935944227297327</v>
      </c>
      <c r="AZ74" s="37">
        <f t="shared" si="165"/>
        <v>1.6049933769563354</v>
      </c>
      <c r="BA74" s="37">
        <f t="shared" si="165"/>
        <v>1.842306938417247</v>
      </c>
      <c r="BB74" s="55">
        <f t="shared" ref="BB74:BJ74" si="174">STDEVA(BB47:BB52)</f>
        <v>2.8973009953999584</v>
      </c>
      <c r="BC74" s="57">
        <f t="shared" ref="BC74" si="175">STDEVA(BC47:BC52)</f>
        <v>16.791991272353371</v>
      </c>
      <c r="BD74" s="57">
        <f t="shared" si="174"/>
        <v>2.3168357161270552</v>
      </c>
      <c r="BE74" s="57">
        <f t="shared" si="174"/>
        <v>18.764455619157182</v>
      </c>
      <c r="BF74" s="57">
        <f t="shared" ref="BF74:BH74" si="176">STDEVA(BF47:BF52)</f>
        <v>7.4511639471778421</v>
      </c>
      <c r="BG74" s="57">
        <f t="shared" si="176"/>
        <v>2.8973009953999584</v>
      </c>
      <c r="BH74" s="57">
        <f t="shared" si="176"/>
        <v>16.791991272353371</v>
      </c>
      <c r="BI74" s="57">
        <f t="shared" si="174"/>
        <v>2.3168357161270552</v>
      </c>
      <c r="BJ74" s="57">
        <f t="shared" si="174"/>
        <v>18.764455619157182</v>
      </c>
      <c r="BK74" s="57">
        <f t="shared" ref="BK74" si="177">STDEVA(BK47:BK52)</f>
        <v>7.4511639471778421</v>
      </c>
    </row>
    <row r="75" spans="1:63" s="56" customFormat="1" x14ac:dyDescent="0.2">
      <c r="A75" s="167" t="s">
        <v>179</v>
      </c>
      <c r="B75" s="167"/>
      <c r="C75" s="166" t="s">
        <v>162</v>
      </c>
      <c r="D75" s="166"/>
      <c r="E75" s="37">
        <f>AVERAGE(E32:E34,E56:E59)</f>
        <v>5.9841094389536336</v>
      </c>
      <c r="F75" s="37">
        <f t="shared" ref="F75:BA75" si="178">AVERAGE(F32:F34,F56:F59)</f>
        <v>0.36145380952380946</v>
      </c>
      <c r="G75" s="37">
        <f t="shared" si="178"/>
        <v>5.6226556294298238</v>
      </c>
      <c r="H75" s="37">
        <f t="shared" si="178"/>
        <v>2.8167874121765237</v>
      </c>
      <c r="I75" s="37">
        <f t="shared" ref="I75" si="179">AVERAGE(I32:I34,I56:I59)</f>
        <v>0.40789628908886122</v>
      </c>
      <c r="J75" s="55" t="s">
        <v>26</v>
      </c>
      <c r="K75" s="57" t="s">
        <v>26</v>
      </c>
      <c r="L75" s="37">
        <f t="shared" ref="L75" si="180">AVERAGE(L32:L34,L56:L59)</f>
        <v>0</v>
      </c>
      <c r="M75" s="37">
        <f t="shared" si="178"/>
        <v>0</v>
      </c>
      <c r="N75" s="37">
        <f t="shared" si="178"/>
        <v>0</v>
      </c>
      <c r="O75" s="37">
        <f t="shared" si="178"/>
        <v>0</v>
      </c>
      <c r="P75" s="37" t="s">
        <v>26</v>
      </c>
      <c r="Q75" s="37" t="s">
        <v>26</v>
      </c>
      <c r="R75" s="37"/>
      <c r="S75" s="37">
        <f t="shared" si="178"/>
        <v>0</v>
      </c>
      <c r="T75" s="37">
        <f t="shared" si="178"/>
        <v>0</v>
      </c>
      <c r="U75" s="37">
        <f t="shared" si="178"/>
        <v>0</v>
      </c>
      <c r="V75" s="37" t="s">
        <v>26</v>
      </c>
      <c r="W75" s="37" t="s">
        <v>26</v>
      </c>
      <c r="X75" s="55">
        <f t="shared" si="178"/>
        <v>2.750180836148528</v>
      </c>
      <c r="Y75" s="37">
        <f t="shared" ref="Y75" si="181">AVERAGE(Y32:Y34,Y56:Y59)</f>
        <v>48.922901956763702</v>
      </c>
      <c r="Z75" s="37">
        <f t="shared" si="178"/>
        <v>18.538908692483353</v>
      </c>
      <c r="AA75" s="37">
        <f t="shared" si="178"/>
        <v>9.1944368986269573</v>
      </c>
      <c r="AB75" s="37">
        <f t="shared" si="178"/>
        <v>10.006221106164364</v>
      </c>
      <c r="AC75" s="37">
        <f t="shared" si="178"/>
        <v>0.10399656454595929</v>
      </c>
      <c r="AD75" s="37">
        <f t="shared" ref="AD75" si="182">AVERAGE(AD32:AD34,AD56:AD59)</f>
        <v>3.1138158174938724</v>
      </c>
      <c r="AE75" s="37">
        <f t="shared" si="178"/>
        <v>1.4816792548611999</v>
      </c>
      <c r="AF75" s="37">
        <f t="shared" si="178"/>
        <v>0.642219014466342</v>
      </c>
      <c r="AG75" s="37">
        <f t="shared" si="178"/>
        <v>0.68890088619747469</v>
      </c>
      <c r="AH75" s="37">
        <f t="shared" si="178"/>
        <v>-0.283732345174393</v>
      </c>
      <c r="AI75" s="37">
        <f t="shared" ref="AI75" si="183">AVERAGE(AI32:AI34,AI56:AI59)</f>
        <v>3.7803034791891199</v>
      </c>
      <c r="AJ75" s="37">
        <f t="shared" si="178"/>
        <v>1.4205722760182236</v>
      </c>
      <c r="AK75" s="37">
        <f t="shared" si="178"/>
        <v>0.66647676657625543</v>
      </c>
      <c r="AL75" s="37">
        <f t="shared" si="178"/>
        <v>0.72964433253177108</v>
      </c>
      <c r="AM75" s="37">
        <f t="shared" si="178"/>
        <v>-4.9424095656429225E-2</v>
      </c>
      <c r="AN75" s="37">
        <f t="shared" ref="AN75" si="184">AVERAGE(AN32:AN34,AN56:AN59)</f>
        <v>0.52761315770838102</v>
      </c>
      <c r="AO75" s="37">
        <f t="shared" si="178"/>
        <v>0.18103425105734686</v>
      </c>
      <c r="AP75" s="37">
        <f t="shared" si="178"/>
        <v>8.9084511840513039E-2</v>
      </c>
      <c r="AQ75" s="37">
        <f t="shared" si="178"/>
        <v>9.7829022467186375E-2</v>
      </c>
      <c r="AR75" s="37">
        <f t="shared" si="178"/>
        <v>3.3250376610282828</v>
      </c>
      <c r="AS75" s="37">
        <f t="shared" ref="AS75" si="185">AVERAGE(AS32:AS34,AS56:AS59)</f>
        <v>25.462277490581688</v>
      </c>
      <c r="AT75" s="37">
        <f t="shared" si="178"/>
        <v>8.5176371331868435</v>
      </c>
      <c r="AU75" s="37">
        <f t="shared" si="178"/>
        <v>5.4108933595276607</v>
      </c>
      <c r="AV75" s="37">
        <f t="shared" si="178"/>
        <v>6.381995240899637</v>
      </c>
      <c r="AW75" s="37">
        <f t="shared" si="178"/>
        <v>-4.3469030894853315E-2</v>
      </c>
      <c r="AX75" s="37">
        <f t="shared" ref="AX75" si="186">AVERAGE(AX32:AX34,AX56:AX59)</f>
        <v>-8.3862074428082758E-2</v>
      </c>
      <c r="AY75" s="37">
        <f t="shared" si="178"/>
        <v>-0.34330214022932432</v>
      </c>
      <c r="AZ75" s="37">
        <f t="shared" si="178"/>
        <v>-0.1554539459002941</v>
      </c>
      <c r="BA75" s="37">
        <f t="shared" si="178"/>
        <v>-0.16790337612691372</v>
      </c>
      <c r="BB75" s="55">
        <f t="shared" ref="BB75:BJ75" si="187">AVERAGE(BB32:BB34,BB56:BB59)</f>
        <v>19.959480968501577</v>
      </c>
      <c r="BC75" s="57">
        <f t="shared" ref="BC75" si="188">AVERAGE(BC32:BC34,BC56:BC59)</f>
        <v>52.703205435952817</v>
      </c>
      <c r="BD75" s="57">
        <f t="shared" si="187"/>
        <v>1.6627135059185467</v>
      </c>
      <c r="BE75" s="57">
        <f t="shared" si="187"/>
        <v>11.535142992784428</v>
      </c>
      <c r="BF75" s="57">
        <f t="shared" ref="BF75:BH75" si="189">AVERAGE(BF32:BF34,BF56:BF59)</f>
        <v>3.6414289752022535</v>
      </c>
      <c r="BG75" s="57">
        <f t="shared" si="189"/>
        <v>-19.959480968501577</v>
      </c>
      <c r="BH75" s="57">
        <f t="shared" si="189"/>
        <v>-52.703205435952817</v>
      </c>
      <c r="BI75" s="57">
        <f t="shared" si="187"/>
        <v>-1.6627135059185467</v>
      </c>
      <c r="BJ75" s="57">
        <f t="shared" si="187"/>
        <v>-11.535142992784428</v>
      </c>
      <c r="BK75" s="57">
        <f t="shared" ref="BK75" si="190">AVERAGE(BK32:BK34,BK56:BK59)</f>
        <v>-3.6414289752022535</v>
      </c>
    </row>
    <row r="76" spans="1:63" s="56" customFormat="1" x14ac:dyDescent="0.2">
      <c r="A76" s="167"/>
      <c r="B76" s="167"/>
      <c r="C76" s="166" t="s">
        <v>178</v>
      </c>
      <c r="D76" s="166"/>
      <c r="E76" s="37">
        <f>STDEVA(E32:E34,E56:E59)</f>
        <v>3.2055612283792452</v>
      </c>
      <c r="F76" s="37">
        <f t="shared" ref="F76:BA76" si="191">STDEVA(F32:F34,F56:F59)</f>
        <v>0.18105467930402583</v>
      </c>
      <c r="G76" s="37">
        <f t="shared" si="191"/>
        <v>3.1754931725893401</v>
      </c>
      <c r="H76" s="37">
        <f t="shared" si="191"/>
        <v>1.3644035705382189</v>
      </c>
      <c r="I76" s="37">
        <f t="shared" ref="I76" si="192">STDEVA(I32:I34,I56:I59)</f>
        <v>0.18210148544808008</v>
      </c>
      <c r="J76" s="55" t="s">
        <v>26</v>
      </c>
      <c r="K76" s="57" t="s">
        <v>26</v>
      </c>
      <c r="L76" s="37">
        <f t="shared" ref="L76" si="193">STDEVA(L32:L34,L56:L59)</f>
        <v>0</v>
      </c>
      <c r="M76" s="37">
        <f t="shared" si="191"/>
        <v>0</v>
      </c>
      <c r="N76" s="37">
        <f t="shared" si="191"/>
        <v>0</v>
      </c>
      <c r="O76" s="37">
        <f t="shared" si="191"/>
        <v>0</v>
      </c>
      <c r="P76" s="37" t="s">
        <v>26</v>
      </c>
      <c r="Q76" s="37" t="s">
        <v>26</v>
      </c>
      <c r="R76" s="37"/>
      <c r="S76" s="37">
        <f t="shared" si="191"/>
        <v>0</v>
      </c>
      <c r="T76" s="37">
        <f t="shared" si="191"/>
        <v>0</v>
      </c>
      <c r="U76" s="37">
        <f t="shared" si="191"/>
        <v>0</v>
      </c>
      <c r="V76" s="37" t="s">
        <v>26</v>
      </c>
      <c r="W76" s="37" t="s">
        <v>26</v>
      </c>
      <c r="X76" s="55">
        <f t="shared" si="191"/>
        <v>1.2527911772419369</v>
      </c>
      <c r="Y76" s="37">
        <f t="shared" ref="Y76" si="194">STDEVA(Y32:Y34,Y56:Y59)</f>
        <v>22.758244297074715</v>
      </c>
      <c r="Z76" s="37">
        <f t="shared" si="191"/>
        <v>4.7293986913630821</v>
      </c>
      <c r="AA76" s="37">
        <f t="shared" si="191"/>
        <v>3.4444897001674981</v>
      </c>
      <c r="AB76" s="37">
        <f t="shared" si="191"/>
        <v>3.993045573273923</v>
      </c>
      <c r="AC76" s="37">
        <f t="shared" si="191"/>
        <v>0.16656608006952878</v>
      </c>
      <c r="AD76" s="37">
        <f t="shared" ref="AD76" si="195">STDEVA(AD32:AD34,AD56:AD59)</f>
        <v>4.0603591483350749</v>
      </c>
      <c r="AE76" s="37">
        <f t="shared" si="191"/>
        <v>1.34376032075583</v>
      </c>
      <c r="AF76" s="37">
        <f t="shared" si="191"/>
        <v>0.74692511302246289</v>
      </c>
      <c r="AG76" s="37">
        <f t="shared" si="191"/>
        <v>0.83698514882910069</v>
      </c>
      <c r="AH76" s="37">
        <f t="shared" si="191"/>
        <v>0.10235407655427013</v>
      </c>
      <c r="AI76" s="37">
        <f t="shared" ref="AI76" si="196">STDEVA(AI32:AI34,AI56:AI59)</f>
        <v>2.0196746236103711</v>
      </c>
      <c r="AJ76" s="37">
        <f t="shared" si="191"/>
        <v>0.65157353312186217</v>
      </c>
      <c r="AK76" s="37">
        <f t="shared" si="191"/>
        <v>0.31190372363562824</v>
      </c>
      <c r="AL76" s="37">
        <f t="shared" si="191"/>
        <v>0.37813478543564127</v>
      </c>
      <c r="AM76" s="37">
        <f t="shared" si="191"/>
        <v>3.2627991985895936E-2</v>
      </c>
      <c r="AN76" s="37">
        <f t="shared" ref="AN76" si="197">STDEVA(AN32:AN34,AN56:AN59)</f>
        <v>0.42258606841945551</v>
      </c>
      <c r="AO76" s="37">
        <f t="shared" si="191"/>
        <v>0.1279539568188866</v>
      </c>
      <c r="AP76" s="37">
        <f t="shared" si="191"/>
        <v>8.1035568972651822E-2</v>
      </c>
      <c r="AQ76" s="37">
        <f t="shared" si="191"/>
        <v>9.2185424535137145E-2</v>
      </c>
      <c r="AR76" s="37">
        <f t="shared" si="191"/>
        <v>3.7768438569490139</v>
      </c>
      <c r="AS76" s="37">
        <f t="shared" ref="AS76" si="198">STDEVA(AS32:AS34,AS56:AS59)</f>
        <v>78.39038273048395</v>
      </c>
      <c r="AT76" s="37">
        <f t="shared" si="191"/>
        <v>39.529997955751163</v>
      </c>
      <c r="AU76" s="37">
        <f t="shared" si="191"/>
        <v>21.799707791329759</v>
      </c>
      <c r="AV76" s="37">
        <f t="shared" si="191"/>
        <v>24.608431580502128</v>
      </c>
      <c r="AW76" s="37">
        <f t="shared" si="191"/>
        <v>0.19213696839528613</v>
      </c>
      <c r="AX76" s="37">
        <f t="shared" ref="AX76" si="199">STDEVA(AX32:AX34,AX56:AX59)</f>
        <v>4.1413041926240242</v>
      </c>
      <c r="AY76" s="37">
        <f t="shared" si="191"/>
        <v>1.2218748711289402</v>
      </c>
      <c r="AZ76" s="37">
        <f t="shared" si="191"/>
        <v>0.8249712585557748</v>
      </c>
      <c r="BA76" s="37">
        <f t="shared" si="191"/>
        <v>0.93405837043311157</v>
      </c>
      <c r="BB76" s="55">
        <f t="shared" ref="BB76:BJ76" si="200">STDEVA(BB32:BB34,BB56:BB59)</f>
        <v>4.9477026591687334</v>
      </c>
      <c r="BC76" s="57">
        <f t="shared" ref="BC76" si="201">STDEVA(BC32:BC34,BC56:BC59)</f>
        <v>23.575710629316902</v>
      </c>
      <c r="BD76" s="57">
        <f t="shared" si="200"/>
        <v>1.3493409706095774</v>
      </c>
      <c r="BE76" s="57">
        <f t="shared" si="200"/>
        <v>9.0802446373202947</v>
      </c>
      <c r="BF76" s="57">
        <f t="shared" ref="BF76:BH76" si="202">STDEVA(BF32:BF34,BF56:BF59)</f>
        <v>4.0882328070800984</v>
      </c>
      <c r="BG76" s="57">
        <f t="shared" si="202"/>
        <v>4.9477026591687334</v>
      </c>
      <c r="BH76" s="57">
        <f t="shared" si="202"/>
        <v>23.575710629316902</v>
      </c>
      <c r="BI76" s="57">
        <f t="shared" si="200"/>
        <v>1.3493409706095774</v>
      </c>
      <c r="BJ76" s="57">
        <f t="shared" si="200"/>
        <v>9.0802446373202947</v>
      </c>
      <c r="BK76" s="57">
        <f t="shared" ref="BK76" si="203">STDEVA(BK32:BK34,BK56:BK59)</f>
        <v>4.0882328070800984</v>
      </c>
    </row>
    <row r="77" spans="1:63" x14ac:dyDescent="0.2">
      <c r="J77" s="45"/>
      <c r="K77" s="47"/>
    </row>
    <row r="78" spans="1:63" x14ac:dyDescent="0.2">
      <c r="B78" s="54"/>
      <c r="J78" s="45"/>
      <c r="K78" s="47"/>
      <c r="Z78" s="42"/>
      <c r="AA78" s="42"/>
      <c r="AB78" s="42"/>
    </row>
    <row r="79" spans="1:63" x14ac:dyDescent="0.2">
      <c r="A79" s="46"/>
      <c r="B79" s="46"/>
      <c r="C79" s="46"/>
      <c r="D79" s="46"/>
      <c r="E79" s="46"/>
      <c r="F79" s="46"/>
      <c r="G79" s="46"/>
      <c r="H79" s="46"/>
      <c r="J79" s="45"/>
      <c r="K79" s="47"/>
      <c r="S79" s="24"/>
      <c r="T79" s="24"/>
      <c r="U79" s="24"/>
      <c r="Z79" s="42"/>
      <c r="AA79" s="42"/>
      <c r="AB79" s="42"/>
      <c r="AC79" s="46"/>
      <c r="AE79" s="42"/>
      <c r="AF79" s="42"/>
      <c r="AG79" s="42"/>
      <c r="AJ79" s="42"/>
      <c r="AK79" s="42"/>
      <c r="AL79" s="42"/>
      <c r="AM79" s="46"/>
      <c r="AO79" s="42"/>
      <c r="AP79" s="42"/>
      <c r="AQ79" s="42"/>
      <c r="AR79" s="46"/>
      <c r="AT79" s="46"/>
      <c r="AU79" s="46"/>
      <c r="AV79" s="46"/>
      <c r="AW79" s="46"/>
      <c r="AY79" s="46"/>
    </row>
    <row r="80" spans="1:63" x14ac:dyDescent="0.2">
      <c r="A80" s="46"/>
      <c r="B80" s="46"/>
      <c r="C80" s="46"/>
      <c r="D80" s="46"/>
      <c r="E80" s="42"/>
      <c r="F80" s="46"/>
      <c r="G80" s="46"/>
      <c r="H80" s="46"/>
      <c r="J80" s="45"/>
      <c r="K80" s="47"/>
      <c r="M80" s="43"/>
      <c r="N80" s="43"/>
      <c r="O80" s="43"/>
      <c r="S80" s="43"/>
      <c r="T80" s="43"/>
      <c r="U80" s="43"/>
      <c r="Z80" s="41"/>
      <c r="AA80" s="41"/>
      <c r="AB80" s="41"/>
      <c r="AC80" s="46"/>
      <c r="AE80" s="41"/>
      <c r="AF80" s="41"/>
      <c r="AG80" s="41"/>
      <c r="AJ80" s="41"/>
      <c r="AK80" s="41"/>
      <c r="AL80" s="41"/>
      <c r="AM80" s="46"/>
      <c r="AO80" s="41"/>
      <c r="AP80" s="41"/>
      <c r="AQ80" s="41"/>
      <c r="AR80" s="42"/>
      <c r="AS80" s="42"/>
      <c r="AT80" s="42"/>
      <c r="AU80" s="42"/>
      <c r="AV80" s="42"/>
      <c r="AW80" s="46"/>
      <c r="AY80" s="46"/>
    </row>
    <row r="81" spans="1:51" x14ac:dyDescent="0.2">
      <c r="A81" s="46"/>
      <c r="B81" s="46"/>
      <c r="C81" s="46"/>
      <c r="D81" s="46"/>
      <c r="E81" s="46"/>
      <c r="F81" s="46"/>
      <c r="G81" s="46"/>
      <c r="H81" s="46"/>
      <c r="J81" s="45"/>
      <c r="K81" s="47"/>
      <c r="M81" s="44"/>
      <c r="N81" s="44"/>
      <c r="O81" s="44"/>
      <c r="Z81" s="41"/>
      <c r="AA81" s="41"/>
      <c r="AB81" s="41"/>
      <c r="AC81" s="42"/>
      <c r="AD81" s="42"/>
      <c r="AE81" s="42"/>
      <c r="AF81" s="42"/>
      <c r="AG81" s="42"/>
      <c r="AJ81" s="42"/>
      <c r="AK81" s="42"/>
      <c r="AL81" s="42"/>
      <c r="AM81" s="46"/>
      <c r="AO81" s="42"/>
      <c r="AP81" s="42"/>
      <c r="AQ81" s="42"/>
      <c r="AR81" s="42"/>
      <c r="AS81" s="42"/>
      <c r="AT81" s="42"/>
      <c r="AU81" s="42"/>
      <c r="AV81" s="42"/>
      <c r="AW81" s="46"/>
      <c r="AY81" s="46"/>
    </row>
    <row r="82" spans="1:51" x14ac:dyDescent="0.2">
      <c r="A82" s="46"/>
      <c r="B82" s="46"/>
      <c r="C82" s="46"/>
      <c r="D82" s="46"/>
      <c r="E82" s="46"/>
      <c r="F82" s="46"/>
      <c r="G82" s="46"/>
      <c r="H82" s="46"/>
      <c r="J82" s="45"/>
      <c r="K82" s="47"/>
      <c r="Z82" s="41"/>
      <c r="AA82" s="41"/>
      <c r="AB82" s="41"/>
      <c r="AC82" s="46"/>
      <c r="AE82" s="46"/>
      <c r="AF82" s="46"/>
      <c r="AG82" s="46"/>
      <c r="AJ82" s="42"/>
      <c r="AK82" s="42"/>
      <c r="AL82" s="42"/>
      <c r="AM82" s="46"/>
      <c r="AO82" s="46"/>
      <c r="AP82" s="46"/>
      <c r="AQ82" s="46"/>
      <c r="AR82" s="42"/>
      <c r="AS82" s="42"/>
      <c r="AT82" s="42"/>
      <c r="AU82" s="42"/>
      <c r="AV82" s="42"/>
      <c r="AW82" s="46"/>
      <c r="AY82" s="46"/>
    </row>
    <row r="83" spans="1:51" x14ac:dyDescent="0.2">
      <c r="A83" s="46"/>
      <c r="B83" s="46"/>
      <c r="C83" s="46"/>
      <c r="D83" s="46"/>
      <c r="E83" s="46"/>
      <c r="F83" s="46"/>
      <c r="G83" s="46"/>
      <c r="H83" s="46"/>
      <c r="J83" s="45"/>
      <c r="K83" s="47"/>
      <c r="Z83" s="41"/>
      <c r="AA83" s="41"/>
      <c r="AB83" s="41"/>
      <c r="AC83" s="46"/>
      <c r="AE83" s="46"/>
      <c r="AF83" s="46"/>
      <c r="AG83" s="46"/>
      <c r="AJ83" s="46"/>
      <c r="AK83" s="46"/>
      <c r="AL83" s="46"/>
      <c r="AM83" s="46"/>
      <c r="AO83" s="46"/>
      <c r="AP83" s="46"/>
      <c r="AQ83" s="46"/>
      <c r="AR83" s="42"/>
      <c r="AS83" s="42"/>
      <c r="AT83" s="42"/>
      <c r="AU83" s="42"/>
      <c r="AV83" s="42"/>
      <c r="AW83" s="46"/>
      <c r="AY83" s="46"/>
    </row>
    <row r="84" spans="1:51" x14ac:dyDescent="0.2">
      <c r="A84" s="46"/>
      <c r="B84" s="46"/>
      <c r="C84" s="46"/>
      <c r="D84" s="46"/>
      <c r="E84" s="46"/>
      <c r="F84" s="46"/>
      <c r="G84" s="46"/>
      <c r="H84" s="46"/>
      <c r="J84" s="45"/>
      <c r="K84" s="47"/>
      <c r="Z84" s="41"/>
      <c r="AA84" s="41"/>
      <c r="AB84" s="41"/>
      <c r="AC84" s="46"/>
      <c r="AE84" s="46"/>
      <c r="AF84" s="46"/>
      <c r="AG84" s="46"/>
      <c r="AJ84" s="46"/>
      <c r="AK84" s="46"/>
      <c r="AL84" s="46"/>
      <c r="AM84" s="46"/>
      <c r="AO84" s="46"/>
      <c r="AP84" s="46"/>
      <c r="AQ84" s="46"/>
      <c r="AR84" s="42"/>
      <c r="AS84" s="42"/>
      <c r="AT84" s="42"/>
      <c r="AU84" s="42"/>
      <c r="AV84" s="42"/>
      <c r="AW84" s="46"/>
      <c r="AY84" s="46"/>
    </row>
    <row r="85" spans="1:51" x14ac:dyDescent="0.2">
      <c r="A85" s="46"/>
      <c r="B85" s="46"/>
      <c r="C85" s="46"/>
      <c r="D85" s="46"/>
      <c r="E85" s="46"/>
      <c r="F85" s="46"/>
      <c r="G85" s="46"/>
      <c r="H85" s="46"/>
      <c r="J85" s="45"/>
      <c r="K85" s="47"/>
      <c r="Z85" s="41"/>
      <c r="AA85" s="41"/>
      <c r="AB85" s="41"/>
      <c r="AC85" s="46"/>
      <c r="AE85" s="46"/>
      <c r="AF85" s="46"/>
      <c r="AG85" s="46"/>
      <c r="AJ85" s="46"/>
      <c r="AK85" s="46"/>
      <c r="AL85" s="46"/>
      <c r="AM85" s="46"/>
      <c r="AO85" s="46"/>
      <c r="AP85" s="46"/>
      <c r="AQ85" s="46"/>
      <c r="AR85" s="42"/>
      <c r="AS85" s="42"/>
      <c r="AT85" s="42"/>
      <c r="AU85" s="42"/>
      <c r="AV85" s="42"/>
      <c r="AW85" s="46"/>
      <c r="AY85" s="46"/>
    </row>
    <row r="86" spans="1:51" x14ac:dyDescent="0.2">
      <c r="A86" s="46"/>
      <c r="B86" s="46"/>
      <c r="C86" s="46"/>
      <c r="D86" s="46"/>
      <c r="E86" s="46"/>
      <c r="F86" s="46"/>
      <c r="G86" s="46"/>
      <c r="H86" s="46"/>
      <c r="J86" s="45"/>
      <c r="K86" s="47"/>
      <c r="Z86" s="41"/>
      <c r="AA86" s="41"/>
      <c r="AB86" s="41"/>
      <c r="AC86" s="46"/>
      <c r="AE86" s="46"/>
      <c r="AF86" s="46"/>
      <c r="AG86" s="46"/>
      <c r="AJ86" s="46"/>
      <c r="AK86" s="46"/>
      <c r="AL86" s="46"/>
      <c r="AM86" s="46"/>
      <c r="AO86" s="46"/>
      <c r="AP86" s="46"/>
      <c r="AQ86" s="46"/>
      <c r="AR86" s="42"/>
      <c r="AS86" s="42"/>
      <c r="AT86" s="42"/>
      <c r="AU86" s="42"/>
      <c r="AV86" s="42"/>
      <c r="AW86" s="46"/>
      <c r="AY86" s="46"/>
    </row>
    <row r="87" spans="1:51" x14ac:dyDescent="0.2">
      <c r="A87" s="46"/>
      <c r="B87" s="46"/>
      <c r="C87" s="46"/>
      <c r="D87" s="46"/>
      <c r="E87" s="46"/>
      <c r="F87" s="46"/>
      <c r="G87" s="46"/>
      <c r="H87" s="46"/>
      <c r="J87" s="45"/>
      <c r="K87" s="47"/>
      <c r="Z87" s="41"/>
      <c r="AA87" s="41"/>
      <c r="AB87" s="41"/>
      <c r="AC87" s="46"/>
      <c r="AE87" s="46"/>
      <c r="AF87" s="46"/>
      <c r="AG87" s="46"/>
      <c r="AJ87" s="46"/>
      <c r="AK87" s="46"/>
      <c r="AL87" s="46"/>
      <c r="AM87" s="46"/>
      <c r="AO87" s="46"/>
      <c r="AP87" s="46"/>
      <c r="AQ87" s="46"/>
      <c r="AR87" s="42"/>
      <c r="AS87" s="42"/>
      <c r="AT87" s="42"/>
      <c r="AU87" s="42"/>
      <c r="AV87" s="42"/>
      <c r="AW87" s="46"/>
      <c r="AY87" s="46"/>
    </row>
    <row r="88" spans="1:51" x14ac:dyDescent="0.2">
      <c r="A88" s="46"/>
      <c r="B88" s="46"/>
      <c r="C88" s="46"/>
      <c r="D88" s="46"/>
      <c r="E88" s="46"/>
      <c r="F88" s="46"/>
      <c r="G88" s="46"/>
      <c r="H88" s="46"/>
      <c r="J88" s="45"/>
      <c r="K88" s="47"/>
      <c r="Z88" s="41"/>
      <c r="AA88" s="41"/>
      <c r="AB88" s="41"/>
      <c r="AC88" s="46"/>
      <c r="AE88" s="46"/>
      <c r="AF88" s="46"/>
      <c r="AG88" s="46"/>
      <c r="AJ88" s="46"/>
      <c r="AK88" s="46"/>
      <c r="AL88" s="46"/>
      <c r="AM88" s="46"/>
      <c r="AO88" s="46"/>
      <c r="AP88" s="46"/>
      <c r="AQ88" s="46"/>
      <c r="AR88" s="42"/>
      <c r="AS88" s="42"/>
      <c r="AT88" s="42"/>
      <c r="AU88" s="42"/>
      <c r="AV88" s="42"/>
      <c r="AW88" s="46"/>
      <c r="AY88" s="46"/>
    </row>
    <row r="89" spans="1:51" x14ac:dyDescent="0.2">
      <c r="A89" s="46"/>
      <c r="B89" s="46"/>
      <c r="C89" s="46"/>
      <c r="D89" s="46"/>
      <c r="E89" s="46"/>
      <c r="F89" s="46"/>
      <c r="G89" s="46"/>
      <c r="H89" s="46"/>
      <c r="J89" s="45"/>
      <c r="K89" s="47"/>
      <c r="Z89" s="41"/>
      <c r="AA89" s="41"/>
      <c r="AB89" s="41"/>
      <c r="AC89" s="46"/>
      <c r="AE89" s="46"/>
      <c r="AF89" s="46"/>
      <c r="AG89" s="46"/>
      <c r="AJ89" s="46"/>
      <c r="AK89" s="46"/>
      <c r="AL89" s="46"/>
      <c r="AM89" s="46"/>
      <c r="AO89" s="46"/>
      <c r="AP89" s="46"/>
      <c r="AQ89" s="46"/>
      <c r="AR89" s="42"/>
      <c r="AS89" s="42"/>
      <c r="AT89" s="42"/>
      <c r="AU89" s="42"/>
      <c r="AV89" s="42"/>
      <c r="AW89" s="46"/>
      <c r="AY89" s="46"/>
    </row>
    <row r="90" spans="1:51" x14ac:dyDescent="0.2">
      <c r="A90" s="46"/>
      <c r="B90" s="46"/>
      <c r="C90" s="46"/>
      <c r="D90" s="46"/>
      <c r="E90" s="46"/>
      <c r="F90" s="46"/>
      <c r="G90" s="46"/>
      <c r="H90" s="46"/>
      <c r="J90" s="45"/>
      <c r="K90" s="47"/>
      <c r="Z90" s="41"/>
      <c r="AA90" s="41"/>
      <c r="AB90" s="41"/>
      <c r="AC90" s="46"/>
      <c r="AE90" s="46"/>
      <c r="AF90" s="46"/>
      <c r="AG90" s="46"/>
      <c r="AJ90" s="46"/>
      <c r="AK90" s="46"/>
      <c r="AL90" s="46"/>
      <c r="AM90" s="46"/>
      <c r="AO90" s="46"/>
      <c r="AP90" s="46"/>
      <c r="AQ90" s="46"/>
      <c r="AR90" s="42"/>
      <c r="AS90" s="42"/>
      <c r="AT90" s="42"/>
      <c r="AU90" s="42"/>
      <c r="AV90" s="42"/>
      <c r="AW90" s="46"/>
      <c r="AY90" s="46"/>
    </row>
    <row r="91" spans="1:51" x14ac:dyDescent="0.2">
      <c r="A91" s="46"/>
      <c r="B91" s="46"/>
      <c r="C91" s="46"/>
      <c r="D91" s="46"/>
      <c r="E91" s="46"/>
      <c r="F91" s="46"/>
      <c r="G91" s="46"/>
      <c r="H91" s="46"/>
      <c r="J91" s="45"/>
      <c r="K91" s="47"/>
      <c r="Z91" s="41"/>
      <c r="AA91" s="41"/>
      <c r="AB91" s="41"/>
      <c r="AC91" s="46"/>
      <c r="AE91" s="46"/>
      <c r="AF91" s="46"/>
      <c r="AG91" s="46"/>
      <c r="AJ91" s="46"/>
      <c r="AK91" s="46"/>
      <c r="AL91" s="46"/>
      <c r="AM91" s="46"/>
      <c r="AO91" s="46"/>
      <c r="AP91" s="46"/>
      <c r="AQ91" s="46"/>
      <c r="AR91" s="46"/>
      <c r="AT91" s="42"/>
      <c r="AU91" s="42"/>
      <c r="AV91" s="42"/>
      <c r="AW91" s="46"/>
      <c r="AY91" s="46"/>
    </row>
    <row r="92" spans="1:51" x14ac:dyDescent="0.2">
      <c r="A92" s="46"/>
      <c r="B92" s="46"/>
      <c r="C92" s="46"/>
      <c r="D92" s="46"/>
      <c r="E92" s="46"/>
      <c r="F92" s="46"/>
      <c r="G92" s="46"/>
      <c r="H92" s="46"/>
      <c r="J92" s="45"/>
      <c r="K92" s="47"/>
      <c r="Z92" s="46"/>
      <c r="AA92" s="46"/>
      <c r="AB92" s="46"/>
      <c r="AC92" s="46"/>
      <c r="AE92" s="46"/>
      <c r="AF92" s="46"/>
      <c r="AG92" s="46"/>
      <c r="AJ92" s="46"/>
      <c r="AK92" s="46"/>
      <c r="AL92" s="46"/>
      <c r="AM92" s="46"/>
      <c r="AO92" s="46"/>
      <c r="AP92" s="46"/>
      <c r="AQ92" s="46"/>
      <c r="AR92" s="46"/>
      <c r="AT92" s="42"/>
      <c r="AU92" s="42"/>
      <c r="AV92" s="42"/>
      <c r="AW92" s="46"/>
      <c r="AY92" s="46"/>
    </row>
    <row r="93" spans="1:51" x14ac:dyDescent="0.2">
      <c r="A93" s="46"/>
      <c r="B93" s="46"/>
      <c r="C93" s="46"/>
      <c r="D93" s="46"/>
      <c r="E93" s="46"/>
      <c r="F93" s="46"/>
      <c r="G93" s="46"/>
      <c r="H93" s="46"/>
      <c r="J93" s="45"/>
      <c r="K93" s="47"/>
      <c r="Z93" s="46"/>
      <c r="AA93" s="46"/>
      <c r="AB93" s="46"/>
      <c r="AC93" s="46"/>
      <c r="AE93" s="46"/>
      <c r="AF93" s="46"/>
      <c r="AG93" s="46"/>
      <c r="AJ93" s="46"/>
      <c r="AK93" s="46"/>
      <c r="AL93" s="46"/>
      <c r="AM93" s="46"/>
      <c r="AO93" s="46"/>
      <c r="AP93" s="46"/>
      <c r="AQ93" s="46"/>
      <c r="AR93" s="46"/>
      <c r="AT93" s="42"/>
      <c r="AU93" s="42"/>
      <c r="AV93" s="42"/>
      <c r="AW93" s="46"/>
      <c r="AY93" s="46"/>
    </row>
    <row r="94" spans="1:51" x14ac:dyDescent="0.2">
      <c r="A94" s="46"/>
      <c r="B94" s="46"/>
      <c r="C94" s="46"/>
      <c r="D94" s="46"/>
      <c r="E94" s="46"/>
      <c r="F94" s="46"/>
      <c r="G94" s="46"/>
      <c r="H94" s="46"/>
      <c r="J94" s="45"/>
      <c r="K94" s="47"/>
      <c r="Z94" s="46"/>
      <c r="AA94" s="46"/>
      <c r="AB94" s="46"/>
      <c r="AC94" s="46"/>
      <c r="AE94" s="46"/>
      <c r="AF94" s="46"/>
      <c r="AG94" s="46"/>
      <c r="AJ94" s="46"/>
      <c r="AK94" s="46"/>
      <c r="AL94" s="46"/>
      <c r="AM94" s="46"/>
      <c r="AO94" s="46"/>
      <c r="AP94" s="46"/>
      <c r="AQ94" s="46"/>
      <c r="AR94" s="46"/>
      <c r="AT94" s="46"/>
      <c r="AU94" s="46"/>
      <c r="AV94" s="46"/>
      <c r="AW94" s="46"/>
      <c r="AY94" s="46"/>
    </row>
    <row r="95" spans="1:51" x14ac:dyDescent="0.2">
      <c r="A95" s="46"/>
      <c r="B95" s="46"/>
      <c r="C95" s="46"/>
      <c r="D95" s="46"/>
      <c r="E95" s="46"/>
      <c r="F95" s="46"/>
      <c r="G95" s="46"/>
      <c r="H95" s="46"/>
      <c r="J95" s="45"/>
      <c r="K95" s="47"/>
      <c r="Z95" s="46"/>
      <c r="AA95" s="46"/>
      <c r="AB95" s="46"/>
      <c r="AC95" s="46"/>
      <c r="AE95" s="46"/>
      <c r="AF95" s="46"/>
      <c r="AG95" s="46"/>
      <c r="AJ95" s="46"/>
      <c r="AK95" s="46"/>
      <c r="AL95" s="46"/>
      <c r="AM95" s="46"/>
      <c r="AO95" s="46"/>
      <c r="AP95" s="46"/>
      <c r="AQ95" s="46"/>
      <c r="AR95" s="46"/>
      <c r="AT95" s="46"/>
      <c r="AU95" s="46"/>
      <c r="AV95" s="46"/>
      <c r="AW95" s="46"/>
      <c r="AY95" s="46"/>
    </row>
    <row r="96" spans="1:51" x14ac:dyDescent="0.2">
      <c r="A96" s="46"/>
      <c r="B96" s="46"/>
      <c r="C96" s="46"/>
      <c r="D96" s="46"/>
      <c r="E96" s="46"/>
      <c r="F96" s="46"/>
      <c r="G96" s="46"/>
      <c r="H96" s="46"/>
      <c r="J96" s="45"/>
      <c r="K96" s="47"/>
      <c r="Z96" s="46"/>
      <c r="AA96" s="46"/>
      <c r="AB96" s="46"/>
      <c r="AC96" s="46"/>
      <c r="AE96" s="46"/>
      <c r="AF96" s="46"/>
      <c r="AG96" s="46"/>
      <c r="AJ96" s="46"/>
      <c r="AK96" s="46"/>
      <c r="AL96" s="46"/>
      <c r="AM96" s="46"/>
      <c r="AO96" s="46"/>
      <c r="AP96" s="46"/>
      <c r="AQ96" s="46"/>
      <c r="AR96" s="46"/>
      <c r="AT96" s="46"/>
      <c r="AU96" s="46"/>
      <c r="AV96" s="46"/>
      <c r="AW96" s="46"/>
      <c r="AY96" s="46"/>
    </row>
    <row r="97" spans="1:51" x14ac:dyDescent="0.2">
      <c r="A97" s="46"/>
      <c r="B97" s="46"/>
      <c r="C97" s="46"/>
      <c r="D97" s="46"/>
      <c r="E97" s="46"/>
      <c r="F97" s="46"/>
      <c r="G97" s="46"/>
      <c r="H97" s="46"/>
      <c r="J97" s="45"/>
      <c r="K97" s="47"/>
      <c r="Z97" s="46"/>
      <c r="AA97" s="46"/>
      <c r="AB97" s="46"/>
      <c r="AC97" s="46"/>
      <c r="AE97" s="46"/>
      <c r="AF97" s="46"/>
      <c r="AG97" s="46"/>
      <c r="AJ97" s="46"/>
      <c r="AK97" s="46"/>
      <c r="AL97" s="46"/>
      <c r="AM97" s="46"/>
      <c r="AO97" s="46"/>
      <c r="AP97" s="46"/>
      <c r="AQ97" s="46"/>
      <c r="AR97" s="46"/>
      <c r="AT97" s="46"/>
      <c r="AU97" s="46"/>
      <c r="AV97" s="46"/>
      <c r="AW97" s="46"/>
      <c r="AY97" s="46"/>
    </row>
    <row r="98" spans="1:51" x14ac:dyDescent="0.2">
      <c r="A98" s="46"/>
      <c r="B98" s="46"/>
      <c r="C98" s="46"/>
      <c r="D98" s="46"/>
      <c r="E98" s="46"/>
      <c r="F98" s="46"/>
      <c r="G98" s="46"/>
      <c r="H98" s="46"/>
      <c r="J98" s="45"/>
      <c r="K98" s="47"/>
      <c r="Z98" s="46"/>
      <c r="AA98" s="46"/>
      <c r="AB98" s="46"/>
      <c r="AC98" s="46"/>
      <c r="AE98" s="46"/>
      <c r="AF98" s="46"/>
      <c r="AG98" s="46"/>
      <c r="AJ98" s="46"/>
      <c r="AK98" s="46"/>
      <c r="AL98" s="46"/>
      <c r="AM98" s="46"/>
      <c r="AO98" s="46"/>
      <c r="AP98" s="46"/>
      <c r="AQ98" s="46"/>
      <c r="AR98" s="46"/>
      <c r="AT98" s="46"/>
      <c r="AU98" s="46"/>
      <c r="AV98" s="46"/>
      <c r="AW98" s="46"/>
      <c r="AY98" s="46"/>
    </row>
  </sheetData>
  <mergeCells count="39">
    <mergeCell ref="E1:H1"/>
    <mergeCell ref="X1:BA1"/>
    <mergeCell ref="C66:D66"/>
    <mergeCell ref="C67:D67"/>
    <mergeCell ref="A1:A3"/>
    <mergeCell ref="B1:B3"/>
    <mergeCell ref="C1:C3"/>
    <mergeCell ref="D1:D3"/>
    <mergeCell ref="C73:D73"/>
    <mergeCell ref="C74:D74"/>
    <mergeCell ref="C75:D75"/>
    <mergeCell ref="C76:D76"/>
    <mergeCell ref="A65:B66"/>
    <mergeCell ref="A67:B68"/>
    <mergeCell ref="A69:B70"/>
    <mergeCell ref="A71:B72"/>
    <mergeCell ref="A75:B76"/>
    <mergeCell ref="A73:B74"/>
    <mergeCell ref="C68:D68"/>
    <mergeCell ref="C69:D69"/>
    <mergeCell ref="C70:D70"/>
    <mergeCell ref="C71:D71"/>
    <mergeCell ref="C72:D72"/>
    <mergeCell ref="C65:D65"/>
    <mergeCell ref="BG1:BK1"/>
    <mergeCell ref="L2:O2"/>
    <mergeCell ref="R2:U2"/>
    <mergeCell ref="Y2:AB2"/>
    <mergeCell ref="AD2:AG2"/>
    <mergeCell ref="AI2:AL2"/>
    <mergeCell ref="AN2:AQ2"/>
    <mergeCell ref="AS2:AV2"/>
    <mergeCell ref="AX2:BA2"/>
    <mergeCell ref="BB1:BF1"/>
    <mergeCell ref="BD2:BF2"/>
    <mergeCell ref="BB2:BC2"/>
    <mergeCell ref="BI2:BK2"/>
    <mergeCell ref="BG2:BH2"/>
    <mergeCell ref="J1:W1"/>
  </mergeCells>
  <phoneticPr fontId="3" type="noConversion"/>
  <pageMargins left="0.7" right="0.7" top="0.75" bottom="0.75" header="0.3" footer="0.3"/>
  <pageSetup paperSize="9" orientation="portrait" horizontalDpi="0" verticalDpi="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16A3A-5A47-2F41-8B14-4F0933009E92}">
  <dimension ref="A1:N44"/>
  <sheetViews>
    <sheetView workbookViewId="0">
      <pane xSplit="4" ySplit="2" topLeftCell="E18" activePane="bottomRight" state="frozen"/>
      <selection pane="topRight" activeCell="E1" sqref="E1"/>
      <selection pane="bottomLeft" activeCell="A3" sqref="A3"/>
      <selection pane="bottomRight" activeCell="F41" sqref="F41:K45"/>
    </sheetView>
  </sheetViews>
  <sheetFormatPr baseColWidth="10" defaultRowHeight="16" x14ac:dyDescent="0.2"/>
  <cols>
    <col min="1" max="1" width="12.6640625" style="1" bestFit="1" customWidth="1"/>
    <col min="2" max="2" width="8" style="1" bestFit="1" customWidth="1"/>
    <col min="3" max="3" width="6.83203125" style="1" bestFit="1" customWidth="1"/>
    <col min="4" max="4" width="9.5" style="1" bestFit="1" customWidth="1"/>
    <col min="5" max="5" width="12" style="1" bestFit="1" customWidth="1"/>
    <col min="6" max="6" width="11" style="5" bestFit="1" customWidth="1"/>
    <col min="7" max="8" width="11" style="1" bestFit="1" customWidth="1"/>
    <col min="9" max="11" width="11.33203125" style="1" bestFit="1" customWidth="1"/>
    <col min="12" max="12" width="11.5" style="1" bestFit="1" customWidth="1"/>
    <col min="13" max="13" width="11.6640625" style="1" bestFit="1" customWidth="1"/>
    <col min="14" max="14" width="19.6640625" style="1" bestFit="1" customWidth="1"/>
    <col min="15" max="16384" width="10.83203125" style="1"/>
  </cols>
  <sheetData>
    <row r="1" spans="1:14" s="83" customFormat="1" x14ac:dyDescent="0.2">
      <c r="A1" s="171" t="s">
        <v>27</v>
      </c>
      <c r="B1" s="172" t="s">
        <v>0</v>
      </c>
      <c r="C1" s="172" t="s">
        <v>29</v>
      </c>
      <c r="D1" s="172" t="s">
        <v>28</v>
      </c>
      <c r="E1" s="83" t="s">
        <v>59</v>
      </c>
      <c r="F1" s="92" t="s">
        <v>62</v>
      </c>
      <c r="G1" s="83" t="s">
        <v>63</v>
      </c>
      <c r="H1" s="83" t="s">
        <v>40</v>
      </c>
      <c r="I1" s="83" t="s">
        <v>64</v>
      </c>
      <c r="J1" s="83" t="s">
        <v>65</v>
      </c>
      <c r="K1" s="83" t="s">
        <v>41</v>
      </c>
      <c r="L1" s="83" t="s">
        <v>60</v>
      </c>
      <c r="M1" s="83" t="s">
        <v>68</v>
      </c>
      <c r="N1" s="83" t="s">
        <v>67</v>
      </c>
    </row>
    <row r="2" spans="1:14" s="83" customFormat="1" ht="19" x14ac:dyDescent="0.2">
      <c r="A2" s="171"/>
      <c r="B2" s="172"/>
      <c r="C2" s="172"/>
      <c r="D2" s="172"/>
      <c r="E2" s="83" t="s">
        <v>48</v>
      </c>
      <c r="F2" s="92" t="s">
        <v>273</v>
      </c>
      <c r="G2" s="83" t="s">
        <v>273</v>
      </c>
      <c r="H2" s="83" t="s">
        <v>273</v>
      </c>
      <c r="I2" s="83" t="s">
        <v>274</v>
      </c>
      <c r="J2" s="83" t="s">
        <v>274</v>
      </c>
      <c r="K2" s="83" t="s">
        <v>274</v>
      </c>
      <c r="L2" s="83" t="s">
        <v>49</v>
      </c>
      <c r="M2" s="83" t="s">
        <v>49</v>
      </c>
      <c r="N2" s="83" t="s">
        <v>49</v>
      </c>
    </row>
    <row r="3" spans="1:14" x14ac:dyDescent="0.2">
      <c r="A3" s="18" t="s">
        <v>50</v>
      </c>
      <c r="B3" s="18" t="s">
        <v>10</v>
      </c>
      <c r="C3" s="1" t="s">
        <v>30</v>
      </c>
      <c r="D3" s="18" t="s">
        <v>51</v>
      </c>
      <c r="E3" s="20">
        <v>2.0166666666666666</v>
      </c>
      <c r="F3" s="42">
        <v>160.2285812264424</v>
      </c>
      <c r="G3" s="9">
        <v>88.453915477278656</v>
      </c>
      <c r="H3" s="9">
        <v>35.590743346692769</v>
      </c>
      <c r="I3" s="9">
        <v>30.229913055418944</v>
      </c>
      <c r="J3" s="9">
        <v>14.502895394206545</v>
      </c>
      <c r="K3" s="9">
        <v>7.7985211543201975</v>
      </c>
      <c r="L3" s="21">
        <v>0.80307869999999992</v>
      </c>
      <c r="M3" s="21">
        <v>15.921299999999997</v>
      </c>
      <c r="N3" s="1">
        <v>0.81899999999999995</v>
      </c>
    </row>
    <row r="4" spans="1:14" x14ac:dyDescent="0.2">
      <c r="A4" s="16" t="s">
        <v>50</v>
      </c>
      <c r="B4" s="16" t="s">
        <v>11</v>
      </c>
      <c r="C4" s="1" t="s">
        <v>30</v>
      </c>
      <c r="D4" s="16" t="s">
        <v>51</v>
      </c>
      <c r="E4" s="17">
        <v>2</v>
      </c>
      <c r="F4" s="42">
        <v>158.67050186871953</v>
      </c>
      <c r="G4" s="9">
        <v>97.722759705928866</v>
      </c>
      <c r="H4" s="9">
        <v>30.47387108139533</v>
      </c>
      <c r="I4" s="9">
        <v>29.925116143433467</v>
      </c>
      <c r="J4" s="9">
        <v>16.578226848579607</v>
      </c>
      <c r="K4" s="9">
        <v>6.6734446474269298</v>
      </c>
      <c r="L4" s="21">
        <v>0.81165431666666665</v>
      </c>
      <c r="M4" s="21">
        <v>7.3456833333333345</v>
      </c>
      <c r="N4" s="1">
        <v>0.81899999999999995</v>
      </c>
    </row>
    <row r="5" spans="1:14" x14ac:dyDescent="0.2">
      <c r="A5" s="16" t="s">
        <v>50</v>
      </c>
      <c r="B5" s="16" t="s">
        <v>12</v>
      </c>
      <c r="C5" s="1" t="s">
        <v>30</v>
      </c>
      <c r="D5" s="16" t="s">
        <v>51</v>
      </c>
      <c r="E5" s="17">
        <v>2</v>
      </c>
      <c r="F5" s="42">
        <v>159.22171522688498</v>
      </c>
      <c r="G5" s="9">
        <v>112.33316959044852</v>
      </c>
      <c r="H5" s="9">
        <v>23.444272818218231</v>
      </c>
      <c r="I5" s="9">
        <v>30.032946420871657</v>
      </c>
      <c r="J5" s="9">
        <v>21.161960402466729</v>
      </c>
      <c r="K5" s="9">
        <v>4.4354930092024638</v>
      </c>
      <c r="L5" s="21">
        <v>0.80859959999999997</v>
      </c>
      <c r="M5" s="21">
        <v>10.400400000000003</v>
      </c>
      <c r="N5" s="1">
        <v>0.81899999999999995</v>
      </c>
    </row>
    <row r="6" spans="1:14" x14ac:dyDescent="0.2">
      <c r="A6" s="16" t="s">
        <v>50</v>
      </c>
      <c r="B6" s="16" t="s">
        <v>16</v>
      </c>
      <c r="C6" s="1" t="s">
        <v>32</v>
      </c>
      <c r="D6" s="16" t="s">
        <v>51</v>
      </c>
      <c r="E6" s="17">
        <v>2.4166666666666665</v>
      </c>
      <c r="F6" s="42">
        <v>157.36183043649828</v>
      </c>
      <c r="G6" s="9">
        <v>131.29714240096698</v>
      </c>
      <c r="H6" s="9">
        <v>10.785388152633644</v>
      </c>
      <c r="I6" s="9">
        <v>29.669109278720487</v>
      </c>
      <c r="J6" s="9">
        <v>24.505079291885103</v>
      </c>
      <c r="K6" s="9">
        <v>2.1368399945525729</v>
      </c>
      <c r="L6" s="21">
        <v>0.81899999999999995</v>
      </c>
      <c r="M6" s="9">
        <v>0</v>
      </c>
      <c r="N6" s="1">
        <v>0.81899999999999995</v>
      </c>
    </row>
    <row r="7" spans="1:14" x14ac:dyDescent="0.2">
      <c r="A7" s="16" t="s">
        <v>50</v>
      </c>
      <c r="B7" s="16" t="s">
        <v>17</v>
      </c>
      <c r="C7" s="1" t="s">
        <v>32</v>
      </c>
      <c r="D7" s="16" t="s">
        <v>51</v>
      </c>
      <c r="E7" s="17">
        <v>2.65</v>
      </c>
      <c r="F7" s="42">
        <v>157.36183043649828</v>
      </c>
      <c r="G7" s="9">
        <v>135.24470360960106</v>
      </c>
      <c r="H7" s="9">
        <v>8.3460855950555555</v>
      </c>
      <c r="I7" s="9">
        <v>29.669109278720487</v>
      </c>
      <c r="J7" s="9">
        <v>24.25649329660336</v>
      </c>
      <c r="K7" s="9">
        <v>2.0424965970253313</v>
      </c>
      <c r="L7" s="21">
        <v>0.81899999999999995</v>
      </c>
      <c r="M7" s="9">
        <v>0</v>
      </c>
      <c r="N7" s="1">
        <v>0.81899999999999995</v>
      </c>
    </row>
    <row r="8" spans="1:14" x14ac:dyDescent="0.2">
      <c r="A8" s="16" t="s">
        <v>50</v>
      </c>
      <c r="B8" s="16" t="s">
        <v>18</v>
      </c>
      <c r="C8" s="1" t="s">
        <v>32</v>
      </c>
      <c r="D8" s="16" t="s">
        <v>51</v>
      </c>
      <c r="E8" s="17">
        <v>2.6166666666666667</v>
      </c>
      <c r="F8" s="42">
        <v>157.36183043649828</v>
      </c>
      <c r="G8" s="9">
        <v>144.31334958212986</v>
      </c>
      <c r="H8" s="9">
        <v>4.9866805812872945</v>
      </c>
      <c r="I8" s="9">
        <v>29.669109278720487</v>
      </c>
      <c r="J8" s="9">
        <v>27.68033476318735</v>
      </c>
      <c r="K8" s="9">
        <v>0.76004121612731357</v>
      </c>
      <c r="L8" s="21">
        <v>0.81899999999999995</v>
      </c>
      <c r="M8" s="9">
        <v>0</v>
      </c>
      <c r="N8" s="1">
        <v>0.81899999999999995</v>
      </c>
    </row>
    <row r="9" spans="1:14" x14ac:dyDescent="0.2">
      <c r="A9" s="16" t="s">
        <v>52</v>
      </c>
      <c r="B9" s="16" t="s">
        <v>13</v>
      </c>
      <c r="C9" s="1" t="s">
        <v>31</v>
      </c>
      <c r="D9" s="16" t="s">
        <v>51</v>
      </c>
      <c r="E9" s="17">
        <v>2.0166666666666666</v>
      </c>
      <c r="F9" s="42">
        <v>196.00570976921995</v>
      </c>
      <c r="G9" s="9">
        <v>102.38451359365855</v>
      </c>
      <c r="H9" s="9">
        <v>46.423733640774245</v>
      </c>
      <c r="I9" s="9">
        <v>36.423015232748227</v>
      </c>
      <c r="J9" s="9">
        <v>19.372986706592261</v>
      </c>
      <c r="K9" s="9">
        <v>8.4545595997467604</v>
      </c>
      <c r="L9" s="21">
        <v>0.81321566666666667</v>
      </c>
      <c r="M9" s="21">
        <v>5.7843333333333335</v>
      </c>
      <c r="N9" s="1">
        <v>0.81899999999999995</v>
      </c>
    </row>
    <row r="10" spans="1:14" x14ac:dyDescent="0.2">
      <c r="A10" s="16" t="s">
        <v>52</v>
      </c>
      <c r="B10" s="16" t="s">
        <v>14</v>
      </c>
      <c r="C10" s="1" t="s">
        <v>31</v>
      </c>
      <c r="D10" s="16" t="s">
        <v>51</v>
      </c>
      <c r="E10" s="17">
        <v>2.0166666666666666</v>
      </c>
      <c r="F10" s="42">
        <v>196.07990438443377</v>
      </c>
      <c r="G10" s="9">
        <v>104.08515683684874</v>
      </c>
      <c r="H10" s="9">
        <v>45.617230188885145</v>
      </c>
      <c r="I10" s="9">
        <v>36.437203200353615</v>
      </c>
      <c r="J10" s="9">
        <v>19.127165897482719</v>
      </c>
      <c r="K10" s="9">
        <v>8.5834895716715192</v>
      </c>
      <c r="L10" s="21">
        <v>0.81288653333333327</v>
      </c>
      <c r="M10" s="21">
        <v>6.1134666666666666</v>
      </c>
      <c r="N10" s="1">
        <v>0.81899999999999995</v>
      </c>
    </row>
    <row r="11" spans="1:14" x14ac:dyDescent="0.2">
      <c r="A11" s="16" t="s">
        <v>52</v>
      </c>
      <c r="B11" s="16" t="s">
        <v>15</v>
      </c>
      <c r="C11" s="1" t="s">
        <v>31</v>
      </c>
      <c r="D11" s="16" t="s">
        <v>51</v>
      </c>
      <c r="E11" s="17">
        <v>2</v>
      </c>
      <c r="F11" s="42">
        <v>197.27270672117035</v>
      </c>
      <c r="G11" s="9">
        <v>128.73004329759988</v>
      </c>
      <c r="H11" s="9">
        <v>34.271331711785237</v>
      </c>
      <c r="I11" s="9">
        <v>36.665298472018208</v>
      </c>
      <c r="J11" s="9">
        <v>25.330242201823118</v>
      </c>
      <c r="K11" s="9">
        <v>5.6675281350975446</v>
      </c>
      <c r="L11" s="21">
        <v>0.80763149999999995</v>
      </c>
      <c r="M11" s="21">
        <v>11.368500000000001</v>
      </c>
      <c r="N11" s="1">
        <v>0.81899999999999995</v>
      </c>
    </row>
    <row r="12" spans="1:14" x14ac:dyDescent="0.2">
      <c r="A12" s="16" t="s">
        <v>52</v>
      </c>
      <c r="B12" s="16" t="s">
        <v>16</v>
      </c>
      <c r="C12" s="1" t="s">
        <v>32</v>
      </c>
      <c r="D12" s="16" t="s">
        <v>51</v>
      </c>
      <c r="E12" s="17">
        <v>2.8833333333333333</v>
      </c>
      <c r="F12" s="42">
        <v>194.71151435132828</v>
      </c>
      <c r="G12" s="9">
        <v>203.29821293961604</v>
      </c>
      <c r="H12" s="9">
        <v>-2.9780457531633848</v>
      </c>
      <c r="I12" s="9">
        <v>36.175530929323138</v>
      </c>
      <c r="J12" s="9">
        <v>37.500734538580716</v>
      </c>
      <c r="K12" s="9">
        <v>-0.45960818818181892</v>
      </c>
      <c r="L12" s="21">
        <v>0.81899999999999995</v>
      </c>
      <c r="M12" s="9">
        <v>0</v>
      </c>
      <c r="N12" s="1">
        <v>0.81899999999999995</v>
      </c>
    </row>
    <row r="13" spans="1:14" x14ac:dyDescent="0.2">
      <c r="A13" s="16" t="s">
        <v>52</v>
      </c>
      <c r="B13" s="16" t="s">
        <v>17</v>
      </c>
      <c r="C13" s="1" t="s">
        <v>32</v>
      </c>
      <c r="D13" s="16" t="s">
        <v>51</v>
      </c>
      <c r="E13" s="17">
        <v>2.5333333333333332</v>
      </c>
      <c r="F13" s="42">
        <v>194.71151435132828</v>
      </c>
      <c r="G13" s="9">
        <v>198.97209302097784</v>
      </c>
      <c r="H13" s="9">
        <v>-1.6818073695985112</v>
      </c>
      <c r="I13" s="9">
        <v>36.175530929323138</v>
      </c>
      <c r="J13" s="9">
        <v>39.132532792079758</v>
      </c>
      <c r="K13" s="9">
        <v>-1.167237577403929</v>
      </c>
      <c r="L13" s="21">
        <v>0.81899999999999995</v>
      </c>
      <c r="M13" s="9">
        <v>0</v>
      </c>
      <c r="N13" s="1">
        <v>0.81899999999999995</v>
      </c>
    </row>
    <row r="14" spans="1:14" x14ac:dyDescent="0.2">
      <c r="A14" s="16" t="s">
        <v>52</v>
      </c>
      <c r="B14" s="16" t="s">
        <v>18</v>
      </c>
      <c r="C14" s="1" t="s">
        <v>32</v>
      </c>
      <c r="D14" s="16" t="s">
        <v>51</v>
      </c>
      <c r="E14" s="17">
        <v>2.8166666666666669</v>
      </c>
      <c r="F14" s="42">
        <v>194.71151435132828</v>
      </c>
      <c r="G14" s="9">
        <v>187.83788756101077</v>
      </c>
      <c r="H14" s="9">
        <v>2.4403408723020714</v>
      </c>
      <c r="I14" s="9">
        <v>36.175530929323138</v>
      </c>
      <c r="J14" s="9">
        <v>37.079029229559957</v>
      </c>
      <c r="K14" s="9">
        <v>-0.32076862730301275</v>
      </c>
      <c r="L14" s="21">
        <v>0.81899999999999995</v>
      </c>
      <c r="M14" s="9">
        <v>0</v>
      </c>
      <c r="N14" s="1">
        <v>0.81899999999999995</v>
      </c>
    </row>
    <row r="15" spans="1:14" x14ac:dyDescent="0.2">
      <c r="A15" s="16" t="s">
        <v>53</v>
      </c>
      <c r="B15" s="16" t="s">
        <v>19</v>
      </c>
      <c r="C15" s="1" t="s">
        <v>30</v>
      </c>
      <c r="D15" s="16" t="s">
        <v>51</v>
      </c>
      <c r="E15" s="16">
        <v>2</v>
      </c>
      <c r="F15" s="42">
        <v>199.85257076724864</v>
      </c>
      <c r="G15" s="9">
        <v>122.61202511094274</v>
      </c>
      <c r="H15" s="9">
        <v>38.620272828152949</v>
      </c>
      <c r="I15" s="9">
        <v>36.004145108907537</v>
      </c>
      <c r="J15" s="9">
        <v>19.93911842189809</v>
      </c>
      <c r="K15" s="9">
        <v>8.0325133435047231</v>
      </c>
      <c r="L15" s="21">
        <v>0.80610719999999991</v>
      </c>
      <c r="M15" s="21">
        <v>12.892799999999999</v>
      </c>
      <c r="N15" s="1">
        <v>0.81899999999999995</v>
      </c>
    </row>
    <row r="16" spans="1:14" x14ac:dyDescent="0.2">
      <c r="A16" s="16" t="s">
        <v>53</v>
      </c>
      <c r="B16" s="16" t="s">
        <v>20</v>
      </c>
      <c r="C16" s="1" t="s">
        <v>30</v>
      </c>
      <c r="D16" s="16" t="s">
        <v>51</v>
      </c>
      <c r="E16" s="16">
        <v>2</v>
      </c>
      <c r="F16" s="42">
        <v>198.36913453371184</v>
      </c>
      <c r="G16" s="9">
        <v>141.43286338911906</v>
      </c>
      <c r="H16" s="9">
        <v>28.46813557229639</v>
      </c>
      <c r="I16" s="9">
        <v>35.72962687347249</v>
      </c>
      <c r="J16" s="9">
        <v>21.068159139225127</v>
      </c>
      <c r="K16" s="9">
        <v>7.3307338671236817</v>
      </c>
      <c r="L16" s="21">
        <v>0.81254986666666662</v>
      </c>
      <c r="M16" s="21">
        <v>6.4501333333333335</v>
      </c>
      <c r="N16" s="1">
        <v>0.81899999999999995</v>
      </c>
    </row>
    <row r="17" spans="1:14" x14ac:dyDescent="0.2">
      <c r="A17" s="16" t="s">
        <v>53</v>
      </c>
      <c r="B17" s="16" t="s">
        <v>21</v>
      </c>
      <c r="C17" s="1" t="s">
        <v>30</v>
      </c>
      <c r="D17" s="16" t="s">
        <v>51</v>
      </c>
      <c r="E17" s="16">
        <v>2</v>
      </c>
      <c r="F17" s="42">
        <v>198.25080907858901</v>
      </c>
      <c r="G17" s="9">
        <v>155.92279679651233</v>
      </c>
      <c r="H17" s="9">
        <v>21.164006141038342</v>
      </c>
      <c r="I17" s="9">
        <v>35.707730081137896</v>
      </c>
      <c r="J17" s="9">
        <v>25.973744823042061</v>
      </c>
      <c r="K17" s="9">
        <v>4.8669926290479175</v>
      </c>
      <c r="L17" s="21">
        <v>0.81306819999999991</v>
      </c>
      <c r="M17" s="21">
        <v>5.9317999999999991</v>
      </c>
      <c r="N17" s="1">
        <v>0.81899999999999995</v>
      </c>
    </row>
    <row r="18" spans="1:14" x14ac:dyDescent="0.2">
      <c r="A18" s="16" t="s">
        <v>53</v>
      </c>
      <c r="B18" s="16" t="s">
        <v>16</v>
      </c>
      <c r="C18" s="1" t="s">
        <v>32</v>
      </c>
      <c r="D18" s="16" t="s">
        <v>51</v>
      </c>
      <c r="E18" s="17">
        <v>2.3666666666666667</v>
      </c>
      <c r="F18" s="42">
        <v>196.90735858801943</v>
      </c>
      <c r="G18" s="9">
        <v>209.29132308005754</v>
      </c>
      <c r="H18" s="9">
        <v>-5.232661052973846</v>
      </c>
      <c r="I18" s="9">
        <v>35.459116996377112</v>
      </c>
      <c r="J18" s="9">
        <v>38.972945300547337</v>
      </c>
      <c r="K18" s="9">
        <v>-1.4847161848606585</v>
      </c>
      <c r="L18" s="21">
        <v>0.81899999999999995</v>
      </c>
      <c r="M18" s="9">
        <v>0</v>
      </c>
      <c r="N18" s="1">
        <v>0.81899999999999995</v>
      </c>
    </row>
    <row r="19" spans="1:14" x14ac:dyDescent="0.2">
      <c r="A19" s="16" t="s">
        <v>53</v>
      </c>
      <c r="B19" s="16" t="s">
        <v>17</v>
      </c>
      <c r="C19" s="1" t="s">
        <v>32</v>
      </c>
      <c r="D19" s="16" t="s">
        <v>51</v>
      </c>
      <c r="E19" s="17">
        <v>2.5666666666666669</v>
      </c>
      <c r="F19" s="42">
        <v>196.90735858801943</v>
      </c>
      <c r="G19" s="9">
        <v>231.60063229334799</v>
      </c>
      <c r="H19" s="9">
        <v>-13.516859885192941</v>
      </c>
      <c r="I19" s="9">
        <v>35.459116996377112</v>
      </c>
      <c r="J19" s="9">
        <v>41.088499483410494</v>
      </c>
      <c r="K19" s="9">
        <v>-2.1932659040389799</v>
      </c>
      <c r="L19" s="21">
        <v>0.81899999999999995</v>
      </c>
      <c r="M19" s="9">
        <v>0</v>
      </c>
      <c r="N19" s="1">
        <v>0.81899999999999995</v>
      </c>
    </row>
    <row r="20" spans="1:14" x14ac:dyDescent="0.2">
      <c r="A20" s="16" t="s">
        <v>53</v>
      </c>
      <c r="B20" s="16" t="s">
        <v>18</v>
      </c>
      <c r="C20" s="1" t="s">
        <v>32</v>
      </c>
      <c r="D20" s="16" t="s">
        <v>51</v>
      </c>
      <c r="E20" s="17">
        <v>2.5333333333333332</v>
      </c>
      <c r="F20" s="42">
        <v>196.90735858801943</v>
      </c>
      <c r="G20" s="9">
        <v>165.13516188805724</v>
      </c>
      <c r="H20" s="9">
        <v>12.541656592090341</v>
      </c>
      <c r="I20" s="9">
        <v>35.459116996377112</v>
      </c>
      <c r="J20" s="9">
        <v>29.321285131004764</v>
      </c>
      <c r="K20" s="9">
        <v>2.4228283679101374</v>
      </c>
      <c r="L20" s="21">
        <v>0.81899999999999995</v>
      </c>
      <c r="M20" s="9">
        <v>0</v>
      </c>
      <c r="N20" s="1">
        <v>0.81899999999999995</v>
      </c>
    </row>
    <row r="21" spans="1:14" x14ac:dyDescent="0.2">
      <c r="A21" s="16" t="s">
        <v>54</v>
      </c>
      <c r="B21" s="16" t="s">
        <v>22</v>
      </c>
      <c r="C21" s="1" t="s">
        <v>31</v>
      </c>
      <c r="D21" s="16" t="s">
        <v>51</v>
      </c>
      <c r="E21" s="17">
        <v>2.0166666666666666</v>
      </c>
      <c r="F21" s="42">
        <v>113.97583056026986</v>
      </c>
      <c r="G21" s="9">
        <v>62.715223204582877</v>
      </c>
      <c r="H21" s="9">
        <v>25.418482986291064</v>
      </c>
      <c r="I21" s="9">
        <v>19.327720140013597</v>
      </c>
      <c r="J21" s="9">
        <v>8.9400712175164774</v>
      </c>
      <c r="K21" s="9">
        <v>5.1509002921473321</v>
      </c>
      <c r="L21" s="21">
        <v>0.81100799999999995</v>
      </c>
      <c r="M21" s="21">
        <v>7.9920000000000009</v>
      </c>
      <c r="N21" s="1">
        <v>0.81899999999999995</v>
      </c>
    </row>
    <row r="22" spans="1:14" x14ac:dyDescent="0.2">
      <c r="A22" s="16" t="s">
        <v>54</v>
      </c>
      <c r="B22" s="16" t="s">
        <v>23</v>
      </c>
      <c r="C22" s="1" t="s">
        <v>31</v>
      </c>
      <c r="D22" s="16" t="s">
        <v>51</v>
      </c>
      <c r="E22" s="17">
        <v>2</v>
      </c>
      <c r="F22" s="42">
        <v>114.00277597444045</v>
      </c>
      <c r="G22" s="9">
        <v>73.999744593934253</v>
      </c>
      <c r="H22" s="9">
        <v>20.0015156902531</v>
      </c>
      <c r="I22" s="9">
        <v>19.332497703548249</v>
      </c>
      <c r="J22" s="9">
        <v>11.407417999253276</v>
      </c>
      <c r="K22" s="9">
        <v>3.9625398521474864</v>
      </c>
      <c r="L22" s="21">
        <v>0.81079214999999993</v>
      </c>
      <c r="M22" s="21">
        <v>8.2078500000000005</v>
      </c>
      <c r="N22" s="1">
        <v>0.81899999999999995</v>
      </c>
    </row>
    <row r="23" spans="1:14" x14ac:dyDescent="0.2">
      <c r="A23" s="16" t="s">
        <v>54</v>
      </c>
      <c r="B23" s="16" t="s">
        <v>24</v>
      </c>
      <c r="C23" s="1" t="s">
        <v>31</v>
      </c>
      <c r="D23" s="16" t="s">
        <v>51</v>
      </c>
      <c r="E23" s="17">
        <v>2.0166666666666666</v>
      </c>
      <c r="F23" s="42">
        <v>113.71703321468968</v>
      </c>
      <c r="G23" s="9">
        <v>81.461609973116438</v>
      </c>
      <c r="H23" s="9">
        <v>15.994424747887557</v>
      </c>
      <c r="I23" s="9">
        <v>19.281834010623211</v>
      </c>
      <c r="J23" s="9">
        <v>12.838669869439194</v>
      </c>
      <c r="K23" s="9">
        <v>3.1949574253805042</v>
      </c>
      <c r="L23" s="21">
        <v>0.813087</v>
      </c>
      <c r="M23" s="21">
        <v>5.9130000000000011</v>
      </c>
      <c r="N23" s="1">
        <v>0.81899999999999995</v>
      </c>
    </row>
    <row r="24" spans="1:14" x14ac:dyDescent="0.2">
      <c r="A24" s="16" t="s">
        <v>54</v>
      </c>
      <c r="B24" s="16" t="s">
        <v>16</v>
      </c>
      <c r="C24" s="1" t="s">
        <v>32</v>
      </c>
      <c r="D24" s="16" t="s">
        <v>51</v>
      </c>
      <c r="E24" s="17">
        <v>2.3833333333333333</v>
      </c>
      <c r="F24" s="42">
        <v>112.98815588306732</v>
      </c>
      <c r="G24" s="9">
        <v>112.53254136683078</v>
      </c>
      <c r="H24" s="9">
        <v>0.19116692988945602</v>
      </c>
      <c r="I24" s="9">
        <v>19.152600229366445</v>
      </c>
      <c r="J24" s="9">
        <v>19.604517451976168</v>
      </c>
      <c r="K24" s="9">
        <v>-0.18961561787820527</v>
      </c>
      <c r="L24" s="21">
        <v>0.81899999999999995</v>
      </c>
      <c r="M24" s="9">
        <v>0</v>
      </c>
      <c r="N24" s="1">
        <v>0.81899999999999995</v>
      </c>
    </row>
    <row r="25" spans="1:14" x14ac:dyDescent="0.2">
      <c r="A25" s="16" t="s">
        <v>54</v>
      </c>
      <c r="B25" s="16" t="s">
        <v>17</v>
      </c>
      <c r="C25" s="1" t="s">
        <v>32</v>
      </c>
      <c r="D25" s="16" t="s">
        <v>51</v>
      </c>
      <c r="E25" s="17">
        <v>2.6333333333333333</v>
      </c>
      <c r="F25" s="42">
        <v>112.98815588306732</v>
      </c>
      <c r="G25" s="9">
        <v>109.12335561823571</v>
      </c>
      <c r="H25" s="9">
        <v>1.4676456701892209</v>
      </c>
      <c r="I25" s="9">
        <v>19.152600229366445</v>
      </c>
      <c r="J25" s="9">
        <v>18.217438596036082</v>
      </c>
      <c r="K25" s="9">
        <v>0.35512467088494803</v>
      </c>
      <c r="L25" s="21">
        <v>0.81899999999999995</v>
      </c>
      <c r="M25" s="9">
        <v>0</v>
      </c>
      <c r="N25" s="1">
        <v>0.81899999999999995</v>
      </c>
    </row>
    <row r="26" spans="1:14" x14ac:dyDescent="0.2">
      <c r="A26" s="16" t="s">
        <v>54</v>
      </c>
      <c r="B26" s="16" t="s">
        <v>18</v>
      </c>
      <c r="C26" s="1" t="s">
        <v>32</v>
      </c>
      <c r="D26" s="16" t="s">
        <v>51</v>
      </c>
      <c r="E26" s="17">
        <v>2.6166666666666667</v>
      </c>
      <c r="F26" s="42">
        <v>112.98815588306732</v>
      </c>
      <c r="G26" s="9">
        <v>122.86960793292647</v>
      </c>
      <c r="H26" s="9">
        <v>-3.7763511018569997</v>
      </c>
      <c r="I26" s="9">
        <v>19.152600229366445</v>
      </c>
      <c r="J26" s="9">
        <v>21.097715736040609</v>
      </c>
      <c r="K26" s="9">
        <v>-0.7433562445888523</v>
      </c>
      <c r="L26" s="21">
        <v>0.81899999999999995</v>
      </c>
      <c r="M26" s="9">
        <v>0</v>
      </c>
      <c r="N26" s="1">
        <v>0.81899999999999995</v>
      </c>
    </row>
    <row r="27" spans="1:14" x14ac:dyDescent="0.2">
      <c r="A27" s="16" t="s">
        <v>55</v>
      </c>
      <c r="B27" s="16" t="s">
        <v>25</v>
      </c>
      <c r="C27" s="1" t="s">
        <v>30</v>
      </c>
      <c r="D27" s="16" t="s">
        <v>51</v>
      </c>
      <c r="E27" s="17">
        <v>2.0166666666666666</v>
      </c>
      <c r="F27" s="42">
        <v>124.78729676214846</v>
      </c>
      <c r="G27" s="9">
        <v>107.25537405914069</v>
      </c>
      <c r="H27" s="9">
        <v>8.6935153899212061</v>
      </c>
      <c r="I27" s="9">
        <v>20.50925153443211</v>
      </c>
      <c r="J27" s="9">
        <v>17.210811016632515</v>
      </c>
      <c r="K27" s="9">
        <v>1.6355903394047577</v>
      </c>
      <c r="L27" s="21">
        <v>0.81485879999999999</v>
      </c>
      <c r="M27" s="21">
        <v>4.1412000000000013</v>
      </c>
      <c r="N27" s="1">
        <v>0.81899999999999995</v>
      </c>
    </row>
    <row r="28" spans="1:14" x14ac:dyDescent="0.2">
      <c r="A28" s="16" t="s">
        <v>55</v>
      </c>
      <c r="B28" s="16" t="s">
        <v>16</v>
      </c>
      <c r="C28" s="1" t="s">
        <v>32</v>
      </c>
      <c r="D28" s="16" t="s">
        <v>51</v>
      </c>
      <c r="E28" s="17">
        <v>2.6666666666666665</v>
      </c>
      <c r="F28" s="42">
        <v>124.22084797532631</v>
      </c>
      <c r="G28" s="9">
        <v>111.27221085008725</v>
      </c>
      <c r="H28" s="9">
        <v>4.8557389219646474</v>
      </c>
      <c r="I28" s="9">
        <v>20.412535663661295</v>
      </c>
      <c r="J28" s="9">
        <v>17.962016137175166</v>
      </c>
      <c r="K28" s="9">
        <v>0.91894482243229847</v>
      </c>
      <c r="L28" s="21">
        <v>0.81899999999999995</v>
      </c>
      <c r="M28" s="9">
        <v>0</v>
      </c>
      <c r="N28" s="1">
        <v>0.81899999999999995</v>
      </c>
    </row>
    <row r="29" spans="1:14" x14ac:dyDescent="0.2">
      <c r="A29" s="16" t="s">
        <v>55</v>
      </c>
      <c r="B29" s="16" t="s">
        <v>17</v>
      </c>
      <c r="C29" s="1" t="s">
        <v>32</v>
      </c>
      <c r="D29" s="16" t="s">
        <v>51</v>
      </c>
      <c r="E29" s="17">
        <v>2.65</v>
      </c>
      <c r="F29" s="42">
        <v>124.22084797532631</v>
      </c>
      <c r="G29" s="9">
        <v>127.23480766962891</v>
      </c>
      <c r="H29" s="9">
        <v>-1.1373432808689055</v>
      </c>
      <c r="I29" s="9">
        <v>20.412535663661295</v>
      </c>
      <c r="J29" s="9">
        <v>22.509483467879818</v>
      </c>
      <c r="K29" s="9">
        <v>-0.79130105819566909</v>
      </c>
      <c r="L29" s="21">
        <v>0.81899999999999995</v>
      </c>
      <c r="M29" s="9">
        <v>0</v>
      </c>
      <c r="N29" s="1">
        <v>0.81899999999999995</v>
      </c>
    </row>
    <row r="30" spans="1:14" x14ac:dyDescent="0.2">
      <c r="A30" s="16" t="s">
        <v>55</v>
      </c>
      <c r="B30" s="16" t="s">
        <v>18</v>
      </c>
      <c r="C30" s="1" t="s">
        <v>32</v>
      </c>
      <c r="D30" s="16" t="s">
        <v>51</v>
      </c>
      <c r="E30" s="17">
        <v>2.8666666666666667</v>
      </c>
      <c r="F30" s="42">
        <v>124.22084797532631</v>
      </c>
      <c r="G30" s="9">
        <v>103.77651356112229</v>
      </c>
      <c r="H30" s="9">
        <v>7.1317445630944265</v>
      </c>
      <c r="I30" s="9">
        <v>20.412535663661295</v>
      </c>
      <c r="J30" s="9">
        <v>17.673786728596212</v>
      </c>
      <c r="K30" s="9">
        <v>0.95537753548781945</v>
      </c>
      <c r="L30" s="21">
        <v>0.81899999999999995</v>
      </c>
      <c r="M30" s="9">
        <v>0</v>
      </c>
      <c r="N30" s="1">
        <v>0.81899999999999995</v>
      </c>
    </row>
    <row r="31" spans="1:14" x14ac:dyDescent="0.2">
      <c r="A31" s="16" t="s">
        <v>56</v>
      </c>
      <c r="B31" s="16" t="s">
        <v>13</v>
      </c>
      <c r="C31" s="1" t="s">
        <v>31</v>
      </c>
      <c r="D31" s="16" t="s">
        <v>57</v>
      </c>
      <c r="E31" s="17">
        <v>2</v>
      </c>
      <c r="F31" s="42">
        <v>125.51532382223209</v>
      </c>
      <c r="G31" s="9">
        <v>82.894223239180349</v>
      </c>
      <c r="H31" s="9">
        <v>21.310550291525871</v>
      </c>
      <c r="I31" s="9">
        <v>23.510317682643887</v>
      </c>
      <c r="J31" s="9">
        <v>12.24645012323934</v>
      </c>
      <c r="K31" s="9">
        <v>5.6319337797022735</v>
      </c>
      <c r="L31" s="21">
        <v>0.81321566666666667</v>
      </c>
      <c r="M31" s="21">
        <v>5.7843333333333335</v>
      </c>
      <c r="N31" s="1">
        <v>0.81899999999999995</v>
      </c>
    </row>
    <row r="32" spans="1:14" x14ac:dyDescent="0.2">
      <c r="A32" s="16" t="s">
        <v>56</v>
      </c>
      <c r="B32" s="16" t="s">
        <v>14</v>
      </c>
      <c r="C32" s="1" t="s">
        <v>31</v>
      </c>
      <c r="D32" s="16" t="s">
        <v>57</v>
      </c>
      <c r="E32" s="17">
        <v>2</v>
      </c>
      <c r="F32" s="42">
        <v>125.56097726380935</v>
      </c>
      <c r="G32" s="9">
        <v>64.149942491754388</v>
      </c>
      <c r="H32" s="9">
        <v>30.705517386027481</v>
      </c>
      <c r="I32" s="9">
        <v>23.519277369286659</v>
      </c>
      <c r="J32" s="9">
        <v>11.876153147116328</v>
      </c>
      <c r="K32" s="9">
        <v>5.8215621110851652</v>
      </c>
      <c r="L32" s="21">
        <v>0.81288653333333327</v>
      </c>
      <c r="M32" s="21">
        <v>6.1134666666666666</v>
      </c>
      <c r="N32" s="1">
        <v>0.81899999999999995</v>
      </c>
    </row>
    <row r="33" spans="1:14" x14ac:dyDescent="0.2">
      <c r="A33" s="16" t="s">
        <v>56</v>
      </c>
      <c r="B33" s="16" t="s">
        <v>15</v>
      </c>
      <c r="C33" s="1" t="s">
        <v>31</v>
      </c>
      <c r="D33" s="16" t="s">
        <v>57</v>
      </c>
      <c r="E33" s="17">
        <v>2</v>
      </c>
      <c r="F33" s="42">
        <v>126.29493257359144</v>
      </c>
      <c r="G33" s="9">
        <v>54.231946211597688</v>
      </c>
      <c r="H33" s="9">
        <v>36.031493180996875</v>
      </c>
      <c r="I33" s="9">
        <v>23.663319293800001</v>
      </c>
      <c r="J33" s="9">
        <v>9.52271542774659</v>
      </c>
      <c r="K33" s="9">
        <v>7.0703019330267054</v>
      </c>
      <c r="L33" s="21">
        <v>0.80763149999999995</v>
      </c>
      <c r="M33" s="21">
        <v>11.368500000000001</v>
      </c>
      <c r="N33" s="1">
        <v>0.81899999999999995</v>
      </c>
    </row>
    <row r="34" spans="1:14" x14ac:dyDescent="0.2">
      <c r="A34" s="16" t="s">
        <v>56</v>
      </c>
      <c r="B34" s="16" t="s">
        <v>22</v>
      </c>
      <c r="C34" s="1" t="s">
        <v>31</v>
      </c>
      <c r="D34" s="16" t="s">
        <v>57</v>
      </c>
      <c r="E34" s="17">
        <v>2</v>
      </c>
      <c r="F34" s="42">
        <v>125.82225425033872</v>
      </c>
      <c r="G34" s="9">
        <v>67.04805861832024</v>
      </c>
      <c r="H34" s="9">
        <v>29.387097816009238</v>
      </c>
      <c r="I34" s="9">
        <v>23.570554115253533</v>
      </c>
      <c r="J34" s="9">
        <v>12.213692690766898</v>
      </c>
      <c r="K34" s="9">
        <v>5.6784307122433173</v>
      </c>
      <c r="L34" s="21">
        <v>0.81100799999999995</v>
      </c>
      <c r="M34" s="21">
        <v>7.9920000000000009</v>
      </c>
      <c r="N34" s="1">
        <v>0.81899999999999995</v>
      </c>
    </row>
    <row r="35" spans="1:14" x14ac:dyDescent="0.2">
      <c r="A35" s="16" t="s">
        <v>56</v>
      </c>
      <c r="B35" s="16" t="s">
        <v>23</v>
      </c>
      <c r="C35" s="1" t="s">
        <v>31</v>
      </c>
      <c r="D35" s="16" t="s">
        <v>57</v>
      </c>
      <c r="E35" s="17">
        <v>2</v>
      </c>
      <c r="F35" s="42">
        <v>125.85235343277591</v>
      </c>
      <c r="G35" s="9">
        <v>59.659364120132985</v>
      </c>
      <c r="H35" s="9">
        <v>33.096494656321468</v>
      </c>
      <c r="I35" s="9">
        <v>23.576461210831084</v>
      </c>
      <c r="J35" s="9">
        <v>10.284932997386449</v>
      </c>
      <c r="K35" s="9">
        <v>6.6457641067223179</v>
      </c>
      <c r="L35" s="21">
        <v>0.81079214999999993</v>
      </c>
      <c r="M35" s="21">
        <v>8.2078500000000005</v>
      </c>
      <c r="N35" s="1">
        <v>0.81899999999999995</v>
      </c>
    </row>
    <row r="36" spans="1:14" x14ac:dyDescent="0.2">
      <c r="A36" s="16" t="s">
        <v>56</v>
      </c>
      <c r="B36" s="16" t="s">
        <v>24</v>
      </c>
      <c r="C36" s="1" t="s">
        <v>31</v>
      </c>
      <c r="D36" s="16" t="s">
        <v>57</v>
      </c>
      <c r="E36" s="17">
        <v>2</v>
      </c>
      <c r="F36" s="42">
        <v>125.53316652396083</v>
      </c>
      <c r="G36" s="9">
        <v>65.931687102809519</v>
      </c>
      <c r="H36" s="9">
        <v>29.800739710575655</v>
      </c>
      <c r="I36" s="9">
        <v>23.513819390528919</v>
      </c>
      <c r="J36" s="9">
        <v>12.77021507054277</v>
      </c>
      <c r="K36" s="9">
        <v>5.3718021599930745</v>
      </c>
      <c r="L36" s="21">
        <v>0.813087</v>
      </c>
      <c r="M36" s="21">
        <v>5.9130000000000011</v>
      </c>
      <c r="N36" s="1">
        <v>0.81899999999999995</v>
      </c>
    </row>
    <row r="37" spans="1:14" x14ac:dyDescent="0.2">
      <c r="A37" s="16" t="s">
        <v>56</v>
      </c>
      <c r="B37" s="16" t="s">
        <v>16</v>
      </c>
      <c r="C37" s="1" t="s">
        <v>32</v>
      </c>
      <c r="D37" s="16" t="s">
        <v>57</v>
      </c>
      <c r="E37" s="17">
        <v>2.7833333333333332</v>
      </c>
      <c r="F37" s="42">
        <v>124.71897930679791</v>
      </c>
      <c r="G37" s="9">
        <v>121.04444965144175</v>
      </c>
      <c r="H37" s="9">
        <v>1.3201902953375402</v>
      </c>
      <c r="I37" s="9">
        <v>23.354031604935912</v>
      </c>
      <c r="J37" s="9">
        <v>23.872248893131758</v>
      </c>
      <c r="K37" s="9">
        <v>-0.18618585204641167</v>
      </c>
      <c r="L37" s="21">
        <v>0.81899999999999995</v>
      </c>
      <c r="M37" s="9">
        <v>0</v>
      </c>
      <c r="N37" s="1">
        <v>0.81899999999999995</v>
      </c>
    </row>
    <row r="38" spans="1:14" x14ac:dyDescent="0.2">
      <c r="A38" s="16" t="s">
        <v>56</v>
      </c>
      <c r="B38" s="16" t="s">
        <v>17</v>
      </c>
      <c r="C38" s="1" t="s">
        <v>32</v>
      </c>
      <c r="D38" s="16" t="s">
        <v>57</v>
      </c>
      <c r="E38" s="17">
        <v>2.7666666666666666</v>
      </c>
      <c r="F38" s="42">
        <v>124.71897930679791</v>
      </c>
      <c r="G38" s="9">
        <v>106.01576339528626</v>
      </c>
      <c r="H38" s="9">
        <v>6.760198522233126</v>
      </c>
      <c r="I38" s="9">
        <v>23.354031604935912</v>
      </c>
      <c r="J38" s="9">
        <v>20.041249166890296</v>
      </c>
      <c r="K38" s="9">
        <v>1.1973912426670903</v>
      </c>
      <c r="L38" s="21">
        <v>0.81899999999999995</v>
      </c>
      <c r="M38" s="9">
        <v>0</v>
      </c>
      <c r="N38" s="1">
        <v>0.81899999999999995</v>
      </c>
    </row>
    <row r="39" spans="1:14" x14ac:dyDescent="0.2">
      <c r="A39" s="16" t="s">
        <v>56</v>
      </c>
      <c r="B39" s="16" t="s">
        <v>18</v>
      </c>
      <c r="C39" s="1" t="s">
        <v>32</v>
      </c>
      <c r="D39" s="16" t="s">
        <v>57</v>
      </c>
      <c r="E39" s="17">
        <v>2.95</v>
      </c>
      <c r="F39" s="42">
        <v>124.71897930679791</v>
      </c>
      <c r="G39" s="9">
        <v>112.22119214232045</v>
      </c>
      <c r="H39" s="9">
        <v>4.2365380218567648</v>
      </c>
      <c r="I39" s="9">
        <v>23.354031604935912</v>
      </c>
      <c r="J39" s="9">
        <v>21.821854820410483</v>
      </c>
      <c r="K39" s="9">
        <v>0.51938196085607768</v>
      </c>
      <c r="L39" s="21">
        <v>0.81899999999999995</v>
      </c>
      <c r="M39" s="9">
        <v>0</v>
      </c>
      <c r="N39" s="1">
        <v>0.81899999999999995</v>
      </c>
    </row>
    <row r="41" spans="1:14" x14ac:dyDescent="0.2">
      <c r="E41" s="9"/>
      <c r="F41" s="41"/>
      <c r="I41" s="41"/>
    </row>
    <row r="42" spans="1:14" x14ac:dyDescent="0.2">
      <c r="F42" s="41"/>
      <c r="I42" s="41"/>
    </row>
    <row r="43" spans="1:14" x14ac:dyDescent="0.2">
      <c r="E43" s="19"/>
      <c r="F43" s="41"/>
      <c r="I43" s="41"/>
    </row>
    <row r="44" spans="1:14" x14ac:dyDescent="0.2">
      <c r="E44" s="19"/>
      <c r="F44" s="42"/>
      <c r="I44" s="42"/>
    </row>
  </sheetData>
  <mergeCells count="4">
    <mergeCell ref="A1:A2"/>
    <mergeCell ref="B1:B2"/>
    <mergeCell ref="C1:C2"/>
    <mergeCell ref="D1:D2"/>
  </mergeCells>
  <pageMargins left="0.7" right="0.7" top="0.75" bottom="0.75" header="0.3" footer="0.3"/>
  <pageSetup paperSize="9" orientation="portrait" horizontalDpi="0" verticalDpi="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24AB6-4C95-CD43-8136-0A3DFB96D758}">
  <dimension ref="A1:Q39"/>
  <sheetViews>
    <sheetView workbookViewId="0">
      <pane xSplit="4" ySplit="2" topLeftCell="M3" activePane="bottomRight" state="frozen"/>
      <selection pane="topRight" activeCell="E1" sqref="E1"/>
      <selection pane="bottomLeft" activeCell="A3" sqref="A3"/>
      <selection pane="bottomRight" activeCell="I27" sqref="I27"/>
    </sheetView>
  </sheetViews>
  <sheetFormatPr baseColWidth="10" defaultRowHeight="16" x14ac:dyDescent="0.2"/>
  <cols>
    <col min="1" max="1" width="20" bestFit="1" customWidth="1"/>
    <col min="2" max="2" width="8" bestFit="1" customWidth="1"/>
    <col min="4" max="4" width="20.5" bestFit="1" customWidth="1"/>
    <col min="5" max="5" width="17.1640625" bestFit="1" customWidth="1"/>
    <col min="6" max="6" width="12" style="1" bestFit="1" customWidth="1"/>
    <col min="7" max="7" width="13.1640625" style="1" bestFit="1" customWidth="1"/>
    <col min="8" max="8" width="9.83203125" style="1" customWidth="1"/>
    <col min="9" max="9" width="13.33203125" style="49" bestFit="1" customWidth="1"/>
    <col min="10" max="10" width="13.1640625" style="1" customWidth="1"/>
    <col min="11" max="11" width="17.1640625" style="5" bestFit="1" customWidth="1"/>
    <col min="12" max="12" width="20" bestFit="1" customWidth="1"/>
    <col min="13" max="13" width="17.1640625" bestFit="1" customWidth="1"/>
    <col min="14" max="14" width="27" style="1" bestFit="1" customWidth="1"/>
    <col min="15" max="15" width="27" style="135" customWidth="1"/>
    <col min="16" max="16" width="20" bestFit="1" customWidth="1"/>
    <col min="17" max="17" width="19.83203125" bestFit="1" customWidth="1"/>
  </cols>
  <sheetData>
    <row r="1" spans="1:17" s="59" customFormat="1" ht="18" customHeight="1" x14ac:dyDescent="0.2">
      <c r="A1" s="172" t="s">
        <v>27</v>
      </c>
      <c r="B1" s="172" t="s">
        <v>0</v>
      </c>
      <c r="C1" s="172" t="s">
        <v>29</v>
      </c>
      <c r="D1" s="172" t="s">
        <v>82</v>
      </c>
      <c r="E1" s="95" t="s">
        <v>295</v>
      </c>
      <c r="F1" s="95" t="s">
        <v>59</v>
      </c>
      <c r="G1" s="83" t="s">
        <v>155</v>
      </c>
      <c r="H1" s="172" t="s">
        <v>158</v>
      </c>
      <c r="I1" s="84" t="s">
        <v>155</v>
      </c>
      <c r="J1" s="92" t="s">
        <v>156</v>
      </c>
      <c r="K1" s="92" t="s">
        <v>157</v>
      </c>
      <c r="L1" s="173" t="s">
        <v>159</v>
      </c>
      <c r="M1" s="162"/>
      <c r="N1" s="83" t="s">
        <v>62</v>
      </c>
      <c r="O1" s="132" t="s">
        <v>64</v>
      </c>
      <c r="P1" s="83" t="s">
        <v>160</v>
      </c>
      <c r="Q1" s="59" t="s">
        <v>348</v>
      </c>
    </row>
    <row r="2" spans="1:17" s="59" customFormat="1" ht="19" x14ac:dyDescent="0.2">
      <c r="A2" s="172"/>
      <c r="B2" s="172"/>
      <c r="C2" s="172"/>
      <c r="D2" s="172"/>
      <c r="E2" s="95" t="s">
        <v>49</v>
      </c>
      <c r="F2" s="95" t="s">
        <v>48</v>
      </c>
      <c r="G2" s="83" t="s">
        <v>275</v>
      </c>
      <c r="H2" s="172"/>
      <c r="I2" s="84" t="s">
        <v>294</v>
      </c>
      <c r="J2" s="83" t="s">
        <v>275</v>
      </c>
      <c r="K2" s="92" t="s">
        <v>276</v>
      </c>
      <c r="L2" s="92" t="s">
        <v>297</v>
      </c>
      <c r="M2" s="97" t="s">
        <v>296</v>
      </c>
      <c r="N2" s="83" t="s">
        <v>277</v>
      </c>
      <c r="O2" s="132" t="s">
        <v>350</v>
      </c>
      <c r="P2" s="83" t="s">
        <v>278</v>
      </c>
      <c r="Q2" s="132" t="s">
        <v>349</v>
      </c>
    </row>
    <row r="3" spans="1:17" x14ac:dyDescent="0.2">
      <c r="A3" s="1" t="s">
        <v>8</v>
      </c>
      <c r="B3" s="1" t="s">
        <v>10</v>
      </c>
      <c r="C3" s="1" t="s">
        <v>30</v>
      </c>
      <c r="D3" s="1" t="s">
        <v>61</v>
      </c>
      <c r="E3" s="21">
        <v>0.80307869999999992</v>
      </c>
      <c r="F3" s="9">
        <v>2.0166666666666666</v>
      </c>
      <c r="G3" s="1">
        <v>734</v>
      </c>
      <c r="H3" s="1">
        <v>2</v>
      </c>
      <c r="I3" s="7">
        <f>G3/E3</f>
        <v>913.98265201156505</v>
      </c>
      <c r="J3" s="7">
        <v>288</v>
      </c>
      <c r="K3" s="41">
        <v>221.15702479338844</v>
      </c>
      <c r="L3" s="7">
        <v>383.34931034482798</v>
      </c>
      <c r="M3" s="7">
        <f>L3/2</f>
        <v>191.67465517241399</v>
      </c>
      <c r="N3" s="9">
        <v>118.42773526938481</v>
      </c>
      <c r="O3" s="9">
        <v>23.167246151246662</v>
      </c>
      <c r="P3" s="9">
        <f>N3/G3</f>
        <v>0.16134568837790847</v>
      </c>
      <c r="Q3" s="9">
        <f>O3/G3</f>
        <v>3.1563005655649401E-2</v>
      </c>
    </row>
    <row r="4" spans="1:17" x14ac:dyDescent="0.2">
      <c r="A4" s="1" t="s">
        <v>95</v>
      </c>
      <c r="B4" s="1" t="s">
        <v>11</v>
      </c>
      <c r="C4" s="1" t="s">
        <v>30</v>
      </c>
      <c r="D4" s="1" t="s">
        <v>61</v>
      </c>
      <c r="E4" s="21">
        <v>0.81165431666666665</v>
      </c>
      <c r="F4" s="9">
        <v>2</v>
      </c>
      <c r="G4" s="1">
        <v>734</v>
      </c>
      <c r="H4" s="1">
        <v>2</v>
      </c>
      <c r="I4" s="7">
        <f t="shared" ref="I4:I30" si="0">G4/E4</f>
        <v>904.32587485571389</v>
      </c>
      <c r="J4" s="7">
        <v>349.93636363636358</v>
      </c>
      <c r="K4" s="41">
        <v>192.03181818181821</v>
      </c>
      <c r="L4" s="7">
        <v>321.93072100313481</v>
      </c>
      <c r="M4" s="7">
        <f t="shared" ref="M4:M27" si="1">L4/2</f>
        <v>160.9653605015674</v>
      </c>
      <c r="N4" s="1" t="s">
        <v>26</v>
      </c>
      <c r="O4" s="135" t="s">
        <v>26</v>
      </c>
      <c r="P4" s="9" t="s">
        <v>26</v>
      </c>
      <c r="Q4" s="9" t="s">
        <v>26</v>
      </c>
    </row>
    <row r="5" spans="1:17" x14ac:dyDescent="0.2">
      <c r="A5" s="1" t="s">
        <v>96</v>
      </c>
      <c r="B5" s="1" t="s">
        <v>12</v>
      </c>
      <c r="C5" s="1" t="s">
        <v>30</v>
      </c>
      <c r="D5" s="1" t="s">
        <v>61</v>
      </c>
      <c r="E5" s="21">
        <v>0.80859959999999997</v>
      </c>
      <c r="F5" s="9">
        <v>2</v>
      </c>
      <c r="G5" s="1">
        <v>734</v>
      </c>
      <c r="H5" s="1">
        <v>2</v>
      </c>
      <c r="I5" s="7">
        <f t="shared" si="0"/>
        <v>907.74222495286915</v>
      </c>
      <c r="J5" s="7">
        <v>559.17931034482763</v>
      </c>
      <c r="K5" s="41">
        <v>87.410344827586187</v>
      </c>
      <c r="L5" s="7">
        <v>112.68777429467076</v>
      </c>
      <c r="M5" s="7">
        <f t="shared" si="1"/>
        <v>56.34388714733538</v>
      </c>
      <c r="N5" s="1" t="s">
        <v>26</v>
      </c>
      <c r="O5" s="135" t="s">
        <v>26</v>
      </c>
      <c r="P5" s="9" t="s">
        <v>26</v>
      </c>
      <c r="Q5" s="9" t="s">
        <v>26</v>
      </c>
    </row>
    <row r="6" spans="1:17" x14ac:dyDescent="0.2">
      <c r="A6" s="1" t="s">
        <v>97</v>
      </c>
      <c r="B6" s="1" t="s">
        <v>16</v>
      </c>
      <c r="C6" s="1" t="s">
        <v>32</v>
      </c>
      <c r="D6" s="1" t="s">
        <v>61</v>
      </c>
      <c r="E6" s="21">
        <v>0.81899999999999995</v>
      </c>
      <c r="F6" s="9">
        <v>2.4166666666666665</v>
      </c>
      <c r="G6" s="1">
        <v>734</v>
      </c>
      <c r="H6" s="1">
        <v>2</v>
      </c>
      <c r="I6" s="7">
        <f t="shared" si="0"/>
        <v>896.21489621489627</v>
      </c>
      <c r="J6" s="7">
        <v>658.922727272727</v>
      </c>
      <c r="K6" s="41">
        <v>31.066457680250803</v>
      </c>
      <c r="L6" s="1" t="s">
        <v>26</v>
      </c>
      <c r="M6" s="49" t="s">
        <v>26</v>
      </c>
      <c r="N6" s="1" t="s">
        <v>26</v>
      </c>
      <c r="O6" s="135" t="s">
        <v>26</v>
      </c>
      <c r="P6" s="9" t="s">
        <v>26</v>
      </c>
      <c r="Q6" s="9" t="s">
        <v>26</v>
      </c>
    </row>
    <row r="7" spans="1:17" x14ac:dyDescent="0.2">
      <c r="A7" s="1" t="s">
        <v>98</v>
      </c>
      <c r="B7" s="1" t="s">
        <v>17</v>
      </c>
      <c r="C7" s="1" t="s">
        <v>32</v>
      </c>
      <c r="D7" s="1" t="s">
        <v>61</v>
      </c>
      <c r="E7" s="21">
        <v>0.81899999999999995</v>
      </c>
      <c r="F7" s="1" t="s">
        <v>26</v>
      </c>
      <c r="G7" s="1">
        <v>734</v>
      </c>
      <c r="H7" s="1">
        <v>2</v>
      </c>
      <c r="I7" s="7">
        <f t="shared" si="0"/>
        <v>896.21489621489627</v>
      </c>
      <c r="J7" s="1" t="s">
        <v>26</v>
      </c>
      <c r="K7" s="5" t="s">
        <v>26</v>
      </c>
      <c r="L7" s="1" t="s">
        <v>26</v>
      </c>
      <c r="M7" s="49" t="s">
        <v>26</v>
      </c>
      <c r="N7" s="1" t="s">
        <v>26</v>
      </c>
      <c r="O7" s="135" t="s">
        <v>26</v>
      </c>
      <c r="P7" s="9" t="s">
        <v>26</v>
      </c>
      <c r="Q7" s="9" t="s">
        <v>26</v>
      </c>
    </row>
    <row r="8" spans="1:17" x14ac:dyDescent="0.2">
      <c r="A8" s="1" t="s">
        <v>99</v>
      </c>
      <c r="B8" s="1" t="s">
        <v>18</v>
      </c>
      <c r="C8" s="1" t="s">
        <v>32</v>
      </c>
      <c r="D8" s="1" t="s">
        <v>61</v>
      </c>
      <c r="E8" s="21">
        <v>0.81899999999999995</v>
      </c>
      <c r="F8" s="1" t="s">
        <v>26</v>
      </c>
      <c r="G8" s="1">
        <v>734</v>
      </c>
      <c r="H8" s="1">
        <v>2</v>
      </c>
      <c r="I8" s="7">
        <f t="shared" si="0"/>
        <v>896.21489621489627</v>
      </c>
      <c r="J8" s="1" t="s">
        <v>26</v>
      </c>
      <c r="K8" s="5" t="s">
        <v>26</v>
      </c>
      <c r="L8" s="1" t="s">
        <v>26</v>
      </c>
      <c r="M8" s="49" t="s">
        <v>26</v>
      </c>
      <c r="N8" s="1" t="s">
        <v>26</v>
      </c>
      <c r="O8" s="135" t="s">
        <v>26</v>
      </c>
      <c r="P8" s="9" t="s">
        <v>26</v>
      </c>
      <c r="Q8" s="9" t="s">
        <v>26</v>
      </c>
    </row>
    <row r="9" spans="1:17" x14ac:dyDescent="0.2">
      <c r="A9" s="1" t="s">
        <v>9</v>
      </c>
      <c r="B9" s="1" t="s">
        <v>13</v>
      </c>
      <c r="C9" s="1" t="s">
        <v>31</v>
      </c>
      <c r="D9" s="1" t="s">
        <v>61</v>
      </c>
      <c r="E9" s="21">
        <v>0.81321566666666667</v>
      </c>
      <c r="F9" s="9">
        <v>2.0166666666666666</v>
      </c>
      <c r="G9" s="7">
        <v>931.5</v>
      </c>
      <c r="H9" s="7">
        <v>2</v>
      </c>
      <c r="I9" s="7">
        <f t="shared" si="0"/>
        <v>1145.4526003147178</v>
      </c>
      <c r="J9" s="7">
        <v>423.44042553191485</v>
      </c>
      <c r="K9" s="41">
        <v>251.93036750483563</v>
      </c>
      <c r="L9" s="7">
        <v>383.54847620218914</v>
      </c>
      <c r="M9" s="7">
        <f t="shared" si="1"/>
        <v>191.77423810109457</v>
      </c>
      <c r="N9" s="9">
        <v>149.01712639563056</v>
      </c>
      <c r="O9" s="9">
        <v>28.496005483090233</v>
      </c>
      <c r="P9" s="9">
        <f>N9/G9</f>
        <v>0.15997544433239996</v>
      </c>
      <c r="Q9" s="9">
        <f>O9/G9</f>
        <v>3.0591524941589086E-2</v>
      </c>
    </row>
    <row r="10" spans="1:17" x14ac:dyDescent="0.2">
      <c r="A10" s="1" t="s">
        <v>100</v>
      </c>
      <c r="B10" s="1" t="s">
        <v>14</v>
      </c>
      <c r="C10" s="1" t="s">
        <v>31</v>
      </c>
      <c r="D10" s="1" t="s">
        <v>61</v>
      </c>
      <c r="E10" s="21">
        <v>0.81288653333333327</v>
      </c>
      <c r="F10" s="9">
        <v>2.0166666666666666</v>
      </c>
      <c r="G10" s="7">
        <v>931.5</v>
      </c>
      <c r="H10" s="7">
        <v>2</v>
      </c>
      <c r="I10" s="7">
        <f t="shared" si="0"/>
        <v>1145.9163878386307</v>
      </c>
      <c r="J10" s="7">
        <v>498.08571428571423</v>
      </c>
      <c r="K10" s="41">
        <v>214.91617473435659</v>
      </c>
      <c r="L10" s="7">
        <v>308.90318744838976</v>
      </c>
      <c r="M10" s="7">
        <f t="shared" si="1"/>
        <v>154.45159372419488</v>
      </c>
      <c r="N10" s="1" t="s">
        <v>26</v>
      </c>
      <c r="O10" s="135" t="s">
        <v>26</v>
      </c>
      <c r="P10" s="9" t="s">
        <v>26</v>
      </c>
      <c r="Q10" s="9" t="s">
        <v>26</v>
      </c>
    </row>
    <row r="11" spans="1:17" x14ac:dyDescent="0.2">
      <c r="A11" s="1" t="s">
        <v>101</v>
      </c>
      <c r="B11" s="1" t="s">
        <v>15</v>
      </c>
      <c r="C11" s="1" t="s">
        <v>31</v>
      </c>
      <c r="D11" s="1" t="s">
        <v>61</v>
      </c>
      <c r="E11" s="21">
        <v>0.80763149999999995</v>
      </c>
      <c r="F11" s="9">
        <v>2</v>
      </c>
      <c r="G11" s="7">
        <v>931.5</v>
      </c>
      <c r="H11" s="7">
        <v>2</v>
      </c>
      <c r="I11" s="7">
        <f t="shared" si="0"/>
        <v>1153.3725467617348</v>
      </c>
      <c r="J11" s="7">
        <v>534.96382978723398</v>
      </c>
      <c r="K11" s="41">
        <v>198.26808510638301</v>
      </c>
      <c r="L11" s="7">
        <v>273.05408928791047</v>
      </c>
      <c r="M11" s="7">
        <f t="shared" si="1"/>
        <v>136.52704464395524</v>
      </c>
      <c r="N11" s="1" t="s">
        <v>26</v>
      </c>
      <c r="O11" s="135" t="s">
        <v>26</v>
      </c>
      <c r="P11" s="9" t="s">
        <v>26</v>
      </c>
      <c r="Q11" s="9" t="s">
        <v>26</v>
      </c>
    </row>
    <row r="12" spans="1:17" x14ac:dyDescent="0.2">
      <c r="A12" s="1" t="s">
        <v>102</v>
      </c>
      <c r="B12" s="1" t="s">
        <v>16</v>
      </c>
      <c r="C12" s="1" t="s">
        <v>32</v>
      </c>
      <c r="D12" s="1" t="s">
        <v>61</v>
      </c>
      <c r="E12" s="21">
        <v>0.81899999999999995</v>
      </c>
      <c r="F12" s="9">
        <v>2.8833333333333333</v>
      </c>
      <c r="G12" s="7">
        <v>931.5</v>
      </c>
      <c r="H12" s="7">
        <v>2</v>
      </c>
      <c r="I12" s="7">
        <f t="shared" si="0"/>
        <v>1137.3626373626375</v>
      </c>
      <c r="J12" s="7">
        <v>753.4799999999999</v>
      </c>
      <c r="K12" s="41">
        <v>61.741040462427776</v>
      </c>
      <c r="L12" s="1" t="s">
        <v>26</v>
      </c>
      <c r="M12" s="49" t="s">
        <v>26</v>
      </c>
      <c r="N12" s="1" t="s">
        <v>26</v>
      </c>
      <c r="O12" s="135" t="s">
        <v>26</v>
      </c>
      <c r="P12" s="9" t="s">
        <v>26</v>
      </c>
      <c r="Q12" s="9" t="s">
        <v>26</v>
      </c>
    </row>
    <row r="13" spans="1:17" x14ac:dyDescent="0.2">
      <c r="A13" s="1" t="s">
        <v>103</v>
      </c>
      <c r="B13" s="1" t="s">
        <v>17</v>
      </c>
      <c r="C13" s="1" t="s">
        <v>32</v>
      </c>
      <c r="D13" s="1" t="s">
        <v>61</v>
      </c>
      <c r="E13" s="21">
        <v>0.81899999999999995</v>
      </c>
      <c r="F13" s="1" t="s">
        <v>26</v>
      </c>
      <c r="G13" s="7">
        <v>931.5</v>
      </c>
      <c r="H13" s="7">
        <v>2</v>
      </c>
      <c r="I13" s="7">
        <f t="shared" si="0"/>
        <v>1137.3626373626375</v>
      </c>
      <c r="J13" s="1" t="s">
        <v>26</v>
      </c>
      <c r="K13" s="5" t="s">
        <v>26</v>
      </c>
      <c r="L13" s="1" t="s">
        <v>26</v>
      </c>
      <c r="M13" s="49" t="s">
        <v>26</v>
      </c>
      <c r="N13" s="1" t="s">
        <v>26</v>
      </c>
      <c r="O13" s="135" t="s">
        <v>26</v>
      </c>
      <c r="P13" s="9" t="s">
        <v>26</v>
      </c>
      <c r="Q13" s="9" t="s">
        <v>26</v>
      </c>
    </row>
    <row r="14" spans="1:17" x14ac:dyDescent="0.2">
      <c r="A14" s="1" t="s">
        <v>104</v>
      </c>
      <c r="B14" s="1" t="s">
        <v>18</v>
      </c>
      <c r="C14" s="1" t="s">
        <v>32</v>
      </c>
      <c r="D14" s="1" t="s">
        <v>61</v>
      </c>
      <c r="E14" s="21">
        <v>0.81899999999999995</v>
      </c>
      <c r="F14" s="1" t="s">
        <v>26</v>
      </c>
      <c r="G14" s="7">
        <v>931.5</v>
      </c>
      <c r="H14" s="7">
        <v>2</v>
      </c>
      <c r="I14" s="7">
        <f t="shared" si="0"/>
        <v>1137.3626373626375</v>
      </c>
      <c r="J14" s="1" t="s">
        <v>26</v>
      </c>
      <c r="K14" s="5" t="s">
        <v>26</v>
      </c>
      <c r="L14" s="1" t="s">
        <v>26</v>
      </c>
      <c r="M14" s="49" t="s">
        <v>26</v>
      </c>
      <c r="N14" s="1" t="s">
        <v>26</v>
      </c>
      <c r="O14" s="135" t="s">
        <v>26</v>
      </c>
      <c r="P14" s="9" t="s">
        <v>26</v>
      </c>
      <c r="Q14" s="9" t="s">
        <v>26</v>
      </c>
    </row>
    <row r="15" spans="1:17" x14ac:dyDescent="0.2">
      <c r="A15" s="1" t="s">
        <v>1</v>
      </c>
      <c r="B15" s="1" t="s">
        <v>19</v>
      </c>
      <c r="C15" s="1" t="s">
        <v>30</v>
      </c>
      <c r="D15" s="1" t="s">
        <v>61</v>
      </c>
      <c r="E15" s="21">
        <v>0.80610719999999991</v>
      </c>
      <c r="F15" s="9">
        <v>2</v>
      </c>
      <c r="G15" s="1">
        <v>1221</v>
      </c>
      <c r="H15" s="1">
        <v>2</v>
      </c>
      <c r="I15" s="7">
        <f t="shared" si="0"/>
        <v>1514.6868803553673</v>
      </c>
      <c r="J15" s="7">
        <v>631.00227272727273</v>
      </c>
      <c r="K15" s="41">
        <v>294.99886363636364</v>
      </c>
      <c r="L15" s="7">
        <v>480.27922955422946</v>
      </c>
      <c r="M15" s="7">
        <f t="shared" si="1"/>
        <v>240.13961477711473</v>
      </c>
      <c r="N15" s="9">
        <v>150.81552282548063</v>
      </c>
      <c r="O15" s="9">
        <v>27.909262472007441</v>
      </c>
      <c r="P15" s="9">
        <f>N15/G15</f>
        <v>0.12351803671210534</v>
      </c>
      <c r="Q15" s="9">
        <f>O15/G15</f>
        <v>2.2857708822282916E-2</v>
      </c>
    </row>
    <row r="16" spans="1:17" x14ac:dyDescent="0.2">
      <c r="A16" s="1" t="s">
        <v>105</v>
      </c>
      <c r="B16" s="1" t="s">
        <v>20</v>
      </c>
      <c r="C16" s="1" t="s">
        <v>30</v>
      </c>
      <c r="D16" s="1" t="s">
        <v>61</v>
      </c>
      <c r="E16" s="21">
        <v>0.81254986666666662</v>
      </c>
      <c r="F16" s="9">
        <v>2</v>
      </c>
      <c r="G16" s="1">
        <v>1221</v>
      </c>
      <c r="H16" s="1">
        <v>2</v>
      </c>
      <c r="I16" s="7">
        <f t="shared" si="0"/>
        <v>1502.6770049313077</v>
      </c>
      <c r="J16" s="7">
        <v>563.99318181818182</v>
      </c>
      <c r="K16" s="41">
        <v>328.50340909090909</v>
      </c>
      <c r="L16" s="7">
        <v>547.28832046332036</v>
      </c>
      <c r="M16" s="7">
        <f t="shared" si="1"/>
        <v>273.64416023166018</v>
      </c>
      <c r="N16" s="1" t="s">
        <v>26</v>
      </c>
      <c r="O16" s="135" t="s">
        <v>26</v>
      </c>
      <c r="P16" s="9" t="s">
        <v>26</v>
      </c>
      <c r="Q16" s="9" t="s">
        <v>26</v>
      </c>
    </row>
    <row r="17" spans="1:17" x14ac:dyDescent="0.2">
      <c r="A17" s="1" t="s">
        <v>106</v>
      </c>
      <c r="B17" s="1" t="s">
        <v>21</v>
      </c>
      <c r="C17" s="1" t="s">
        <v>30</v>
      </c>
      <c r="D17" s="1" t="s">
        <v>61</v>
      </c>
      <c r="E17" s="21">
        <v>0.81306819999999991</v>
      </c>
      <c r="F17" s="9">
        <v>2</v>
      </c>
      <c r="G17" s="1">
        <v>1221</v>
      </c>
      <c r="H17" s="1">
        <v>2</v>
      </c>
      <c r="I17" s="7">
        <f t="shared" si="0"/>
        <v>1501.7190439867161</v>
      </c>
      <c r="J17" s="7">
        <v>642.45999999999992</v>
      </c>
      <c r="K17" s="41">
        <v>289.27000000000004</v>
      </c>
      <c r="L17" s="7">
        <v>468.82150228150226</v>
      </c>
      <c r="M17" s="7">
        <f t="shared" si="1"/>
        <v>234.41075114075113</v>
      </c>
      <c r="N17" s="1" t="s">
        <v>26</v>
      </c>
      <c r="O17" s="135" t="s">
        <v>26</v>
      </c>
      <c r="P17" s="9" t="s">
        <v>26</v>
      </c>
      <c r="Q17" s="9" t="s">
        <v>26</v>
      </c>
    </row>
    <row r="18" spans="1:17" x14ac:dyDescent="0.2">
      <c r="A18" s="1" t="s">
        <v>107</v>
      </c>
      <c r="B18" s="1" t="s">
        <v>16</v>
      </c>
      <c r="C18" s="1" t="s">
        <v>32</v>
      </c>
      <c r="D18" s="1" t="s">
        <v>61</v>
      </c>
      <c r="E18" s="21">
        <v>0.81899999999999995</v>
      </c>
      <c r="F18" s="9">
        <v>2.5666666666666669</v>
      </c>
      <c r="G18" s="1">
        <v>1221</v>
      </c>
      <c r="H18" s="1">
        <v>2</v>
      </c>
      <c r="I18" s="7">
        <f t="shared" si="0"/>
        <v>1490.8424908424909</v>
      </c>
      <c r="J18" s="7">
        <v>1080.1945945945945</v>
      </c>
      <c r="K18" s="41">
        <v>54.859248859248893</v>
      </c>
      <c r="L18" s="1" t="s">
        <v>26</v>
      </c>
      <c r="M18" s="49" t="s">
        <v>26</v>
      </c>
      <c r="N18" s="1" t="s">
        <v>26</v>
      </c>
      <c r="O18" s="135" t="s">
        <v>26</v>
      </c>
      <c r="P18" s="9" t="s">
        <v>26</v>
      </c>
      <c r="Q18" s="9" t="s">
        <v>26</v>
      </c>
    </row>
    <row r="19" spans="1:17" x14ac:dyDescent="0.2">
      <c r="A19" s="1" t="s">
        <v>108</v>
      </c>
      <c r="B19" s="1" t="s">
        <v>17</v>
      </c>
      <c r="C19" s="1" t="s">
        <v>32</v>
      </c>
      <c r="D19" s="1" t="s">
        <v>61</v>
      </c>
      <c r="E19" s="21">
        <v>0.81899999999999995</v>
      </c>
      <c r="F19" s="1" t="s">
        <v>26</v>
      </c>
      <c r="G19" s="1">
        <v>1221</v>
      </c>
      <c r="H19" s="1">
        <v>2</v>
      </c>
      <c r="I19" s="7">
        <f t="shared" si="0"/>
        <v>1490.8424908424909</v>
      </c>
      <c r="J19" s="1" t="s">
        <v>26</v>
      </c>
      <c r="K19" s="5" t="s">
        <v>26</v>
      </c>
      <c r="L19" s="1" t="s">
        <v>26</v>
      </c>
      <c r="M19" s="49" t="s">
        <v>26</v>
      </c>
      <c r="N19" s="1" t="s">
        <v>26</v>
      </c>
      <c r="O19" s="135" t="s">
        <v>26</v>
      </c>
      <c r="P19" s="9" t="s">
        <v>26</v>
      </c>
      <c r="Q19" s="9" t="s">
        <v>26</v>
      </c>
    </row>
    <row r="20" spans="1:17" x14ac:dyDescent="0.2">
      <c r="A20" s="1" t="s">
        <v>109</v>
      </c>
      <c r="B20" s="1" t="s">
        <v>18</v>
      </c>
      <c r="C20" s="1" t="s">
        <v>32</v>
      </c>
      <c r="D20" s="1" t="s">
        <v>61</v>
      </c>
      <c r="E20" s="21">
        <v>0.81899999999999995</v>
      </c>
      <c r="F20" s="1" t="s">
        <v>26</v>
      </c>
      <c r="G20" s="1">
        <v>1221</v>
      </c>
      <c r="H20" s="1">
        <v>2</v>
      </c>
      <c r="I20" s="7">
        <f t="shared" si="0"/>
        <v>1490.8424908424909</v>
      </c>
      <c r="J20" s="1" t="s">
        <v>26</v>
      </c>
      <c r="K20" s="5" t="s">
        <v>26</v>
      </c>
      <c r="L20" s="1" t="s">
        <v>26</v>
      </c>
      <c r="M20" s="49" t="s">
        <v>26</v>
      </c>
      <c r="N20" s="1" t="s">
        <v>26</v>
      </c>
      <c r="O20" s="135" t="s">
        <v>26</v>
      </c>
      <c r="P20" s="9" t="s">
        <v>26</v>
      </c>
      <c r="Q20" s="9" t="s">
        <v>26</v>
      </c>
    </row>
    <row r="21" spans="1:17" x14ac:dyDescent="0.2">
      <c r="A21" s="1" t="s">
        <v>2</v>
      </c>
      <c r="B21" s="1" t="s">
        <v>22</v>
      </c>
      <c r="C21" s="1" t="s">
        <v>31</v>
      </c>
      <c r="D21" s="1" t="s">
        <v>61</v>
      </c>
      <c r="E21" s="21">
        <v>0.81100799999999995</v>
      </c>
      <c r="F21" s="9">
        <v>2.0166666666666666</v>
      </c>
      <c r="G21" s="1">
        <v>517</v>
      </c>
      <c r="H21" s="1">
        <v>2</v>
      </c>
      <c r="I21" s="7">
        <f t="shared" si="0"/>
        <v>637.4782986111112</v>
      </c>
      <c r="J21" s="7">
        <v>80.807999999999993</v>
      </c>
      <c r="K21" s="41">
        <v>216.29355371900829</v>
      </c>
      <c r="L21" s="7">
        <v>335.33046153846152</v>
      </c>
      <c r="M21" s="7">
        <f t="shared" si="1"/>
        <v>167.66523076923076</v>
      </c>
      <c r="N21" s="9">
        <v>82.085695810124847</v>
      </c>
      <c r="O21" s="9">
        <v>14.554225239825703</v>
      </c>
      <c r="P21" s="9">
        <f>N21/G21</f>
        <v>0.15877310601571537</v>
      </c>
      <c r="Q21" s="9">
        <f>O21/G21</f>
        <v>2.8151306073163837E-2</v>
      </c>
    </row>
    <row r="22" spans="1:17" x14ac:dyDescent="0.2">
      <c r="A22" s="1" t="s">
        <v>110</v>
      </c>
      <c r="B22" s="1" t="s">
        <v>23</v>
      </c>
      <c r="C22" s="1" t="s">
        <v>31</v>
      </c>
      <c r="D22" s="1" t="s">
        <v>61</v>
      </c>
      <c r="E22" s="21">
        <v>0.81079214999999993</v>
      </c>
      <c r="F22" s="9">
        <v>2</v>
      </c>
      <c r="G22" s="1">
        <v>517</v>
      </c>
      <c r="H22" s="1">
        <v>2</v>
      </c>
      <c r="I22" s="7">
        <f t="shared" si="0"/>
        <v>637.64800880225596</v>
      </c>
      <c r="J22" s="7">
        <v>209.06052631578947</v>
      </c>
      <c r="K22" s="41">
        <v>153.96973684210525</v>
      </c>
      <c r="L22" s="7">
        <v>207.91150165623844</v>
      </c>
      <c r="M22" s="7">
        <f t="shared" si="1"/>
        <v>103.95575082811922</v>
      </c>
      <c r="N22" s="1" t="s">
        <v>26</v>
      </c>
      <c r="O22" s="135" t="s">
        <v>26</v>
      </c>
      <c r="P22" s="9" t="s">
        <v>26</v>
      </c>
      <c r="Q22" s="9" t="s">
        <v>26</v>
      </c>
    </row>
    <row r="23" spans="1:17" x14ac:dyDescent="0.2">
      <c r="A23" s="1" t="s">
        <v>111</v>
      </c>
      <c r="B23" s="1" t="s">
        <v>24</v>
      </c>
      <c r="C23" s="1" t="s">
        <v>31</v>
      </c>
      <c r="D23" s="1" t="s">
        <v>61</v>
      </c>
      <c r="E23" s="21">
        <v>0.813087</v>
      </c>
      <c r="F23" s="9">
        <v>2.0166666666666666</v>
      </c>
      <c r="G23" s="1">
        <v>517</v>
      </c>
      <c r="H23" s="1">
        <v>2</v>
      </c>
      <c r="I23" s="7">
        <f t="shared" si="0"/>
        <v>635.84831635483044</v>
      </c>
      <c r="J23" s="7">
        <v>213.37105263157895</v>
      </c>
      <c r="K23" s="41">
        <v>150.55980861244021</v>
      </c>
      <c r="L23" s="7">
        <v>202.76740890688259</v>
      </c>
      <c r="M23" s="7">
        <f t="shared" si="1"/>
        <v>101.3837044534413</v>
      </c>
      <c r="N23" s="1" t="s">
        <v>26</v>
      </c>
      <c r="O23" s="135" t="s">
        <v>26</v>
      </c>
      <c r="P23" s="9" t="s">
        <v>26</v>
      </c>
      <c r="Q23" s="9" t="s">
        <v>26</v>
      </c>
    </row>
    <row r="24" spans="1:17" x14ac:dyDescent="0.2">
      <c r="A24" s="1" t="s">
        <v>112</v>
      </c>
      <c r="B24" s="1" t="s">
        <v>16</v>
      </c>
      <c r="C24" s="1" t="s">
        <v>32</v>
      </c>
      <c r="D24" s="1" t="s">
        <v>61</v>
      </c>
      <c r="E24" s="21">
        <v>0.81899999999999995</v>
      </c>
      <c r="F24" s="9">
        <v>2.3833333333333333</v>
      </c>
      <c r="G24" s="1">
        <v>517</v>
      </c>
      <c r="H24" s="1">
        <v>2</v>
      </c>
      <c r="I24" s="7">
        <f t="shared" si="0"/>
        <v>631.25763125763126</v>
      </c>
      <c r="J24" s="7">
        <v>397.79999999999995</v>
      </c>
      <c r="K24" s="41">
        <v>50.013986013986035</v>
      </c>
      <c r="L24" s="1" t="s">
        <v>26</v>
      </c>
      <c r="M24" s="49" t="s">
        <v>26</v>
      </c>
      <c r="N24" s="1" t="s">
        <v>26</v>
      </c>
      <c r="O24" s="135" t="s">
        <v>26</v>
      </c>
      <c r="P24" s="9" t="s">
        <v>26</v>
      </c>
      <c r="Q24" s="9" t="s">
        <v>26</v>
      </c>
    </row>
    <row r="25" spans="1:17" x14ac:dyDescent="0.2">
      <c r="A25" s="1" t="s">
        <v>113</v>
      </c>
      <c r="B25" s="1" t="s">
        <v>17</v>
      </c>
      <c r="C25" s="1" t="s">
        <v>32</v>
      </c>
      <c r="D25" s="1" t="s">
        <v>61</v>
      </c>
      <c r="E25" s="21">
        <v>0.81899999999999995</v>
      </c>
      <c r="F25" s="1" t="s">
        <v>26</v>
      </c>
      <c r="G25" s="1">
        <v>517</v>
      </c>
      <c r="H25" s="1">
        <v>2</v>
      </c>
      <c r="I25" s="7">
        <f t="shared" si="0"/>
        <v>631.25763125763126</v>
      </c>
      <c r="J25" s="1" t="s">
        <v>26</v>
      </c>
      <c r="K25" s="5" t="s">
        <v>26</v>
      </c>
      <c r="L25" s="1" t="s">
        <v>26</v>
      </c>
      <c r="M25" s="49" t="s">
        <v>26</v>
      </c>
      <c r="N25" s="1" t="s">
        <v>26</v>
      </c>
      <c r="O25" s="135" t="s">
        <v>26</v>
      </c>
      <c r="P25" s="9" t="s">
        <v>26</v>
      </c>
      <c r="Q25" s="9" t="s">
        <v>26</v>
      </c>
    </row>
    <row r="26" spans="1:17" x14ac:dyDescent="0.2">
      <c r="A26" s="1" t="s">
        <v>114</v>
      </c>
      <c r="B26" s="1" t="s">
        <v>18</v>
      </c>
      <c r="C26" s="1" t="s">
        <v>32</v>
      </c>
      <c r="D26" s="1" t="s">
        <v>61</v>
      </c>
      <c r="E26" s="21">
        <v>0.81899999999999995</v>
      </c>
      <c r="F26" s="1" t="s">
        <v>26</v>
      </c>
      <c r="G26" s="1">
        <v>517</v>
      </c>
      <c r="H26" s="1">
        <v>2</v>
      </c>
      <c r="I26" s="7">
        <f t="shared" si="0"/>
        <v>631.25763125763126</v>
      </c>
      <c r="J26" s="1" t="s">
        <v>26</v>
      </c>
      <c r="K26" s="5" t="s">
        <v>26</v>
      </c>
      <c r="L26" s="1" t="s">
        <v>26</v>
      </c>
      <c r="M26" s="49" t="s">
        <v>26</v>
      </c>
      <c r="N26" s="1" t="s">
        <v>26</v>
      </c>
      <c r="O26" s="135" t="s">
        <v>26</v>
      </c>
      <c r="P26" s="9" t="s">
        <v>26</v>
      </c>
      <c r="Q26" s="9" t="s">
        <v>26</v>
      </c>
    </row>
    <row r="27" spans="1:17" x14ac:dyDescent="0.2">
      <c r="A27" s="1" t="s">
        <v>115</v>
      </c>
      <c r="B27" s="1" t="s">
        <v>25</v>
      </c>
      <c r="C27" s="1" t="s">
        <v>30</v>
      </c>
      <c r="D27" s="1" t="s">
        <v>61</v>
      </c>
      <c r="E27" s="21">
        <v>0.81485879999999999</v>
      </c>
      <c r="F27" s="9">
        <v>2.0166666666666666</v>
      </c>
      <c r="G27" s="1">
        <v>593</v>
      </c>
      <c r="H27" s="1">
        <v>2</v>
      </c>
      <c r="I27" s="7">
        <f t="shared" si="0"/>
        <v>727.73344289832789</v>
      </c>
      <c r="J27" s="7">
        <v>411.54749999999996</v>
      </c>
      <c r="K27" s="41">
        <v>89.976446280991738</v>
      </c>
      <c r="L27" s="7">
        <v>31.84167187499996</v>
      </c>
      <c r="M27" s="7">
        <f t="shared" si="1"/>
        <v>15.92083593749998</v>
      </c>
      <c r="N27" s="9">
        <v>91.285270633684959</v>
      </c>
      <c r="O27" s="9">
        <v>15.586112360513184</v>
      </c>
      <c r="P27" s="9">
        <f>N27/G27</f>
        <v>0.15393806177687178</v>
      </c>
      <c r="Q27" s="9">
        <f>O27/G27</f>
        <v>2.6283494705755792E-2</v>
      </c>
    </row>
    <row r="28" spans="1:17" x14ac:dyDescent="0.2">
      <c r="A28" s="1" t="s">
        <v>116</v>
      </c>
      <c r="B28" s="1" t="s">
        <v>16</v>
      </c>
      <c r="C28" s="1" t="s">
        <v>51</v>
      </c>
      <c r="D28" s="1" t="s">
        <v>61</v>
      </c>
      <c r="E28" s="21">
        <v>0.81899999999999995</v>
      </c>
      <c r="F28" s="9">
        <v>2.6666666666666665</v>
      </c>
      <c r="G28" s="1">
        <v>593</v>
      </c>
      <c r="H28" s="1">
        <v>2</v>
      </c>
      <c r="I28" s="7">
        <f t="shared" si="0"/>
        <v>724.05372405372407</v>
      </c>
      <c r="J28" s="7">
        <v>395.16749999999996</v>
      </c>
      <c r="K28" s="41">
        <v>74.187187500000022</v>
      </c>
      <c r="L28" s="1" t="s">
        <v>26</v>
      </c>
      <c r="M28" s="49" t="s">
        <v>26</v>
      </c>
      <c r="N28" s="1" t="s">
        <v>26</v>
      </c>
      <c r="O28" s="135" t="s">
        <v>26</v>
      </c>
      <c r="P28" s="9" t="s">
        <v>26</v>
      </c>
      <c r="Q28" s="9" t="s">
        <v>26</v>
      </c>
    </row>
    <row r="29" spans="1:17" x14ac:dyDescent="0.2">
      <c r="A29" s="1" t="s">
        <v>117</v>
      </c>
      <c r="B29" s="1" t="s">
        <v>17</v>
      </c>
      <c r="C29" s="1" t="s">
        <v>51</v>
      </c>
      <c r="D29" s="1" t="s">
        <v>61</v>
      </c>
      <c r="E29" s="21">
        <v>0.81899999999999995</v>
      </c>
      <c r="F29" s="1" t="s">
        <v>26</v>
      </c>
      <c r="G29" s="1">
        <v>593</v>
      </c>
      <c r="H29" s="1">
        <v>2</v>
      </c>
      <c r="I29" s="7">
        <f t="shared" si="0"/>
        <v>724.05372405372407</v>
      </c>
      <c r="J29" s="1" t="s">
        <v>26</v>
      </c>
      <c r="K29" s="5" t="s">
        <v>26</v>
      </c>
      <c r="L29" s="1" t="s">
        <v>26</v>
      </c>
      <c r="M29" s="49" t="s">
        <v>26</v>
      </c>
      <c r="N29" s="1" t="s">
        <v>26</v>
      </c>
      <c r="O29" s="135" t="s">
        <v>26</v>
      </c>
      <c r="P29" s="9" t="s">
        <v>26</v>
      </c>
      <c r="Q29" s="9" t="s">
        <v>26</v>
      </c>
    </row>
    <row r="30" spans="1:17" x14ac:dyDescent="0.2">
      <c r="A30" s="1" t="s">
        <v>118</v>
      </c>
      <c r="B30" s="1" t="s">
        <v>18</v>
      </c>
      <c r="C30" s="1" t="s">
        <v>51</v>
      </c>
      <c r="D30" s="1" t="s">
        <v>61</v>
      </c>
      <c r="E30" s="21">
        <v>0.81899999999999995</v>
      </c>
      <c r="F30" s="1" t="s">
        <v>26</v>
      </c>
      <c r="G30" s="1">
        <v>593</v>
      </c>
      <c r="H30" s="1">
        <v>2</v>
      </c>
      <c r="I30" s="7">
        <f t="shared" si="0"/>
        <v>724.05372405372407</v>
      </c>
      <c r="J30" s="1" t="s">
        <v>26</v>
      </c>
      <c r="K30" s="5" t="s">
        <v>26</v>
      </c>
      <c r="L30" s="1" t="s">
        <v>26</v>
      </c>
      <c r="M30" s="49" t="s">
        <v>26</v>
      </c>
      <c r="N30" s="1" t="s">
        <v>26</v>
      </c>
      <c r="O30" s="135" t="s">
        <v>26</v>
      </c>
      <c r="P30" s="9" t="s">
        <v>26</v>
      </c>
      <c r="Q30" s="9" t="s">
        <v>26</v>
      </c>
    </row>
    <row r="31" spans="1:17" x14ac:dyDescent="0.2">
      <c r="E31" s="21"/>
      <c r="P31" s="9"/>
      <c r="Q31" s="9"/>
    </row>
    <row r="32" spans="1:17" x14ac:dyDescent="0.2">
      <c r="E32" s="21"/>
      <c r="G32" s="7">
        <f>AVERAGE(G3,G9,G15,G21,G27)</f>
        <v>799.3</v>
      </c>
      <c r="H32" s="7"/>
      <c r="I32" s="7">
        <f>AVERAGE(I3:I5,I9:I11,I15:I17,I21:I23,I27)</f>
        <v>1025.2756371288576</v>
      </c>
      <c r="J32" s="7"/>
      <c r="L32" s="8"/>
      <c r="M32" s="8"/>
      <c r="N32" s="7"/>
      <c r="O32" s="7"/>
      <c r="P32" s="9"/>
      <c r="Q32" s="9"/>
    </row>
    <row r="33" spans="5:17" x14ac:dyDescent="0.2">
      <c r="E33" s="21"/>
      <c r="G33" s="1">
        <f>STDEVA(G3,G9,G15,G21,G27)</f>
        <v>283.64802132220126</v>
      </c>
      <c r="I33" s="136">
        <f>STDEVA(I3:I5,I9:I11,I15:I17,I21:I23,I27)</f>
        <v>331.85027854047183</v>
      </c>
      <c r="L33" s="8"/>
      <c r="M33" s="8"/>
      <c r="N33" s="7"/>
      <c r="O33" s="7"/>
      <c r="Q33" s="139"/>
    </row>
    <row r="34" spans="5:17" x14ac:dyDescent="0.2">
      <c r="E34" s="21"/>
    </row>
    <row r="35" spans="5:17" x14ac:dyDescent="0.2">
      <c r="E35" s="21"/>
    </row>
    <row r="36" spans="5:17" x14ac:dyDescent="0.2">
      <c r="E36" s="21"/>
      <c r="I36" s="7"/>
    </row>
    <row r="37" spans="5:17" x14ac:dyDescent="0.2">
      <c r="E37" s="21"/>
    </row>
    <row r="38" spans="5:17" x14ac:dyDescent="0.2">
      <c r="E38" s="21"/>
    </row>
    <row r="39" spans="5:17" x14ac:dyDescent="0.2">
      <c r="E39" s="21"/>
    </row>
  </sheetData>
  <mergeCells count="6">
    <mergeCell ref="L1:M1"/>
    <mergeCell ref="A1:A2"/>
    <mergeCell ref="B1:B2"/>
    <mergeCell ref="C1:C2"/>
    <mergeCell ref="D1:D2"/>
    <mergeCell ref="H1:H2"/>
  </mergeCells>
  <pageMargins left="0.7" right="0.7" top="0.75" bottom="0.75" header="0.3" footer="0.3"/>
  <pageSetup paperSize="9" orientation="portrait" horizontalDpi="0" verticalDpi="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0FF5-000F-C540-BBB6-A2228828C2E0}">
  <dimension ref="A1:L61"/>
  <sheetViews>
    <sheetView zoomScaleNormal="100" workbookViewId="0">
      <pane xSplit="4" ySplit="2" topLeftCell="E4" activePane="bottomRight" state="frozen"/>
      <selection pane="topRight" activeCell="E1" sqref="E1"/>
      <selection pane="bottomLeft" activeCell="A3" sqref="A3"/>
      <selection pane="bottomRight" activeCell="E19" sqref="E19"/>
    </sheetView>
  </sheetViews>
  <sheetFormatPr baseColWidth="10" defaultColWidth="11.1640625" defaultRowHeight="16" x14ac:dyDescent="0.2"/>
  <cols>
    <col min="1" max="1" width="21" bestFit="1" customWidth="1"/>
    <col min="4" max="4" width="20" bestFit="1" customWidth="1"/>
    <col min="5" max="5" width="14" bestFit="1" customWidth="1"/>
    <col min="6" max="7" width="11.5" style="1" bestFit="1" customWidth="1"/>
    <col min="8" max="8" width="14" style="1" bestFit="1" customWidth="1"/>
    <col min="9" max="9" width="11.5" style="1" bestFit="1" customWidth="1"/>
    <col min="10" max="10" width="11.6640625" style="1" bestFit="1" customWidth="1"/>
    <col min="11" max="11" width="19.6640625" style="1" bestFit="1" customWidth="1"/>
  </cols>
  <sheetData>
    <row r="1" spans="1:12" s="59" customFormat="1" ht="18" x14ac:dyDescent="0.25">
      <c r="A1" s="172" t="s">
        <v>27</v>
      </c>
      <c r="B1" s="172" t="s">
        <v>0</v>
      </c>
      <c r="C1" s="172" t="s">
        <v>29</v>
      </c>
      <c r="D1" s="172" t="s">
        <v>82</v>
      </c>
      <c r="E1" s="92" t="s">
        <v>58</v>
      </c>
      <c r="F1" s="83" t="s">
        <v>279</v>
      </c>
      <c r="G1" s="83" t="s">
        <v>280</v>
      </c>
      <c r="H1" s="83" t="s">
        <v>281</v>
      </c>
      <c r="I1" s="83" t="s">
        <v>60</v>
      </c>
      <c r="J1" s="83" t="s">
        <v>68</v>
      </c>
      <c r="K1" s="83" t="s">
        <v>67</v>
      </c>
    </row>
    <row r="2" spans="1:12" s="59" customFormat="1" ht="20" x14ac:dyDescent="0.25">
      <c r="A2" s="172"/>
      <c r="B2" s="172"/>
      <c r="C2" s="172"/>
      <c r="D2" s="172"/>
      <c r="E2" s="92" t="s">
        <v>48</v>
      </c>
      <c r="F2" s="83" t="s">
        <v>282</v>
      </c>
      <c r="G2" s="83" t="s">
        <v>282</v>
      </c>
      <c r="H2" s="92" t="s">
        <v>283</v>
      </c>
      <c r="I2" s="83" t="s">
        <v>49</v>
      </c>
      <c r="J2" s="83" t="s">
        <v>49</v>
      </c>
      <c r="K2" s="83" t="s">
        <v>49</v>
      </c>
    </row>
    <row r="3" spans="1:12" x14ac:dyDescent="0.2">
      <c r="A3" s="1" t="s">
        <v>72</v>
      </c>
      <c r="B3" s="1" t="s">
        <v>10</v>
      </c>
      <c r="C3" s="1" t="s">
        <v>30</v>
      </c>
      <c r="D3" s="1" t="s">
        <v>61</v>
      </c>
      <c r="E3" s="9">
        <v>10.3</v>
      </c>
      <c r="F3" s="19">
        <v>240.0150009375586</v>
      </c>
      <c r="G3" s="19">
        <v>168.7605475342209</v>
      </c>
      <c r="H3" s="19">
        <v>6.9179080974114262</v>
      </c>
      <c r="I3" s="21">
        <v>0.80307869999999992</v>
      </c>
      <c r="J3" s="21">
        <v>15.921299999999997</v>
      </c>
      <c r="K3" s="1">
        <v>0.81899999999999995</v>
      </c>
      <c r="L3" s="1"/>
    </row>
    <row r="4" spans="1:12" x14ac:dyDescent="0.2">
      <c r="A4" s="1" t="s">
        <v>73</v>
      </c>
      <c r="B4" s="1" t="s">
        <v>11</v>
      </c>
      <c r="C4" s="1" t="s">
        <v>30</v>
      </c>
      <c r="D4" s="1" t="s">
        <v>61</v>
      </c>
      <c r="E4" s="9">
        <v>10.483333333333333</v>
      </c>
      <c r="F4" s="19">
        <v>240.0150009375586</v>
      </c>
      <c r="G4" s="19">
        <v>198.76242265141573</v>
      </c>
      <c r="H4" s="19">
        <v>3.9350631115557584</v>
      </c>
      <c r="I4" s="21">
        <v>0.81165431666666665</v>
      </c>
      <c r="J4" s="21">
        <v>7.3456833333333345</v>
      </c>
      <c r="K4" s="1">
        <v>0.81899999999999995</v>
      </c>
      <c r="L4" s="1"/>
    </row>
    <row r="5" spans="1:12" x14ac:dyDescent="0.2">
      <c r="A5" s="1" t="s">
        <v>74</v>
      </c>
      <c r="B5" s="1" t="s">
        <v>12</v>
      </c>
      <c r="C5" s="1" t="s">
        <v>30</v>
      </c>
      <c r="D5" s="1" t="s">
        <v>61</v>
      </c>
      <c r="E5" s="9">
        <v>10.033333333333333</v>
      </c>
      <c r="F5" s="19">
        <v>240.0150009375586</v>
      </c>
      <c r="G5" s="19">
        <v>200.6375398462404</v>
      </c>
      <c r="H5" s="19">
        <v>3.9246638961446707</v>
      </c>
      <c r="I5" s="21">
        <v>0.80859959999999997</v>
      </c>
      <c r="J5" s="21">
        <v>10.400400000000003</v>
      </c>
      <c r="K5" s="1">
        <v>0.81899999999999995</v>
      </c>
      <c r="L5" s="1"/>
    </row>
    <row r="6" spans="1:12" x14ac:dyDescent="0.2">
      <c r="A6" s="1" t="s">
        <v>75</v>
      </c>
      <c r="B6" s="1" t="s">
        <v>36</v>
      </c>
      <c r="C6" s="1" t="s">
        <v>32</v>
      </c>
      <c r="D6" s="1" t="s">
        <v>61</v>
      </c>
      <c r="E6" s="9">
        <v>10.633333333333333</v>
      </c>
      <c r="F6" s="19">
        <v>240.0150009375586</v>
      </c>
      <c r="G6" s="19">
        <v>235.95224701543847</v>
      </c>
      <c r="H6" s="19">
        <v>0.38207717135925923</v>
      </c>
      <c r="I6" s="21">
        <v>0.81899999999999995</v>
      </c>
      <c r="J6" s="9">
        <v>0</v>
      </c>
      <c r="K6" s="1">
        <v>0.81899999999999995</v>
      </c>
      <c r="L6" s="1"/>
    </row>
    <row r="7" spans="1:12" x14ac:dyDescent="0.2">
      <c r="A7" s="1" t="s">
        <v>76</v>
      </c>
      <c r="B7" s="1" t="s">
        <v>37</v>
      </c>
      <c r="C7" s="1" t="s">
        <v>32</v>
      </c>
      <c r="D7" s="1" t="s">
        <v>61</v>
      </c>
      <c r="E7" s="9">
        <v>10.783333333333333</v>
      </c>
      <c r="F7" s="19">
        <v>240.0150009375586</v>
      </c>
      <c r="G7" s="19">
        <v>233.76461028814302</v>
      </c>
      <c r="H7" s="19">
        <v>0.57963437243421134</v>
      </c>
      <c r="I7" s="21">
        <v>0.81899999999999995</v>
      </c>
      <c r="J7" s="9">
        <v>0</v>
      </c>
      <c r="K7" s="1">
        <v>0.81899999999999995</v>
      </c>
      <c r="L7" s="1"/>
    </row>
    <row r="8" spans="1:12" x14ac:dyDescent="0.2">
      <c r="A8" s="1" t="s">
        <v>77</v>
      </c>
      <c r="B8" s="1" t="s">
        <v>38</v>
      </c>
      <c r="C8" s="1" t="s">
        <v>32</v>
      </c>
      <c r="D8" s="1" t="s">
        <v>61</v>
      </c>
      <c r="E8" s="9">
        <v>10.883333333333333</v>
      </c>
      <c r="F8" s="19">
        <v>240.0150009375586</v>
      </c>
      <c r="G8" s="19">
        <v>234.07712982061381</v>
      </c>
      <c r="H8" s="19">
        <v>0.54559305821851067</v>
      </c>
      <c r="I8" s="21">
        <v>0.81899999999999995</v>
      </c>
      <c r="J8" s="9">
        <v>0</v>
      </c>
      <c r="K8" s="1">
        <v>0.81899999999999995</v>
      </c>
      <c r="L8" s="1"/>
    </row>
    <row r="9" spans="1:12" x14ac:dyDescent="0.2">
      <c r="A9" s="1" t="s">
        <v>78</v>
      </c>
      <c r="B9" s="1" t="s">
        <v>13</v>
      </c>
      <c r="C9" s="1" t="s">
        <v>31</v>
      </c>
      <c r="D9" s="1" t="s">
        <v>61</v>
      </c>
      <c r="E9" s="9">
        <v>10.133333333333333</v>
      </c>
      <c r="F9" s="19">
        <v>272.51703231451967</v>
      </c>
      <c r="G9" s="19">
        <v>240.32752047002938</v>
      </c>
      <c r="H9" s="19">
        <v>3.1765965636010152</v>
      </c>
      <c r="I9" s="21">
        <v>0.81321566666666667</v>
      </c>
      <c r="J9" s="21">
        <v>5.7843333333333335</v>
      </c>
      <c r="K9" s="1">
        <v>0.81899999999999995</v>
      </c>
      <c r="L9" s="1"/>
    </row>
    <row r="10" spans="1:12" x14ac:dyDescent="0.2">
      <c r="A10" s="1" t="s">
        <v>78</v>
      </c>
      <c r="B10" s="1" t="s">
        <v>14</v>
      </c>
      <c r="C10" s="1" t="s">
        <v>31</v>
      </c>
      <c r="D10" s="1" t="s">
        <v>61</v>
      </c>
      <c r="E10" s="9">
        <v>10.283333333333333</v>
      </c>
      <c r="F10" s="19">
        <v>272.51703231451967</v>
      </c>
      <c r="G10" s="19">
        <v>240.0150009375586</v>
      </c>
      <c r="H10" s="19">
        <v>3.1606513494613684</v>
      </c>
      <c r="I10" s="21">
        <v>0.81288653333333327</v>
      </c>
      <c r="J10" s="21">
        <v>6.1134666666666666</v>
      </c>
      <c r="K10" s="1">
        <v>0.81899999999999995</v>
      </c>
      <c r="L10" s="1"/>
    </row>
    <row r="11" spans="1:12" x14ac:dyDescent="0.2">
      <c r="A11" s="1" t="s">
        <v>78</v>
      </c>
      <c r="B11" s="1" t="s">
        <v>15</v>
      </c>
      <c r="C11" s="1" t="s">
        <v>31</v>
      </c>
      <c r="D11" s="1" t="s">
        <v>61</v>
      </c>
      <c r="E11" s="9">
        <v>10.016666666666667</v>
      </c>
      <c r="F11" s="19">
        <v>272.51703231451967</v>
      </c>
      <c r="G11" s="19">
        <v>225.63910244390271</v>
      </c>
      <c r="H11" s="19">
        <v>4.6799929987304774</v>
      </c>
      <c r="I11" s="21">
        <v>0.80763149999999995</v>
      </c>
      <c r="J11" s="21">
        <v>11.368500000000001</v>
      </c>
      <c r="K11" s="1">
        <v>0.81899999999999995</v>
      </c>
      <c r="L11" s="1"/>
    </row>
    <row r="12" spans="1:12" x14ac:dyDescent="0.2">
      <c r="A12" s="1" t="s">
        <v>78</v>
      </c>
      <c r="B12" s="1" t="s">
        <v>16</v>
      </c>
      <c r="C12" s="1" t="s">
        <v>32</v>
      </c>
      <c r="D12" s="1" t="s">
        <v>61</v>
      </c>
      <c r="E12" s="9">
        <v>10.383333333333333</v>
      </c>
      <c r="F12" s="19">
        <v>272.51703231451967</v>
      </c>
      <c r="G12" s="19">
        <v>270.01687605475342</v>
      </c>
      <c r="H12" s="19">
        <v>0.24078551458422884</v>
      </c>
      <c r="I12" s="21">
        <v>0.81899999999999995</v>
      </c>
      <c r="J12" s="9">
        <v>0</v>
      </c>
      <c r="K12" s="1">
        <v>0.81899999999999995</v>
      </c>
      <c r="L12" s="1"/>
    </row>
    <row r="13" spans="1:12" x14ac:dyDescent="0.2">
      <c r="A13" s="1" t="s">
        <v>78</v>
      </c>
      <c r="B13" s="1" t="s">
        <v>17</v>
      </c>
      <c r="C13" s="1" t="s">
        <v>32</v>
      </c>
      <c r="D13" s="1" t="s">
        <v>61</v>
      </c>
      <c r="E13" s="9">
        <v>10.483333333333333</v>
      </c>
      <c r="F13" s="19">
        <v>272.51703231451967</v>
      </c>
      <c r="G13" s="19">
        <v>269.07931745734106</v>
      </c>
      <c r="H13" s="19">
        <v>0.32792192596298303</v>
      </c>
      <c r="I13" s="21">
        <v>0.81899999999999995</v>
      </c>
      <c r="J13" s="9">
        <v>0</v>
      </c>
      <c r="K13" s="1">
        <v>0.81899999999999995</v>
      </c>
      <c r="L13" s="1"/>
    </row>
    <row r="14" spans="1:12" x14ac:dyDescent="0.2">
      <c r="A14" s="1" t="s">
        <v>78</v>
      </c>
      <c r="B14" s="1" t="s">
        <v>18</v>
      </c>
      <c r="C14" s="1" t="s">
        <v>32</v>
      </c>
      <c r="D14" s="1" t="s">
        <v>61</v>
      </c>
      <c r="E14" s="9">
        <v>10.6</v>
      </c>
      <c r="F14" s="19">
        <v>272.51703231451967</v>
      </c>
      <c r="G14" s="19">
        <v>267.82923932745797</v>
      </c>
      <c r="H14" s="19">
        <v>0.44224462142091492</v>
      </c>
      <c r="I14" s="21">
        <v>0.81899999999999995</v>
      </c>
      <c r="J14" s="9">
        <v>0</v>
      </c>
      <c r="K14" s="1">
        <v>0.81899999999999995</v>
      </c>
      <c r="L14" s="1"/>
    </row>
    <row r="15" spans="1:12" x14ac:dyDescent="0.2">
      <c r="A15" s="1" t="s">
        <v>1</v>
      </c>
      <c r="B15" s="1" t="s">
        <v>19</v>
      </c>
      <c r="C15" s="1" t="s">
        <v>30</v>
      </c>
      <c r="D15" s="1" t="s">
        <v>61</v>
      </c>
      <c r="E15" s="9">
        <v>10.283333333333333</v>
      </c>
      <c r="F15" s="19">
        <v>257.82861428839306</v>
      </c>
      <c r="G15" s="19">
        <v>206.2628914307144</v>
      </c>
      <c r="H15" s="19">
        <v>5.014494929433905</v>
      </c>
      <c r="I15" s="21">
        <v>0.80610719999999991</v>
      </c>
      <c r="J15" s="21">
        <v>12.892799999999999</v>
      </c>
      <c r="K15" s="1">
        <v>0.81899999999999995</v>
      </c>
      <c r="L15" s="1"/>
    </row>
    <row r="16" spans="1:12" x14ac:dyDescent="0.2">
      <c r="A16" s="1" t="s">
        <v>1</v>
      </c>
      <c r="B16" s="1" t="s">
        <v>20</v>
      </c>
      <c r="C16" s="1" t="s">
        <v>30</v>
      </c>
      <c r="D16" s="1" t="s">
        <v>61</v>
      </c>
      <c r="E16" s="9">
        <v>10.466666666666667</v>
      </c>
      <c r="F16" s="19">
        <v>257.82861428839306</v>
      </c>
      <c r="G16" s="19">
        <v>219.38871179448714</v>
      </c>
      <c r="H16" s="19">
        <v>3.6726021490992915</v>
      </c>
      <c r="I16" s="21">
        <v>0.81254986666666662</v>
      </c>
      <c r="J16" s="21">
        <v>6.4501333333333335</v>
      </c>
      <c r="K16" s="1">
        <v>0.81899999999999995</v>
      </c>
      <c r="L16" s="1"/>
    </row>
    <row r="17" spans="1:12" x14ac:dyDescent="0.2">
      <c r="A17" s="1" t="s">
        <v>1</v>
      </c>
      <c r="B17" s="1" t="s">
        <v>21</v>
      </c>
      <c r="C17" s="1" t="s">
        <v>30</v>
      </c>
      <c r="D17" s="1" t="s">
        <v>61</v>
      </c>
      <c r="E17" s="9">
        <v>10.55</v>
      </c>
      <c r="F17" s="19">
        <v>257.82861428839306</v>
      </c>
      <c r="G17" s="19">
        <v>218.76367272954559</v>
      </c>
      <c r="H17" s="19">
        <v>3.7028380624499966</v>
      </c>
      <c r="I17" s="21">
        <v>0.81306819999999991</v>
      </c>
      <c r="J17" s="21">
        <v>5.9317999999999991</v>
      </c>
      <c r="K17" s="1">
        <v>0.81899999999999995</v>
      </c>
      <c r="L17" s="1"/>
    </row>
    <row r="18" spans="1:12" x14ac:dyDescent="0.2">
      <c r="A18" s="1" t="s">
        <v>1</v>
      </c>
      <c r="B18" s="1" t="s">
        <v>16</v>
      </c>
      <c r="C18" s="1" t="s">
        <v>32</v>
      </c>
      <c r="D18" s="1" t="s">
        <v>61</v>
      </c>
      <c r="E18" s="9">
        <v>10.633333333333333</v>
      </c>
      <c r="F18" s="19">
        <v>257.82861428839306</v>
      </c>
      <c r="G18" s="19">
        <v>253.45334083380212</v>
      </c>
      <c r="H18" s="19">
        <v>0.41146772300228268</v>
      </c>
      <c r="I18" s="21">
        <v>0.81899999999999995</v>
      </c>
      <c r="J18" s="9">
        <v>0</v>
      </c>
      <c r="K18" s="1">
        <v>0.81899999999999995</v>
      </c>
      <c r="L18" s="1"/>
    </row>
    <row r="19" spans="1:12" x14ac:dyDescent="0.2">
      <c r="A19" s="1" t="s">
        <v>1</v>
      </c>
      <c r="B19" s="1" t="s">
        <v>17</v>
      </c>
      <c r="C19" s="1" t="s">
        <v>32</v>
      </c>
      <c r="D19" s="1" t="s">
        <v>61</v>
      </c>
      <c r="E19" s="9">
        <v>10.7</v>
      </c>
      <c r="F19" s="19">
        <v>257.82861428839306</v>
      </c>
      <c r="G19" s="19">
        <v>252.51578223638975</v>
      </c>
      <c r="H19" s="19">
        <v>0.49652636000030859</v>
      </c>
      <c r="I19" s="21">
        <v>0.81899999999999995</v>
      </c>
      <c r="J19" s="9">
        <v>0</v>
      </c>
      <c r="K19" s="1">
        <v>0.81899999999999995</v>
      </c>
      <c r="L19" s="1"/>
    </row>
    <row r="20" spans="1:12" x14ac:dyDescent="0.2">
      <c r="A20" s="1" t="s">
        <v>1</v>
      </c>
      <c r="B20" s="1" t="s">
        <v>18</v>
      </c>
      <c r="C20" s="1" t="s">
        <v>32</v>
      </c>
      <c r="D20" s="1" t="s">
        <v>61</v>
      </c>
      <c r="E20" s="9">
        <v>10.816666666666666</v>
      </c>
      <c r="F20" s="19">
        <v>257.82861428839306</v>
      </c>
      <c r="G20" s="19">
        <v>252.82830176886057</v>
      </c>
      <c r="H20" s="19">
        <v>0.46227850719868896</v>
      </c>
      <c r="I20" s="21">
        <v>0.81899999999999995</v>
      </c>
      <c r="J20" s="9">
        <v>0</v>
      </c>
      <c r="K20" s="1">
        <v>0.81899999999999995</v>
      </c>
      <c r="L20" s="1"/>
    </row>
    <row r="21" spans="1:12" x14ac:dyDescent="0.2">
      <c r="A21" s="1" t="s">
        <v>2</v>
      </c>
      <c r="B21" s="1" t="s">
        <v>22</v>
      </c>
      <c r="C21" s="1" t="s">
        <v>31</v>
      </c>
      <c r="D21" s="1" t="s">
        <v>61</v>
      </c>
      <c r="E21" s="9">
        <v>9.9166666666666661</v>
      </c>
      <c r="F21" s="19">
        <v>257.20357522345148</v>
      </c>
      <c r="G21" s="19">
        <v>221.26382898931183</v>
      </c>
      <c r="H21" s="19">
        <v>3.6241760908376119</v>
      </c>
      <c r="I21" s="21">
        <v>0.81100799999999995</v>
      </c>
      <c r="J21" s="21">
        <v>7.9920000000000009</v>
      </c>
      <c r="K21" s="1">
        <v>0.81899999999999995</v>
      </c>
      <c r="L21" s="1"/>
    </row>
    <row r="22" spans="1:12" x14ac:dyDescent="0.2">
      <c r="A22" s="1" t="s">
        <v>2</v>
      </c>
      <c r="B22" s="1" t="s">
        <v>23</v>
      </c>
      <c r="C22" s="1" t="s">
        <v>31</v>
      </c>
      <c r="D22" s="1" t="s">
        <v>61</v>
      </c>
      <c r="E22" s="9">
        <v>10.233333333333333</v>
      </c>
      <c r="F22" s="19">
        <v>257.20357522345148</v>
      </c>
      <c r="G22" s="19">
        <v>219.38871179448714</v>
      </c>
      <c r="H22" s="19">
        <v>3.6952635272603596</v>
      </c>
      <c r="I22" s="21">
        <v>0.81079214999999993</v>
      </c>
      <c r="J22" s="21">
        <v>8.2078500000000005</v>
      </c>
      <c r="K22" s="1">
        <v>0.81899999999999995</v>
      </c>
      <c r="L22" s="1"/>
    </row>
    <row r="23" spans="1:12" x14ac:dyDescent="0.2">
      <c r="A23" s="1" t="s">
        <v>2</v>
      </c>
      <c r="B23" s="1" t="s">
        <v>24</v>
      </c>
      <c r="C23" s="1" t="s">
        <v>31</v>
      </c>
      <c r="D23" s="1" t="s">
        <v>61</v>
      </c>
      <c r="E23" s="9">
        <v>10.483333333333333</v>
      </c>
      <c r="F23" s="19">
        <v>257.20357522345148</v>
      </c>
      <c r="G23" s="19">
        <v>228.45177823613975</v>
      </c>
      <c r="H23" s="19">
        <v>2.7426197444176537</v>
      </c>
      <c r="I23" s="21">
        <v>0.813087</v>
      </c>
      <c r="J23" s="21">
        <v>5.9130000000000011</v>
      </c>
      <c r="K23" s="1">
        <v>0.81899999999999995</v>
      </c>
      <c r="L23" s="1"/>
    </row>
    <row r="24" spans="1:12" x14ac:dyDescent="0.2">
      <c r="A24" s="1" t="s">
        <v>2</v>
      </c>
      <c r="B24" s="1" t="s">
        <v>16</v>
      </c>
      <c r="C24" s="1" t="s">
        <v>32</v>
      </c>
      <c r="D24" s="1" t="s">
        <v>61</v>
      </c>
      <c r="E24" s="9">
        <v>10.8</v>
      </c>
      <c r="F24" s="19">
        <v>257.20357522345148</v>
      </c>
      <c r="G24" s="19">
        <v>254.07837989874372</v>
      </c>
      <c r="H24" s="19">
        <v>0.28936993747294082</v>
      </c>
      <c r="I24" s="21">
        <v>0.81899999999999995</v>
      </c>
      <c r="J24" s="9">
        <v>0</v>
      </c>
      <c r="K24" s="1">
        <v>0.81899999999999995</v>
      </c>
      <c r="L24" s="1"/>
    </row>
    <row r="25" spans="1:12" x14ac:dyDescent="0.2">
      <c r="A25" s="1" t="s">
        <v>2</v>
      </c>
      <c r="B25" s="1" t="s">
        <v>17</v>
      </c>
      <c r="C25" s="1" t="s">
        <v>32</v>
      </c>
      <c r="D25" s="1" t="s">
        <v>61</v>
      </c>
      <c r="E25" s="9">
        <v>11.066666666666666</v>
      </c>
      <c r="F25" s="19">
        <v>257.20357522345148</v>
      </c>
      <c r="G25" s="19">
        <v>254.70341896368527</v>
      </c>
      <c r="H25" s="19">
        <v>0.22591773431622419</v>
      </c>
      <c r="I25" s="21">
        <v>0.81899999999999995</v>
      </c>
      <c r="J25" s="9">
        <v>0</v>
      </c>
      <c r="K25" s="1">
        <v>0.81899999999999995</v>
      </c>
      <c r="L25" s="1"/>
    </row>
    <row r="26" spans="1:12" x14ac:dyDescent="0.2">
      <c r="A26" s="1" t="s">
        <v>2</v>
      </c>
      <c r="B26" s="1" t="s">
        <v>18</v>
      </c>
      <c r="C26" s="1" t="s">
        <v>32</v>
      </c>
      <c r="D26" s="1" t="s">
        <v>61</v>
      </c>
      <c r="E26" s="9">
        <v>11.283333333333333</v>
      </c>
      <c r="F26" s="19">
        <v>257.20357522345148</v>
      </c>
      <c r="G26" s="19">
        <v>257.20357522345148</v>
      </c>
      <c r="H26" s="19">
        <v>0</v>
      </c>
      <c r="I26" s="21">
        <v>0.81899999999999995</v>
      </c>
      <c r="J26" s="9">
        <v>0</v>
      </c>
      <c r="K26" s="1">
        <v>0.81899999999999995</v>
      </c>
      <c r="L26" s="1"/>
    </row>
    <row r="27" spans="1:12" x14ac:dyDescent="0.2">
      <c r="A27" s="1" t="s">
        <v>3</v>
      </c>
      <c r="B27" s="1" t="s">
        <v>25</v>
      </c>
      <c r="C27" s="1" t="s">
        <v>30</v>
      </c>
      <c r="D27" s="1" t="s">
        <v>61</v>
      </c>
      <c r="E27" s="9">
        <v>10.75</v>
      </c>
      <c r="F27" s="19">
        <v>297.83111444465277</v>
      </c>
      <c r="G27" s="19">
        <v>271.26695418463652</v>
      </c>
      <c r="H27" s="19">
        <v>2.4710846753503488</v>
      </c>
      <c r="I27" s="21">
        <v>0.81485879999999999</v>
      </c>
      <c r="J27" s="21">
        <v>4.1412000000000013</v>
      </c>
      <c r="K27" s="1">
        <v>0.81899999999999995</v>
      </c>
      <c r="L27" s="1"/>
    </row>
    <row r="28" spans="1:12" x14ac:dyDescent="0.2">
      <c r="A28" s="1" t="s">
        <v>3</v>
      </c>
      <c r="B28" s="1" t="s">
        <v>16</v>
      </c>
      <c r="C28" s="1" t="s">
        <v>32</v>
      </c>
      <c r="D28" s="1" t="s">
        <v>61</v>
      </c>
      <c r="E28" s="9">
        <v>11.516666666666667</v>
      </c>
      <c r="F28" s="19">
        <v>297.83111444465277</v>
      </c>
      <c r="G28" s="19">
        <v>296.26851678229889</v>
      </c>
      <c r="H28" s="19">
        <v>0.13568141785996066</v>
      </c>
      <c r="I28" s="21">
        <v>0.81899999999999995</v>
      </c>
      <c r="J28" s="9">
        <v>0</v>
      </c>
      <c r="K28" s="1">
        <v>0.81899999999999995</v>
      </c>
      <c r="L28" s="1"/>
    </row>
    <row r="29" spans="1:12" x14ac:dyDescent="0.2">
      <c r="A29" s="1" t="s">
        <v>3</v>
      </c>
      <c r="B29" s="1" t="s">
        <v>17</v>
      </c>
      <c r="C29" s="1" t="s">
        <v>32</v>
      </c>
      <c r="D29" s="1" t="s">
        <v>61</v>
      </c>
      <c r="E29" s="9">
        <v>11.8</v>
      </c>
      <c r="F29" s="19">
        <v>297.83111444465277</v>
      </c>
      <c r="G29" s="19">
        <v>296.26851678229889</v>
      </c>
      <c r="H29" s="19">
        <v>0.13242353070795596</v>
      </c>
      <c r="I29" s="21">
        <v>0.81899999999999995</v>
      </c>
      <c r="J29" s="9">
        <v>0</v>
      </c>
      <c r="K29" s="1">
        <v>0.81899999999999995</v>
      </c>
      <c r="L29" s="1"/>
    </row>
    <row r="30" spans="1:12" x14ac:dyDescent="0.2">
      <c r="A30" s="1" t="s">
        <v>3</v>
      </c>
      <c r="B30" s="1" t="s">
        <v>18</v>
      </c>
      <c r="C30" s="1" t="s">
        <v>32</v>
      </c>
      <c r="D30" s="1" t="s">
        <v>61</v>
      </c>
      <c r="E30" s="9">
        <v>12.133333333333333</v>
      </c>
      <c r="F30" s="19">
        <v>297.83111444465277</v>
      </c>
      <c r="G30" s="19">
        <v>297.51859491218198</v>
      </c>
      <c r="H30" s="19">
        <v>2.5757104324515452E-2</v>
      </c>
      <c r="I30" s="21">
        <v>0.81899999999999995</v>
      </c>
      <c r="J30" s="9">
        <v>0</v>
      </c>
      <c r="K30" s="1">
        <v>0.81899999999999995</v>
      </c>
      <c r="L30" s="1"/>
    </row>
    <row r="31" spans="1:12" x14ac:dyDescent="0.2">
      <c r="A31" s="1" t="s">
        <v>4</v>
      </c>
      <c r="B31" s="1" t="s">
        <v>10</v>
      </c>
      <c r="C31" s="1" t="s">
        <v>30</v>
      </c>
      <c r="D31" s="1" t="s">
        <v>79</v>
      </c>
      <c r="E31" s="9">
        <v>9.65</v>
      </c>
      <c r="F31" s="19">
        <v>311.58197387336713</v>
      </c>
      <c r="G31" s="19">
        <v>259.07869241827609</v>
      </c>
      <c r="H31" s="19">
        <v>5.440754554931714</v>
      </c>
      <c r="I31" s="21">
        <v>0.80307869999999992</v>
      </c>
      <c r="J31" s="21">
        <v>15.921299999999997</v>
      </c>
      <c r="K31" s="1">
        <v>0.81899999999999995</v>
      </c>
      <c r="L31" s="1"/>
    </row>
    <row r="32" spans="1:12" x14ac:dyDescent="0.2">
      <c r="A32" s="1" t="s">
        <v>4</v>
      </c>
      <c r="B32" s="1" t="s">
        <v>11</v>
      </c>
      <c r="C32" s="1" t="s">
        <v>30</v>
      </c>
      <c r="D32" s="1" t="s">
        <v>79</v>
      </c>
      <c r="E32" s="9">
        <v>9.9333333333333336</v>
      </c>
      <c r="F32" s="19">
        <v>311.58197387336713</v>
      </c>
      <c r="G32" s="19">
        <v>286.58041127570471</v>
      </c>
      <c r="H32" s="19">
        <v>2.5169358319794388</v>
      </c>
      <c r="I32" s="21">
        <v>0.81165431666666665</v>
      </c>
      <c r="J32" s="21">
        <v>7.3456833333333345</v>
      </c>
      <c r="K32" s="1">
        <v>0.81899999999999995</v>
      </c>
      <c r="L32" s="1"/>
    </row>
    <row r="33" spans="1:12" x14ac:dyDescent="0.2">
      <c r="A33" s="1" t="s">
        <v>4</v>
      </c>
      <c r="B33" s="1" t="s">
        <v>12</v>
      </c>
      <c r="C33" s="1" t="s">
        <v>30</v>
      </c>
      <c r="D33" s="1" t="s">
        <v>79</v>
      </c>
      <c r="E33" s="9">
        <v>10.199999999999999</v>
      </c>
      <c r="F33" s="19">
        <v>311.58197387336713</v>
      </c>
      <c r="G33" s="19">
        <v>286.89293080817549</v>
      </c>
      <c r="H33" s="19">
        <v>2.4204944181560433</v>
      </c>
      <c r="I33" s="21">
        <v>0.80859959999999997</v>
      </c>
      <c r="J33" s="21">
        <v>10.400400000000003</v>
      </c>
      <c r="K33" s="1">
        <v>0.81899999999999995</v>
      </c>
      <c r="L33" s="1"/>
    </row>
    <row r="34" spans="1:12" x14ac:dyDescent="0.2">
      <c r="A34" s="1" t="s">
        <v>4</v>
      </c>
      <c r="B34" s="1" t="s">
        <v>16</v>
      </c>
      <c r="C34" s="1" t="s">
        <v>32</v>
      </c>
      <c r="D34" s="1" t="s">
        <v>79</v>
      </c>
      <c r="E34" s="9">
        <v>10.483333333333333</v>
      </c>
      <c r="F34" s="19">
        <v>311.58197387336713</v>
      </c>
      <c r="G34" s="19">
        <v>308.45677854865926</v>
      </c>
      <c r="H34" s="19">
        <v>0.29811084178453495</v>
      </c>
      <c r="I34" s="21">
        <v>0.81899999999999995</v>
      </c>
      <c r="J34" s="9">
        <v>0</v>
      </c>
      <c r="K34" s="1">
        <v>0.81899999999999995</v>
      </c>
      <c r="L34" s="1"/>
    </row>
    <row r="35" spans="1:12" x14ac:dyDescent="0.2">
      <c r="A35" s="1" t="s">
        <v>4</v>
      </c>
      <c r="B35" s="1" t="s">
        <v>17</v>
      </c>
      <c r="C35" s="1" t="s">
        <v>32</v>
      </c>
      <c r="D35" s="1" t="s">
        <v>79</v>
      </c>
      <c r="E35" s="9">
        <v>10.783333333333333</v>
      </c>
      <c r="F35" s="19">
        <v>311.58197387336713</v>
      </c>
      <c r="G35" s="19">
        <v>306.58166135383465</v>
      </c>
      <c r="H35" s="19">
        <v>0.46370749794737115</v>
      </c>
      <c r="I35" s="21">
        <v>0.81899999999999995</v>
      </c>
      <c r="J35" s="9">
        <v>0</v>
      </c>
      <c r="K35" s="1">
        <v>0.81899999999999995</v>
      </c>
      <c r="L35" s="1"/>
    </row>
    <row r="36" spans="1:12" x14ac:dyDescent="0.2">
      <c r="A36" s="1" t="s">
        <v>4</v>
      </c>
      <c r="B36" s="1" t="s">
        <v>18</v>
      </c>
      <c r="C36" s="1" t="s">
        <v>32</v>
      </c>
      <c r="D36" s="1" t="s">
        <v>79</v>
      </c>
      <c r="E36" s="9">
        <v>11.016666666666667</v>
      </c>
      <c r="F36" s="19">
        <v>311.58197387336713</v>
      </c>
      <c r="G36" s="19">
        <v>307.83173948371774</v>
      </c>
      <c r="H36" s="19">
        <v>0.34041461933277389</v>
      </c>
      <c r="I36" s="21">
        <v>0.81899999999999995</v>
      </c>
      <c r="J36" s="9">
        <v>0</v>
      </c>
      <c r="K36" s="1">
        <v>0.81899999999999995</v>
      </c>
      <c r="L36" s="1"/>
    </row>
    <row r="37" spans="1:12" x14ac:dyDescent="0.2">
      <c r="A37" s="1" t="s">
        <v>5</v>
      </c>
      <c r="B37" s="1" t="s">
        <v>13</v>
      </c>
      <c r="C37" s="1" t="s">
        <v>31</v>
      </c>
      <c r="D37" s="1" t="s">
        <v>80</v>
      </c>
      <c r="E37" s="9">
        <v>10.266666666666667</v>
      </c>
      <c r="F37" s="19">
        <v>302.51890743171447</v>
      </c>
      <c r="G37" s="19">
        <v>261.26632914557155</v>
      </c>
      <c r="H37" s="19">
        <v>4.0181082746243098</v>
      </c>
      <c r="I37" s="21">
        <v>0.81321566666666667</v>
      </c>
      <c r="J37" s="21">
        <v>5.7843333333333335</v>
      </c>
      <c r="K37" s="1">
        <v>0.81899999999999995</v>
      </c>
      <c r="L37" s="1"/>
    </row>
    <row r="38" spans="1:12" x14ac:dyDescent="0.2">
      <c r="A38" s="1" t="s">
        <v>5</v>
      </c>
      <c r="B38" s="1" t="s">
        <v>14</v>
      </c>
      <c r="C38" s="1" t="s">
        <v>31</v>
      </c>
      <c r="D38" s="1" t="s">
        <v>80</v>
      </c>
      <c r="E38" s="9">
        <v>9.6</v>
      </c>
      <c r="F38" s="19">
        <v>302.51890743171447</v>
      </c>
      <c r="G38" s="19">
        <v>270.32939558722421</v>
      </c>
      <c r="H38" s="19">
        <v>3.353074150467735</v>
      </c>
      <c r="I38" s="21">
        <v>0.81288653333333327</v>
      </c>
      <c r="J38" s="21">
        <v>6.1134666666666666</v>
      </c>
      <c r="K38" s="1">
        <v>0.81899999999999995</v>
      </c>
      <c r="L38" s="1"/>
    </row>
    <row r="39" spans="1:12" x14ac:dyDescent="0.2">
      <c r="A39" s="1" t="s">
        <v>5</v>
      </c>
      <c r="B39" s="1" t="s">
        <v>15</v>
      </c>
      <c r="C39" s="1" t="s">
        <v>31</v>
      </c>
      <c r="D39" s="1" t="s">
        <v>80</v>
      </c>
      <c r="E39" s="9">
        <v>9.1666666666666661</v>
      </c>
      <c r="F39" s="19">
        <v>302.51890743171447</v>
      </c>
      <c r="G39" s="19">
        <v>237.20232514532157</v>
      </c>
      <c r="H39" s="19">
        <v>7.1254453403337719</v>
      </c>
      <c r="I39" s="21">
        <v>0.80763149999999995</v>
      </c>
      <c r="J39" s="21">
        <v>11.368500000000001</v>
      </c>
      <c r="K39" s="1">
        <v>0.81899999999999995</v>
      </c>
      <c r="L39" s="1"/>
    </row>
    <row r="40" spans="1:12" x14ac:dyDescent="0.2">
      <c r="A40" s="1" t="s">
        <v>5</v>
      </c>
      <c r="B40" s="1" t="s">
        <v>22</v>
      </c>
      <c r="C40" s="1" t="s">
        <v>31</v>
      </c>
      <c r="D40" s="1" t="s">
        <v>80</v>
      </c>
      <c r="E40" s="9">
        <v>9.9499999999999993</v>
      </c>
      <c r="F40" s="19">
        <v>302.51890743171447</v>
      </c>
      <c r="G40" s="19">
        <v>255.015938496156</v>
      </c>
      <c r="H40" s="19">
        <v>4.7741677322169318</v>
      </c>
      <c r="I40" s="21">
        <v>0.81100799999999995</v>
      </c>
      <c r="J40" s="21">
        <v>7.9920000000000009</v>
      </c>
      <c r="K40" s="1">
        <v>0.81899999999999995</v>
      </c>
      <c r="L40" s="1"/>
    </row>
    <row r="41" spans="1:12" x14ac:dyDescent="0.2">
      <c r="A41" s="1" t="s">
        <v>5</v>
      </c>
      <c r="B41" s="1" t="s">
        <v>23</v>
      </c>
      <c r="C41" s="1" t="s">
        <v>31</v>
      </c>
      <c r="D41" s="1" t="s">
        <v>80</v>
      </c>
      <c r="E41" s="9">
        <v>9.3666666666666671</v>
      </c>
      <c r="F41" s="19">
        <v>302.51890743171447</v>
      </c>
      <c r="G41" s="19">
        <v>255.015938496156</v>
      </c>
      <c r="H41" s="19">
        <v>5.0714913454332882</v>
      </c>
      <c r="I41" s="21">
        <v>0.81079214999999993</v>
      </c>
      <c r="J41" s="21">
        <v>8.2078500000000005</v>
      </c>
      <c r="K41" s="1">
        <v>0.81899999999999995</v>
      </c>
      <c r="L41" s="1"/>
    </row>
    <row r="42" spans="1:12" x14ac:dyDescent="0.2">
      <c r="A42" s="1" t="s">
        <v>5</v>
      </c>
      <c r="B42" s="1" t="s">
        <v>24</v>
      </c>
      <c r="C42" s="1" t="s">
        <v>31</v>
      </c>
      <c r="D42" s="1" t="s">
        <v>80</v>
      </c>
      <c r="E42" s="9">
        <v>10.4</v>
      </c>
      <c r="F42" s="19">
        <v>302.51890743171447</v>
      </c>
      <c r="G42" s="19">
        <v>264.39152447027942</v>
      </c>
      <c r="H42" s="19">
        <v>3.6660945155226004</v>
      </c>
      <c r="I42" s="21">
        <v>0.813087</v>
      </c>
      <c r="J42" s="21">
        <v>5.9130000000000011</v>
      </c>
      <c r="K42" s="1">
        <v>0.81899999999999995</v>
      </c>
      <c r="L42" s="1"/>
    </row>
    <row r="43" spans="1:12" x14ac:dyDescent="0.2">
      <c r="A43" s="1" t="s">
        <v>5</v>
      </c>
      <c r="B43" s="1" t="s">
        <v>16</v>
      </c>
      <c r="C43" s="1" t="s">
        <v>32</v>
      </c>
      <c r="D43" s="1" t="s">
        <v>80</v>
      </c>
      <c r="E43" s="9">
        <v>10.883333333333333</v>
      </c>
      <c r="F43" s="19">
        <v>302.51890743171447</v>
      </c>
      <c r="G43" s="19">
        <v>300.01875117194822</v>
      </c>
      <c r="H43" s="19">
        <v>0.22972339293411115</v>
      </c>
      <c r="I43" s="21">
        <v>0.81899999999999995</v>
      </c>
      <c r="J43" s="9">
        <v>0</v>
      </c>
      <c r="K43" s="1">
        <v>0.81899999999999995</v>
      </c>
      <c r="L43" s="1"/>
    </row>
    <row r="44" spans="1:12" x14ac:dyDescent="0.2">
      <c r="A44" s="1" t="s">
        <v>5</v>
      </c>
      <c r="B44" s="1" t="s">
        <v>17</v>
      </c>
      <c r="C44" s="1" t="s">
        <v>32</v>
      </c>
      <c r="D44" s="1" t="s">
        <v>80</v>
      </c>
      <c r="E44" s="9">
        <v>10.983333333333333</v>
      </c>
      <c r="F44" s="19">
        <v>302.51890743171447</v>
      </c>
      <c r="G44" s="19">
        <v>301.58134883430216</v>
      </c>
      <c r="H44" s="19">
        <v>8.5361936031469396E-2</v>
      </c>
      <c r="I44" s="21">
        <v>0.81899999999999995</v>
      </c>
      <c r="J44" s="9">
        <v>0</v>
      </c>
      <c r="K44" s="1">
        <v>0.81899999999999995</v>
      </c>
      <c r="L44" s="1"/>
    </row>
    <row r="45" spans="1:12" x14ac:dyDescent="0.2">
      <c r="A45" s="1" t="s">
        <v>5</v>
      </c>
      <c r="B45" s="1" t="s">
        <v>18</v>
      </c>
      <c r="C45" s="1" t="s">
        <v>32</v>
      </c>
      <c r="D45" s="1" t="s">
        <v>80</v>
      </c>
      <c r="E45" s="9">
        <v>11.183333333333334</v>
      </c>
      <c r="F45" s="19">
        <v>302.51890743171447</v>
      </c>
      <c r="G45" s="19">
        <v>300.64379023688974</v>
      </c>
      <c r="H45" s="19">
        <v>0.16767068806182336</v>
      </c>
      <c r="I45" s="21">
        <v>0.81899999999999995</v>
      </c>
      <c r="J45" s="9">
        <v>0</v>
      </c>
      <c r="K45" s="1">
        <v>0.81899999999999995</v>
      </c>
      <c r="L45" s="1"/>
    </row>
    <row r="46" spans="1:12" x14ac:dyDescent="0.2">
      <c r="A46" s="1" t="s">
        <v>6</v>
      </c>
      <c r="B46" s="1" t="s">
        <v>13</v>
      </c>
      <c r="C46" s="1" t="s">
        <v>31</v>
      </c>
      <c r="D46" s="1" t="s">
        <v>81</v>
      </c>
      <c r="E46" s="9">
        <v>11.083333333333334</v>
      </c>
      <c r="F46" s="19">
        <v>264.39152447027942</v>
      </c>
      <c r="G46" s="19">
        <v>230.01437589849365</v>
      </c>
      <c r="H46" s="19">
        <v>3.1016976154994675</v>
      </c>
      <c r="I46" s="21">
        <v>0.81321566666666667</v>
      </c>
      <c r="J46" s="21">
        <v>5.7843333333333335</v>
      </c>
      <c r="K46" s="1">
        <v>0.81899999999999995</v>
      </c>
      <c r="L46" s="1"/>
    </row>
    <row r="47" spans="1:12" x14ac:dyDescent="0.2">
      <c r="A47" s="1" t="s">
        <v>6</v>
      </c>
      <c r="B47" s="1" t="s">
        <v>14</v>
      </c>
      <c r="C47" s="1" t="s">
        <v>31</v>
      </c>
      <c r="D47" s="1" t="s">
        <v>81</v>
      </c>
      <c r="E47" s="9">
        <v>10.733333333333333</v>
      </c>
      <c r="F47" s="19">
        <v>264.39152447027942</v>
      </c>
      <c r="G47" s="19">
        <v>234.70216888555535</v>
      </c>
      <c r="H47" s="19">
        <v>2.7660890296326777</v>
      </c>
      <c r="I47" s="21">
        <v>0.81288653333333327</v>
      </c>
      <c r="J47" s="21">
        <v>6.1134666666666666</v>
      </c>
      <c r="K47" s="1">
        <v>0.81899999999999995</v>
      </c>
      <c r="L47" s="1"/>
    </row>
    <row r="48" spans="1:12" x14ac:dyDescent="0.2">
      <c r="A48" s="1" t="s">
        <v>6</v>
      </c>
      <c r="B48" s="1" t="s">
        <v>15</v>
      </c>
      <c r="C48" s="1" t="s">
        <v>31</v>
      </c>
      <c r="D48" s="1" t="s">
        <v>81</v>
      </c>
      <c r="E48" s="9">
        <v>10.15</v>
      </c>
      <c r="F48" s="19">
        <v>264.39152447027942</v>
      </c>
      <c r="G48" s="19">
        <v>218.76367272954559</v>
      </c>
      <c r="H48" s="19">
        <v>4.4953548513038255</v>
      </c>
      <c r="I48" s="21">
        <v>0.80763149999999995</v>
      </c>
      <c r="J48" s="21">
        <v>11.368500000000001</v>
      </c>
      <c r="K48" s="1">
        <v>0.81899999999999995</v>
      </c>
      <c r="L48" s="1"/>
    </row>
    <row r="49" spans="1:12" x14ac:dyDescent="0.2">
      <c r="A49" s="1" t="s">
        <v>6</v>
      </c>
      <c r="B49" s="1" t="s">
        <v>22</v>
      </c>
      <c r="C49" s="1" t="s">
        <v>31</v>
      </c>
      <c r="D49" s="1" t="s">
        <v>81</v>
      </c>
      <c r="E49" s="9">
        <v>10.416666666666666</v>
      </c>
      <c r="F49" s="19">
        <v>264.39152447027942</v>
      </c>
      <c r="G49" s="19">
        <v>227.20170010625662</v>
      </c>
      <c r="H49" s="19">
        <v>3.5702231389461887</v>
      </c>
      <c r="I49" s="21">
        <v>0.81100799999999995</v>
      </c>
      <c r="J49" s="21">
        <v>7.9920000000000009</v>
      </c>
      <c r="K49" s="1">
        <v>0.81899999999999995</v>
      </c>
      <c r="L49" s="1"/>
    </row>
    <row r="50" spans="1:12" x14ac:dyDescent="0.2">
      <c r="A50" s="1" t="s">
        <v>6</v>
      </c>
      <c r="B50" s="1" t="s">
        <v>23</v>
      </c>
      <c r="C50" s="1" t="s">
        <v>31</v>
      </c>
      <c r="D50" s="1" t="s">
        <v>81</v>
      </c>
      <c r="E50" s="9">
        <v>9.9166666666666661</v>
      </c>
      <c r="F50" s="19">
        <v>264.39152447027942</v>
      </c>
      <c r="G50" s="19">
        <v>226.57666104131508</v>
      </c>
      <c r="H50" s="19">
        <v>3.8132635390552281</v>
      </c>
      <c r="I50" s="21">
        <v>0.81079214999999993</v>
      </c>
      <c r="J50" s="21">
        <v>8.2078500000000005</v>
      </c>
      <c r="K50" s="1">
        <v>0.81899999999999995</v>
      </c>
      <c r="L50" s="1"/>
    </row>
    <row r="51" spans="1:12" x14ac:dyDescent="0.2">
      <c r="A51" s="1" t="s">
        <v>6</v>
      </c>
      <c r="B51" s="1" t="s">
        <v>24</v>
      </c>
      <c r="C51" s="1" t="s">
        <v>31</v>
      </c>
      <c r="D51" s="1" t="s">
        <v>81</v>
      </c>
      <c r="E51" s="9">
        <v>11.3</v>
      </c>
      <c r="F51" s="19">
        <v>264.39152447027942</v>
      </c>
      <c r="G51" s="19">
        <v>232.5145321582599</v>
      </c>
      <c r="H51" s="19">
        <v>2.8209727709751791</v>
      </c>
      <c r="I51" s="21">
        <v>0.813087</v>
      </c>
      <c r="J51" s="21">
        <v>5.9130000000000011</v>
      </c>
      <c r="K51" s="1">
        <v>0.81899999999999995</v>
      </c>
      <c r="L51" s="1"/>
    </row>
    <row r="52" spans="1:12" x14ac:dyDescent="0.2">
      <c r="A52" s="1" t="s">
        <v>6</v>
      </c>
      <c r="B52" s="1" t="s">
        <v>16</v>
      </c>
      <c r="C52" s="1" t="s">
        <v>32</v>
      </c>
      <c r="D52" s="1" t="s">
        <v>81</v>
      </c>
      <c r="E52" s="9">
        <v>11.533333333333333</v>
      </c>
      <c r="F52" s="19">
        <v>264.39152447027942</v>
      </c>
      <c r="G52" s="19">
        <v>257.51609475592227</v>
      </c>
      <c r="H52" s="19">
        <v>0.59613552436622719</v>
      </c>
      <c r="I52" s="21">
        <v>0.81899999999999995</v>
      </c>
      <c r="J52" s="9">
        <v>0</v>
      </c>
      <c r="K52" s="1">
        <v>0.81899999999999995</v>
      </c>
      <c r="L52" s="1"/>
    </row>
    <row r="53" spans="1:12" x14ac:dyDescent="0.2">
      <c r="A53" s="1" t="s">
        <v>6</v>
      </c>
      <c r="B53" s="1" t="s">
        <v>17</v>
      </c>
      <c r="C53" s="1" t="s">
        <v>32</v>
      </c>
      <c r="D53" s="1" t="s">
        <v>81</v>
      </c>
      <c r="E53" s="9">
        <v>11.7</v>
      </c>
      <c r="F53" s="19">
        <v>264.39152447027942</v>
      </c>
      <c r="G53" s="19">
        <v>257.82861428839306</v>
      </c>
      <c r="H53" s="19">
        <v>0.56093249417832192</v>
      </c>
      <c r="I53" s="21">
        <v>0.81899999999999995</v>
      </c>
      <c r="J53" s="9">
        <v>0</v>
      </c>
      <c r="K53" s="1">
        <v>0.81899999999999995</v>
      </c>
      <c r="L53" s="1"/>
    </row>
    <row r="54" spans="1:12" x14ac:dyDescent="0.2">
      <c r="A54" s="1" t="s">
        <v>6</v>
      </c>
      <c r="B54" s="1" t="s">
        <v>18</v>
      </c>
      <c r="C54" s="1" t="s">
        <v>32</v>
      </c>
      <c r="D54" s="1" t="s">
        <v>81</v>
      </c>
      <c r="E54" s="9">
        <v>11.883333333333333</v>
      </c>
      <c r="F54" s="19">
        <v>264.39152447027942</v>
      </c>
      <c r="G54" s="19">
        <v>259.39121195074694</v>
      </c>
      <c r="H54" s="19">
        <v>0.42078366223274777</v>
      </c>
      <c r="I54" s="21">
        <v>0.81899999999999995</v>
      </c>
      <c r="J54" s="9">
        <v>0</v>
      </c>
      <c r="K54" s="1">
        <v>0.81899999999999995</v>
      </c>
      <c r="L54" s="1"/>
    </row>
    <row r="55" spans="1:12" x14ac:dyDescent="0.2">
      <c r="A55" s="1" t="s">
        <v>7</v>
      </c>
      <c r="B55" s="1" t="s">
        <v>25</v>
      </c>
      <c r="C55" s="1" t="s">
        <v>30</v>
      </c>
      <c r="D55" s="1" t="s">
        <v>79</v>
      </c>
      <c r="E55" s="9">
        <v>10.933333333333334</v>
      </c>
      <c r="F55" s="19">
        <v>274.07962997687349</v>
      </c>
      <c r="G55" s="19">
        <v>254.39089943121445</v>
      </c>
      <c r="H55" s="19">
        <v>1.8007985255175951</v>
      </c>
      <c r="I55" s="21">
        <v>0.81485879999999999</v>
      </c>
      <c r="J55" s="21">
        <v>4.1412000000000013</v>
      </c>
      <c r="K55" s="1">
        <v>0.81899999999999995</v>
      </c>
      <c r="L55" s="1"/>
    </row>
    <row r="56" spans="1:12" x14ac:dyDescent="0.2">
      <c r="A56" s="1" t="s">
        <v>7</v>
      </c>
      <c r="B56" s="1" t="s">
        <v>20</v>
      </c>
      <c r="C56" s="1" t="s">
        <v>30</v>
      </c>
      <c r="D56" s="1" t="s">
        <v>79</v>
      </c>
      <c r="E56" s="9">
        <v>10.7</v>
      </c>
      <c r="F56" s="19">
        <v>274.07962997687349</v>
      </c>
      <c r="G56" s="19">
        <v>252.20326270391902</v>
      </c>
      <c r="H56" s="19">
        <v>2.0445203058835952</v>
      </c>
      <c r="I56" s="21">
        <v>0.81254986666666662</v>
      </c>
      <c r="J56" s="21">
        <v>6.4501333333333335</v>
      </c>
      <c r="K56" s="1">
        <v>0.81899999999999995</v>
      </c>
      <c r="L56" s="1"/>
    </row>
    <row r="57" spans="1:12" x14ac:dyDescent="0.2">
      <c r="A57" s="1" t="s">
        <v>7</v>
      </c>
      <c r="B57" s="1" t="s">
        <v>19</v>
      </c>
      <c r="C57" s="1" t="s">
        <v>30</v>
      </c>
      <c r="D57" s="1" t="s">
        <v>79</v>
      </c>
      <c r="E57" s="9">
        <v>10.466666666666667</v>
      </c>
      <c r="F57" s="19">
        <v>274.07962997687349</v>
      </c>
      <c r="G57" s="19">
        <v>242.51515719732481</v>
      </c>
      <c r="H57" s="19">
        <v>3.0157139598294918</v>
      </c>
      <c r="I57" s="21">
        <v>0.80610719999999991</v>
      </c>
      <c r="J57" s="21">
        <v>12.892799999999999</v>
      </c>
      <c r="K57" s="1">
        <v>0.81899999999999995</v>
      </c>
      <c r="L57" s="1"/>
    </row>
    <row r="58" spans="1:12" x14ac:dyDescent="0.2">
      <c r="A58" s="1" t="s">
        <v>7</v>
      </c>
      <c r="B58" s="1" t="s">
        <v>21</v>
      </c>
      <c r="C58" s="1" t="s">
        <v>30</v>
      </c>
      <c r="D58" s="1" t="s">
        <v>79</v>
      </c>
      <c r="E58" s="9">
        <v>11.183333333333334</v>
      </c>
      <c r="F58" s="19">
        <v>274.07962997687349</v>
      </c>
      <c r="G58" s="19">
        <v>251.57822363897748</v>
      </c>
      <c r="H58" s="19">
        <v>2.0120482567418194</v>
      </c>
      <c r="I58" s="21">
        <v>0.81306819999999991</v>
      </c>
      <c r="J58" s="21">
        <v>5.9317999999999991</v>
      </c>
      <c r="K58" s="1">
        <v>0.81899999999999995</v>
      </c>
      <c r="L58" s="1"/>
    </row>
    <row r="59" spans="1:12" x14ac:dyDescent="0.2">
      <c r="A59" s="1" t="s">
        <v>7</v>
      </c>
      <c r="B59" s="1" t="s">
        <v>16</v>
      </c>
      <c r="C59" s="1" t="s">
        <v>32</v>
      </c>
      <c r="D59" s="1" t="s">
        <v>79</v>
      </c>
      <c r="E59" s="9">
        <v>11.45</v>
      </c>
      <c r="F59" s="19">
        <v>274.07962997687349</v>
      </c>
      <c r="G59" s="19">
        <v>273.14207137946124</v>
      </c>
      <c r="H59" s="19">
        <v>8.1882846935567577E-2</v>
      </c>
      <c r="I59" s="21">
        <v>0.81899999999999995</v>
      </c>
      <c r="J59" s="9">
        <v>0</v>
      </c>
      <c r="K59" s="1">
        <v>0.81899999999999995</v>
      </c>
      <c r="L59" s="1"/>
    </row>
    <row r="60" spans="1:12" x14ac:dyDescent="0.2">
      <c r="A60" s="1" t="s">
        <v>7</v>
      </c>
      <c r="B60" s="1" t="s">
        <v>17</v>
      </c>
      <c r="C60" s="1" t="s">
        <v>32</v>
      </c>
      <c r="D60" s="1" t="s">
        <v>79</v>
      </c>
      <c r="E60" s="9">
        <v>11.65</v>
      </c>
      <c r="F60" s="19">
        <v>274.07962997687349</v>
      </c>
      <c r="G60" s="19">
        <v>272.20451278204888</v>
      </c>
      <c r="H60" s="19">
        <v>0.1609542656501812</v>
      </c>
      <c r="I60" s="21">
        <v>0.81899999999999995</v>
      </c>
      <c r="J60" s="9">
        <v>0</v>
      </c>
      <c r="K60" s="1">
        <v>0.81899999999999995</v>
      </c>
      <c r="L60" s="1"/>
    </row>
    <row r="61" spans="1:12" x14ac:dyDescent="0.2">
      <c r="A61" s="1" t="s">
        <v>7</v>
      </c>
      <c r="B61" s="1" t="s">
        <v>18</v>
      </c>
      <c r="C61" s="1" t="s">
        <v>32</v>
      </c>
      <c r="D61" s="1" t="s">
        <v>79</v>
      </c>
      <c r="E61" s="9">
        <v>11.85</v>
      </c>
      <c r="F61" s="19">
        <v>274.07962997687349</v>
      </c>
      <c r="G61" s="19">
        <v>272.51703231451967</v>
      </c>
      <c r="H61" s="19">
        <v>0.13186478163323406</v>
      </c>
      <c r="I61" s="21">
        <v>0.81899999999999995</v>
      </c>
      <c r="J61" s="9">
        <v>0</v>
      </c>
      <c r="K61" s="1">
        <v>0.81899999999999995</v>
      </c>
      <c r="L61" s="1"/>
    </row>
  </sheetData>
  <mergeCells count="4">
    <mergeCell ref="A1:A2"/>
    <mergeCell ref="B1:B2"/>
    <mergeCell ref="C1:C2"/>
    <mergeCell ref="D1:D2"/>
  </mergeCells>
  <phoneticPr fontId="3" type="noConversion"/>
  <pageMargins left="0.7" right="0.7" top="0.75" bottom="0.75" header="0.3" footer="0.3"/>
  <pageSetup paperSize="9" orientation="portrait" horizontalDpi="0" verticalDpi="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EFF03-306F-564A-A1DA-2A6611D2DCA6}">
  <dimension ref="A1:Q61"/>
  <sheetViews>
    <sheetView workbookViewId="0">
      <pane xSplit="4" ySplit="2" topLeftCell="E3" activePane="bottomRight" state="frozen"/>
      <selection pane="topRight" activeCell="E1" sqref="E1"/>
      <selection pane="bottomLeft" activeCell="A3" sqref="A3"/>
      <selection pane="bottomRight" activeCell="H21" sqref="H21"/>
    </sheetView>
  </sheetViews>
  <sheetFormatPr baseColWidth="10" defaultRowHeight="16" x14ac:dyDescent="0.2"/>
  <cols>
    <col min="1" max="1" width="20" style="1" bestFit="1" customWidth="1"/>
    <col min="2" max="2" width="8" style="1" bestFit="1" customWidth="1"/>
    <col min="3" max="3" width="9" style="1" bestFit="1" customWidth="1"/>
    <col min="4" max="4" width="20" style="1" bestFit="1" customWidth="1"/>
    <col min="5" max="5" width="14" style="1" bestFit="1" customWidth="1"/>
    <col min="6" max="7" width="10.83203125" style="1" bestFit="1" customWidth="1"/>
    <col min="8" max="8" width="13.33203125" style="1" bestFit="1" customWidth="1"/>
    <col min="9" max="10" width="10.83203125" style="1" bestFit="1" customWidth="1"/>
    <col min="11" max="11" width="13.33203125" style="1" bestFit="1" customWidth="1"/>
    <col min="12" max="13" width="10.83203125" style="1" bestFit="1" customWidth="1"/>
    <col min="14" max="14" width="13.33203125" style="1" bestFit="1" customWidth="1"/>
    <col min="15" max="15" width="11.6640625" style="1" bestFit="1" customWidth="1"/>
    <col min="16" max="16" width="11.83203125" style="1" bestFit="1" customWidth="1"/>
    <col min="17" max="17" width="20" style="1" bestFit="1" customWidth="1"/>
    <col min="18" max="16384" width="10.83203125" style="1"/>
  </cols>
  <sheetData>
    <row r="1" spans="1:17" s="83" customFormat="1" x14ac:dyDescent="0.2">
      <c r="A1" s="172" t="s">
        <v>27</v>
      </c>
      <c r="B1" s="172" t="s">
        <v>0</v>
      </c>
      <c r="C1" s="172" t="s">
        <v>29</v>
      </c>
      <c r="D1" s="172" t="s">
        <v>82</v>
      </c>
      <c r="E1" s="92" t="s">
        <v>58</v>
      </c>
      <c r="F1" s="83" t="s">
        <v>146</v>
      </c>
      <c r="G1" s="83" t="s">
        <v>147</v>
      </c>
      <c r="H1" s="83" t="s">
        <v>44</v>
      </c>
      <c r="I1" s="83" t="s">
        <v>148</v>
      </c>
      <c r="J1" s="83" t="s">
        <v>149</v>
      </c>
      <c r="K1" s="83" t="s">
        <v>150</v>
      </c>
      <c r="L1" s="83" t="s">
        <v>152</v>
      </c>
      <c r="M1" s="83" t="s">
        <v>151</v>
      </c>
      <c r="N1" s="83" t="s">
        <v>153</v>
      </c>
      <c r="O1" s="83" t="s">
        <v>60</v>
      </c>
      <c r="P1" s="83" t="s">
        <v>68</v>
      </c>
      <c r="Q1" s="83" t="s">
        <v>67</v>
      </c>
    </row>
    <row r="2" spans="1:17" s="83" customFormat="1" ht="19" x14ac:dyDescent="0.2">
      <c r="A2" s="172"/>
      <c r="B2" s="172"/>
      <c r="C2" s="172"/>
      <c r="D2" s="172"/>
      <c r="E2" s="92" t="s">
        <v>48</v>
      </c>
      <c r="F2" s="83" t="s">
        <v>274</v>
      </c>
      <c r="G2" s="83" t="s">
        <v>274</v>
      </c>
      <c r="H2" s="83" t="s">
        <v>260</v>
      </c>
      <c r="I2" s="83" t="s">
        <v>274</v>
      </c>
      <c r="J2" s="83" t="s">
        <v>274</v>
      </c>
      <c r="K2" s="83" t="s">
        <v>260</v>
      </c>
      <c r="L2" s="83" t="s">
        <v>274</v>
      </c>
      <c r="M2" s="83" t="s">
        <v>274</v>
      </c>
      <c r="N2" s="83" t="s">
        <v>260</v>
      </c>
      <c r="O2" s="83" t="s">
        <v>49</v>
      </c>
      <c r="P2" s="83" t="s">
        <v>49</v>
      </c>
      <c r="Q2" s="83" t="s">
        <v>49</v>
      </c>
    </row>
    <row r="3" spans="1:17" x14ac:dyDescent="0.2">
      <c r="A3" s="1" t="s">
        <v>8</v>
      </c>
      <c r="B3" s="1" t="s">
        <v>10</v>
      </c>
      <c r="C3" s="1" t="s">
        <v>30</v>
      </c>
      <c r="D3" s="1" t="s">
        <v>61</v>
      </c>
      <c r="E3" s="9">
        <v>10.3</v>
      </c>
      <c r="F3" s="9">
        <v>1.0349999999999999</v>
      </c>
      <c r="G3" s="9">
        <v>6.97</v>
      </c>
      <c r="H3" s="21">
        <v>0.57621359223300961</v>
      </c>
      <c r="I3" s="9">
        <v>17.228260869565219</v>
      </c>
      <c r="J3" s="9">
        <v>18.695652173913043</v>
      </c>
      <c r="K3" s="21">
        <v>0.14246517517940041</v>
      </c>
      <c r="L3" s="9">
        <v>0.18478260869565216</v>
      </c>
      <c r="M3" s="9">
        <v>0.21956521739130436</v>
      </c>
      <c r="N3" s="21">
        <v>3.3769523005487568E-3</v>
      </c>
      <c r="O3" s="21">
        <v>0.80307869999999992</v>
      </c>
      <c r="P3" s="21">
        <v>15.921299999999997</v>
      </c>
      <c r="Q3" s="1">
        <v>0.81899999999999995</v>
      </c>
    </row>
    <row r="4" spans="1:17" x14ac:dyDescent="0.2">
      <c r="A4" s="1" t="s">
        <v>95</v>
      </c>
      <c r="B4" s="1" t="s">
        <v>11</v>
      </c>
      <c r="C4" s="1" t="s">
        <v>30</v>
      </c>
      <c r="D4" s="1" t="s">
        <v>61</v>
      </c>
      <c r="E4" s="9">
        <v>10.483333333333333</v>
      </c>
      <c r="F4" s="9">
        <v>1.0349999999999999</v>
      </c>
      <c r="G4" s="9">
        <v>4.5549999999999997</v>
      </c>
      <c r="H4" s="21">
        <v>0.3357710651828299</v>
      </c>
      <c r="I4" s="9">
        <v>17.228260869565219</v>
      </c>
      <c r="J4" s="9">
        <v>17.717391304347828</v>
      </c>
      <c r="K4" s="21">
        <v>4.6657911108039046E-2</v>
      </c>
      <c r="L4" s="9">
        <v>0.18478260869565216</v>
      </c>
      <c r="M4" s="9">
        <v>0.20434782608695654</v>
      </c>
      <c r="N4" s="21">
        <v>1.866316444321562E-3</v>
      </c>
      <c r="O4" s="21">
        <v>0.81165431666666665</v>
      </c>
      <c r="P4" s="21">
        <v>7.3456833333333345</v>
      </c>
      <c r="Q4" s="1">
        <v>0.81899999999999995</v>
      </c>
    </row>
    <row r="5" spans="1:17" x14ac:dyDescent="0.2">
      <c r="A5" s="1" t="s">
        <v>96</v>
      </c>
      <c r="B5" s="1" t="s">
        <v>12</v>
      </c>
      <c r="C5" s="1" t="s">
        <v>30</v>
      </c>
      <c r="D5" s="1" t="s">
        <v>61</v>
      </c>
      <c r="E5" s="9">
        <v>10.033333333333333</v>
      </c>
      <c r="F5" s="9">
        <v>1.0349999999999999</v>
      </c>
      <c r="G5" s="9">
        <v>5.09</v>
      </c>
      <c r="H5" s="21">
        <v>0.40415282392026575</v>
      </c>
      <c r="I5" s="9">
        <v>17.228260869565219</v>
      </c>
      <c r="J5" s="9">
        <v>18.15217391304348</v>
      </c>
      <c r="K5" s="21">
        <v>9.2084356492850003E-2</v>
      </c>
      <c r="L5" s="9">
        <v>0.18478260869565216</v>
      </c>
      <c r="M5" s="9">
        <v>0.20652173913043478</v>
      </c>
      <c r="N5" s="21">
        <v>2.1666907410082346E-3</v>
      </c>
      <c r="O5" s="21">
        <v>0.80859959999999997</v>
      </c>
      <c r="P5" s="21">
        <v>10.400400000000003</v>
      </c>
      <c r="Q5" s="1">
        <v>0.81899999999999995</v>
      </c>
    </row>
    <row r="6" spans="1:17" x14ac:dyDescent="0.2">
      <c r="A6" s="1" t="s">
        <v>97</v>
      </c>
      <c r="B6" s="1" t="s">
        <v>16</v>
      </c>
      <c r="C6" s="1" t="s">
        <v>32</v>
      </c>
      <c r="D6" s="1" t="s">
        <v>61</v>
      </c>
      <c r="E6" s="9">
        <v>10.633333333333333</v>
      </c>
      <c r="F6" s="9">
        <v>1.0349999999999999</v>
      </c>
      <c r="G6" s="9">
        <v>1.93</v>
      </c>
      <c r="H6" s="21">
        <v>8.4169278996865216E-2</v>
      </c>
      <c r="I6" s="9">
        <v>17.228260869565219</v>
      </c>
      <c r="J6" s="9">
        <v>17.717391304347828</v>
      </c>
      <c r="K6" s="21">
        <v>4.599972740902282E-2</v>
      </c>
      <c r="L6" s="9">
        <v>0.18478260869565216</v>
      </c>
      <c r="M6" s="9">
        <v>0.18695652173913044</v>
      </c>
      <c r="N6" s="21">
        <v>2.0444323292899148E-4</v>
      </c>
      <c r="O6" s="21">
        <v>0.81899999999999995</v>
      </c>
      <c r="P6" s="9">
        <v>0</v>
      </c>
      <c r="Q6" s="1">
        <v>0.81899999999999995</v>
      </c>
    </row>
    <row r="7" spans="1:17" x14ac:dyDescent="0.2">
      <c r="A7" s="1" t="s">
        <v>98</v>
      </c>
      <c r="B7" s="1" t="s">
        <v>17</v>
      </c>
      <c r="C7" s="1" t="s">
        <v>32</v>
      </c>
      <c r="D7" s="1" t="s">
        <v>61</v>
      </c>
      <c r="E7" s="9">
        <v>10.783333333333333</v>
      </c>
      <c r="F7" s="9">
        <v>1.0349999999999999</v>
      </c>
      <c r="G7" s="9">
        <v>2.1800000000000002</v>
      </c>
      <c r="H7" s="21">
        <v>0.10618238021638333</v>
      </c>
      <c r="I7" s="9">
        <v>17.228260869565219</v>
      </c>
      <c r="J7" s="9">
        <v>18.043478260869566</v>
      </c>
      <c r="K7" s="21">
        <v>7.5599758080774127E-2</v>
      </c>
      <c r="L7" s="9">
        <v>0.18478260869565216</v>
      </c>
      <c r="M7" s="9">
        <v>0.23695652173913043</v>
      </c>
      <c r="N7" s="21">
        <v>4.8383845171695453E-3</v>
      </c>
      <c r="O7" s="21">
        <v>0.81899999999999995</v>
      </c>
      <c r="P7" s="9">
        <v>0</v>
      </c>
      <c r="Q7" s="1">
        <v>0.81899999999999995</v>
      </c>
    </row>
    <row r="8" spans="1:17" x14ac:dyDescent="0.2">
      <c r="A8" s="1" t="s">
        <v>99</v>
      </c>
      <c r="B8" s="1" t="s">
        <v>18</v>
      </c>
      <c r="C8" s="1" t="s">
        <v>32</v>
      </c>
      <c r="D8" s="1" t="s">
        <v>61</v>
      </c>
      <c r="E8" s="9">
        <v>10.883333333333333</v>
      </c>
      <c r="F8" s="9">
        <v>1.0349999999999999</v>
      </c>
      <c r="G8" s="9">
        <v>1.5349999999999999</v>
      </c>
      <c r="H8" s="21">
        <v>4.5941807044410414E-2</v>
      </c>
      <c r="I8" s="9">
        <v>17.228260869565219</v>
      </c>
      <c r="J8" s="9">
        <v>18.09782608695652</v>
      </c>
      <c r="K8" s="21">
        <v>7.98987948598439E-2</v>
      </c>
      <c r="L8" s="9">
        <v>0.18478260869565216</v>
      </c>
      <c r="M8" s="9">
        <v>0.2</v>
      </c>
      <c r="N8" s="21">
        <v>1.3982289100472757E-3</v>
      </c>
      <c r="O8" s="21">
        <v>0.81899999999999995</v>
      </c>
      <c r="P8" s="9">
        <v>0</v>
      </c>
      <c r="Q8" s="1">
        <v>0.81899999999999995</v>
      </c>
    </row>
    <row r="9" spans="1:17" x14ac:dyDescent="0.2">
      <c r="A9" s="1" t="s">
        <v>9</v>
      </c>
      <c r="B9" s="1" t="s">
        <v>13</v>
      </c>
      <c r="C9" s="1" t="s">
        <v>31</v>
      </c>
      <c r="D9" s="1" t="s">
        <v>61</v>
      </c>
      <c r="E9" s="9">
        <v>10.133333333333333</v>
      </c>
      <c r="F9" s="9">
        <v>2.4249999999999998</v>
      </c>
      <c r="G9" s="9">
        <v>5.83</v>
      </c>
      <c r="H9" s="21">
        <v>0.33601973684210529</v>
      </c>
      <c r="I9" s="9">
        <v>11.608695652173912</v>
      </c>
      <c r="J9" s="9">
        <v>11.086956521739131</v>
      </c>
      <c r="K9" s="21">
        <v>-5.1487414187642903E-2</v>
      </c>
      <c r="L9" s="9">
        <v>0.66956521739130437</v>
      </c>
      <c r="M9" s="9">
        <v>0.33043478260869563</v>
      </c>
      <c r="N9" s="21">
        <v>-3.3466819221967967E-2</v>
      </c>
      <c r="O9" s="21">
        <v>0.81321566666666667</v>
      </c>
      <c r="P9" s="21">
        <v>5.7843333333333335</v>
      </c>
      <c r="Q9" s="1">
        <v>0.81899999999999995</v>
      </c>
    </row>
    <row r="10" spans="1:17" x14ac:dyDescent="0.2">
      <c r="A10" s="1" t="s">
        <v>100</v>
      </c>
      <c r="B10" s="1" t="s">
        <v>14</v>
      </c>
      <c r="C10" s="1" t="s">
        <v>31</v>
      </c>
      <c r="D10" s="1" t="s">
        <v>61</v>
      </c>
      <c r="E10" s="9">
        <v>10.283333333333333</v>
      </c>
      <c r="F10" s="9">
        <v>2.4249999999999998</v>
      </c>
      <c r="G10" s="9">
        <v>8.1750000000000007</v>
      </c>
      <c r="H10" s="21">
        <v>0.55915721231766624</v>
      </c>
      <c r="I10" s="9">
        <v>11.608695652173912</v>
      </c>
      <c r="J10" s="9">
        <v>11.630434782608695</v>
      </c>
      <c r="K10" s="21">
        <v>2.1140159255866918E-3</v>
      </c>
      <c r="L10" s="9">
        <v>0.66956521739130437</v>
      </c>
      <c r="M10" s="9">
        <v>0.29130434782608694</v>
      </c>
      <c r="N10" s="21">
        <v>-3.678387710520753E-2</v>
      </c>
      <c r="O10" s="21">
        <v>0.81288653333333327</v>
      </c>
      <c r="P10" s="21">
        <v>6.1134666666666666</v>
      </c>
      <c r="Q10" s="1">
        <v>0.81899999999999995</v>
      </c>
    </row>
    <row r="11" spans="1:17" x14ac:dyDescent="0.2">
      <c r="A11" s="1" t="s">
        <v>101</v>
      </c>
      <c r="B11" s="1" t="s">
        <v>15</v>
      </c>
      <c r="C11" s="1" t="s">
        <v>31</v>
      </c>
      <c r="D11" s="1" t="s">
        <v>61</v>
      </c>
      <c r="E11" s="9">
        <v>10.016666666666667</v>
      </c>
      <c r="F11" s="9">
        <v>2.4249999999999998</v>
      </c>
      <c r="G11" s="9">
        <v>6.2249999999999996</v>
      </c>
      <c r="H11" s="21">
        <v>0.37936772046589012</v>
      </c>
      <c r="I11" s="9">
        <v>11.608695652173912</v>
      </c>
      <c r="J11" s="9">
        <v>11.195652173913045</v>
      </c>
      <c r="K11" s="21">
        <v>-4.1235621789770451E-2</v>
      </c>
      <c r="L11" s="9">
        <v>0.66956521739130437</v>
      </c>
      <c r="M11" s="9">
        <v>0.29347826086956524</v>
      </c>
      <c r="N11" s="21">
        <v>-3.7546118787528032E-2</v>
      </c>
      <c r="O11" s="21">
        <v>0.80763149999999995</v>
      </c>
      <c r="P11" s="21">
        <v>11.368500000000001</v>
      </c>
      <c r="Q11" s="1">
        <v>0.81899999999999995</v>
      </c>
    </row>
    <row r="12" spans="1:17" x14ac:dyDescent="0.2">
      <c r="A12" s="1" t="s">
        <v>102</v>
      </c>
      <c r="B12" s="1" t="s">
        <v>16</v>
      </c>
      <c r="C12" s="1" t="s">
        <v>32</v>
      </c>
      <c r="D12" s="1" t="s">
        <v>61</v>
      </c>
      <c r="E12" s="9">
        <v>10.383333333333333</v>
      </c>
      <c r="F12" s="9">
        <v>2.4249999999999998</v>
      </c>
      <c r="G12" s="9">
        <v>1.8049999999999999</v>
      </c>
      <c r="H12" s="21">
        <v>-5.9711075441412513E-2</v>
      </c>
      <c r="I12" s="9">
        <v>11.608695652173912</v>
      </c>
      <c r="J12" s="9">
        <v>11.304347826086955</v>
      </c>
      <c r="K12" s="21">
        <v>-2.9311187103077719E-2</v>
      </c>
      <c r="L12" s="9">
        <v>0.66956521739130437</v>
      </c>
      <c r="M12" s="9">
        <v>0.74782608695652175</v>
      </c>
      <c r="N12" s="21">
        <v>7.5371623979342585E-3</v>
      </c>
      <c r="O12" s="21">
        <v>0.81899999999999995</v>
      </c>
      <c r="P12" s="9">
        <v>0</v>
      </c>
      <c r="Q12" s="1">
        <v>0.81899999999999995</v>
      </c>
    </row>
    <row r="13" spans="1:17" x14ac:dyDescent="0.2">
      <c r="A13" s="1" t="s">
        <v>103</v>
      </c>
      <c r="B13" s="1" t="s">
        <v>17</v>
      </c>
      <c r="C13" s="1" t="s">
        <v>32</v>
      </c>
      <c r="D13" s="1" t="s">
        <v>61</v>
      </c>
      <c r="E13" s="9">
        <v>10.483333333333333</v>
      </c>
      <c r="F13" s="9">
        <v>2.4249999999999998</v>
      </c>
      <c r="G13" s="9">
        <v>2.2400000000000002</v>
      </c>
      <c r="H13" s="21">
        <v>-1.7647058823529377E-2</v>
      </c>
      <c r="I13" s="9">
        <v>11.608695652173912</v>
      </c>
      <c r="J13" s="9">
        <v>12.173913043478262</v>
      </c>
      <c r="K13" s="21">
        <v>5.3915808391511874E-2</v>
      </c>
      <c r="L13" s="9">
        <v>0.66956521739130437</v>
      </c>
      <c r="M13" s="9">
        <v>0.47391304347826085</v>
      </c>
      <c r="N13" s="21">
        <v>-1.8663164443215599E-2</v>
      </c>
      <c r="O13" s="21">
        <v>0.81899999999999995</v>
      </c>
      <c r="P13" s="9">
        <v>0</v>
      </c>
      <c r="Q13" s="1">
        <v>0.81899999999999995</v>
      </c>
    </row>
    <row r="14" spans="1:17" x14ac:dyDescent="0.2">
      <c r="A14" s="1" t="s">
        <v>104</v>
      </c>
      <c r="B14" s="1" t="s">
        <v>18</v>
      </c>
      <c r="C14" s="1" t="s">
        <v>32</v>
      </c>
      <c r="D14" s="1" t="s">
        <v>61</v>
      </c>
      <c r="E14" s="9">
        <v>10.6</v>
      </c>
      <c r="F14" s="9">
        <v>2.4249999999999998</v>
      </c>
      <c r="G14" s="9">
        <v>6.1950000000000003</v>
      </c>
      <c r="H14" s="21">
        <v>0.3556603773584906</v>
      </c>
      <c r="I14" s="9">
        <v>11.608695652173912</v>
      </c>
      <c r="J14" s="9">
        <v>12.173913043478262</v>
      </c>
      <c r="K14" s="21">
        <v>5.3322395406070706E-2</v>
      </c>
      <c r="L14" s="9">
        <v>0.66956521739130437</v>
      </c>
      <c r="M14" s="9">
        <v>0.32173913043478258</v>
      </c>
      <c r="N14" s="21">
        <v>-3.2813781788351114E-2</v>
      </c>
      <c r="O14" s="21">
        <v>0.81899999999999995</v>
      </c>
      <c r="P14" s="9">
        <v>0</v>
      </c>
      <c r="Q14" s="1">
        <v>0.81899999999999995</v>
      </c>
    </row>
    <row r="15" spans="1:17" x14ac:dyDescent="0.2">
      <c r="A15" s="1" t="s">
        <v>1</v>
      </c>
      <c r="B15" s="1" t="s">
        <v>19</v>
      </c>
      <c r="C15" s="1" t="s">
        <v>30</v>
      </c>
      <c r="D15" s="1" t="s">
        <v>61</v>
      </c>
      <c r="E15" s="9">
        <v>10.283333333333333</v>
      </c>
      <c r="F15" s="9">
        <v>0.35</v>
      </c>
      <c r="G15" s="9">
        <v>5.4450000000000003</v>
      </c>
      <c r="H15" s="21">
        <v>0.49546191247974075</v>
      </c>
      <c r="I15" s="9">
        <v>19.880434782608695</v>
      </c>
      <c r="J15" s="9">
        <v>20.543478260869566</v>
      </c>
      <c r="K15" s="21">
        <v>6.4477485730392636E-2</v>
      </c>
      <c r="L15" s="9">
        <v>0.27826086956521739</v>
      </c>
      <c r="M15" s="9">
        <v>0.14347826086956522</v>
      </c>
      <c r="N15" s="21">
        <v>-1.3106898738637164E-2</v>
      </c>
      <c r="O15" s="21">
        <v>0.80610719999999991</v>
      </c>
      <c r="P15" s="21">
        <v>12.892799999999999</v>
      </c>
      <c r="Q15" s="1">
        <v>0.81899999999999995</v>
      </c>
    </row>
    <row r="16" spans="1:17" x14ac:dyDescent="0.2">
      <c r="A16" s="1" t="s">
        <v>105</v>
      </c>
      <c r="B16" s="1" t="s">
        <v>20</v>
      </c>
      <c r="C16" s="1" t="s">
        <v>30</v>
      </c>
      <c r="D16" s="1" t="s">
        <v>61</v>
      </c>
      <c r="E16" s="9">
        <v>10.466666666666667</v>
      </c>
      <c r="F16" s="9">
        <v>0.35</v>
      </c>
      <c r="G16" s="9">
        <v>4.8949999999999996</v>
      </c>
      <c r="H16" s="21">
        <v>0.4342356687898089</v>
      </c>
      <c r="I16" s="9">
        <v>19.880434782608695</v>
      </c>
      <c r="J16" s="9">
        <v>20.434782608695656</v>
      </c>
      <c r="K16" s="21">
        <v>5.2963168097480307E-2</v>
      </c>
      <c r="L16" s="9">
        <v>0.27826086956521739</v>
      </c>
      <c r="M16" s="9">
        <v>0.18260869565217391</v>
      </c>
      <c r="N16" s="21">
        <v>-9.1387427305455547E-3</v>
      </c>
      <c r="O16" s="21">
        <v>0.81254986666666662</v>
      </c>
      <c r="P16" s="21">
        <v>6.4501333333333335</v>
      </c>
      <c r="Q16" s="1">
        <v>0.81899999999999995</v>
      </c>
    </row>
    <row r="17" spans="1:17" x14ac:dyDescent="0.2">
      <c r="A17" s="1" t="s">
        <v>106</v>
      </c>
      <c r="B17" s="1" t="s">
        <v>21</v>
      </c>
      <c r="C17" s="1" t="s">
        <v>30</v>
      </c>
      <c r="D17" s="1" t="s">
        <v>61</v>
      </c>
      <c r="E17" s="9">
        <v>10.55</v>
      </c>
      <c r="F17" s="9">
        <v>0.35</v>
      </c>
      <c r="G17" s="9">
        <v>2.37</v>
      </c>
      <c r="H17" s="21">
        <v>0.19146919431279619</v>
      </c>
      <c r="I17" s="9">
        <v>19.880434782608695</v>
      </c>
      <c r="J17" s="9">
        <v>11.358695652173914</v>
      </c>
      <c r="K17" s="21">
        <v>-0.80774778487533472</v>
      </c>
      <c r="L17" s="9">
        <v>0.27826086956521739</v>
      </c>
      <c r="M17" s="9">
        <v>8.2608695652173908E-2</v>
      </c>
      <c r="N17" s="21">
        <v>-1.8545229754790851E-2</v>
      </c>
      <c r="O17" s="21">
        <v>0.81306819999999991</v>
      </c>
      <c r="P17" s="21">
        <v>5.9317999999999991</v>
      </c>
      <c r="Q17" s="1">
        <v>0.81899999999999995</v>
      </c>
    </row>
    <row r="18" spans="1:17" x14ac:dyDescent="0.2">
      <c r="A18" s="1" t="s">
        <v>107</v>
      </c>
      <c r="B18" s="1" t="s">
        <v>16</v>
      </c>
      <c r="C18" s="1" t="s">
        <v>32</v>
      </c>
      <c r="D18" s="1" t="s">
        <v>61</v>
      </c>
      <c r="E18" s="9">
        <v>10.633333333333333</v>
      </c>
      <c r="F18" s="9">
        <v>0.35</v>
      </c>
      <c r="G18" s="9">
        <v>1.075</v>
      </c>
      <c r="H18" s="21">
        <v>6.8181818181818177E-2</v>
      </c>
      <c r="I18" s="9">
        <v>19.880434782608695</v>
      </c>
      <c r="J18" s="9">
        <v>20.271739130434781</v>
      </c>
      <c r="K18" s="21">
        <v>3.6799781927218125E-2</v>
      </c>
      <c r="L18" s="9">
        <v>0.27826086956521739</v>
      </c>
      <c r="M18" s="9">
        <v>0.28260869565217389</v>
      </c>
      <c r="N18" s="21">
        <v>4.0888646585797775E-4</v>
      </c>
      <c r="O18" s="21">
        <v>0.81899999999999995</v>
      </c>
      <c r="P18" s="9">
        <v>0</v>
      </c>
      <c r="Q18" s="1">
        <v>0.81899999999999995</v>
      </c>
    </row>
    <row r="19" spans="1:17" x14ac:dyDescent="0.2">
      <c r="A19" s="1" t="s">
        <v>108</v>
      </c>
      <c r="B19" s="1" t="s">
        <v>17</v>
      </c>
      <c r="C19" s="1" t="s">
        <v>32</v>
      </c>
      <c r="D19" s="1" t="s">
        <v>61</v>
      </c>
      <c r="E19" s="9">
        <v>10.7</v>
      </c>
      <c r="F19" s="9">
        <v>0.35</v>
      </c>
      <c r="G19" s="9">
        <v>0.30499999999999999</v>
      </c>
      <c r="H19" s="21">
        <v>-4.2056074766355133E-3</v>
      </c>
      <c r="I19" s="9">
        <v>19.880434782608695</v>
      </c>
      <c r="J19" s="9">
        <v>20.271739130434781</v>
      </c>
      <c r="K19" s="21">
        <v>3.6570499796830469E-2</v>
      </c>
      <c r="L19" s="9">
        <v>0.27826086956521739</v>
      </c>
      <c r="M19" s="9">
        <v>0.16304347826086957</v>
      </c>
      <c r="N19" s="21">
        <v>-1.0767980495733442E-2</v>
      </c>
      <c r="O19" s="21">
        <v>0.81899999999999995</v>
      </c>
      <c r="P19" s="9">
        <v>0</v>
      </c>
      <c r="Q19" s="1">
        <v>0.81899999999999995</v>
      </c>
    </row>
    <row r="20" spans="1:17" x14ac:dyDescent="0.2">
      <c r="A20" s="1" t="s">
        <v>109</v>
      </c>
      <c r="B20" s="1" t="s">
        <v>18</v>
      </c>
      <c r="C20" s="1" t="s">
        <v>32</v>
      </c>
      <c r="D20" s="1" t="s">
        <v>61</v>
      </c>
      <c r="E20" s="9">
        <v>10.816666666666666</v>
      </c>
      <c r="F20" s="9">
        <v>0.35</v>
      </c>
      <c r="G20" s="9">
        <v>1.0900000000000001</v>
      </c>
      <c r="H20" s="21">
        <v>6.8412942989214187E-2</v>
      </c>
      <c r="I20" s="9">
        <v>19.880434782608695</v>
      </c>
      <c r="J20" s="9">
        <v>20.434782608695656</v>
      </c>
      <c r="K20" s="21">
        <v>5.1249413813894661E-2</v>
      </c>
      <c r="L20" s="9">
        <v>0.27826086956521739</v>
      </c>
      <c r="M20" s="9">
        <v>0.15869565217391304</v>
      </c>
      <c r="N20" s="21">
        <v>-1.105379513633014E-2</v>
      </c>
      <c r="O20" s="21">
        <v>0.81899999999999995</v>
      </c>
      <c r="P20" s="9">
        <v>0</v>
      </c>
      <c r="Q20" s="1">
        <v>0.81899999999999995</v>
      </c>
    </row>
    <row r="21" spans="1:17" x14ac:dyDescent="0.2">
      <c r="A21" s="1" t="s">
        <v>2</v>
      </c>
      <c r="B21" s="1" t="s">
        <v>22</v>
      </c>
      <c r="C21" s="1" t="s">
        <v>31</v>
      </c>
      <c r="D21" s="1" t="s">
        <v>61</v>
      </c>
      <c r="E21" s="9">
        <v>9.9166666666666661</v>
      </c>
      <c r="F21" s="9">
        <v>0.52</v>
      </c>
      <c r="G21" s="9">
        <v>3.63</v>
      </c>
      <c r="H21" s="21">
        <v>0.31361344537815128</v>
      </c>
      <c r="I21" s="9">
        <v>16.032608695652172</v>
      </c>
      <c r="J21" s="9">
        <v>16.032608695652172</v>
      </c>
      <c r="K21" s="21">
        <v>0</v>
      </c>
      <c r="L21" s="9">
        <v>0.21086956521739131</v>
      </c>
      <c r="M21" s="9">
        <v>0.19782608695652174</v>
      </c>
      <c r="N21" s="21">
        <v>-1.3153087321885284E-3</v>
      </c>
      <c r="O21" s="21">
        <v>0.81100799999999995</v>
      </c>
      <c r="P21" s="21">
        <v>7.9920000000000009</v>
      </c>
      <c r="Q21" s="1">
        <v>0.81899999999999995</v>
      </c>
    </row>
    <row r="22" spans="1:17" x14ac:dyDescent="0.2">
      <c r="A22" s="1" t="s">
        <v>110</v>
      </c>
      <c r="B22" s="1" t="s">
        <v>23</v>
      </c>
      <c r="C22" s="1" t="s">
        <v>31</v>
      </c>
      <c r="D22" s="1" t="s">
        <v>61</v>
      </c>
      <c r="E22" s="9">
        <v>10.233333333333333</v>
      </c>
      <c r="F22" s="9">
        <v>0.52</v>
      </c>
      <c r="G22" s="9">
        <v>3.88</v>
      </c>
      <c r="H22" s="21">
        <v>0.3283387622149837</v>
      </c>
      <c r="I22" s="9">
        <v>16.032608695652172</v>
      </c>
      <c r="J22" s="9">
        <v>16.521739130434781</v>
      </c>
      <c r="K22" s="21">
        <v>4.7797762356606779E-2</v>
      </c>
      <c r="L22" s="9">
        <v>0.21086956521739131</v>
      </c>
      <c r="M22" s="9">
        <v>0.20217391304347826</v>
      </c>
      <c r="N22" s="21">
        <v>-8.4973799745078661E-4</v>
      </c>
      <c r="O22" s="21">
        <v>0.81079214999999993</v>
      </c>
      <c r="P22" s="21">
        <v>8.2078500000000005</v>
      </c>
      <c r="Q22" s="1">
        <v>0.81899999999999995</v>
      </c>
    </row>
    <row r="23" spans="1:17" x14ac:dyDescent="0.2">
      <c r="A23" s="1" t="s">
        <v>111</v>
      </c>
      <c r="B23" s="1" t="s">
        <v>24</v>
      </c>
      <c r="C23" s="1" t="s">
        <v>31</v>
      </c>
      <c r="D23" s="1" t="s">
        <v>61</v>
      </c>
      <c r="E23" s="9">
        <v>10.483333333333333</v>
      </c>
      <c r="F23" s="9">
        <v>0.52</v>
      </c>
      <c r="G23" s="9">
        <v>3.15</v>
      </c>
      <c r="H23" s="21">
        <v>0.25087440381558029</v>
      </c>
      <c r="I23" s="9">
        <v>16.032608695652172</v>
      </c>
      <c r="J23" s="9">
        <v>16.90217391304348</v>
      </c>
      <c r="K23" s="21">
        <v>8.2947397525403019E-2</v>
      </c>
      <c r="L23" s="9">
        <v>0.21086956521739131</v>
      </c>
      <c r="M23" s="9">
        <v>0.2673913043478261</v>
      </c>
      <c r="N23" s="21">
        <v>5.391580839151173E-3</v>
      </c>
      <c r="O23" s="21">
        <v>0.813087</v>
      </c>
      <c r="P23" s="21">
        <v>5.9130000000000011</v>
      </c>
      <c r="Q23" s="1">
        <v>0.81899999999999995</v>
      </c>
    </row>
    <row r="24" spans="1:17" x14ac:dyDescent="0.2">
      <c r="A24" s="1" t="s">
        <v>112</v>
      </c>
      <c r="B24" s="1" t="s">
        <v>16</v>
      </c>
      <c r="C24" s="1" t="s">
        <v>32</v>
      </c>
      <c r="D24" s="1" t="s">
        <v>61</v>
      </c>
      <c r="E24" s="9">
        <v>10.8</v>
      </c>
      <c r="F24" s="9">
        <v>0.52</v>
      </c>
      <c r="G24" s="9">
        <v>0.56999999999999995</v>
      </c>
      <c r="H24" s="21">
        <v>4.6296296296296233E-3</v>
      </c>
      <c r="I24" s="9">
        <v>16.032608695652172</v>
      </c>
      <c r="J24" s="9">
        <v>16.684782608695652</v>
      </c>
      <c r="K24" s="21">
        <v>6.0386473429951876E-2</v>
      </c>
      <c r="L24" s="9">
        <v>0.21086956521739131</v>
      </c>
      <c r="M24" s="9">
        <v>0.20217391304347826</v>
      </c>
      <c r="N24" s="21">
        <v>-8.0515297906602298E-4</v>
      </c>
      <c r="O24" s="21">
        <v>0.81899999999999995</v>
      </c>
      <c r="P24" s="9">
        <v>0</v>
      </c>
      <c r="Q24" s="1">
        <v>0.81899999999999995</v>
      </c>
    </row>
    <row r="25" spans="1:17" x14ac:dyDescent="0.2">
      <c r="A25" s="1" t="s">
        <v>113</v>
      </c>
      <c r="B25" s="1" t="s">
        <v>17</v>
      </c>
      <c r="C25" s="1" t="s">
        <v>32</v>
      </c>
      <c r="D25" s="1" t="s">
        <v>61</v>
      </c>
      <c r="E25" s="9">
        <v>11.066666666666666</v>
      </c>
      <c r="F25" s="9">
        <v>0.52</v>
      </c>
      <c r="G25" s="9">
        <v>0.52500000000000002</v>
      </c>
      <c r="H25" s="21">
        <v>4.5180722891566304E-4</v>
      </c>
      <c r="I25" s="9">
        <v>16.032608695652172</v>
      </c>
      <c r="J25" s="9">
        <v>16.032608695652172</v>
      </c>
      <c r="K25" s="21">
        <v>0</v>
      </c>
      <c r="L25" s="9">
        <v>0.21086956521739131</v>
      </c>
      <c r="M25" s="9">
        <v>0.20434782608695654</v>
      </c>
      <c r="N25" s="21">
        <v>-5.8931377684651566E-4</v>
      </c>
      <c r="O25" s="21">
        <v>0.81899999999999995</v>
      </c>
      <c r="P25" s="9">
        <v>0</v>
      </c>
      <c r="Q25" s="1">
        <v>0.81899999999999995</v>
      </c>
    </row>
    <row r="26" spans="1:17" x14ac:dyDescent="0.2">
      <c r="A26" s="1" t="s">
        <v>114</v>
      </c>
      <c r="B26" s="1" t="s">
        <v>18</v>
      </c>
      <c r="C26" s="1" t="s">
        <v>32</v>
      </c>
      <c r="D26" s="1" t="s">
        <v>61</v>
      </c>
      <c r="E26" s="9">
        <v>11.283333333333333</v>
      </c>
      <c r="F26" s="9">
        <v>0.52</v>
      </c>
      <c r="G26" s="9">
        <v>0.57999999999999996</v>
      </c>
      <c r="H26" s="21">
        <v>5.3175775480059032E-3</v>
      </c>
      <c r="I26" s="9">
        <v>16.032608695652172</v>
      </c>
      <c r="J26" s="9">
        <v>16.086956521739133</v>
      </c>
      <c r="K26" s="21">
        <v>4.8166463297158527E-3</v>
      </c>
      <c r="L26" s="9">
        <v>0.21086956521739131</v>
      </c>
      <c r="M26" s="9">
        <v>0.21521739130434783</v>
      </c>
      <c r="N26" s="21">
        <v>3.8533170637724E-4</v>
      </c>
      <c r="O26" s="21">
        <v>0.81899999999999995</v>
      </c>
      <c r="P26" s="9">
        <v>0</v>
      </c>
      <c r="Q26" s="1">
        <v>0.81899999999999995</v>
      </c>
    </row>
    <row r="27" spans="1:17" x14ac:dyDescent="0.2">
      <c r="A27" s="1" t="s">
        <v>115</v>
      </c>
      <c r="B27" s="1" t="s">
        <v>25</v>
      </c>
      <c r="C27" s="1" t="s">
        <v>30</v>
      </c>
      <c r="D27" s="1" t="s">
        <v>61</v>
      </c>
      <c r="E27" s="9">
        <v>10.75</v>
      </c>
      <c r="F27" s="9">
        <v>0.68500000000000005</v>
      </c>
      <c r="G27" s="9">
        <v>4.49</v>
      </c>
      <c r="H27" s="21">
        <v>0.35395348837209306</v>
      </c>
      <c r="I27" s="9">
        <v>10.032608695652174</v>
      </c>
      <c r="J27" s="9">
        <v>9.5217391304347831</v>
      </c>
      <c r="K27" s="21">
        <v>-4.7522750252780528E-2</v>
      </c>
      <c r="L27" s="9">
        <v>0.18913043478260869</v>
      </c>
      <c r="M27" s="9">
        <v>0.21086956521739131</v>
      </c>
      <c r="N27" s="21">
        <v>2.0222446916076859E-3</v>
      </c>
      <c r="O27" s="21">
        <v>0.81485879999999999</v>
      </c>
      <c r="P27" s="21">
        <v>4.1412000000000013</v>
      </c>
      <c r="Q27" s="1">
        <v>0.81899999999999995</v>
      </c>
    </row>
    <row r="28" spans="1:17" x14ac:dyDescent="0.2">
      <c r="A28" s="1" t="s">
        <v>116</v>
      </c>
      <c r="B28" s="1" t="s">
        <v>16</v>
      </c>
      <c r="C28" s="1" t="s">
        <v>51</v>
      </c>
      <c r="D28" s="1" t="s">
        <v>61</v>
      </c>
      <c r="E28" s="9">
        <v>11.516666666666667</v>
      </c>
      <c r="F28" s="9">
        <v>0.68500000000000005</v>
      </c>
      <c r="G28" s="9">
        <v>1.635</v>
      </c>
      <c r="H28" s="21">
        <v>8.248914616497828E-2</v>
      </c>
      <c r="I28" s="9">
        <v>10.032608695652174</v>
      </c>
      <c r="J28" s="9">
        <v>9.1521739130434785</v>
      </c>
      <c r="K28" s="21">
        <v>-7.6448751022462694E-2</v>
      </c>
      <c r="L28" s="9">
        <v>0.18913043478260869</v>
      </c>
      <c r="M28" s="9">
        <v>0.2326086956521739</v>
      </c>
      <c r="N28" s="21">
        <v>3.7752469640722325E-3</v>
      </c>
      <c r="O28" s="21">
        <v>0.81899999999999995</v>
      </c>
      <c r="P28" s="9">
        <v>0</v>
      </c>
      <c r="Q28" s="1">
        <v>0.81899999999999995</v>
      </c>
    </row>
    <row r="29" spans="1:17" x14ac:dyDescent="0.2">
      <c r="A29" s="1" t="s">
        <v>117</v>
      </c>
      <c r="B29" s="1" t="s">
        <v>17</v>
      </c>
      <c r="C29" s="1" t="s">
        <v>51</v>
      </c>
      <c r="D29" s="1" t="s">
        <v>61</v>
      </c>
      <c r="E29" s="9">
        <v>11.8</v>
      </c>
      <c r="F29" s="9">
        <v>0.68500000000000005</v>
      </c>
      <c r="G29" s="9">
        <v>1.905</v>
      </c>
      <c r="H29" s="21">
        <v>0.10338983050847457</v>
      </c>
      <c r="I29" s="9">
        <v>10.032608695652174</v>
      </c>
      <c r="J29" s="9">
        <v>8.641304347826086</v>
      </c>
      <c r="K29" s="21">
        <v>-0.11790714812085488</v>
      </c>
      <c r="L29" s="9">
        <v>0.18913043478260869</v>
      </c>
      <c r="M29" s="9">
        <v>0.21956521739130436</v>
      </c>
      <c r="N29" s="21">
        <v>2.5792188651437009E-3</v>
      </c>
      <c r="O29" s="21">
        <v>0.81899999999999995</v>
      </c>
      <c r="P29" s="9">
        <v>0</v>
      </c>
      <c r="Q29" s="1">
        <v>0.81899999999999995</v>
      </c>
    </row>
    <row r="30" spans="1:17" x14ac:dyDescent="0.2">
      <c r="A30" s="1" t="s">
        <v>118</v>
      </c>
      <c r="B30" s="1" t="s">
        <v>18</v>
      </c>
      <c r="C30" s="1" t="s">
        <v>51</v>
      </c>
      <c r="D30" s="1" t="s">
        <v>61</v>
      </c>
      <c r="E30" s="9">
        <v>12.133333333333333</v>
      </c>
      <c r="F30" s="9">
        <v>0.68500000000000005</v>
      </c>
      <c r="G30" s="9">
        <v>0.435</v>
      </c>
      <c r="H30" s="21">
        <v>-2.0604395604395611E-2</v>
      </c>
      <c r="I30" s="9">
        <v>10.032608695652174</v>
      </c>
      <c r="J30" s="9">
        <v>7.7282608695652177</v>
      </c>
      <c r="K30" s="21">
        <v>-0.18991877687529859</v>
      </c>
      <c r="L30" s="9">
        <v>0.18913043478260869</v>
      </c>
      <c r="M30" s="9">
        <v>0.20434782608695654</v>
      </c>
      <c r="N30" s="21">
        <v>1.2541806020066909E-3</v>
      </c>
      <c r="O30" s="21">
        <v>0.81899999999999995</v>
      </c>
      <c r="P30" s="9">
        <v>0</v>
      </c>
      <c r="Q30" s="1">
        <v>0.81899999999999995</v>
      </c>
    </row>
    <row r="31" spans="1:17" x14ac:dyDescent="0.2">
      <c r="A31" s="1" t="s">
        <v>4</v>
      </c>
      <c r="B31" s="1" t="s">
        <v>10</v>
      </c>
      <c r="C31" s="1" t="s">
        <v>30</v>
      </c>
      <c r="D31" s="1" t="s">
        <v>79</v>
      </c>
      <c r="E31" s="9">
        <v>9.65</v>
      </c>
      <c r="F31" s="9">
        <v>5.5</v>
      </c>
      <c r="G31" s="9">
        <v>8.3149999999999995</v>
      </c>
      <c r="H31" s="21">
        <v>0.29170984455958543</v>
      </c>
      <c r="I31" s="9">
        <v>6.25</v>
      </c>
      <c r="J31" s="9">
        <v>8.5326086956521738</v>
      </c>
      <c r="K31" s="21">
        <v>0.23653976120747913</v>
      </c>
      <c r="L31" s="9">
        <v>0.2391304347826087</v>
      </c>
      <c r="M31" s="9">
        <v>0.19782608695652174</v>
      </c>
      <c r="N31" s="21">
        <v>-4.2802432980401E-3</v>
      </c>
      <c r="O31" s="21">
        <v>0.80307869999999992</v>
      </c>
      <c r="P31" s="21">
        <v>15.921299999999997</v>
      </c>
      <c r="Q31" s="1">
        <v>0.81899999999999995</v>
      </c>
    </row>
    <row r="32" spans="1:17" x14ac:dyDescent="0.2">
      <c r="A32" s="1" t="s">
        <v>119</v>
      </c>
      <c r="B32" s="1" t="s">
        <v>11</v>
      </c>
      <c r="C32" s="1" t="s">
        <v>30</v>
      </c>
      <c r="D32" s="1" t="s">
        <v>79</v>
      </c>
      <c r="E32" s="9">
        <v>9.9333333333333336</v>
      </c>
      <c r="F32" s="9">
        <v>5.5</v>
      </c>
      <c r="G32" s="9">
        <v>7.8949999999999996</v>
      </c>
      <c r="H32" s="21">
        <v>0.24110738255033551</v>
      </c>
      <c r="I32" s="9">
        <v>6.25</v>
      </c>
      <c r="J32" s="9">
        <v>6.25</v>
      </c>
      <c r="K32" s="21">
        <v>0</v>
      </c>
      <c r="L32" s="9">
        <v>0.2391304347826087</v>
      </c>
      <c r="M32" s="9">
        <v>0.20217391304347826</v>
      </c>
      <c r="N32" s="21">
        <v>-3.7204552086372929E-3</v>
      </c>
      <c r="O32" s="21">
        <v>0.81165431666666665</v>
      </c>
      <c r="P32" s="21">
        <v>7.3456833333333345</v>
      </c>
      <c r="Q32" s="1">
        <v>0.81899999999999995</v>
      </c>
    </row>
    <row r="33" spans="1:17" x14ac:dyDescent="0.2">
      <c r="A33" s="1" t="s">
        <v>120</v>
      </c>
      <c r="B33" s="1" t="s">
        <v>12</v>
      </c>
      <c r="C33" s="1" t="s">
        <v>30</v>
      </c>
      <c r="D33" s="1" t="s">
        <v>79</v>
      </c>
      <c r="E33" s="9">
        <v>10.199999999999999</v>
      </c>
      <c r="F33" s="9">
        <v>5.5</v>
      </c>
      <c r="G33" s="9">
        <v>3.2050000000000001</v>
      </c>
      <c r="H33" s="21">
        <v>-0.22500000000000001</v>
      </c>
      <c r="I33" s="9">
        <v>6.25</v>
      </c>
      <c r="J33" s="9">
        <v>6.195652173913043</v>
      </c>
      <c r="K33" s="21">
        <v>-5.3282182438193128E-3</v>
      </c>
      <c r="L33" s="9">
        <v>0.2391304347826087</v>
      </c>
      <c r="M33" s="9">
        <v>0.23695652173913043</v>
      </c>
      <c r="N33" s="21">
        <v>-2.1312872975277219E-4</v>
      </c>
      <c r="O33" s="21">
        <v>0.80859959999999997</v>
      </c>
      <c r="P33" s="21">
        <v>10.400400000000003</v>
      </c>
      <c r="Q33" s="1">
        <v>0.81899999999999995</v>
      </c>
    </row>
    <row r="34" spans="1:17" x14ac:dyDescent="0.2">
      <c r="A34" s="1" t="s">
        <v>121</v>
      </c>
      <c r="B34" s="1" t="s">
        <v>16</v>
      </c>
      <c r="C34" s="1" t="s">
        <v>32</v>
      </c>
      <c r="D34" s="1" t="s">
        <v>79</v>
      </c>
      <c r="E34" s="9">
        <v>10.483333333333333</v>
      </c>
      <c r="F34" s="9">
        <v>5.5</v>
      </c>
      <c r="G34" s="9">
        <v>3.0750000000000002</v>
      </c>
      <c r="H34" s="21">
        <v>-0.2313195548489666</v>
      </c>
      <c r="I34" s="9">
        <v>6.25</v>
      </c>
      <c r="J34" s="9">
        <v>5.7065217391304346</v>
      </c>
      <c r="K34" s="21">
        <v>-5.1842123453376673E-2</v>
      </c>
      <c r="L34" s="9">
        <v>0.2391304347826087</v>
      </c>
      <c r="M34" s="9">
        <v>0.18478260869565216</v>
      </c>
      <c r="N34" s="21">
        <v>-5.184212345337667E-3</v>
      </c>
      <c r="O34" s="21">
        <v>0.81899999999999995</v>
      </c>
      <c r="P34" s="9">
        <v>0</v>
      </c>
      <c r="Q34" s="1">
        <v>0.81899999999999995</v>
      </c>
    </row>
    <row r="35" spans="1:17" x14ac:dyDescent="0.2">
      <c r="A35" s="1" t="s">
        <v>122</v>
      </c>
      <c r="B35" s="1" t="s">
        <v>17</v>
      </c>
      <c r="C35" s="1" t="s">
        <v>32</v>
      </c>
      <c r="D35" s="1" t="s">
        <v>79</v>
      </c>
      <c r="E35" s="9">
        <v>10.783333333333333</v>
      </c>
      <c r="F35" s="9">
        <v>5.5</v>
      </c>
      <c r="G35" s="9">
        <v>6.8650000000000002</v>
      </c>
      <c r="H35" s="21">
        <v>0.12658423493044824</v>
      </c>
      <c r="I35" s="9">
        <v>6.25</v>
      </c>
      <c r="J35" s="9">
        <v>6.6304347826086953</v>
      </c>
      <c r="K35" s="21">
        <v>3.5279887104361238E-2</v>
      </c>
      <c r="L35" s="9">
        <v>0.2391304347826087</v>
      </c>
      <c r="M35" s="9">
        <v>0.21086956521739131</v>
      </c>
      <c r="N35" s="21">
        <v>-2.6207916134668371E-3</v>
      </c>
      <c r="O35" s="21">
        <v>0.81899999999999995</v>
      </c>
      <c r="P35" s="9">
        <v>0</v>
      </c>
      <c r="Q35" s="1">
        <v>0.81899999999999995</v>
      </c>
    </row>
    <row r="36" spans="1:17" x14ac:dyDescent="0.2">
      <c r="A36" s="1" t="s">
        <v>123</v>
      </c>
      <c r="B36" s="1" t="s">
        <v>18</v>
      </c>
      <c r="C36" s="1" t="s">
        <v>32</v>
      </c>
      <c r="D36" s="1" t="s">
        <v>79</v>
      </c>
      <c r="E36" s="9">
        <v>11.016666666666667</v>
      </c>
      <c r="F36" s="9">
        <v>5.5</v>
      </c>
      <c r="G36" s="9">
        <v>6.8049999999999997</v>
      </c>
      <c r="H36" s="21">
        <v>0.11845688350983355</v>
      </c>
      <c r="I36" s="9">
        <v>6.25</v>
      </c>
      <c r="J36" s="9">
        <v>8.1521739130434785</v>
      </c>
      <c r="K36" s="21">
        <v>0.17266329014010393</v>
      </c>
      <c r="L36" s="9">
        <v>0.2391304347826087</v>
      </c>
      <c r="M36" s="9">
        <v>0.19130434782608696</v>
      </c>
      <c r="N36" s="21">
        <v>-4.3412484378083267E-3</v>
      </c>
      <c r="O36" s="21">
        <v>0.81899999999999995</v>
      </c>
      <c r="P36" s="9">
        <v>0</v>
      </c>
      <c r="Q36" s="1">
        <v>0.81899999999999995</v>
      </c>
    </row>
    <row r="37" spans="1:17" x14ac:dyDescent="0.2">
      <c r="A37" s="1" t="s">
        <v>5</v>
      </c>
      <c r="B37" s="1" t="s">
        <v>13</v>
      </c>
      <c r="C37" s="1" t="s">
        <v>31</v>
      </c>
      <c r="D37" s="1" t="s">
        <v>80</v>
      </c>
      <c r="E37" s="9">
        <v>10.266666666666667</v>
      </c>
      <c r="F37" s="9">
        <v>3.875</v>
      </c>
      <c r="G37" s="9">
        <v>7.55</v>
      </c>
      <c r="H37" s="21">
        <v>0.35795454545454541</v>
      </c>
      <c r="I37" s="9">
        <v>5.6086956521739131</v>
      </c>
      <c r="J37" s="9">
        <v>7.2826086956521738</v>
      </c>
      <c r="K37" s="21">
        <v>0.16304347826086954</v>
      </c>
      <c r="L37" s="9">
        <v>0.22173913043478261</v>
      </c>
      <c r="M37" s="9">
        <v>0.29130434782608694</v>
      </c>
      <c r="N37" s="21">
        <v>6.7758328627893823E-3</v>
      </c>
      <c r="O37" s="21">
        <v>0.81321566666666667</v>
      </c>
      <c r="P37" s="21">
        <v>5.7843333333333335</v>
      </c>
      <c r="Q37" s="1">
        <v>0.81899999999999995</v>
      </c>
    </row>
    <row r="38" spans="1:17" x14ac:dyDescent="0.2">
      <c r="A38" s="1" t="s">
        <v>124</v>
      </c>
      <c r="B38" s="1" t="s">
        <v>14</v>
      </c>
      <c r="C38" s="1" t="s">
        <v>31</v>
      </c>
      <c r="D38" s="1" t="s">
        <v>80</v>
      </c>
      <c r="E38" s="9">
        <v>9.6</v>
      </c>
      <c r="F38" s="9">
        <v>3.875</v>
      </c>
      <c r="G38" s="9">
        <v>6.4349999999999996</v>
      </c>
      <c r="H38" s="21">
        <v>0.26666666666666666</v>
      </c>
      <c r="I38" s="9">
        <v>5.6086956521739131</v>
      </c>
      <c r="J38" s="9">
        <v>7.1195652173913047</v>
      </c>
      <c r="K38" s="21">
        <v>0.15738224637681164</v>
      </c>
      <c r="L38" s="9">
        <v>0.22173913043478261</v>
      </c>
      <c r="M38" s="9">
        <v>0.24782608695652175</v>
      </c>
      <c r="N38" s="21">
        <v>2.7173913043478277E-3</v>
      </c>
      <c r="O38" s="21">
        <v>0.81288653333333327</v>
      </c>
      <c r="P38" s="21">
        <v>6.1134666666666666</v>
      </c>
      <c r="Q38" s="1">
        <v>0.81899999999999995</v>
      </c>
    </row>
    <row r="39" spans="1:17" x14ac:dyDescent="0.2">
      <c r="A39" s="1" t="s">
        <v>125</v>
      </c>
      <c r="B39" s="1" t="s">
        <v>15</v>
      </c>
      <c r="C39" s="1" t="s">
        <v>31</v>
      </c>
      <c r="D39" s="1" t="s">
        <v>80</v>
      </c>
      <c r="E39" s="9">
        <v>9.1666666666666661</v>
      </c>
      <c r="F39" s="9">
        <v>3.875</v>
      </c>
      <c r="G39" s="9">
        <v>14.69</v>
      </c>
      <c r="H39" s="21">
        <v>1.1798181818181819</v>
      </c>
      <c r="I39" s="9">
        <v>5.6086956521739131</v>
      </c>
      <c r="J39" s="9">
        <v>6.5108695652173907</v>
      </c>
      <c r="K39" s="21">
        <v>9.8418972332015742E-2</v>
      </c>
      <c r="L39" s="9">
        <v>0.22173913043478261</v>
      </c>
      <c r="M39" s="9">
        <v>0.22608695652173913</v>
      </c>
      <c r="N39" s="21">
        <v>4.7430830039525723E-4</v>
      </c>
      <c r="O39" s="21">
        <v>0.80763149999999995</v>
      </c>
      <c r="P39" s="21">
        <v>11.368500000000001</v>
      </c>
      <c r="Q39" s="1">
        <v>0.81899999999999995</v>
      </c>
    </row>
    <row r="40" spans="1:17" x14ac:dyDescent="0.2">
      <c r="A40" s="1" t="s">
        <v>126</v>
      </c>
      <c r="B40" s="1" t="s">
        <v>22</v>
      </c>
      <c r="C40" s="1" t="s">
        <v>31</v>
      </c>
      <c r="D40" s="1" t="s">
        <v>80</v>
      </c>
      <c r="E40" s="9">
        <v>9.9499999999999993</v>
      </c>
      <c r="F40" s="9">
        <v>3.875</v>
      </c>
      <c r="G40" s="9">
        <v>9.3849999999999998</v>
      </c>
      <c r="H40" s="21">
        <v>0.55376884422110551</v>
      </c>
      <c r="I40" s="9">
        <v>5.6086956521739131</v>
      </c>
      <c r="J40" s="9">
        <v>7.8152173913043477</v>
      </c>
      <c r="K40" s="21">
        <v>0.22176097880707887</v>
      </c>
      <c r="L40" s="9">
        <v>0.22173913043478261</v>
      </c>
      <c r="M40" s="9">
        <v>0.24130434782608695</v>
      </c>
      <c r="N40" s="21">
        <v>1.9663535066637536E-3</v>
      </c>
      <c r="O40" s="21">
        <v>0.81100799999999995</v>
      </c>
      <c r="P40" s="21">
        <v>7.9920000000000009</v>
      </c>
      <c r="Q40" s="1">
        <v>0.81899999999999995</v>
      </c>
    </row>
    <row r="41" spans="1:17" x14ac:dyDescent="0.2">
      <c r="A41" s="1" t="s">
        <v>127</v>
      </c>
      <c r="B41" s="1" t="s">
        <v>23</v>
      </c>
      <c r="C41" s="1" t="s">
        <v>31</v>
      </c>
      <c r="D41" s="1" t="s">
        <v>80</v>
      </c>
      <c r="E41" s="9">
        <v>9.3666666666666671</v>
      </c>
      <c r="F41" s="9">
        <v>3.875</v>
      </c>
      <c r="G41" s="9">
        <v>12.01</v>
      </c>
      <c r="H41" s="21">
        <v>0.86850533807829178</v>
      </c>
      <c r="I41" s="9">
        <v>5.6086956521739131</v>
      </c>
      <c r="J41" s="9">
        <v>11.228260869565217</v>
      </c>
      <c r="K41" s="21">
        <v>0.59995358192789716</v>
      </c>
      <c r="L41" s="9">
        <v>0.22173913043478261</v>
      </c>
      <c r="M41" s="9">
        <v>0.28043478260869564</v>
      </c>
      <c r="N41" s="21">
        <v>6.2664397338697189E-3</v>
      </c>
      <c r="O41" s="21">
        <v>0.81079214999999993</v>
      </c>
      <c r="P41" s="21">
        <v>8.2078500000000005</v>
      </c>
      <c r="Q41" s="1">
        <v>0.81899999999999995</v>
      </c>
    </row>
    <row r="42" spans="1:17" x14ac:dyDescent="0.2">
      <c r="A42" s="1" t="s">
        <v>128</v>
      </c>
      <c r="B42" s="1" t="s">
        <v>24</v>
      </c>
      <c r="C42" s="1" t="s">
        <v>31</v>
      </c>
      <c r="D42" s="1" t="s">
        <v>80</v>
      </c>
      <c r="E42" s="9">
        <v>10.4</v>
      </c>
      <c r="F42" s="9">
        <v>3.875</v>
      </c>
      <c r="G42" s="9">
        <v>7.99</v>
      </c>
      <c r="H42" s="21">
        <v>0.39567307692307691</v>
      </c>
      <c r="I42" s="9">
        <v>5.6086956521739131</v>
      </c>
      <c r="J42" s="9">
        <v>7.0760869565217384</v>
      </c>
      <c r="K42" s="21">
        <v>0.14109531772575243</v>
      </c>
      <c r="L42" s="9">
        <v>0.22173913043478261</v>
      </c>
      <c r="M42" s="9">
        <v>0.2391304347826087</v>
      </c>
      <c r="N42" s="21">
        <v>1.6722408026755863E-3</v>
      </c>
      <c r="O42" s="21">
        <v>0.813087</v>
      </c>
      <c r="P42" s="21">
        <v>5.9130000000000011</v>
      </c>
      <c r="Q42" s="1">
        <v>0.81899999999999995</v>
      </c>
    </row>
    <row r="43" spans="1:17" x14ac:dyDescent="0.2">
      <c r="A43" s="1" t="s">
        <v>129</v>
      </c>
      <c r="B43" s="1" t="s">
        <v>16</v>
      </c>
      <c r="C43" s="1" t="s">
        <v>32</v>
      </c>
      <c r="D43" s="1" t="s">
        <v>80</v>
      </c>
      <c r="E43" s="9">
        <v>10.883333333333333</v>
      </c>
      <c r="F43" s="9">
        <v>3.875</v>
      </c>
      <c r="G43" s="9">
        <v>2.0350000000000001</v>
      </c>
      <c r="H43" s="21">
        <v>-0.16906584992343032</v>
      </c>
      <c r="I43" s="9">
        <v>5.6086956521739131</v>
      </c>
      <c r="J43" s="9">
        <v>7.0652173913043477</v>
      </c>
      <c r="K43" s="21">
        <v>0.13383048139023901</v>
      </c>
      <c r="L43" s="9">
        <v>0.22173913043478261</v>
      </c>
      <c r="M43" s="9">
        <v>0.22608695652173913</v>
      </c>
      <c r="N43" s="21">
        <v>3.9949397429922122E-4</v>
      </c>
      <c r="O43" s="21">
        <v>0.81899999999999995</v>
      </c>
      <c r="P43" s="9">
        <v>0</v>
      </c>
      <c r="Q43" s="1">
        <v>0.81899999999999995</v>
      </c>
    </row>
    <row r="44" spans="1:17" x14ac:dyDescent="0.2">
      <c r="A44" s="1" t="s">
        <v>130</v>
      </c>
      <c r="B44" s="1" t="s">
        <v>17</v>
      </c>
      <c r="C44" s="1" t="s">
        <v>32</v>
      </c>
      <c r="D44" s="1" t="s">
        <v>80</v>
      </c>
      <c r="E44" s="9">
        <v>10.983333333333333</v>
      </c>
      <c r="F44" s="9">
        <v>3.875</v>
      </c>
      <c r="G44" s="9">
        <v>1.73</v>
      </c>
      <c r="H44" s="21">
        <v>-0.19529590288315632</v>
      </c>
      <c r="I44" s="9">
        <v>5.6086956521739131</v>
      </c>
      <c r="J44" s="9">
        <v>6.9565217391304346</v>
      </c>
      <c r="K44" s="21">
        <v>0.12271557696114005</v>
      </c>
      <c r="L44" s="9">
        <v>0.22173913043478261</v>
      </c>
      <c r="M44" s="9">
        <v>0.24130434782608695</v>
      </c>
      <c r="N44" s="21">
        <v>1.7813551494359041E-3</v>
      </c>
      <c r="O44" s="21">
        <v>0.81899999999999995</v>
      </c>
      <c r="P44" s="9">
        <v>0</v>
      </c>
      <c r="Q44" s="1">
        <v>0.81899999999999995</v>
      </c>
    </row>
    <row r="45" spans="1:17" x14ac:dyDescent="0.2">
      <c r="A45" s="1" t="s">
        <v>131</v>
      </c>
      <c r="B45" s="1" t="s">
        <v>18</v>
      </c>
      <c r="C45" s="1" t="s">
        <v>32</v>
      </c>
      <c r="D45" s="1" t="s">
        <v>80</v>
      </c>
      <c r="E45" s="9">
        <v>11.183333333333334</v>
      </c>
      <c r="F45" s="9">
        <v>3.875</v>
      </c>
      <c r="G45" s="9">
        <v>1.2949999999999999</v>
      </c>
      <c r="H45" s="21">
        <v>-0.2307004470938897</v>
      </c>
      <c r="I45" s="9">
        <v>5.6086956521739131</v>
      </c>
      <c r="J45" s="9">
        <v>6.6847826086956523</v>
      </c>
      <c r="K45" s="21">
        <v>9.6222380612972211E-2</v>
      </c>
      <c r="L45" s="9">
        <v>0.22173913043478261</v>
      </c>
      <c r="M45" s="9">
        <v>0.23478260869565218</v>
      </c>
      <c r="N45" s="21">
        <v>1.1663318862178455E-3</v>
      </c>
      <c r="O45" s="21">
        <v>0.81899999999999995</v>
      </c>
      <c r="P45" s="9">
        <v>0</v>
      </c>
      <c r="Q45" s="1">
        <v>0.81899999999999995</v>
      </c>
    </row>
    <row r="46" spans="1:17" x14ac:dyDescent="0.2">
      <c r="A46" s="1" t="s">
        <v>6</v>
      </c>
      <c r="B46" s="1" t="s">
        <v>13</v>
      </c>
      <c r="C46" s="1" t="s">
        <v>31</v>
      </c>
      <c r="D46" s="1" t="s">
        <v>81</v>
      </c>
      <c r="E46" s="9">
        <v>11.083333333333334</v>
      </c>
      <c r="F46" s="9">
        <v>0.495</v>
      </c>
      <c r="G46" s="9">
        <v>3.52</v>
      </c>
      <c r="H46" s="21">
        <v>0.27293233082706764</v>
      </c>
      <c r="I46" s="9">
        <v>16.597826086956523</v>
      </c>
      <c r="J46" s="9">
        <v>16.90217391304348</v>
      </c>
      <c r="K46" s="21">
        <v>2.7459954233409651E-2</v>
      </c>
      <c r="L46" s="9">
        <v>0.20869565217391303</v>
      </c>
      <c r="M46" s="9">
        <v>0.19565217391304349</v>
      </c>
      <c r="N46" s="21">
        <v>-1.1768551814318386E-3</v>
      </c>
      <c r="O46" s="21">
        <v>0.81321566666666667</v>
      </c>
      <c r="P46" s="21">
        <v>5.7843333333333335</v>
      </c>
      <c r="Q46" s="1">
        <v>0.81899999999999995</v>
      </c>
    </row>
    <row r="47" spans="1:17" x14ac:dyDescent="0.2">
      <c r="A47" s="1" t="s">
        <v>132</v>
      </c>
      <c r="B47" s="1" t="s">
        <v>14</v>
      </c>
      <c r="C47" s="1" t="s">
        <v>31</v>
      </c>
      <c r="D47" s="1" t="s">
        <v>81</v>
      </c>
      <c r="E47" s="9">
        <v>10.733333333333333</v>
      </c>
      <c r="F47" s="9">
        <v>0.495</v>
      </c>
      <c r="G47" s="9">
        <v>3.35</v>
      </c>
      <c r="H47" s="21">
        <v>0.26599378881987579</v>
      </c>
      <c r="I47" s="9">
        <v>16.597826086956523</v>
      </c>
      <c r="J47" s="9">
        <v>16.684782608695652</v>
      </c>
      <c r="K47" s="21">
        <v>8.1015392924654404E-3</v>
      </c>
      <c r="L47" s="9">
        <v>0.20869565217391303</v>
      </c>
      <c r="M47" s="9">
        <v>0.20434782608695654</v>
      </c>
      <c r="N47" s="21">
        <v>-4.050769646232761E-4</v>
      </c>
      <c r="O47" s="21">
        <v>0.81288653333333327</v>
      </c>
      <c r="P47" s="21">
        <v>6.1134666666666666</v>
      </c>
      <c r="Q47" s="1">
        <v>0.81899999999999995</v>
      </c>
    </row>
    <row r="48" spans="1:17" x14ac:dyDescent="0.2">
      <c r="A48" s="1" t="s">
        <v>133</v>
      </c>
      <c r="B48" s="1" t="s">
        <v>15</v>
      </c>
      <c r="C48" s="1" t="s">
        <v>31</v>
      </c>
      <c r="D48" s="1" t="s">
        <v>81</v>
      </c>
      <c r="E48" s="9">
        <v>10.15</v>
      </c>
      <c r="F48" s="9">
        <v>0.495</v>
      </c>
      <c r="G48" s="9">
        <v>9.0050000000000008</v>
      </c>
      <c r="H48" s="21">
        <v>0.8384236453201972</v>
      </c>
      <c r="I48" s="9">
        <v>16.597826086956523</v>
      </c>
      <c r="J48" s="9">
        <v>17.434782608695652</v>
      </c>
      <c r="K48" s="21">
        <v>8.245877061469252E-2</v>
      </c>
      <c r="L48" s="9">
        <v>0.20869565217391303</v>
      </c>
      <c r="M48" s="9">
        <v>0.24130434782608695</v>
      </c>
      <c r="N48" s="21">
        <v>3.2126793745984156E-3</v>
      </c>
      <c r="O48" s="21">
        <v>0.80763149999999995</v>
      </c>
      <c r="P48" s="21">
        <v>11.368500000000001</v>
      </c>
      <c r="Q48" s="1">
        <v>0.81899999999999995</v>
      </c>
    </row>
    <row r="49" spans="1:17" x14ac:dyDescent="0.2">
      <c r="A49" s="1" t="s">
        <v>134</v>
      </c>
      <c r="B49" s="1" t="s">
        <v>22</v>
      </c>
      <c r="C49" s="1" t="s">
        <v>31</v>
      </c>
      <c r="D49" s="1" t="s">
        <v>81</v>
      </c>
      <c r="E49" s="9">
        <v>10.416666666666666</v>
      </c>
      <c r="F49" s="9">
        <v>0.495</v>
      </c>
      <c r="G49" s="9">
        <v>3.72</v>
      </c>
      <c r="H49" s="21">
        <v>0.30960000000000004</v>
      </c>
      <c r="I49" s="9">
        <v>16.597826086956523</v>
      </c>
      <c r="J49" s="9">
        <v>17.173913043478262</v>
      </c>
      <c r="K49" s="21">
        <v>5.5304347826086883E-2</v>
      </c>
      <c r="L49" s="9">
        <v>0.20869565217391303</v>
      </c>
      <c r="M49" s="9">
        <v>0.19130434782608696</v>
      </c>
      <c r="N49" s="21">
        <v>-1.6695652173913029E-3</v>
      </c>
      <c r="O49" s="21">
        <v>0.81100799999999995</v>
      </c>
      <c r="P49" s="21">
        <v>7.9920000000000009</v>
      </c>
      <c r="Q49" s="1">
        <v>0.81899999999999995</v>
      </c>
    </row>
    <row r="50" spans="1:17" x14ac:dyDescent="0.2">
      <c r="A50" s="1" t="s">
        <v>135</v>
      </c>
      <c r="B50" s="1" t="s">
        <v>23</v>
      </c>
      <c r="C50" s="1" t="s">
        <v>31</v>
      </c>
      <c r="D50" s="1" t="s">
        <v>81</v>
      </c>
      <c r="E50" s="9">
        <v>9.9166666666666661</v>
      </c>
      <c r="F50" s="9">
        <v>0.495</v>
      </c>
      <c r="G50" s="9">
        <v>5.74</v>
      </c>
      <c r="H50" s="21">
        <v>0.52890756302521014</v>
      </c>
      <c r="I50" s="9">
        <v>16.597826086956523</v>
      </c>
      <c r="J50" s="9">
        <v>18.739130434782609</v>
      </c>
      <c r="K50" s="21">
        <v>0.21592985020094987</v>
      </c>
      <c r="L50" s="9">
        <v>0.20869565217391303</v>
      </c>
      <c r="M50" s="9">
        <v>0.17608695652173914</v>
      </c>
      <c r="N50" s="21">
        <v>-3.2882718304713169E-3</v>
      </c>
      <c r="O50" s="21">
        <v>0.81079214999999993</v>
      </c>
      <c r="P50" s="21">
        <v>8.2078500000000005</v>
      </c>
      <c r="Q50" s="1">
        <v>0.81899999999999995</v>
      </c>
    </row>
    <row r="51" spans="1:17" x14ac:dyDescent="0.2">
      <c r="A51" s="1" t="s">
        <v>136</v>
      </c>
      <c r="B51" s="1" t="s">
        <v>24</v>
      </c>
      <c r="C51" s="1" t="s">
        <v>31</v>
      </c>
      <c r="D51" s="1" t="s">
        <v>81</v>
      </c>
      <c r="E51" s="9">
        <v>11.3</v>
      </c>
      <c r="F51" s="9">
        <v>0.495</v>
      </c>
      <c r="G51" s="9">
        <v>10.085000000000001</v>
      </c>
      <c r="H51" s="21">
        <v>0.84867256637168154</v>
      </c>
      <c r="I51" s="9">
        <v>16.597826086956523</v>
      </c>
      <c r="J51" s="9">
        <v>17.293478260869566</v>
      </c>
      <c r="K51" s="21">
        <v>6.1562139284340088E-2</v>
      </c>
      <c r="L51" s="9">
        <v>0.20869565217391303</v>
      </c>
      <c r="M51" s="9">
        <v>0.19565217391304349</v>
      </c>
      <c r="N51" s="21">
        <v>-1.1542901115813755E-3</v>
      </c>
      <c r="O51" s="21">
        <v>0.813087</v>
      </c>
      <c r="P51" s="21">
        <v>5.9130000000000011</v>
      </c>
      <c r="Q51" s="1">
        <v>0.81899999999999995</v>
      </c>
    </row>
    <row r="52" spans="1:17" x14ac:dyDescent="0.2">
      <c r="A52" s="1" t="s">
        <v>137</v>
      </c>
      <c r="B52" s="1" t="s">
        <v>16</v>
      </c>
      <c r="C52" s="1" t="s">
        <v>32</v>
      </c>
      <c r="D52" s="1" t="s">
        <v>81</v>
      </c>
      <c r="E52" s="9">
        <v>11.533333333333333</v>
      </c>
      <c r="F52" s="9">
        <v>0.495</v>
      </c>
      <c r="G52" s="9">
        <v>0.04</v>
      </c>
      <c r="H52" s="21">
        <v>-3.9450867052023122E-2</v>
      </c>
      <c r="I52" s="9">
        <v>16.597826086956523</v>
      </c>
      <c r="J52" s="9">
        <v>17.010869565217391</v>
      </c>
      <c r="K52" s="21">
        <v>3.5813018346317983E-2</v>
      </c>
      <c r="L52" s="9">
        <v>0.20869565217391303</v>
      </c>
      <c r="M52" s="9">
        <v>0.17173913043478262</v>
      </c>
      <c r="N52" s="21">
        <v>-3.2043226941442559E-3</v>
      </c>
      <c r="O52" s="21">
        <v>0.81899999999999995</v>
      </c>
      <c r="P52" s="9">
        <v>0</v>
      </c>
      <c r="Q52" s="1">
        <v>0.81899999999999995</v>
      </c>
    </row>
    <row r="53" spans="1:17" x14ac:dyDescent="0.2">
      <c r="A53" s="1" t="s">
        <v>138</v>
      </c>
      <c r="B53" s="1" t="s">
        <v>17</v>
      </c>
      <c r="C53" s="1" t="s">
        <v>32</v>
      </c>
      <c r="D53" s="1" t="s">
        <v>81</v>
      </c>
      <c r="E53" s="9">
        <v>11.7</v>
      </c>
      <c r="F53" s="9">
        <v>0.495</v>
      </c>
      <c r="G53" s="9">
        <v>1.0549999999999999</v>
      </c>
      <c r="H53" s="21">
        <v>4.786324786324786E-2</v>
      </c>
      <c r="I53" s="9">
        <v>16.597826086956523</v>
      </c>
      <c r="J53" s="9">
        <v>17.282608695652172</v>
      </c>
      <c r="K53" s="21">
        <v>5.8528428093645196E-2</v>
      </c>
      <c r="L53" s="9">
        <v>0.20869565217391303</v>
      </c>
      <c r="M53" s="9">
        <v>0.21521739130434783</v>
      </c>
      <c r="N53" s="21">
        <v>5.5741360089186327E-4</v>
      </c>
      <c r="O53" s="21">
        <v>0.81899999999999995</v>
      </c>
      <c r="P53" s="9">
        <v>0</v>
      </c>
      <c r="Q53" s="1">
        <v>0.81899999999999995</v>
      </c>
    </row>
    <row r="54" spans="1:17" x14ac:dyDescent="0.2">
      <c r="A54" s="1" t="s">
        <v>139</v>
      </c>
      <c r="B54" s="1" t="s">
        <v>18</v>
      </c>
      <c r="C54" s="1" t="s">
        <v>32</v>
      </c>
      <c r="D54" s="1" t="s">
        <v>81</v>
      </c>
      <c r="E54" s="9">
        <v>11.883333333333333</v>
      </c>
      <c r="F54" s="9">
        <v>0.495</v>
      </c>
      <c r="G54" s="9">
        <v>0.97</v>
      </c>
      <c r="H54" s="21">
        <v>3.9971949509116408E-2</v>
      </c>
      <c r="I54" s="9">
        <v>16.597826086956523</v>
      </c>
      <c r="J54" s="9">
        <v>17.510869565217391</v>
      </c>
      <c r="K54" s="21">
        <v>7.683395328983457E-2</v>
      </c>
      <c r="L54" s="9">
        <v>0.20869565217391303</v>
      </c>
      <c r="M54" s="9">
        <v>0.2</v>
      </c>
      <c r="N54" s="21">
        <v>-7.3175193609366243E-4</v>
      </c>
      <c r="O54" s="21">
        <v>0.81899999999999995</v>
      </c>
      <c r="P54" s="9">
        <v>0</v>
      </c>
      <c r="Q54" s="1">
        <v>0.81899999999999995</v>
      </c>
    </row>
    <row r="55" spans="1:17" x14ac:dyDescent="0.2">
      <c r="A55" s="1" t="s">
        <v>7</v>
      </c>
      <c r="B55" s="1" t="s">
        <v>25</v>
      </c>
      <c r="C55" s="1" t="s">
        <v>30</v>
      </c>
      <c r="D55" s="1" t="s">
        <v>79</v>
      </c>
      <c r="E55" s="9">
        <v>10.933333333333334</v>
      </c>
      <c r="F55" s="9">
        <v>1.145</v>
      </c>
      <c r="G55" s="9">
        <v>2.0150000000000001</v>
      </c>
      <c r="H55" s="21">
        <v>7.9573170731707318E-2</v>
      </c>
      <c r="I55" s="9">
        <v>12.5</v>
      </c>
      <c r="J55" s="9">
        <v>13.663043478260871</v>
      </c>
      <c r="K55" s="21">
        <v>0.1063759278897138</v>
      </c>
      <c r="L55" s="9">
        <v>0.27391304347826084</v>
      </c>
      <c r="M55" s="9">
        <v>0.28043478260869564</v>
      </c>
      <c r="N55" s="21">
        <v>5.965005302226952E-4</v>
      </c>
      <c r="O55" s="21">
        <v>0.81485879999999999</v>
      </c>
      <c r="P55" s="21">
        <v>4.1412000000000013</v>
      </c>
      <c r="Q55" s="1">
        <v>0.81899999999999995</v>
      </c>
    </row>
    <row r="56" spans="1:17" x14ac:dyDescent="0.2">
      <c r="A56" s="1" t="s">
        <v>140</v>
      </c>
      <c r="B56" s="1" t="s">
        <v>20</v>
      </c>
      <c r="C56" s="1" t="s">
        <v>30</v>
      </c>
      <c r="D56" s="1" t="s">
        <v>79</v>
      </c>
      <c r="E56" s="9">
        <v>10.7</v>
      </c>
      <c r="F56" s="9">
        <v>1.145</v>
      </c>
      <c r="G56" s="9">
        <v>1.9550000000000001</v>
      </c>
      <c r="H56" s="21">
        <v>7.5700934579439258E-2</v>
      </c>
      <c r="I56" s="9">
        <v>12.5</v>
      </c>
      <c r="J56" s="9">
        <v>12.760869565217392</v>
      </c>
      <c r="K56" s="21">
        <v>2.4380333197887148E-2</v>
      </c>
      <c r="L56" s="9">
        <v>0.27391304347826084</v>
      </c>
      <c r="M56" s="9">
        <v>0.2673913043478261</v>
      </c>
      <c r="N56" s="21">
        <v>-6.0950832994717248E-4</v>
      </c>
      <c r="O56" s="21">
        <v>0.81254986666666662</v>
      </c>
      <c r="P56" s="21">
        <v>6.4501333333333335</v>
      </c>
      <c r="Q56" s="1">
        <v>0.81899999999999995</v>
      </c>
    </row>
    <row r="57" spans="1:17" x14ac:dyDescent="0.2">
      <c r="A57" s="1" t="s">
        <v>141</v>
      </c>
      <c r="B57" s="1" t="s">
        <v>19</v>
      </c>
      <c r="C57" s="1" t="s">
        <v>30</v>
      </c>
      <c r="D57" s="1" t="s">
        <v>79</v>
      </c>
      <c r="E57" s="9">
        <v>10.466666666666667</v>
      </c>
      <c r="F57" s="9">
        <v>1.145</v>
      </c>
      <c r="G57" s="9">
        <v>2.7850000000000001</v>
      </c>
      <c r="H57" s="21">
        <v>0.156687898089172</v>
      </c>
      <c r="I57" s="9">
        <v>12.5</v>
      </c>
      <c r="J57" s="9">
        <v>12.923913043478262</v>
      </c>
      <c r="K57" s="21">
        <v>4.0501246192190601E-2</v>
      </c>
      <c r="L57" s="9">
        <v>0.27391304347826084</v>
      </c>
      <c r="M57" s="9">
        <v>0.25</v>
      </c>
      <c r="N57" s="21">
        <v>-2.2846856826363861E-3</v>
      </c>
      <c r="O57" s="21">
        <v>0.80610719999999991</v>
      </c>
      <c r="P57" s="21">
        <v>12.892799999999999</v>
      </c>
      <c r="Q57" s="1">
        <v>0.81899999999999995</v>
      </c>
    </row>
    <row r="58" spans="1:17" x14ac:dyDescent="0.2">
      <c r="A58" s="1" t="s">
        <v>142</v>
      </c>
      <c r="B58" s="1" t="s">
        <v>21</v>
      </c>
      <c r="C58" s="1" t="s">
        <v>30</v>
      </c>
      <c r="D58" s="1" t="s">
        <v>79</v>
      </c>
      <c r="E58" s="9">
        <v>11.183333333333334</v>
      </c>
      <c r="F58" s="9">
        <v>1.145</v>
      </c>
      <c r="G58" s="9">
        <v>2.355</v>
      </c>
      <c r="H58" s="21">
        <v>0.10819672131147541</v>
      </c>
      <c r="I58" s="9">
        <v>12.5</v>
      </c>
      <c r="J58" s="9">
        <v>12.913043478260871</v>
      </c>
      <c r="K58" s="21">
        <v>3.693384306356521E-2</v>
      </c>
      <c r="L58" s="9">
        <v>0.27391304347826084</v>
      </c>
      <c r="M58" s="9">
        <v>0.24130434782608695</v>
      </c>
      <c r="N58" s="21">
        <v>-2.9158297155446101E-3</v>
      </c>
      <c r="O58" s="21">
        <v>0.81306819999999991</v>
      </c>
      <c r="P58" s="21">
        <v>5.9317999999999991</v>
      </c>
      <c r="Q58" s="1">
        <v>0.81899999999999995</v>
      </c>
    </row>
    <row r="59" spans="1:17" x14ac:dyDescent="0.2">
      <c r="A59" s="1" t="s">
        <v>143</v>
      </c>
      <c r="B59" s="1" t="s">
        <v>16</v>
      </c>
      <c r="C59" s="1" t="s">
        <v>32</v>
      </c>
      <c r="D59" s="1" t="s">
        <v>79</v>
      </c>
      <c r="E59" s="9">
        <v>11.45</v>
      </c>
      <c r="F59" s="9">
        <v>1.145</v>
      </c>
      <c r="G59" s="9">
        <v>0.55500000000000005</v>
      </c>
      <c r="H59" s="21">
        <v>-5.1528384279475981E-2</v>
      </c>
      <c r="I59" s="9">
        <v>12.5</v>
      </c>
      <c r="J59" s="9">
        <v>12.923913043478262</v>
      </c>
      <c r="K59" s="21">
        <v>3.7022973229542504E-2</v>
      </c>
      <c r="L59" s="9">
        <v>0.27391304347826084</v>
      </c>
      <c r="M59" s="9">
        <v>0.26304347826086955</v>
      </c>
      <c r="N59" s="21">
        <v>-9.4930700588570288E-4</v>
      </c>
      <c r="O59" s="21">
        <v>0.81899999999999995</v>
      </c>
      <c r="P59" s="9">
        <v>0</v>
      </c>
      <c r="Q59" s="1">
        <v>0.81899999999999995</v>
      </c>
    </row>
    <row r="60" spans="1:17" x14ac:dyDescent="0.2">
      <c r="A60" s="1" t="s">
        <v>144</v>
      </c>
      <c r="B60" s="1" t="s">
        <v>17</v>
      </c>
      <c r="C60" s="1" t="s">
        <v>32</v>
      </c>
      <c r="D60" s="1" t="s">
        <v>79</v>
      </c>
      <c r="E60" s="9">
        <v>11.65</v>
      </c>
      <c r="F60" s="9">
        <v>1.145</v>
      </c>
      <c r="G60" s="9">
        <v>0.38500000000000001</v>
      </c>
      <c r="H60" s="21">
        <v>-6.5236051502145925E-2</v>
      </c>
      <c r="I60" s="9">
        <v>12.5</v>
      </c>
      <c r="J60" s="9">
        <v>13.391304347826088</v>
      </c>
      <c r="K60" s="21">
        <v>7.6506810972196373E-2</v>
      </c>
      <c r="L60" s="9">
        <v>0.27391304347826084</v>
      </c>
      <c r="M60" s="9">
        <v>0.24347826086956523</v>
      </c>
      <c r="N60" s="21">
        <v>-2.612427691733529E-3</v>
      </c>
      <c r="O60" s="21">
        <v>0.81899999999999995</v>
      </c>
      <c r="P60" s="9">
        <v>0</v>
      </c>
      <c r="Q60" s="1">
        <v>0.81899999999999995</v>
      </c>
    </row>
    <row r="61" spans="1:17" x14ac:dyDescent="0.2">
      <c r="A61" s="1" t="s">
        <v>145</v>
      </c>
      <c r="B61" s="1" t="s">
        <v>18</v>
      </c>
      <c r="C61" s="1" t="s">
        <v>32</v>
      </c>
      <c r="D61" s="1" t="s">
        <v>79</v>
      </c>
      <c r="E61" s="9">
        <v>11.85</v>
      </c>
      <c r="F61" s="9">
        <v>1.145</v>
      </c>
      <c r="G61" s="9">
        <v>0.80500000000000005</v>
      </c>
      <c r="H61" s="21">
        <v>-2.8691983122362867E-2</v>
      </c>
      <c r="I61" s="9">
        <v>12.5</v>
      </c>
      <c r="J61" s="9">
        <v>13.260869565217391</v>
      </c>
      <c r="K61" s="21">
        <v>6.4208402128049846E-2</v>
      </c>
      <c r="L61" s="9">
        <v>0.27391304347826084</v>
      </c>
      <c r="M61" s="9">
        <v>0.26304347826086955</v>
      </c>
      <c r="N61" s="21">
        <v>-9.1726288754356942E-4</v>
      </c>
      <c r="O61" s="21">
        <v>0.81899999999999995</v>
      </c>
      <c r="P61" s="9">
        <v>0</v>
      </c>
      <c r="Q61" s="1">
        <v>0.81899999999999995</v>
      </c>
    </row>
  </sheetData>
  <mergeCells count="4">
    <mergeCell ref="A1:A2"/>
    <mergeCell ref="B1:B2"/>
    <mergeCell ref="C1:C2"/>
    <mergeCell ref="D1:D2"/>
  </mergeCells>
  <phoneticPr fontId="3" type="noConversion"/>
  <pageMargins left="0.7" right="0.7" top="0.75" bottom="0.75" header="0.3" footer="0.3"/>
  <pageSetup paperSize="9" orientation="portrait" horizontalDpi="0" verticalDpi="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2B4CC-5F38-C04A-B8A5-6877D5CEDADE}">
  <dimension ref="A1:N60"/>
  <sheetViews>
    <sheetView workbookViewId="0">
      <pane xSplit="4" ySplit="2" topLeftCell="E3" activePane="bottomRight" state="frozen"/>
      <selection pane="topRight" activeCell="E1" sqref="E1"/>
      <selection pane="bottomLeft" activeCell="A3" sqref="A3"/>
      <selection pane="bottomRight" activeCell="I24" sqref="I24"/>
    </sheetView>
  </sheetViews>
  <sheetFormatPr baseColWidth="10" defaultRowHeight="16" x14ac:dyDescent="0.2"/>
  <cols>
    <col min="1" max="1" width="21" bestFit="1" customWidth="1"/>
    <col min="2" max="2" width="8" bestFit="1" customWidth="1"/>
    <col min="3" max="3" width="6.83203125" bestFit="1" customWidth="1"/>
    <col min="4" max="4" width="20" bestFit="1" customWidth="1"/>
    <col min="5" max="5" width="14" style="25" bestFit="1" customWidth="1"/>
    <col min="6" max="7" width="10.6640625" style="1" bestFit="1" customWidth="1"/>
    <col min="8" max="8" width="13.1640625" style="1" bestFit="1" customWidth="1"/>
    <col min="9" max="10" width="10.83203125" style="1"/>
    <col min="11" max="11" width="13.33203125" style="1" bestFit="1" customWidth="1"/>
    <col min="12" max="12" width="11.6640625" style="1" bestFit="1" customWidth="1"/>
    <col min="13" max="13" width="11.83203125" style="1" bestFit="1" customWidth="1"/>
    <col min="14" max="14" width="20" style="1" bestFit="1" customWidth="1"/>
  </cols>
  <sheetData>
    <row r="1" spans="1:14" s="59" customFormat="1" x14ac:dyDescent="0.2">
      <c r="A1" s="172" t="s">
        <v>27</v>
      </c>
      <c r="B1" s="172" t="s">
        <v>0</v>
      </c>
      <c r="C1" s="172" t="s">
        <v>29</v>
      </c>
      <c r="D1" s="172" t="s">
        <v>82</v>
      </c>
      <c r="E1" s="92" t="s">
        <v>58</v>
      </c>
      <c r="F1" s="83" t="s">
        <v>62</v>
      </c>
      <c r="G1" s="83" t="s">
        <v>63</v>
      </c>
      <c r="H1" s="83" t="s">
        <v>40</v>
      </c>
      <c r="I1" s="83" t="s">
        <v>64</v>
      </c>
      <c r="J1" s="83" t="s">
        <v>65</v>
      </c>
      <c r="K1" s="83" t="s">
        <v>41</v>
      </c>
      <c r="L1" s="83" t="s">
        <v>60</v>
      </c>
      <c r="M1" s="83" t="s">
        <v>68</v>
      </c>
      <c r="N1" s="83" t="s">
        <v>67</v>
      </c>
    </row>
    <row r="2" spans="1:14" s="59" customFormat="1" ht="19" x14ac:dyDescent="0.2">
      <c r="A2" s="172"/>
      <c r="B2" s="172"/>
      <c r="C2" s="172"/>
      <c r="D2" s="172"/>
      <c r="E2" s="92" t="s">
        <v>48</v>
      </c>
      <c r="F2" s="83" t="s">
        <v>273</v>
      </c>
      <c r="G2" s="83" t="s">
        <v>273</v>
      </c>
      <c r="H2" s="83" t="s">
        <v>271</v>
      </c>
      <c r="I2" s="83" t="s">
        <v>274</v>
      </c>
      <c r="J2" s="83" t="s">
        <v>274</v>
      </c>
      <c r="K2" s="83" t="s">
        <v>260</v>
      </c>
      <c r="L2" s="83" t="s">
        <v>49</v>
      </c>
      <c r="M2" s="83" t="s">
        <v>49</v>
      </c>
      <c r="N2" s="83" t="s">
        <v>49</v>
      </c>
    </row>
    <row r="3" spans="1:14" x14ac:dyDescent="0.2">
      <c r="A3" s="12" t="s">
        <v>72</v>
      </c>
      <c r="B3" s="12" t="s">
        <v>10</v>
      </c>
      <c r="C3" s="12" t="s">
        <v>30</v>
      </c>
      <c r="D3" s="29" t="s">
        <v>61</v>
      </c>
      <c r="E3" s="28">
        <v>10.3</v>
      </c>
      <c r="F3" s="9">
        <v>12.802911555909434</v>
      </c>
      <c r="G3" s="9">
        <v>39.981016926573808</v>
      </c>
      <c r="H3" s="9">
        <v>-2.638651006860619</v>
      </c>
      <c r="I3" s="9">
        <v>1.7572050886205413</v>
      </c>
      <c r="J3" s="9">
        <v>6.7013163262757374</v>
      </c>
      <c r="K3" s="9">
        <v>-0.48001079977234912</v>
      </c>
      <c r="L3" s="21">
        <v>0.80307869999999992</v>
      </c>
      <c r="M3" s="21">
        <v>15.921299999999997</v>
      </c>
      <c r="N3" s="1">
        <v>0.81899999999999995</v>
      </c>
    </row>
    <row r="4" spans="1:14" x14ac:dyDescent="0.2">
      <c r="A4" s="12" t="s">
        <v>73</v>
      </c>
      <c r="B4" s="12" t="s">
        <v>11</v>
      </c>
      <c r="C4" s="12" t="s">
        <v>30</v>
      </c>
      <c r="D4" s="29" t="s">
        <v>61</v>
      </c>
      <c r="E4" s="28">
        <v>10.483333333333333</v>
      </c>
      <c r="F4" s="9">
        <v>12.802911555909434</v>
      </c>
      <c r="G4" s="9">
        <v>29.350372461098729</v>
      </c>
      <c r="H4" s="9">
        <v>-1.5784541403996151</v>
      </c>
      <c r="I4" s="9">
        <v>1.7572050886205413</v>
      </c>
      <c r="J4" s="9">
        <v>4.3742888928154287</v>
      </c>
      <c r="K4" s="9">
        <v>-0.24964233426342333</v>
      </c>
      <c r="L4" s="21">
        <v>0.81165431666666665</v>
      </c>
      <c r="M4" s="21">
        <v>7.3456833333333345</v>
      </c>
      <c r="N4" s="1">
        <v>0.81899999999999995</v>
      </c>
    </row>
    <row r="5" spans="1:14" x14ac:dyDescent="0.2">
      <c r="A5" s="12" t="s">
        <v>74</v>
      </c>
      <c r="B5" s="12" t="s">
        <v>12</v>
      </c>
      <c r="C5" s="12" t="s">
        <v>30</v>
      </c>
      <c r="D5" s="29" t="s">
        <v>61</v>
      </c>
      <c r="E5" s="28">
        <v>10.033333333333333</v>
      </c>
      <c r="F5" s="9">
        <v>12.802911555909434</v>
      </c>
      <c r="G5" s="9">
        <v>25.292054659501645</v>
      </c>
      <c r="H5" s="9">
        <v>-1.2447650933812835</v>
      </c>
      <c r="I5" s="9">
        <v>1.7572050886205413</v>
      </c>
      <c r="J5" s="9">
        <v>3.7423559498398573</v>
      </c>
      <c r="K5" s="9">
        <v>-0.19785556756338699</v>
      </c>
      <c r="L5" s="21">
        <v>0.80859959999999997</v>
      </c>
      <c r="M5" s="21">
        <v>10.400400000000003</v>
      </c>
      <c r="N5" s="1">
        <v>0.81899999999999995</v>
      </c>
    </row>
    <row r="6" spans="1:14" x14ac:dyDescent="0.2">
      <c r="A6" s="12" t="s">
        <v>75</v>
      </c>
      <c r="B6" s="12" t="s">
        <v>16</v>
      </c>
      <c r="C6" s="12" t="s">
        <v>32</v>
      </c>
      <c r="D6" s="29" t="s">
        <v>61</v>
      </c>
      <c r="E6" s="28">
        <v>10.633333333333333</v>
      </c>
      <c r="F6" s="9">
        <v>12.802911555909434</v>
      </c>
      <c r="G6" s="9">
        <v>25.352921071538216</v>
      </c>
      <c r="H6" s="9">
        <v>-1.1802516785857788</v>
      </c>
      <c r="I6" s="9">
        <v>1.7572050886205413</v>
      </c>
      <c r="J6" s="9">
        <v>4.3931292066262007</v>
      </c>
      <c r="K6" s="9">
        <v>-0.24789255028266394</v>
      </c>
      <c r="L6" s="21">
        <v>0.81899999999999995</v>
      </c>
      <c r="M6" s="9">
        <v>0</v>
      </c>
      <c r="N6" s="1">
        <v>0.81899999999999995</v>
      </c>
    </row>
    <row r="7" spans="1:14" x14ac:dyDescent="0.2">
      <c r="A7" s="12" t="s">
        <v>76</v>
      </c>
      <c r="B7" s="12" t="s">
        <v>17</v>
      </c>
      <c r="C7" s="12" t="s">
        <v>32</v>
      </c>
      <c r="D7" s="29" t="s">
        <v>61</v>
      </c>
      <c r="E7" s="28">
        <v>10.783333333333333</v>
      </c>
      <c r="F7" s="9">
        <v>12.802911555909434</v>
      </c>
      <c r="G7" s="9">
        <v>19.552818568000497</v>
      </c>
      <c r="H7" s="9">
        <v>-0.62595737360968129</v>
      </c>
      <c r="I7" s="9">
        <v>1.7572050886205413</v>
      </c>
      <c r="J7" s="9">
        <v>-0.28308091951343384</v>
      </c>
      <c r="K7" s="9">
        <v>0.18920735778676742</v>
      </c>
      <c r="L7" s="21">
        <v>0.81899999999999995</v>
      </c>
      <c r="M7" s="9">
        <v>0</v>
      </c>
      <c r="N7" s="1">
        <v>0.81899999999999995</v>
      </c>
    </row>
    <row r="8" spans="1:14" x14ac:dyDescent="0.2">
      <c r="A8" s="12" t="s">
        <v>77</v>
      </c>
      <c r="B8" s="12" t="s">
        <v>18</v>
      </c>
      <c r="C8" s="12" t="s">
        <v>32</v>
      </c>
      <c r="D8" s="29" t="s">
        <v>61</v>
      </c>
      <c r="E8" s="28">
        <v>10.883333333333333</v>
      </c>
      <c r="F8" s="9">
        <v>12.802911555909434</v>
      </c>
      <c r="G8" s="9">
        <v>24.710034396544938</v>
      </c>
      <c r="H8" s="9">
        <v>-1.0940694799971367</v>
      </c>
      <c r="I8" s="9">
        <v>1.7572050886205413</v>
      </c>
      <c r="J8" s="9">
        <v>1.7433821930719371</v>
      </c>
      <c r="K8" s="9">
        <v>1.2700976001780242E-3</v>
      </c>
      <c r="L8" s="21">
        <v>0.81899999999999995</v>
      </c>
      <c r="M8" s="9">
        <v>0</v>
      </c>
      <c r="N8" s="1">
        <v>0.81899999999999995</v>
      </c>
    </row>
    <row r="9" spans="1:14" x14ac:dyDescent="0.2">
      <c r="A9" s="12" t="s">
        <v>78</v>
      </c>
      <c r="B9" s="12" t="s">
        <v>13</v>
      </c>
      <c r="C9" s="12" t="s">
        <v>31</v>
      </c>
      <c r="D9" s="29" t="s">
        <v>61</v>
      </c>
      <c r="E9" s="28">
        <v>10.133333333333333</v>
      </c>
      <c r="F9" s="9">
        <v>15.215401187909036</v>
      </c>
      <c r="G9" s="9">
        <v>22.908435100653136</v>
      </c>
      <c r="H9" s="9">
        <v>-0.7591809782313258</v>
      </c>
      <c r="I9" s="9">
        <v>2.055848907109366</v>
      </c>
      <c r="J9" s="9">
        <v>4.556303150016439</v>
      </c>
      <c r="K9" s="9">
        <v>-0.24675535291846118</v>
      </c>
      <c r="L9" s="21">
        <v>0.81321566666666667</v>
      </c>
      <c r="M9" s="21">
        <v>5.7843333333333335</v>
      </c>
      <c r="N9" s="1">
        <v>0.81899999999999995</v>
      </c>
    </row>
    <row r="10" spans="1:14" x14ac:dyDescent="0.2">
      <c r="A10" s="12" t="s">
        <v>78</v>
      </c>
      <c r="B10" s="12" t="s">
        <v>14</v>
      </c>
      <c r="C10" s="12" t="s">
        <v>31</v>
      </c>
      <c r="D10" s="29" t="s">
        <v>61</v>
      </c>
      <c r="E10" s="28">
        <v>10.283333333333333</v>
      </c>
      <c r="F10" s="9">
        <v>15.215401187909036</v>
      </c>
      <c r="G10" s="9">
        <v>19.815877850796713</v>
      </c>
      <c r="H10" s="9">
        <v>-0.44737212280917449</v>
      </c>
      <c r="I10" s="9">
        <v>2.055848907109366</v>
      </c>
      <c r="J10" s="9">
        <v>3.0176084444361893</v>
      </c>
      <c r="K10" s="9">
        <v>-9.3526049010712153E-2</v>
      </c>
      <c r="L10" s="21">
        <v>0.81288653333333327</v>
      </c>
      <c r="M10" s="21">
        <v>6.1134666666666666</v>
      </c>
      <c r="N10" s="1">
        <v>0.81899999999999995</v>
      </c>
    </row>
    <row r="11" spans="1:14" x14ac:dyDescent="0.2">
      <c r="A11" s="12" t="s">
        <v>78</v>
      </c>
      <c r="B11" s="12" t="s">
        <v>15</v>
      </c>
      <c r="C11" s="12" t="s">
        <v>31</v>
      </c>
      <c r="D11" s="29" t="s">
        <v>61</v>
      </c>
      <c r="E11" s="28">
        <v>10.016666666666667</v>
      </c>
      <c r="F11" s="9">
        <v>15.215401187909036</v>
      </c>
      <c r="G11" s="9">
        <v>25.324641083922394</v>
      </c>
      <c r="H11" s="9">
        <v>-1.0092419197351106</v>
      </c>
      <c r="I11" s="9">
        <v>2.055848907109366</v>
      </c>
      <c r="J11" s="9">
        <v>4.4878634011657068</v>
      </c>
      <c r="K11" s="9">
        <v>-0.24279678809214716</v>
      </c>
      <c r="L11" s="21">
        <v>0.80763149999999995</v>
      </c>
      <c r="M11" s="21">
        <v>11.368500000000001</v>
      </c>
      <c r="N11" s="1">
        <v>0.81899999999999995</v>
      </c>
    </row>
    <row r="12" spans="1:14" x14ac:dyDescent="0.2">
      <c r="A12" s="12" t="s">
        <v>78</v>
      </c>
      <c r="B12" s="12" t="s">
        <v>16</v>
      </c>
      <c r="C12" s="12" t="s">
        <v>32</v>
      </c>
      <c r="D12" s="29" t="s">
        <v>61</v>
      </c>
      <c r="E12" s="28">
        <v>10.383333333333333</v>
      </c>
      <c r="F12" s="9">
        <v>15.215401187909036</v>
      </c>
      <c r="G12" s="9">
        <v>14.663475455315908</v>
      </c>
      <c r="H12" s="9">
        <v>5.3154966220847019E-2</v>
      </c>
      <c r="I12" s="9">
        <v>2.055848907109366</v>
      </c>
      <c r="J12" s="9">
        <v>2.2731668913048657</v>
      </c>
      <c r="K12" s="9">
        <v>-2.0929500885601901E-2</v>
      </c>
      <c r="L12" s="21">
        <v>0.81899999999999995</v>
      </c>
      <c r="M12" s="9">
        <v>0</v>
      </c>
      <c r="N12" s="1">
        <v>0.81899999999999995</v>
      </c>
    </row>
    <row r="13" spans="1:14" x14ac:dyDescent="0.2">
      <c r="A13" s="12" t="s">
        <v>78</v>
      </c>
      <c r="B13" s="12" t="s">
        <v>17</v>
      </c>
      <c r="C13" s="12" t="s">
        <v>32</v>
      </c>
      <c r="D13" s="29" t="s">
        <v>61</v>
      </c>
      <c r="E13" s="28">
        <v>10.483333333333333</v>
      </c>
      <c r="F13" s="9">
        <v>15.215401187909036</v>
      </c>
      <c r="G13" s="9">
        <v>16.229431196207774</v>
      </c>
      <c r="H13" s="9">
        <v>-9.6727822731199148E-2</v>
      </c>
      <c r="I13" s="9">
        <v>2.055848907109366</v>
      </c>
      <c r="J13" s="9">
        <v>2.8535531427566516</v>
      </c>
      <c r="K13" s="9">
        <v>-7.6092613893222805E-2</v>
      </c>
      <c r="L13" s="21">
        <v>0.81899999999999995</v>
      </c>
      <c r="M13" s="9">
        <v>0</v>
      </c>
      <c r="N13" s="1">
        <v>0.81899999999999995</v>
      </c>
    </row>
    <row r="14" spans="1:14" x14ac:dyDescent="0.2">
      <c r="A14" s="12" t="s">
        <v>78</v>
      </c>
      <c r="B14" s="12" t="s">
        <v>18</v>
      </c>
      <c r="C14" s="12" t="s">
        <v>32</v>
      </c>
      <c r="D14" s="29" t="s">
        <v>61</v>
      </c>
      <c r="E14" s="28">
        <v>10.6</v>
      </c>
      <c r="F14" s="9">
        <v>15.215401187909036</v>
      </c>
      <c r="G14" s="9">
        <v>11.646282065158566</v>
      </c>
      <c r="H14" s="9">
        <v>0.33670935120287454</v>
      </c>
      <c r="I14" s="9">
        <v>2.055848907109366</v>
      </c>
      <c r="J14" s="9">
        <v>1.7143047449357656</v>
      </c>
      <c r="K14" s="9">
        <v>3.2221147374867962E-2</v>
      </c>
      <c r="L14" s="21">
        <v>0.81899999999999995</v>
      </c>
      <c r="M14" s="9">
        <v>0</v>
      </c>
      <c r="N14" s="1">
        <v>0.81899999999999995</v>
      </c>
    </row>
    <row r="15" spans="1:14" x14ac:dyDescent="0.2">
      <c r="A15" s="12" t="s">
        <v>1</v>
      </c>
      <c r="B15" s="12" t="s">
        <v>19</v>
      </c>
      <c r="C15" s="12" t="s">
        <v>30</v>
      </c>
      <c r="D15" s="29" t="s">
        <v>61</v>
      </c>
      <c r="E15" s="28">
        <v>10.283333333333333</v>
      </c>
      <c r="F15" s="9">
        <v>9.1657011237052348</v>
      </c>
      <c r="G15" s="9">
        <v>40.588022849437237</v>
      </c>
      <c r="H15" s="9">
        <v>-3.0556552731668076</v>
      </c>
      <c r="I15" s="9">
        <v>1.6362287170816232</v>
      </c>
      <c r="J15" s="9">
        <v>5.9919841914544438</v>
      </c>
      <c r="K15" s="9">
        <v>-0.42357427627612515</v>
      </c>
      <c r="L15" s="21">
        <v>0.80610719999999991</v>
      </c>
      <c r="M15" s="21">
        <v>12.892799999999999</v>
      </c>
      <c r="N15" s="1">
        <v>0.81899999999999995</v>
      </c>
    </row>
    <row r="16" spans="1:14" x14ac:dyDescent="0.2">
      <c r="A16" s="12" t="s">
        <v>1</v>
      </c>
      <c r="B16" s="12" t="s">
        <v>20</v>
      </c>
      <c r="C16" s="12" t="s">
        <v>30</v>
      </c>
      <c r="D16" s="29" t="s">
        <v>61</v>
      </c>
      <c r="E16" s="28">
        <v>10.466666666666667</v>
      </c>
      <c r="F16" s="9">
        <v>9.1657011237052348</v>
      </c>
      <c r="G16" s="9">
        <v>30.094510757147976</v>
      </c>
      <c r="H16" s="9">
        <v>-1.9995677993735101</v>
      </c>
      <c r="I16" s="9">
        <v>1.6362287170816232</v>
      </c>
      <c r="J16" s="9">
        <v>3.9729194684447307</v>
      </c>
      <c r="K16" s="9">
        <v>-0.22325070872895933</v>
      </c>
      <c r="L16" s="21">
        <v>0.81254986666666662</v>
      </c>
      <c r="M16" s="21">
        <v>6.4501333333333335</v>
      </c>
      <c r="N16" s="1">
        <v>0.81899999999999995</v>
      </c>
    </row>
    <row r="17" spans="1:14" x14ac:dyDescent="0.2">
      <c r="A17" s="12" t="s">
        <v>1</v>
      </c>
      <c r="B17" s="12" t="s">
        <v>21</v>
      </c>
      <c r="C17" s="12" t="s">
        <v>30</v>
      </c>
      <c r="D17" s="29" t="s">
        <v>61</v>
      </c>
      <c r="E17" s="28">
        <v>10.55</v>
      </c>
      <c r="F17" s="9">
        <v>9.1657011237052348</v>
      </c>
      <c r="G17" s="9">
        <v>28.550160057898989</v>
      </c>
      <c r="H17" s="9">
        <v>-1.8373894724354267</v>
      </c>
      <c r="I17" s="9">
        <v>1.6362287170816232</v>
      </c>
      <c r="J17" s="9">
        <v>3.8288390382772888</v>
      </c>
      <c r="K17" s="9">
        <v>-0.20783036219864129</v>
      </c>
      <c r="L17" s="21">
        <v>0.81306819999999991</v>
      </c>
      <c r="M17" s="21">
        <v>5.9317999999999991</v>
      </c>
      <c r="N17" s="1">
        <v>0.81899999999999995</v>
      </c>
    </row>
    <row r="18" spans="1:14" x14ac:dyDescent="0.2">
      <c r="A18" s="12" t="s">
        <v>1</v>
      </c>
      <c r="B18" s="12" t="s">
        <v>16</v>
      </c>
      <c r="C18" s="12" t="s">
        <v>32</v>
      </c>
      <c r="D18" s="29" t="s">
        <v>61</v>
      </c>
      <c r="E18" s="28">
        <v>10.633333333333333</v>
      </c>
      <c r="F18" s="9">
        <v>9.1657011237052348</v>
      </c>
      <c r="G18" s="9">
        <v>10.478368652358427</v>
      </c>
      <c r="H18" s="9">
        <v>-0.12344835692663245</v>
      </c>
      <c r="I18" s="9">
        <v>1.6362287170816232</v>
      </c>
      <c r="J18" s="9">
        <v>1.5194079064811279</v>
      </c>
      <c r="K18" s="9">
        <v>1.0986283128573228E-2</v>
      </c>
      <c r="L18" s="21">
        <v>0.81899999999999995</v>
      </c>
      <c r="M18" s="9">
        <v>0</v>
      </c>
      <c r="N18" s="1">
        <v>0.81899999999999995</v>
      </c>
    </row>
    <row r="19" spans="1:14" x14ac:dyDescent="0.2">
      <c r="A19" s="12" t="s">
        <v>1</v>
      </c>
      <c r="B19" s="12" t="s">
        <v>17</v>
      </c>
      <c r="C19" s="12" t="s">
        <v>32</v>
      </c>
      <c r="D19" s="29" t="s">
        <v>61</v>
      </c>
      <c r="E19" s="28">
        <v>10.7</v>
      </c>
      <c r="F19" s="9">
        <v>9.1657011237052348</v>
      </c>
      <c r="G19" s="9">
        <v>9.0795528748770433</v>
      </c>
      <c r="H19" s="9">
        <v>8.0512382082421965E-3</v>
      </c>
      <c r="I19" s="9">
        <v>1.6362287170816232</v>
      </c>
      <c r="J19" s="9">
        <v>1.0395492590535345</v>
      </c>
      <c r="K19" s="9">
        <v>5.5764435329727927E-2</v>
      </c>
      <c r="L19" s="21">
        <v>0.81899999999999995</v>
      </c>
      <c r="M19" s="9">
        <v>0</v>
      </c>
      <c r="N19" s="1">
        <v>0.81899999999999995</v>
      </c>
    </row>
    <row r="20" spans="1:14" x14ac:dyDescent="0.2">
      <c r="A20" s="12" t="s">
        <v>1</v>
      </c>
      <c r="B20" s="12" t="s">
        <v>18</v>
      </c>
      <c r="C20" s="12" t="s">
        <v>32</v>
      </c>
      <c r="D20" s="29" t="s">
        <v>61</v>
      </c>
      <c r="E20" s="28">
        <v>10.816666666666666</v>
      </c>
      <c r="F20" s="9">
        <v>9.1657011237052348</v>
      </c>
      <c r="G20" s="9">
        <v>11.470766052316803</v>
      </c>
      <c r="H20" s="9">
        <v>-0.21310307506424356</v>
      </c>
      <c r="I20" s="9">
        <v>1.6362287170816232</v>
      </c>
      <c r="J20" s="9">
        <v>1.9021051258534243</v>
      </c>
      <c r="K20" s="9">
        <v>-2.4580253507408421E-2</v>
      </c>
      <c r="L20" s="21">
        <v>0.81899999999999995</v>
      </c>
      <c r="M20" s="9">
        <v>0</v>
      </c>
      <c r="N20" s="1">
        <v>0.81899999999999995</v>
      </c>
    </row>
    <row r="21" spans="1:14" x14ac:dyDescent="0.2">
      <c r="A21" s="12" t="s">
        <v>2</v>
      </c>
      <c r="B21" s="12" t="s">
        <v>22</v>
      </c>
      <c r="C21" s="12" t="s">
        <v>31</v>
      </c>
      <c r="D21" s="29" t="s">
        <v>61</v>
      </c>
      <c r="E21" s="28">
        <v>9.9166666666666661</v>
      </c>
      <c r="F21" s="9">
        <v>13.2383895677517</v>
      </c>
      <c r="G21" s="9">
        <v>23.548026578657602</v>
      </c>
      <c r="H21" s="9">
        <v>-1.0396272616039566</v>
      </c>
      <c r="I21" s="9">
        <v>2.1902950489302078</v>
      </c>
      <c r="J21" s="9">
        <v>3.4425532856098933</v>
      </c>
      <c r="K21" s="9">
        <v>-0.12627814151391786</v>
      </c>
      <c r="L21" s="21">
        <v>0.81100799999999995</v>
      </c>
      <c r="M21" s="21">
        <v>7.9920000000000009</v>
      </c>
      <c r="N21" s="1">
        <v>0.81899999999999995</v>
      </c>
    </row>
    <row r="22" spans="1:14" x14ac:dyDescent="0.2">
      <c r="A22" s="12" t="s">
        <v>2</v>
      </c>
      <c r="B22" s="12" t="s">
        <v>23</v>
      </c>
      <c r="C22" s="12" t="s">
        <v>31</v>
      </c>
      <c r="D22" s="29" t="s">
        <v>61</v>
      </c>
      <c r="E22" s="28">
        <v>10.233333333333333</v>
      </c>
      <c r="F22" s="9">
        <v>13.2383895677517</v>
      </c>
      <c r="G22" s="9">
        <v>19.144387920770647</v>
      </c>
      <c r="H22" s="9">
        <v>-0.5771333895458256</v>
      </c>
      <c r="I22" s="9">
        <v>2.1902950489302078</v>
      </c>
      <c r="J22" s="9">
        <v>3.386216734522828</v>
      </c>
      <c r="K22" s="9">
        <v>-0.1168653112956958</v>
      </c>
      <c r="L22" s="21">
        <v>0.81079214999999993</v>
      </c>
      <c r="M22" s="21">
        <v>8.2078500000000005</v>
      </c>
      <c r="N22" s="1">
        <v>0.81899999999999995</v>
      </c>
    </row>
    <row r="23" spans="1:14" x14ac:dyDescent="0.2">
      <c r="A23" s="12" t="s">
        <v>2</v>
      </c>
      <c r="B23" s="12" t="s">
        <v>24</v>
      </c>
      <c r="C23" s="12" t="s">
        <v>31</v>
      </c>
      <c r="D23" s="29" t="s">
        <v>61</v>
      </c>
      <c r="E23" s="28">
        <v>10.483333333333333</v>
      </c>
      <c r="F23" s="9">
        <v>13.2383895677517</v>
      </c>
      <c r="G23" s="9">
        <v>16.957657200107683</v>
      </c>
      <c r="H23" s="9">
        <v>-0.35477910642505406</v>
      </c>
      <c r="I23" s="9">
        <v>2.1902950489302078</v>
      </c>
      <c r="J23" s="9">
        <v>3.7955045639860008</v>
      </c>
      <c r="K23" s="9">
        <v>-0.15312014452042541</v>
      </c>
      <c r="L23" s="21">
        <v>0.813087</v>
      </c>
      <c r="M23" s="21">
        <v>5.9130000000000011</v>
      </c>
      <c r="N23" s="1">
        <v>0.81899999999999995</v>
      </c>
    </row>
    <row r="24" spans="1:14" x14ac:dyDescent="0.2">
      <c r="A24" s="12" t="s">
        <v>2</v>
      </c>
      <c r="B24" s="12" t="s">
        <v>16</v>
      </c>
      <c r="C24" s="12" t="s">
        <v>32</v>
      </c>
      <c r="D24" s="29" t="s">
        <v>61</v>
      </c>
      <c r="E24" s="28">
        <v>10.8</v>
      </c>
      <c r="F24" s="9">
        <v>13.2383895677517</v>
      </c>
      <c r="G24" s="9">
        <v>16.933165149963507</v>
      </c>
      <c r="H24" s="9">
        <v>-0.34210885020479698</v>
      </c>
      <c r="I24" s="9">
        <v>2.1902950489302078</v>
      </c>
      <c r="J24" s="9">
        <v>2.0025546665334524</v>
      </c>
      <c r="K24" s="9">
        <v>1.7383368740440313E-2</v>
      </c>
      <c r="L24" s="21">
        <v>0.81899999999999995</v>
      </c>
      <c r="M24" s="9">
        <v>0</v>
      </c>
      <c r="N24" s="1">
        <v>0.81899999999999995</v>
      </c>
    </row>
    <row r="25" spans="1:14" x14ac:dyDescent="0.2">
      <c r="A25" s="12" t="s">
        <v>2</v>
      </c>
      <c r="B25" s="12" t="s">
        <v>17</v>
      </c>
      <c r="C25" s="12" t="s">
        <v>32</v>
      </c>
      <c r="D25" s="29" t="s">
        <v>61</v>
      </c>
      <c r="E25" s="28">
        <v>11.066666666666666</v>
      </c>
      <c r="F25" s="9">
        <v>13.2383895677517</v>
      </c>
      <c r="G25" s="9">
        <v>15.9261500600561</v>
      </c>
      <c r="H25" s="9">
        <v>-0.2428699240034097</v>
      </c>
      <c r="I25" s="9">
        <v>2.1902950489302078</v>
      </c>
      <c r="J25" s="9">
        <v>2.2690294136850784</v>
      </c>
      <c r="K25" s="9">
        <v>-7.1145510320666213E-3</v>
      </c>
      <c r="L25" s="21">
        <v>0.81899999999999995</v>
      </c>
      <c r="M25" s="9">
        <v>0</v>
      </c>
      <c r="N25" s="1">
        <v>0.81899999999999995</v>
      </c>
    </row>
    <row r="26" spans="1:14" x14ac:dyDescent="0.2">
      <c r="A26" s="12" t="s">
        <v>2</v>
      </c>
      <c r="B26" s="12" t="s">
        <v>18</v>
      </c>
      <c r="C26" s="12" t="s">
        <v>32</v>
      </c>
      <c r="D26" s="29" t="s">
        <v>61</v>
      </c>
      <c r="E26" s="28">
        <v>11.283333333333333</v>
      </c>
      <c r="F26" s="9">
        <v>13.2383895677517</v>
      </c>
      <c r="G26" s="9">
        <v>14.018903319978284</v>
      </c>
      <c r="H26" s="9">
        <v>-6.9174040079165514E-2</v>
      </c>
      <c r="I26" s="9">
        <v>2.1902950489302078</v>
      </c>
      <c r="J26" s="9">
        <v>1.2648370992005813</v>
      </c>
      <c r="K26" s="9">
        <v>8.201990691843071E-2</v>
      </c>
      <c r="L26" s="21">
        <v>0.81899999999999995</v>
      </c>
      <c r="M26" s="9">
        <v>0</v>
      </c>
      <c r="N26" s="1">
        <v>0.81899999999999995</v>
      </c>
    </row>
    <row r="27" spans="1:14" x14ac:dyDescent="0.2">
      <c r="A27" s="12" t="s">
        <v>3</v>
      </c>
      <c r="B27" s="12" t="s">
        <v>25</v>
      </c>
      <c r="C27" s="12" t="s">
        <v>30</v>
      </c>
      <c r="D27" s="29" t="s">
        <v>61</v>
      </c>
      <c r="E27" s="28">
        <v>10.75</v>
      </c>
      <c r="F27" s="9">
        <v>21.818878166967789</v>
      </c>
      <c r="G27" s="9">
        <v>24.118565201347952</v>
      </c>
      <c r="H27" s="9">
        <v>-0.21392437529117797</v>
      </c>
      <c r="I27" s="9">
        <v>3.392308524898632</v>
      </c>
      <c r="J27" s="9">
        <v>3.9762417518138533</v>
      </c>
      <c r="K27" s="9">
        <v>-5.4319369945601985E-2</v>
      </c>
      <c r="L27" s="21">
        <v>0.81485879999999999</v>
      </c>
      <c r="M27" s="21">
        <v>4.1412000000000013</v>
      </c>
      <c r="N27" s="1">
        <v>0.81899999999999995</v>
      </c>
    </row>
    <row r="28" spans="1:14" x14ac:dyDescent="0.2">
      <c r="A28" s="12" t="s">
        <v>3</v>
      </c>
      <c r="B28" s="12" t="s">
        <v>16</v>
      </c>
      <c r="C28" s="12" t="s">
        <v>32</v>
      </c>
      <c r="D28" s="29" t="s">
        <v>61</v>
      </c>
      <c r="E28" s="28">
        <v>11.516666666666667</v>
      </c>
      <c r="F28" s="9">
        <v>21.818878166967789</v>
      </c>
      <c r="G28" s="9">
        <v>12.945884122888975</v>
      </c>
      <c r="H28" s="9">
        <v>0.77044810802420949</v>
      </c>
      <c r="I28" s="9">
        <v>3.392308524898632</v>
      </c>
      <c r="J28" s="9">
        <v>1.7569478808931602</v>
      </c>
      <c r="K28" s="9">
        <v>0.14199947704823199</v>
      </c>
      <c r="L28" s="21">
        <v>0.81899999999999995</v>
      </c>
      <c r="M28" s="9">
        <v>0</v>
      </c>
      <c r="N28" s="1">
        <v>0.81899999999999995</v>
      </c>
    </row>
    <row r="29" spans="1:14" x14ac:dyDescent="0.2">
      <c r="A29" s="12" t="s">
        <v>3</v>
      </c>
      <c r="B29" s="12" t="s">
        <v>17</v>
      </c>
      <c r="C29" s="12" t="s">
        <v>32</v>
      </c>
      <c r="D29" s="29" t="s">
        <v>61</v>
      </c>
      <c r="E29" s="28">
        <v>11.8</v>
      </c>
      <c r="F29" s="9">
        <v>21.818878166967789</v>
      </c>
      <c r="G29" s="9">
        <v>19.567658554101314</v>
      </c>
      <c r="H29" s="9">
        <v>0.19078132312427751</v>
      </c>
      <c r="I29" s="9">
        <v>3.392308524898632</v>
      </c>
      <c r="J29" s="9">
        <v>3.5909470084210375</v>
      </c>
      <c r="K29" s="9">
        <v>-1.6833769790034366E-2</v>
      </c>
      <c r="L29" s="21">
        <v>0.81899999999999995</v>
      </c>
      <c r="M29" s="9">
        <v>0</v>
      </c>
      <c r="N29" s="1">
        <v>0.81899999999999995</v>
      </c>
    </row>
    <row r="30" spans="1:14" x14ac:dyDescent="0.2">
      <c r="A30" s="12" t="s">
        <v>3</v>
      </c>
      <c r="B30" s="12" t="s">
        <v>18</v>
      </c>
      <c r="C30" s="12" t="s">
        <v>32</v>
      </c>
      <c r="D30" s="29" t="s">
        <v>61</v>
      </c>
      <c r="E30" s="28">
        <v>12.133333333333333</v>
      </c>
      <c r="F30" s="9">
        <v>21.818878166967789</v>
      </c>
      <c r="G30" s="9">
        <v>21.617249441942636</v>
      </c>
      <c r="H30" s="9">
        <v>1.661775206251255E-2</v>
      </c>
      <c r="I30" s="9">
        <v>3.392308524898632</v>
      </c>
      <c r="J30" s="9">
        <v>3.5312484665712085</v>
      </c>
      <c r="K30" s="9">
        <v>-1.1451094093893669E-2</v>
      </c>
      <c r="L30" s="21">
        <v>0.81899999999999995</v>
      </c>
      <c r="M30" s="9">
        <v>0</v>
      </c>
      <c r="N30" s="1">
        <v>0.81899999999999995</v>
      </c>
    </row>
    <row r="31" spans="1:14" x14ac:dyDescent="0.2">
      <c r="A31" s="12" t="s">
        <v>4</v>
      </c>
      <c r="B31" s="12" t="s">
        <v>10</v>
      </c>
      <c r="C31" s="12" t="s">
        <v>30</v>
      </c>
      <c r="D31" s="29" t="s">
        <v>79</v>
      </c>
      <c r="E31" s="28">
        <v>9.65</v>
      </c>
      <c r="F31" s="9">
        <v>13.902923092229294</v>
      </c>
      <c r="G31" s="9">
        <v>16.618338010309603</v>
      </c>
      <c r="H31" s="9">
        <v>-0.28139014695132741</v>
      </c>
      <c r="I31" s="9">
        <v>2.0976245675888494</v>
      </c>
      <c r="J31" s="9">
        <v>3.0811179180833261</v>
      </c>
      <c r="K31" s="9">
        <v>-0.10191640937766598</v>
      </c>
      <c r="L31" s="21">
        <v>0.80307869999999992</v>
      </c>
      <c r="M31" s="21">
        <v>15.921299999999997</v>
      </c>
      <c r="N31" s="1">
        <v>0.81899999999999995</v>
      </c>
    </row>
    <row r="32" spans="1:14" x14ac:dyDescent="0.2">
      <c r="A32" s="12" t="s">
        <v>4</v>
      </c>
      <c r="B32" s="12" t="s">
        <v>11</v>
      </c>
      <c r="C32" s="12" t="s">
        <v>30</v>
      </c>
      <c r="D32" s="29" t="s">
        <v>79</v>
      </c>
      <c r="E32" s="28">
        <v>9.9333333333333336</v>
      </c>
      <c r="F32" s="9">
        <v>13.902923092229294</v>
      </c>
      <c r="G32" s="9">
        <v>16.051810324200051</v>
      </c>
      <c r="H32" s="9">
        <v>-0.21633092939302928</v>
      </c>
      <c r="I32" s="9">
        <v>2.0976245675888494</v>
      </c>
      <c r="J32" s="9">
        <v>2.6233854523195075</v>
      </c>
      <c r="K32" s="9">
        <v>-5.2928948127247459E-2</v>
      </c>
      <c r="L32" s="21">
        <v>0.81165431666666665</v>
      </c>
      <c r="M32" s="21">
        <v>7.3456833333333345</v>
      </c>
      <c r="N32" s="1">
        <v>0.81899999999999995</v>
      </c>
    </row>
    <row r="33" spans="1:14" x14ac:dyDescent="0.2">
      <c r="A33" s="12" t="s">
        <v>4</v>
      </c>
      <c r="B33" s="12" t="s">
        <v>12</v>
      </c>
      <c r="C33" s="12" t="s">
        <v>30</v>
      </c>
      <c r="D33" s="29" t="s">
        <v>79</v>
      </c>
      <c r="E33" s="28">
        <v>10.199999999999999</v>
      </c>
      <c r="F33" s="9">
        <v>13.902923092229294</v>
      </c>
      <c r="G33" s="9">
        <v>17.265160787186982</v>
      </c>
      <c r="H33" s="9">
        <v>-0.32963114656447928</v>
      </c>
      <c r="I33" s="9">
        <v>2.0976245675888494</v>
      </c>
      <c r="J33" s="9">
        <v>2.883539954651547</v>
      </c>
      <c r="K33" s="9">
        <v>-7.7050528143401728E-2</v>
      </c>
      <c r="L33" s="21">
        <v>0.80859959999999997</v>
      </c>
      <c r="M33" s="21">
        <v>10.400400000000003</v>
      </c>
      <c r="N33" s="1">
        <v>0.81899999999999995</v>
      </c>
    </row>
    <row r="34" spans="1:14" x14ac:dyDescent="0.2">
      <c r="A34" s="12" t="s">
        <v>4</v>
      </c>
      <c r="B34" s="12" t="s">
        <v>16</v>
      </c>
      <c r="C34" s="12" t="s">
        <v>32</v>
      </c>
      <c r="D34" s="29" t="s">
        <v>79</v>
      </c>
      <c r="E34" s="28">
        <v>10.483333333333333</v>
      </c>
      <c r="F34" s="9">
        <v>13.902923092229294</v>
      </c>
      <c r="G34" s="9">
        <v>20.091460114731031</v>
      </c>
      <c r="H34" s="9">
        <v>-0.5903214965820418</v>
      </c>
      <c r="I34" s="9">
        <v>2.0976245675888494</v>
      </c>
      <c r="J34" s="9">
        <v>3.3853494522939269</v>
      </c>
      <c r="K34" s="9">
        <v>-0.12283544210223316</v>
      </c>
      <c r="L34" s="21">
        <v>0.81899999999999995</v>
      </c>
      <c r="M34" s="9">
        <v>0</v>
      </c>
      <c r="N34" s="1">
        <v>0.81899999999999995</v>
      </c>
    </row>
    <row r="35" spans="1:14" x14ac:dyDescent="0.2">
      <c r="A35" s="12" t="s">
        <v>4</v>
      </c>
      <c r="B35" s="12" t="s">
        <v>17</v>
      </c>
      <c r="C35" s="12" t="s">
        <v>32</v>
      </c>
      <c r="D35" s="29" t="s">
        <v>79</v>
      </c>
      <c r="E35" s="28">
        <v>10.783333333333333</v>
      </c>
      <c r="F35" s="9">
        <v>13.902923092229294</v>
      </c>
      <c r="G35" s="9">
        <v>11.174787587450837</v>
      </c>
      <c r="H35" s="9">
        <v>0.25299556458532835</v>
      </c>
      <c r="I35" s="9">
        <v>2.0976245675888494</v>
      </c>
      <c r="J35" s="9">
        <v>2.017172985293787</v>
      </c>
      <c r="K35" s="9">
        <v>7.4607340613659142E-3</v>
      </c>
      <c r="L35" s="21">
        <v>0.81899999999999995</v>
      </c>
      <c r="M35" s="9">
        <v>0</v>
      </c>
      <c r="N35" s="1">
        <v>0.81899999999999995</v>
      </c>
    </row>
    <row r="36" spans="1:14" x14ac:dyDescent="0.2">
      <c r="A36" s="12" t="s">
        <v>4</v>
      </c>
      <c r="B36" s="12" t="s">
        <v>18</v>
      </c>
      <c r="C36" s="12" t="s">
        <v>32</v>
      </c>
      <c r="D36" s="29" t="s">
        <v>79</v>
      </c>
      <c r="E36" s="28">
        <v>11.016666666666667</v>
      </c>
      <c r="F36" s="9">
        <v>13.902923092229294</v>
      </c>
      <c r="G36" s="9">
        <v>12.043339369912891</v>
      </c>
      <c r="H36" s="9">
        <v>0.16879731216185198</v>
      </c>
      <c r="I36" s="9">
        <v>2.0976245675888494</v>
      </c>
      <c r="J36" s="9">
        <v>2.137278657027271</v>
      </c>
      <c r="K36" s="9">
        <v>-3.5994634891154281E-3</v>
      </c>
      <c r="L36" s="21">
        <v>0.81899999999999995</v>
      </c>
      <c r="M36" s="9">
        <v>0</v>
      </c>
      <c r="N36" s="1">
        <v>0.81899999999999995</v>
      </c>
    </row>
    <row r="37" spans="1:14" x14ac:dyDescent="0.2">
      <c r="A37" s="12" t="s">
        <v>7</v>
      </c>
      <c r="B37" s="12" t="s">
        <v>25</v>
      </c>
      <c r="C37" s="12" t="s">
        <v>30</v>
      </c>
      <c r="D37" s="29" t="s">
        <v>79</v>
      </c>
      <c r="E37" s="28">
        <v>10.933333333333334</v>
      </c>
      <c r="F37" s="9">
        <v>7.6790114673002439</v>
      </c>
      <c r="G37" s="9">
        <v>10.667760640701436</v>
      </c>
      <c r="H37" s="9">
        <v>-0.27336120488425542</v>
      </c>
      <c r="I37" s="9">
        <v>1.5149791099569214</v>
      </c>
      <c r="J37" s="9">
        <v>1.8991483435687355</v>
      </c>
      <c r="K37" s="9">
        <v>-3.5137429903519583E-2</v>
      </c>
      <c r="L37" s="21">
        <v>0.81485879999999999</v>
      </c>
      <c r="M37" s="21">
        <v>4.1412000000000013</v>
      </c>
      <c r="N37" s="1">
        <v>0.81899999999999995</v>
      </c>
    </row>
    <row r="38" spans="1:14" x14ac:dyDescent="0.2">
      <c r="A38" s="12" t="s">
        <v>7</v>
      </c>
      <c r="B38" s="12" t="s">
        <v>20</v>
      </c>
      <c r="C38" s="12" t="s">
        <v>30</v>
      </c>
      <c r="D38" s="29" t="s">
        <v>79</v>
      </c>
      <c r="E38" s="28">
        <v>10.7</v>
      </c>
      <c r="F38" s="9">
        <v>7.6790114673002439</v>
      </c>
      <c r="G38" s="9">
        <v>10.258908029229493</v>
      </c>
      <c r="H38" s="9">
        <v>-0.2411118282176869</v>
      </c>
      <c r="I38" s="9">
        <v>1.5149791099569214</v>
      </c>
      <c r="J38" s="9">
        <v>1.8199050291268064</v>
      </c>
      <c r="K38" s="9">
        <v>-2.849774945512944E-2</v>
      </c>
      <c r="L38" s="21">
        <v>0.81254986666666662</v>
      </c>
      <c r="M38" s="21">
        <v>6.4501333333333335</v>
      </c>
      <c r="N38" s="1">
        <v>0.81899999999999995</v>
      </c>
    </row>
    <row r="39" spans="1:14" x14ac:dyDescent="0.2">
      <c r="A39" s="12" t="s">
        <v>7</v>
      </c>
      <c r="B39" s="12" t="s">
        <v>19</v>
      </c>
      <c r="C39" s="12" t="s">
        <v>30</v>
      </c>
      <c r="D39" s="29" t="s">
        <v>79</v>
      </c>
      <c r="E39" s="28">
        <v>10.466666666666667</v>
      </c>
      <c r="F39" s="9">
        <v>7.6790114673002439</v>
      </c>
      <c r="G39" s="9">
        <v>12.727596804414024</v>
      </c>
      <c r="H39" s="9">
        <v>-0.48234891755864134</v>
      </c>
      <c r="I39" s="9">
        <v>1.5149791099569214</v>
      </c>
      <c r="J39" s="9">
        <v>2.0179285715135298</v>
      </c>
      <c r="K39" s="9">
        <v>-4.8052496327064494E-2</v>
      </c>
      <c r="L39" s="21">
        <v>0.80610719999999991</v>
      </c>
      <c r="M39" s="21">
        <v>12.892799999999999</v>
      </c>
      <c r="N39" s="1">
        <v>0.81899999999999995</v>
      </c>
    </row>
    <row r="40" spans="1:14" x14ac:dyDescent="0.2">
      <c r="A40" s="12" t="s">
        <v>7</v>
      </c>
      <c r="B40" s="12" t="s">
        <v>21</v>
      </c>
      <c r="C40" s="12" t="s">
        <v>30</v>
      </c>
      <c r="D40" s="29" t="s">
        <v>79</v>
      </c>
      <c r="E40" s="28">
        <v>11.183333333333334</v>
      </c>
      <c r="F40" s="9">
        <v>7.6790114673002439</v>
      </c>
      <c r="G40" s="9">
        <v>9.4901773809509642</v>
      </c>
      <c r="H40" s="9">
        <v>-0.16195224265133118</v>
      </c>
      <c r="I40" s="9">
        <v>1.5149791099569214</v>
      </c>
      <c r="J40" s="9">
        <v>1.5416525706755015</v>
      </c>
      <c r="K40" s="9">
        <v>-2.3851082609758676E-3</v>
      </c>
      <c r="L40" s="21">
        <v>0.81306819999999991</v>
      </c>
      <c r="M40" s="21">
        <v>5.9317999999999991</v>
      </c>
      <c r="N40" s="1">
        <v>0.81899999999999995</v>
      </c>
    </row>
    <row r="41" spans="1:14" x14ac:dyDescent="0.2">
      <c r="A41" s="12" t="s">
        <v>7</v>
      </c>
      <c r="B41" s="12" t="s">
        <v>16</v>
      </c>
      <c r="C41" s="12" t="s">
        <v>32</v>
      </c>
      <c r="D41" s="29" t="s">
        <v>79</v>
      </c>
      <c r="E41" s="28">
        <v>11.45</v>
      </c>
      <c r="F41" s="9">
        <v>7.6790114673002439</v>
      </c>
      <c r="G41" s="9">
        <v>9.1204390370966841</v>
      </c>
      <c r="H41" s="9">
        <v>-0.12588887072457994</v>
      </c>
      <c r="I41" s="9">
        <v>1.5149791099569214</v>
      </c>
      <c r="J41" s="9">
        <v>1.3787026296110461</v>
      </c>
      <c r="K41" s="9">
        <v>1.1901876012740207E-2</v>
      </c>
      <c r="L41" s="21">
        <v>0.81899999999999995</v>
      </c>
      <c r="M41" s="9">
        <v>0</v>
      </c>
      <c r="N41" s="1">
        <v>0.81899999999999995</v>
      </c>
    </row>
    <row r="42" spans="1:14" x14ac:dyDescent="0.2">
      <c r="A42" s="12" t="s">
        <v>7</v>
      </c>
      <c r="B42" s="12" t="s">
        <v>17</v>
      </c>
      <c r="C42" s="12" t="s">
        <v>32</v>
      </c>
      <c r="D42" s="29" t="s">
        <v>79</v>
      </c>
      <c r="E42" s="28">
        <v>11.65</v>
      </c>
      <c r="F42" s="9">
        <v>7.6790114673002439</v>
      </c>
      <c r="G42" s="9">
        <v>8.5174911477128763</v>
      </c>
      <c r="H42" s="9">
        <v>-7.1972504756449132E-2</v>
      </c>
      <c r="I42" s="9">
        <v>1.5149791099569214</v>
      </c>
      <c r="J42" s="9">
        <v>1.667413566545775</v>
      </c>
      <c r="K42" s="9">
        <v>-1.3084502711489577E-2</v>
      </c>
      <c r="L42" s="21">
        <v>0.81899999999999995</v>
      </c>
      <c r="M42" s="9">
        <v>0</v>
      </c>
      <c r="N42" s="1">
        <v>0.81899999999999995</v>
      </c>
    </row>
    <row r="43" spans="1:14" x14ac:dyDescent="0.2">
      <c r="A43" s="12" t="s">
        <v>7</v>
      </c>
      <c r="B43" s="12" t="s">
        <v>18</v>
      </c>
      <c r="C43" s="12" t="s">
        <v>32</v>
      </c>
      <c r="D43" s="29" t="s">
        <v>79</v>
      </c>
      <c r="E43" s="28">
        <v>11.85</v>
      </c>
      <c r="F43" s="9">
        <v>7.6790114673002439</v>
      </c>
      <c r="G43" s="9">
        <v>9.3699784358946605</v>
      </c>
      <c r="H43" s="9">
        <v>-0.14269763448054149</v>
      </c>
      <c r="I43" s="9">
        <v>1.5149791099569214</v>
      </c>
      <c r="J43" s="9">
        <v>1.8248728217339538</v>
      </c>
      <c r="K43" s="9">
        <v>-2.6151368082449993E-2</v>
      </c>
      <c r="L43" s="21">
        <v>0.81899999999999995</v>
      </c>
      <c r="M43" s="9">
        <v>0</v>
      </c>
      <c r="N43" s="1">
        <v>0.81899999999999995</v>
      </c>
    </row>
    <row r="44" spans="1:14" x14ac:dyDescent="0.2">
      <c r="A44" s="12" t="s">
        <v>5</v>
      </c>
      <c r="B44" s="12" t="s">
        <v>13</v>
      </c>
      <c r="C44" s="12" t="s">
        <v>31</v>
      </c>
      <c r="D44" s="29" t="s">
        <v>80</v>
      </c>
      <c r="E44" s="28">
        <v>10.266666666666667</v>
      </c>
      <c r="F44" s="9">
        <v>11.03476384350938</v>
      </c>
      <c r="G44" s="9">
        <v>17.359521093691459</v>
      </c>
      <c r="H44" s="9">
        <v>-0.61604778410864403</v>
      </c>
      <c r="I44" s="9">
        <v>1.8098148198808444</v>
      </c>
      <c r="J44" s="9">
        <v>3.0117242680831815</v>
      </c>
      <c r="K44" s="9">
        <v>-0.11706910209763023</v>
      </c>
      <c r="L44" s="21">
        <v>0.81321566666666667</v>
      </c>
      <c r="M44" s="21">
        <v>5.7843333333333335</v>
      </c>
      <c r="N44" s="1">
        <v>0.81899999999999995</v>
      </c>
    </row>
    <row r="45" spans="1:14" x14ac:dyDescent="0.2">
      <c r="A45" s="12" t="s">
        <v>5</v>
      </c>
      <c r="B45" s="12" t="s">
        <v>14</v>
      </c>
      <c r="C45" s="12" t="s">
        <v>31</v>
      </c>
      <c r="D45" s="29" t="s">
        <v>80</v>
      </c>
      <c r="E45" s="28">
        <v>9.6</v>
      </c>
      <c r="F45" s="9">
        <v>11.03476384350938</v>
      </c>
      <c r="G45" s="9">
        <v>21.643783397080252</v>
      </c>
      <c r="H45" s="9">
        <v>-1.1051062034969659</v>
      </c>
      <c r="I45" s="9">
        <v>1.8098148198808444</v>
      </c>
      <c r="J45" s="9">
        <v>3.9237414738882919</v>
      </c>
      <c r="K45" s="9">
        <v>-0.22020069312577578</v>
      </c>
      <c r="L45" s="21">
        <v>0.81288653333333327</v>
      </c>
      <c r="M45" s="21">
        <v>6.1134666666666666</v>
      </c>
      <c r="N45" s="1">
        <v>0.81899999999999995</v>
      </c>
    </row>
    <row r="46" spans="1:14" x14ac:dyDescent="0.2">
      <c r="A46" s="12" t="s">
        <v>5</v>
      </c>
      <c r="B46" s="12" t="s">
        <v>15</v>
      </c>
      <c r="C46" s="12" t="s">
        <v>31</v>
      </c>
      <c r="D46" s="29" t="s">
        <v>80</v>
      </c>
      <c r="E46" s="28">
        <v>9.1666666666666661</v>
      </c>
      <c r="F46" s="9">
        <v>11.03476384350938</v>
      </c>
      <c r="G46" s="9">
        <v>20.97597727133023</v>
      </c>
      <c r="H46" s="9">
        <v>-1.0844960103077292</v>
      </c>
      <c r="I46" s="9">
        <v>1.8098148198808444</v>
      </c>
      <c r="J46" s="9">
        <v>3.9661443723318341</v>
      </c>
      <c r="K46" s="9">
        <v>-0.23523595117647164</v>
      </c>
      <c r="L46" s="21">
        <v>0.80763149999999995</v>
      </c>
      <c r="M46" s="21">
        <v>11.368500000000001</v>
      </c>
      <c r="N46" s="1">
        <v>0.81899999999999995</v>
      </c>
    </row>
    <row r="47" spans="1:14" x14ac:dyDescent="0.2">
      <c r="A47" s="12" t="s">
        <v>5</v>
      </c>
      <c r="B47" s="12" t="s">
        <v>22</v>
      </c>
      <c r="C47" s="12" t="s">
        <v>31</v>
      </c>
      <c r="D47" s="29" t="s">
        <v>80</v>
      </c>
      <c r="E47" s="28">
        <v>9.9499999999999993</v>
      </c>
      <c r="F47" s="9">
        <v>11.03476384350938</v>
      </c>
      <c r="G47" s="9">
        <v>23.63318239817723</v>
      </c>
      <c r="H47" s="9">
        <v>-1.2661727190620955</v>
      </c>
      <c r="I47" s="9">
        <v>1.8098148198808444</v>
      </c>
      <c r="J47" s="9">
        <v>4.2793402832828669</v>
      </c>
      <c r="K47" s="9">
        <v>-0.24819351390975103</v>
      </c>
      <c r="L47" s="21">
        <v>0.81100799999999995</v>
      </c>
      <c r="M47" s="21">
        <v>7.9920000000000009</v>
      </c>
      <c r="N47" s="1">
        <v>0.81899999999999995</v>
      </c>
    </row>
    <row r="48" spans="1:14" x14ac:dyDescent="0.2">
      <c r="A48" s="12" t="s">
        <v>5</v>
      </c>
      <c r="B48" s="12" t="s">
        <v>23</v>
      </c>
      <c r="C48" s="12" t="s">
        <v>31</v>
      </c>
      <c r="D48" s="29" t="s">
        <v>80</v>
      </c>
      <c r="E48" s="28">
        <v>9.3666666666666671</v>
      </c>
      <c r="F48" s="9">
        <v>11.03476384350938</v>
      </c>
      <c r="G48" s="9">
        <v>21.151278998448607</v>
      </c>
      <c r="H48" s="9">
        <v>-1.0800549987479602</v>
      </c>
      <c r="I48" s="9">
        <v>1.8098148198808444</v>
      </c>
      <c r="J48" s="9">
        <v>4.1362424060768044</v>
      </c>
      <c r="K48" s="9">
        <v>-0.24837305190704198</v>
      </c>
      <c r="L48" s="21">
        <v>0.81079214999999993</v>
      </c>
      <c r="M48" s="21">
        <v>8.2078500000000005</v>
      </c>
      <c r="N48" s="1">
        <v>0.81899999999999995</v>
      </c>
    </row>
    <row r="49" spans="1:14" x14ac:dyDescent="0.2">
      <c r="A49" s="12" t="s">
        <v>5</v>
      </c>
      <c r="B49" s="12" t="s">
        <v>24</v>
      </c>
      <c r="C49" s="12" t="s">
        <v>31</v>
      </c>
      <c r="D49" s="29" t="s">
        <v>80</v>
      </c>
      <c r="E49" s="28">
        <v>10.4</v>
      </c>
      <c r="F49" s="9">
        <v>11.03476384350938</v>
      </c>
      <c r="G49" s="9">
        <v>23.526123988718751</v>
      </c>
      <c r="H49" s="9">
        <v>-1.2010923216547473</v>
      </c>
      <c r="I49" s="9">
        <v>1.8098148198808444</v>
      </c>
      <c r="J49" s="9">
        <v>4.4771672794656654</v>
      </c>
      <c r="K49" s="9">
        <v>-0.256476198037002</v>
      </c>
      <c r="L49" s="21">
        <v>0.813087</v>
      </c>
      <c r="M49" s="21">
        <v>5.9130000000000011</v>
      </c>
      <c r="N49" s="1">
        <v>0.81899999999999995</v>
      </c>
    </row>
    <row r="50" spans="1:14" x14ac:dyDescent="0.2">
      <c r="A50" s="12" t="s">
        <v>5</v>
      </c>
      <c r="B50" s="12" t="s">
        <v>16</v>
      </c>
      <c r="C50" s="12" t="s">
        <v>32</v>
      </c>
      <c r="D50" s="29" t="s">
        <v>80</v>
      </c>
      <c r="E50" s="28">
        <v>10.883333333333333</v>
      </c>
      <c r="F50" s="9">
        <v>11.03476384350938</v>
      </c>
      <c r="G50" s="9">
        <v>12.641852681359124</v>
      </c>
      <c r="H50" s="9">
        <v>-0.14766513058343747</v>
      </c>
      <c r="I50" s="9">
        <v>1.8098148198808444</v>
      </c>
      <c r="J50" s="9">
        <v>1.8386383252710778</v>
      </c>
      <c r="K50" s="9">
        <v>-2.6484078459632606E-3</v>
      </c>
      <c r="L50" s="21">
        <v>0.81899999999999995</v>
      </c>
      <c r="M50" s="9">
        <v>0</v>
      </c>
      <c r="N50" s="1">
        <v>0.81899999999999995</v>
      </c>
    </row>
    <row r="51" spans="1:14" x14ac:dyDescent="0.2">
      <c r="A51" s="12" t="s">
        <v>5</v>
      </c>
      <c r="B51" s="12" t="s">
        <v>17</v>
      </c>
      <c r="C51" s="12" t="s">
        <v>32</v>
      </c>
      <c r="D51" s="29" t="s">
        <v>80</v>
      </c>
      <c r="E51" s="28">
        <v>10.983333333333333</v>
      </c>
      <c r="F51" s="9">
        <v>11.03476384350938</v>
      </c>
      <c r="G51" s="9">
        <v>9.3233716419708905</v>
      </c>
      <c r="H51" s="9">
        <v>0.15581719589121298</v>
      </c>
      <c r="I51" s="9">
        <v>1.8098148198808444</v>
      </c>
      <c r="J51" s="9">
        <v>1.4860375871807345</v>
      </c>
      <c r="K51" s="9">
        <v>2.9478958971178439E-2</v>
      </c>
      <c r="L51" s="21">
        <v>0.81899999999999995</v>
      </c>
      <c r="M51" s="9">
        <v>0</v>
      </c>
      <c r="N51" s="1">
        <v>0.81899999999999995</v>
      </c>
    </row>
    <row r="52" spans="1:14" x14ac:dyDescent="0.2">
      <c r="A52" s="12" t="s">
        <v>6</v>
      </c>
      <c r="B52" s="12" t="s">
        <v>13</v>
      </c>
      <c r="C52" s="12" t="s">
        <v>31</v>
      </c>
      <c r="D52" s="29" t="s">
        <v>81</v>
      </c>
      <c r="E52" s="28">
        <v>11.083333333333334</v>
      </c>
      <c r="F52" s="9">
        <v>9.9948096442484413</v>
      </c>
      <c r="G52" s="9">
        <v>11.25992327171276</v>
      </c>
      <c r="H52" s="9">
        <v>-0.11414559044790841</v>
      </c>
      <c r="I52" s="9">
        <v>2.0483353799173085</v>
      </c>
      <c r="J52" s="9">
        <v>1.659326294859611</v>
      </c>
      <c r="K52" s="9">
        <v>3.5098564065356164E-2</v>
      </c>
      <c r="L52" s="21">
        <v>0.81321566666666667</v>
      </c>
      <c r="M52" s="21">
        <v>5.7843333333333335</v>
      </c>
      <c r="N52" s="1">
        <v>0.81899999999999995</v>
      </c>
    </row>
    <row r="53" spans="1:14" x14ac:dyDescent="0.2">
      <c r="A53" s="12" t="s">
        <v>6</v>
      </c>
      <c r="B53" s="12" t="s">
        <v>14</v>
      </c>
      <c r="C53" s="12" t="s">
        <v>31</v>
      </c>
      <c r="D53" s="29" t="s">
        <v>81</v>
      </c>
      <c r="E53" s="28">
        <v>10.733333333333333</v>
      </c>
      <c r="F53" s="9">
        <v>9.9948096442484413</v>
      </c>
      <c r="G53" s="9">
        <v>10.581041428535746</v>
      </c>
      <c r="H53" s="9">
        <v>-5.4617868101301717E-2</v>
      </c>
      <c r="I53" s="9">
        <v>2.0483353799173085</v>
      </c>
      <c r="J53" s="9">
        <v>1.8198059111577893</v>
      </c>
      <c r="K53" s="9">
        <v>2.1291565412377565E-2</v>
      </c>
      <c r="L53" s="21">
        <v>0.81288653333333327</v>
      </c>
      <c r="M53" s="21">
        <v>6.1134666666666666</v>
      </c>
      <c r="N53" s="1">
        <v>0.81899999999999995</v>
      </c>
    </row>
    <row r="54" spans="1:14" x14ac:dyDescent="0.2">
      <c r="A54" s="12" t="s">
        <v>6</v>
      </c>
      <c r="B54" s="12" t="s">
        <v>15</v>
      </c>
      <c r="C54" s="12" t="s">
        <v>31</v>
      </c>
      <c r="D54" s="29" t="s">
        <v>81</v>
      </c>
      <c r="E54" s="28">
        <v>10.15</v>
      </c>
      <c r="F54" s="9">
        <v>9.9948096442484413</v>
      </c>
      <c r="G54" s="9">
        <v>16.678255703097726</v>
      </c>
      <c r="H54" s="9">
        <v>-0.65846759200485561</v>
      </c>
      <c r="I54" s="9">
        <v>2.0483353799173085</v>
      </c>
      <c r="J54" s="9">
        <v>3.1029033476078332</v>
      </c>
      <c r="K54" s="9">
        <v>-0.10389832193995316</v>
      </c>
      <c r="L54" s="21">
        <v>0.80763149999999995</v>
      </c>
      <c r="M54" s="21">
        <v>11.368500000000001</v>
      </c>
      <c r="N54" s="1">
        <v>0.81899999999999995</v>
      </c>
    </row>
    <row r="55" spans="1:14" x14ac:dyDescent="0.2">
      <c r="A55" s="12" t="s">
        <v>6</v>
      </c>
      <c r="B55" s="12" t="s">
        <v>22</v>
      </c>
      <c r="C55" s="12" t="s">
        <v>31</v>
      </c>
      <c r="D55" s="29" t="s">
        <v>81</v>
      </c>
      <c r="E55" s="28">
        <v>10.416666666666666</v>
      </c>
      <c r="F55" s="9">
        <v>9.9948096442484413</v>
      </c>
      <c r="G55" s="9">
        <v>12.008087115230055</v>
      </c>
      <c r="H55" s="9">
        <v>-0.19327463721423488</v>
      </c>
      <c r="I55" s="9">
        <v>2.0483353799173085</v>
      </c>
      <c r="J55" s="9">
        <v>1.9232850708118594</v>
      </c>
      <c r="K55" s="9">
        <v>1.2004829674123117E-2</v>
      </c>
      <c r="L55" s="21">
        <v>0.81100799999999995</v>
      </c>
      <c r="M55" s="21">
        <v>7.9920000000000009</v>
      </c>
      <c r="N55" s="1">
        <v>0.81899999999999995</v>
      </c>
    </row>
    <row r="56" spans="1:14" x14ac:dyDescent="0.2">
      <c r="A56" s="12" t="s">
        <v>6</v>
      </c>
      <c r="B56" s="12" t="s">
        <v>23</v>
      </c>
      <c r="C56" s="12" t="s">
        <v>31</v>
      </c>
      <c r="D56" s="29" t="s">
        <v>81</v>
      </c>
      <c r="E56" s="28">
        <v>9.9166666666666661</v>
      </c>
      <c r="F56" s="9">
        <v>9.9948096442484413</v>
      </c>
      <c r="G56" s="9">
        <v>13.485594392618962</v>
      </c>
      <c r="H56" s="9">
        <v>-0.35201190739870802</v>
      </c>
      <c r="I56" s="9">
        <v>2.0483353799173085</v>
      </c>
      <c r="J56" s="9">
        <v>2.9195056176949699</v>
      </c>
      <c r="K56" s="9">
        <v>-8.7849099607831396E-2</v>
      </c>
      <c r="L56" s="21">
        <v>0.81079214999999993</v>
      </c>
      <c r="M56" s="21">
        <v>8.2078500000000005</v>
      </c>
      <c r="N56" s="1">
        <v>0.81899999999999995</v>
      </c>
    </row>
    <row r="57" spans="1:14" x14ac:dyDescent="0.2">
      <c r="A57" s="12" t="s">
        <v>6</v>
      </c>
      <c r="B57" s="12" t="s">
        <v>24</v>
      </c>
      <c r="C57" s="12" t="s">
        <v>31</v>
      </c>
      <c r="D57" s="29" t="s">
        <v>81</v>
      </c>
      <c r="E57" s="28">
        <v>11.3</v>
      </c>
      <c r="F57" s="9">
        <v>9.9948096442484413</v>
      </c>
      <c r="G57" s="9">
        <v>12.248453462329426</v>
      </c>
      <c r="H57" s="9">
        <v>-0.19943750602486587</v>
      </c>
      <c r="I57" s="9">
        <v>2.0483353799173085</v>
      </c>
      <c r="J57" s="9">
        <v>2.221283244662398</v>
      </c>
      <c r="K57" s="9">
        <v>-1.5305120773901724E-2</v>
      </c>
      <c r="L57" s="21">
        <v>0.813087</v>
      </c>
      <c r="M57" s="21">
        <v>5.9130000000000011</v>
      </c>
      <c r="N57" s="1">
        <v>0.81899999999999995</v>
      </c>
    </row>
    <row r="58" spans="1:14" x14ac:dyDescent="0.2">
      <c r="A58" s="12" t="s">
        <v>6</v>
      </c>
      <c r="B58" s="12" t="s">
        <v>16</v>
      </c>
      <c r="C58" s="12" t="s">
        <v>32</v>
      </c>
      <c r="D58" s="29" t="s">
        <v>81</v>
      </c>
      <c r="E58" s="28">
        <v>11.533333333333333</v>
      </c>
      <c r="F58" s="9">
        <v>9.9948096442484413</v>
      </c>
      <c r="G58" s="9">
        <v>9.3991021271339186</v>
      </c>
      <c r="H58" s="9">
        <v>5.1650940790276538E-2</v>
      </c>
      <c r="I58" s="9">
        <v>2.0483353799173085</v>
      </c>
      <c r="J58" s="9">
        <v>1.4366441623565926</v>
      </c>
      <c r="K58" s="9">
        <v>5.3036810771160334E-2</v>
      </c>
      <c r="L58" s="21">
        <v>0.81899999999999995</v>
      </c>
      <c r="M58" s="9">
        <v>0</v>
      </c>
      <c r="N58" s="1">
        <v>0.81899999999999995</v>
      </c>
    </row>
    <row r="59" spans="1:14" x14ac:dyDescent="0.2">
      <c r="A59" s="12" t="s">
        <v>6</v>
      </c>
      <c r="B59" s="12" t="s">
        <v>17</v>
      </c>
      <c r="C59" s="12" t="s">
        <v>32</v>
      </c>
      <c r="D59" s="29" t="s">
        <v>81</v>
      </c>
      <c r="E59" s="28">
        <v>11.7</v>
      </c>
      <c r="F59" s="9">
        <v>9.9948096442484413</v>
      </c>
      <c r="G59" s="9">
        <v>9.7881472353817855</v>
      </c>
      <c r="H59" s="9">
        <v>1.7663453749286819E-2</v>
      </c>
      <c r="I59" s="9">
        <v>2.0483353799173085</v>
      </c>
      <c r="J59" s="9">
        <v>0.93042037516547749</v>
      </c>
      <c r="K59" s="9">
        <v>9.5548291004430005E-2</v>
      </c>
      <c r="L59" s="21">
        <v>0.81899999999999995</v>
      </c>
      <c r="M59" s="9">
        <v>0</v>
      </c>
      <c r="N59" s="1">
        <v>0.81899999999999995</v>
      </c>
    </row>
    <row r="60" spans="1:14" x14ac:dyDescent="0.2">
      <c r="A60" s="12" t="s">
        <v>6</v>
      </c>
      <c r="B60" s="12" t="s">
        <v>18</v>
      </c>
      <c r="C60" s="12" t="s">
        <v>32</v>
      </c>
      <c r="D60" s="29" t="s">
        <v>81</v>
      </c>
      <c r="E60" s="28">
        <v>11.883333333333333</v>
      </c>
      <c r="F60" s="9">
        <v>9.9948096442484413</v>
      </c>
      <c r="G60" s="9">
        <v>10.869648174821895</v>
      </c>
      <c r="H60" s="9">
        <v>-7.3618950679393058E-2</v>
      </c>
      <c r="I60" s="9">
        <v>2.0483353799173085</v>
      </c>
      <c r="J60" s="9">
        <v>1.7193002905742381</v>
      </c>
      <c r="K60" s="9">
        <v>2.7688787321997515E-2</v>
      </c>
      <c r="L60" s="21">
        <v>0.81899999999999995</v>
      </c>
      <c r="M60" s="9">
        <v>0</v>
      </c>
      <c r="N60" s="1">
        <v>0.81899999999999995</v>
      </c>
    </row>
  </sheetData>
  <mergeCells count="4">
    <mergeCell ref="A1:A2"/>
    <mergeCell ref="B1:B2"/>
    <mergeCell ref="C1:C2"/>
    <mergeCell ref="D1:D2"/>
  </mergeCells>
  <phoneticPr fontId="3" type="noConversion"/>
  <pageMargins left="0.7" right="0.7" top="0.75" bottom="0.75" header="0.3" footer="0.3"/>
  <pageSetup paperSize="9" orientation="portrait" horizontalDpi="0" verticalDpi="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67B99-3DC0-514A-8CE2-68600B692B4E}">
  <dimension ref="A1:V80"/>
  <sheetViews>
    <sheetView zoomScaleNormal="100" workbookViewId="0">
      <pane xSplit="4" ySplit="2" topLeftCell="K3" activePane="bottomRight" state="frozen"/>
      <selection pane="topRight" activeCell="E1" sqref="E1"/>
      <selection pane="bottomLeft" activeCell="A3" sqref="A3"/>
      <selection pane="bottomRight" activeCell="N11" sqref="N11"/>
    </sheetView>
  </sheetViews>
  <sheetFormatPr baseColWidth="10" defaultRowHeight="16" x14ac:dyDescent="0.2"/>
  <cols>
    <col min="1" max="1" width="21" bestFit="1" customWidth="1"/>
    <col min="2" max="2" width="8" bestFit="1" customWidth="1"/>
    <col min="3" max="3" width="6.83203125" style="1" bestFit="1" customWidth="1"/>
    <col min="4" max="4" width="20" bestFit="1" customWidth="1"/>
    <col min="5" max="5" width="14" bestFit="1" customWidth="1"/>
    <col min="6" max="6" width="11" bestFit="1" customWidth="1"/>
    <col min="7" max="7" width="3.83203125" customWidth="1"/>
    <col min="8" max="8" width="11" bestFit="1" customWidth="1"/>
    <col min="9" max="9" width="4.5" customWidth="1"/>
    <col min="10" max="10" width="12.83203125" bestFit="1" customWidth="1"/>
    <col min="11" max="11" width="11.5" customWidth="1"/>
    <col min="12" max="12" width="5" style="1" customWidth="1"/>
    <col min="13" max="15" width="11.5" customWidth="1"/>
    <col min="16" max="16" width="5.1640625" customWidth="1"/>
    <col min="17" max="18" width="11.5" customWidth="1"/>
    <col min="19" max="19" width="13" bestFit="1" customWidth="1"/>
    <col min="20" max="20" width="14.1640625" customWidth="1"/>
    <col min="21" max="21" width="11.6640625" bestFit="1" customWidth="1"/>
    <col min="22" max="22" width="19.6640625" bestFit="1" customWidth="1"/>
  </cols>
  <sheetData>
    <row r="1" spans="1:22" s="59" customFormat="1" x14ac:dyDescent="0.2">
      <c r="A1" s="172" t="s">
        <v>27</v>
      </c>
      <c r="B1" s="172" t="s">
        <v>0</v>
      </c>
      <c r="C1" s="172" t="s">
        <v>29</v>
      </c>
      <c r="D1" s="172" t="s">
        <v>82</v>
      </c>
      <c r="E1" s="92" t="s">
        <v>58</v>
      </c>
      <c r="F1" s="83" t="s">
        <v>85</v>
      </c>
      <c r="G1" s="174" t="s">
        <v>69</v>
      </c>
      <c r="H1" s="83" t="s">
        <v>86</v>
      </c>
      <c r="I1" s="174" t="s">
        <v>69</v>
      </c>
      <c r="J1" s="83" t="s">
        <v>45</v>
      </c>
      <c r="K1" s="83" t="s">
        <v>87</v>
      </c>
      <c r="L1" s="174" t="s">
        <v>69</v>
      </c>
      <c r="M1" s="83" t="s">
        <v>89</v>
      </c>
      <c r="N1" s="83" t="s">
        <v>91</v>
      </c>
      <c r="O1" s="83" t="s">
        <v>88</v>
      </c>
      <c r="P1" s="174" t="s">
        <v>69</v>
      </c>
      <c r="Q1" s="83" t="s">
        <v>90</v>
      </c>
      <c r="R1" s="83" t="s">
        <v>92</v>
      </c>
      <c r="S1" s="83" t="s">
        <v>46</v>
      </c>
      <c r="T1" s="83" t="s">
        <v>60</v>
      </c>
      <c r="U1" s="83" t="s">
        <v>68</v>
      </c>
      <c r="V1" s="83" t="s">
        <v>67</v>
      </c>
    </row>
    <row r="2" spans="1:22" s="59" customFormat="1" ht="19" x14ac:dyDescent="0.2">
      <c r="A2" s="172"/>
      <c r="B2" s="172"/>
      <c r="C2" s="172"/>
      <c r="D2" s="172"/>
      <c r="E2" s="92" t="s">
        <v>48</v>
      </c>
      <c r="F2" s="83" t="s">
        <v>273</v>
      </c>
      <c r="G2" s="174"/>
      <c r="H2" s="83" t="s">
        <v>273</v>
      </c>
      <c r="I2" s="174"/>
      <c r="J2" s="83" t="s">
        <v>284</v>
      </c>
      <c r="K2" s="83" t="s">
        <v>274</v>
      </c>
      <c r="L2" s="174"/>
      <c r="M2" s="83" t="s">
        <v>274</v>
      </c>
      <c r="N2" s="83" t="s">
        <v>274</v>
      </c>
      <c r="O2" s="83" t="s">
        <v>274</v>
      </c>
      <c r="P2" s="174"/>
      <c r="Q2" s="83" t="s">
        <v>274</v>
      </c>
      <c r="R2" s="83" t="s">
        <v>274</v>
      </c>
      <c r="S2" s="83" t="s">
        <v>285</v>
      </c>
      <c r="T2" s="83" t="s">
        <v>49</v>
      </c>
      <c r="U2" s="83" t="s">
        <v>49</v>
      </c>
      <c r="V2" s="83" t="s">
        <v>49</v>
      </c>
    </row>
    <row r="3" spans="1:22" x14ac:dyDescent="0.2">
      <c r="A3" s="1" t="s">
        <v>72</v>
      </c>
      <c r="B3" s="1" t="s">
        <v>10</v>
      </c>
      <c r="C3" s="1" t="s">
        <v>30</v>
      </c>
      <c r="D3" s="29" t="s">
        <v>61</v>
      </c>
      <c r="E3" s="9">
        <v>10.3</v>
      </c>
      <c r="F3" s="9">
        <v>117.579324331246</v>
      </c>
      <c r="G3" s="7">
        <v>2</v>
      </c>
      <c r="H3" s="9">
        <v>118.05271369040832</v>
      </c>
      <c r="I3" s="7">
        <v>3</v>
      </c>
      <c r="J3" s="35">
        <v>4.5960131957507346E-2</v>
      </c>
      <c r="K3" s="9">
        <v>20.217779495778419</v>
      </c>
      <c r="L3" s="1">
        <v>3</v>
      </c>
      <c r="M3" s="9">
        <v>18.559347826086956</v>
      </c>
      <c r="N3" s="9">
        <v>1.6584316696914634</v>
      </c>
      <c r="O3" s="9">
        <v>26.253430975907236</v>
      </c>
      <c r="P3" s="7">
        <v>3</v>
      </c>
      <c r="Q3" s="9">
        <v>25.885217391304348</v>
      </c>
      <c r="R3" s="9">
        <v>0.36821358460288778</v>
      </c>
      <c r="S3" s="9">
        <v>-0.12526389175617239</v>
      </c>
      <c r="T3" s="21">
        <v>0.80307869999999992</v>
      </c>
      <c r="U3" s="21">
        <v>15.921299999999997</v>
      </c>
      <c r="V3" s="1">
        <v>0.81899999999999995</v>
      </c>
    </row>
    <row r="4" spans="1:22" x14ac:dyDescent="0.2">
      <c r="A4" s="1" t="s">
        <v>73</v>
      </c>
      <c r="B4" s="1" t="s">
        <v>11</v>
      </c>
      <c r="C4" s="1" t="s">
        <v>30</v>
      </c>
      <c r="D4" s="29" t="s">
        <v>61</v>
      </c>
      <c r="E4" s="9">
        <v>10.483333333333333</v>
      </c>
      <c r="F4" s="9">
        <v>117.579324331246</v>
      </c>
      <c r="G4" s="7"/>
      <c r="H4" s="9">
        <v>116.14075311320873</v>
      </c>
      <c r="I4" s="7">
        <v>3</v>
      </c>
      <c r="J4" s="35">
        <v>-0.13722459949481094</v>
      </c>
      <c r="K4" s="9">
        <v>20.217779495778419</v>
      </c>
      <c r="M4" s="9">
        <v>18.559347826086956</v>
      </c>
      <c r="N4" s="9">
        <v>1.6584316696914634</v>
      </c>
      <c r="O4" s="9">
        <v>24.348443513726718</v>
      </c>
      <c r="P4" s="7">
        <v>3</v>
      </c>
      <c r="Q4" s="9">
        <v>22.476739130434783</v>
      </c>
      <c r="R4" s="9">
        <v>1.8717043832919344</v>
      </c>
      <c r="S4" s="9">
        <v>2.0343979039790565E-2</v>
      </c>
      <c r="T4" s="21">
        <v>0.81165431666666665</v>
      </c>
      <c r="U4" s="21">
        <v>7.3456833333333345</v>
      </c>
      <c r="V4" s="1">
        <v>0.81899999999999995</v>
      </c>
    </row>
    <row r="5" spans="1:22" x14ac:dyDescent="0.2">
      <c r="A5" s="1" t="s">
        <v>74</v>
      </c>
      <c r="B5" s="1" t="s">
        <v>12</v>
      </c>
      <c r="C5" s="1" t="s">
        <v>30</v>
      </c>
      <c r="D5" s="29" t="s">
        <v>61</v>
      </c>
      <c r="E5" s="9">
        <v>10.033333333333333</v>
      </c>
      <c r="F5" s="9">
        <v>117.579324331246</v>
      </c>
      <c r="G5" s="7"/>
      <c r="H5" s="9">
        <v>203.05552641349695</v>
      </c>
      <c r="I5" s="7">
        <v>3</v>
      </c>
      <c r="J5" s="35">
        <v>8.5192227988954432</v>
      </c>
      <c r="K5" s="9">
        <v>20.217779495778419</v>
      </c>
      <c r="M5" s="9">
        <v>18.559347826086956</v>
      </c>
      <c r="N5" s="9">
        <v>1.6584316696914634</v>
      </c>
      <c r="O5" s="9">
        <v>27.610865026863426</v>
      </c>
      <c r="P5" s="7">
        <v>3</v>
      </c>
      <c r="Q5" s="9">
        <v>23.448695652173914</v>
      </c>
      <c r="R5" s="9">
        <v>4.1621693746895119</v>
      </c>
      <c r="S5" s="9">
        <v>0.24954196395329387</v>
      </c>
      <c r="T5" s="21">
        <v>0.80859959999999997</v>
      </c>
      <c r="U5" s="21">
        <v>10.400400000000003</v>
      </c>
      <c r="V5" s="1">
        <v>0.81899999999999995</v>
      </c>
    </row>
    <row r="6" spans="1:22" x14ac:dyDescent="0.2">
      <c r="A6" s="1" t="s">
        <v>75</v>
      </c>
      <c r="B6" s="1" t="s">
        <v>16</v>
      </c>
      <c r="C6" s="1" t="s">
        <v>32</v>
      </c>
      <c r="D6" s="29" t="s">
        <v>61</v>
      </c>
      <c r="E6" s="9">
        <v>10.633333333333333</v>
      </c>
      <c r="F6" s="9">
        <v>117.579324331246</v>
      </c>
      <c r="G6" s="7"/>
      <c r="H6" s="9">
        <v>139.51189735354052</v>
      </c>
      <c r="I6" s="7">
        <v>2</v>
      </c>
      <c r="J6" s="35">
        <v>2.0626244221593595</v>
      </c>
      <c r="K6" s="9">
        <v>20.217779495778419</v>
      </c>
      <c r="M6" s="9">
        <v>18.559347826086956</v>
      </c>
      <c r="N6" s="9">
        <v>1.6584316696914634</v>
      </c>
      <c r="O6" s="9">
        <v>22.633926404522921</v>
      </c>
      <c r="P6" s="7">
        <v>3</v>
      </c>
      <c r="Q6" s="9">
        <v>19.834347826086958</v>
      </c>
      <c r="R6" s="9">
        <v>2.7995785784359626</v>
      </c>
      <c r="S6" s="9">
        <v>0.10731789110449837</v>
      </c>
      <c r="T6" s="21">
        <v>0.81899999999999995</v>
      </c>
      <c r="U6" s="9">
        <v>0</v>
      </c>
      <c r="V6" s="1">
        <v>0.81899999999999995</v>
      </c>
    </row>
    <row r="7" spans="1:22" x14ac:dyDescent="0.2">
      <c r="A7" s="1" t="s">
        <v>76</v>
      </c>
      <c r="B7" s="1" t="s">
        <v>17</v>
      </c>
      <c r="C7" s="1" t="s">
        <v>32</v>
      </c>
      <c r="D7" s="29" t="s">
        <v>61</v>
      </c>
      <c r="E7" s="9">
        <v>10.783333333333333</v>
      </c>
      <c r="F7" s="9">
        <v>117.579324331246</v>
      </c>
      <c r="G7" s="7"/>
      <c r="H7" s="9">
        <v>132.43742166015051</v>
      </c>
      <c r="I7" s="7">
        <v>3</v>
      </c>
      <c r="J7" s="35">
        <v>1.3778761046897532</v>
      </c>
      <c r="K7" s="9">
        <v>20.217779495778419</v>
      </c>
      <c r="M7" s="9">
        <v>18.559347826086956</v>
      </c>
      <c r="N7" s="9">
        <v>1.6584316696914634</v>
      </c>
      <c r="O7" s="9">
        <v>22.385759598866546</v>
      </c>
      <c r="P7" s="7">
        <v>3</v>
      </c>
      <c r="Q7" s="9">
        <v>20.460434782608697</v>
      </c>
      <c r="R7" s="9">
        <v>1.9253248162578487</v>
      </c>
      <c r="S7" s="9">
        <v>2.4750523638304666E-2</v>
      </c>
      <c r="T7" s="21">
        <v>0.81899999999999995</v>
      </c>
      <c r="U7" s="9">
        <v>0</v>
      </c>
      <c r="V7" s="1">
        <v>0.81899999999999995</v>
      </c>
    </row>
    <row r="8" spans="1:22" x14ac:dyDescent="0.2">
      <c r="A8" s="1" t="s">
        <v>77</v>
      </c>
      <c r="B8" s="1" t="s">
        <v>18</v>
      </c>
      <c r="C8" s="1" t="s">
        <v>32</v>
      </c>
      <c r="D8" s="29" t="s">
        <v>61</v>
      </c>
      <c r="E8" s="9">
        <v>10.883333333333333</v>
      </c>
      <c r="F8" s="9">
        <v>117.579324331246</v>
      </c>
      <c r="G8" s="7"/>
      <c r="H8" s="9">
        <v>176.72833298310002</v>
      </c>
      <c r="I8" s="7">
        <v>3</v>
      </c>
      <c r="J8" s="35">
        <v>5.4348246847032788</v>
      </c>
      <c r="K8" s="9">
        <v>20.217779495778419</v>
      </c>
      <c r="M8" s="9">
        <v>18.559347826086956</v>
      </c>
      <c r="N8" s="9">
        <v>1.6584316696914634</v>
      </c>
      <c r="O8" s="9">
        <v>23.173616638603136</v>
      </c>
      <c r="P8" s="7">
        <v>3</v>
      </c>
      <c r="Q8" s="9">
        <v>19.832826086956519</v>
      </c>
      <c r="R8" s="9">
        <v>3.3407905516466165</v>
      </c>
      <c r="S8" s="9">
        <v>0.15458121426846738</v>
      </c>
      <c r="T8" s="21">
        <v>0.81899999999999995</v>
      </c>
      <c r="U8" s="9">
        <v>0</v>
      </c>
      <c r="V8" s="1">
        <v>0.81899999999999995</v>
      </c>
    </row>
    <row r="9" spans="1:22" x14ac:dyDescent="0.2">
      <c r="A9" s="1" t="s">
        <v>78</v>
      </c>
      <c r="B9" s="1" t="s">
        <v>13</v>
      </c>
      <c r="C9" s="12" t="s">
        <v>31</v>
      </c>
      <c r="D9" s="29" t="s">
        <v>61</v>
      </c>
      <c r="E9" s="9">
        <v>10.133333333333333</v>
      </c>
      <c r="F9" s="9">
        <v>116.68452406992664</v>
      </c>
      <c r="G9" s="7">
        <v>2</v>
      </c>
      <c r="H9" s="9">
        <v>121.11584104455437</v>
      </c>
      <c r="I9" s="7">
        <v>3</v>
      </c>
      <c r="J9" s="35">
        <v>0.43730101723300008</v>
      </c>
      <c r="K9" s="9">
        <v>16.273650174384848</v>
      </c>
      <c r="L9" s="1">
        <v>3</v>
      </c>
      <c r="M9" s="9">
        <v>14.703260869565216</v>
      </c>
      <c r="N9" s="9">
        <v>1.5703893048196313</v>
      </c>
      <c r="O9" s="9">
        <v>19.058874682639324</v>
      </c>
      <c r="P9" s="7">
        <v>3</v>
      </c>
      <c r="Q9" s="9">
        <v>17.247391304347829</v>
      </c>
      <c r="R9" s="9">
        <v>1.811483378291495</v>
      </c>
      <c r="S9" s="9">
        <v>2.3792178303144437E-2</v>
      </c>
      <c r="T9" s="21">
        <v>0.81321566666666667</v>
      </c>
      <c r="U9" s="21">
        <v>5.7843333333333335</v>
      </c>
      <c r="V9" s="1">
        <v>0.81899999999999995</v>
      </c>
    </row>
    <row r="10" spans="1:22" x14ac:dyDescent="0.2">
      <c r="A10" s="1" t="s">
        <v>78</v>
      </c>
      <c r="B10" s="1" t="s">
        <v>14</v>
      </c>
      <c r="C10" s="12" t="s">
        <v>31</v>
      </c>
      <c r="D10" s="29" t="s">
        <v>61</v>
      </c>
      <c r="E10" s="9">
        <v>10.283333333333333</v>
      </c>
      <c r="F10" s="9">
        <v>116.68452406992664</v>
      </c>
      <c r="G10" s="7"/>
      <c r="H10" s="9">
        <v>124.59077815729724</v>
      </c>
      <c r="I10" s="7">
        <v>3</v>
      </c>
      <c r="J10" s="35">
        <v>0.76884156441205176</v>
      </c>
      <c r="K10" s="9">
        <v>16.273650174384848</v>
      </c>
      <c r="M10" s="9">
        <v>14.703260869565216</v>
      </c>
      <c r="N10" s="9">
        <v>1.5703893048196313</v>
      </c>
      <c r="O10" s="9">
        <v>23.189651539445165</v>
      </c>
      <c r="P10" s="7">
        <v>3</v>
      </c>
      <c r="Q10" s="9">
        <v>20.096739130434784</v>
      </c>
      <c r="R10" s="9">
        <v>3.0929124090103812</v>
      </c>
      <c r="S10" s="9">
        <v>0.14805735210931117</v>
      </c>
      <c r="T10" s="21">
        <v>0.81288653333333327</v>
      </c>
      <c r="U10" s="21">
        <v>6.1134666666666666</v>
      </c>
      <c r="V10" s="1">
        <v>0.81899999999999995</v>
      </c>
    </row>
    <row r="11" spans="1:22" x14ac:dyDescent="0.2">
      <c r="A11" s="1" t="s">
        <v>78</v>
      </c>
      <c r="B11" s="1" t="s">
        <v>15</v>
      </c>
      <c r="C11" s="12" t="s">
        <v>31</v>
      </c>
      <c r="D11" s="29" t="s">
        <v>61</v>
      </c>
      <c r="E11" s="9">
        <v>10.016666666666667</v>
      </c>
      <c r="F11" s="9">
        <v>116.68452406992664</v>
      </c>
      <c r="G11" s="7"/>
      <c r="H11" s="9">
        <v>127.45167897823796</v>
      </c>
      <c r="I11" s="7">
        <v>3</v>
      </c>
      <c r="J11" s="35">
        <v>1.0749239509129442</v>
      </c>
      <c r="K11" s="9">
        <v>16.273650174384848</v>
      </c>
      <c r="M11" s="9">
        <v>14.703260869565216</v>
      </c>
      <c r="N11" s="9">
        <v>1.5703893048196313</v>
      </c>
      <c r="O11" s="9">
        <v>25.19036773513189</v>
      </c>
      <c r="P11" s="7">
        <v>3</v>
      </c>
      <c r="Q11" s="9">
        <v>17.714130434782611</v>
      </c>
      <c r="R11" s="9">
        <v>7.476237300349279</v>
      </c>
      <c r="S11" s="9">
        <v>0.58960212933740241</v>
      </c>
      <c r="T11" s="21">
        <v>0.80763149999999995</v>
      </c>
      <c r="U11" s="21">
        <v>11.368500000000001</v>
      </c>
      <c r="V11" s="1">
        <v>0.81899999999999995</v>
      </c>
    </row>
    <row r="12" spans="1:22" x14ac:dyDescent="0.2">
      <c r="A12" s="1" t="s">
        <v>78</v>
      </c>
      <c r="B12" s="1" t="s">
        <v>16</v>
      </c>
      <c r="C12" s="12" t="s">
        <v>32</v>
      </c>
      <c r="D12" s="29" t="s">
        <v>61</v>
      </c>
      <c r="E12" s="9">
        <v>10.383333333333333</v>
      </c>
      <c r="F12" s="9">
        <v>116.68452406992664</v>
      </c>
      <c r="G12" s="7"/>
      <c r="H12" s="9">
        <v>119.01862916382686</v>
      </c>
      <c r="I12" s="7">
        <v>3</v>
      </c>
      <c r="J12" s="35">
        <v>0.22479342798396984</v>
      </c>
      <c r="K12" s="9">
        <v>16.273650174384848</v>
      </c>
      <c r="M12" s="9">
        <v>14.703260869565216</v>
      </c>
      <c r="N12" s="9">
        <v>1.5703893048196313</v>
      </c>
      <c r="O12" s="9">
        <v>15.592448474354702</v>
      </c>
      <c r="P12" s="7">
        <v>3</v>
      </c>
      <c r="Q12" s="9">
        <v>13.857173913043477</v>
      </c>
      <c r="R12" s="9">
        <v>1.7352745613112255</v>
      </c>
      <c r="S12" s="9">
        <v>1.5879799983139084E-2</v>
      </c>
      <c r="T12" s="21">
        <v>0.81899999999999995</v>
      </c>
      <c r="U12" s="9">
        <v>0</v>
      </c>
      <c r="V12" s="1">
        <v>0.81899999999999995</v>
      </c>
    </row>
    <row r="13" spans="1:22" x14ac:dyDescent="0.2">
      <c r="A13" s="1" t="s">
        <v>78</v>
      </c>
      <c r="B13" s="1" t="s">
        <v>17</v>
      </c>
      <c r="C13" s="12" t="s">
        <v>32</v>
      </c>
      <c r="D13" s="29" t="s">
        <v>61</v>
      </c>
      <c r="E13" s="9">
        <v>10.483333333333333</v>
      </c>
      <c r="F13" s="9">
        <v>116.68452406992664</v>
      </c>
      <c r="G13" s="7"/>
      <c r="H13" s="9">
        <v>116.01214314971931</v>
      </c>
      <c r="I13" s="7">
        <v>3</v>
      </c>
      <c r="J13" s="35">
        <v>-6.4138084598473574E-2</v>
      </c>
      <c r="K13" s="9">
        <v>16.273650174384848</v>
      </c>
      <c r="M13" s="9">
        <v>14.703260869565216</v>
      </c>
      <c r="N13" s="9">
        <v>1.5703893048196313</v>
      </c>
      <c r="O13" s="9">
        <v>16.590577691315389</v>
      </c>
      <c r="P13" s="7">
        <v>3</v>
      </c>
      <c r="Q13" s="9">
        <v>14.887826086956522</v>
      </c>
      <c r="R13" s="9">
        <v>1.7027516043588662</v>
      </c>
      <c r="S13" s="9">
        <v>1.2625974518845931E-2</v>
      </c>
      <c r="T13" s="21">
        <v>0.81899999999999995</v>
      </c>
      <c r="U13" s="9">
        <v>0</v>
      </c>
      <c r="V13" s="1">
        <v>0.81899999999999995</v>
      </c>
    </row>
    <row r="14" spans="1:22" x14ac:dyDescent="0.2">
      <c r="A14" s="1" t="s">
        <v>78</v>
      </c>
      <c r="B14" s="1" t="s">
        <v>18</v>
      </c>
      <c r="C14" s="12" t="s">
        <v>32</v>
      </c>
      <c r="D14" s="29" t="s">
        <v>61</v>
      </c>
      <c r="E14" s="9">
        <v>10.6</v>
      </c>
      <c r="F14" s="9">
        <v>116.68452406992664</v>
      </c>
      <c r="G14" s="7"/>
      <c r="H14" s="9">
        <v>129.86366401372678</v>
      </c>
      <c r="I14" s="7">
        <v>3</v>
      </c>
      <c r="J14" s="35">
        <v>1.2433150890377489</v>
      </c>
      <c r="K14" s="9">
        <v>16.273650174384848</v>
      </c>
      <c r="M14" s="9">
        <v>14.703260869565216</v>
      </c>
      <c r="N14" s="9">
        <v>1.5703893048196313</v>
      </c>
      <c r="O14" s="9">
        <v>15.506363282045323</v>
      </c>
      <c r="P14" s="7">
        <v>3</v>
      </c>
      <c r="Q14" s="9">
        <v>18.690652173913044</v>
      </c>
      <c r="R14" s="9">
        <v>-3.1842888918677215</v>
      </c>
      <c r="S14" s="9">
        <v>-0.44855454685729745</v>
      </c>
      <c r="T14" s="21">
        <v>0.81899999999999995</v>
      </c>
      <c r="U14" s="9">
        <v>0</v>
      </c>
      <c r="V14" s="1">
        <v>0.81899999999999995</v>
      </c>
    </row>
    <row r="15" spans="1:22" x14ac:dyDescent="0.2">
      <c r="A15" s="1" t="s">
        <v>1</v>
      </c>
      <c r="B15" s="1" t="s">
        <v>19</v>
      </c>
      <c r="C15" s="12" t="s">
        <v>30</v>
      </c>
      <c r="D15" s="29" t="s">
        <v>61</v>
      </c>
      <c r="E15" s="9">
        <v>10.283333333333333</v>
      </c>
      <c r="F15" s="9">
        <v>137.4478858355188</v>
      </c>
      <c r="G15" s="7">
        <v>3</v>
      </c>
      <c r="H15" s="9">
        <v>114.96225716760254</v>
      </c>
      <c r="I15" s="7">
        <v>3</v>
      </c>
      <c r="J15" s="35">
        <v>-2.1866089466369134</v>
      </c>
      <c r="K15" s="9">
        <v>24.091747185892331</v>
      </c>
      <c r="L15" s="1">
        <v>3</v>
      </c>
      <c r="M15" s="9">
        <v>20.508695652173913</v>
      </c>
      <c r="N15" s="9">
        <v>3.5830515337184181</v>
      </c>
      <c r="O15" s="9">
        <v>33.941895744501373</v>
      </c>
      <c r="P15" s="7">
        <v>3</v>
      </c>
      <c r="Q15" s="9">
        <v>26.131956521739131</v>
      </c>
      <c r="R15" s="9">
        <v>7.8099392227622424</v>
      </c>
      <c r="S15" s="9">
        <v>0.41104256295401859</v>
      </c>
      <c r="T15" s="21">
        <v>0.80610719999999991</v>
      </c>
      <c r="U15" s="21">
        <v>12.892799999999999</v>
      </c>
      <c r="V15" s="1">
        <v>0.81899999999999995</v>
      </c>
    </row>
    <row r="16" spans="1:22" x14ac:dyDescent="0.2">
      <c r="A16" s="1" t="s">
        <v>1</v>
      </c>
      <c r="B16" s="1" t="s">
        <v>20</v>
      </c>
      <c r="C16" s="12" t="s">
        <v>30</v>
      </c>
      <c r="D16" s="29" t="s">
        <v>61</v>
      </c>
      <c r="E16" s="9">
        <v>10.466666666666667</v>
      </c>
      <c r="F16" s="9">
        <v>137.4478858355188</v>
      </c>
      <c r="G16" s="7"/>
      <c r="H16" s="9">
        <v>122.91519106881299</v>
      </c>
      <c r="I16" s="7">
        <v>1</v>
      </c>
      <c r="J16" s="35">
        <v>-1.388474022296734</v>
      </c>
      <c r="K16" s="9">
        <v>24.091747185892331</v>
      </c>
      <c r="M16" s="9">
        <v>20.508695652173913</v>
      </c>
      <c r="N16" s="9">
        <v>3.5830515337184181</v>
      </c>
      <c r="O16" s="9">
        <v>33.928743005105467</v>
      </c>
      <c r="P16" s="7">
        <v>3</v>
      </c>
      <c r="Q16" s="9">
        <v>25.51239130434783</v>
      </c>
      <c r="R16" s="9">
        <v>8.4163517007576374</v>
      </c>
      <c r="S16" s="9">
        <v>0.46178027073623112</v>
      </c>
      <c r="T16" s="21">
        <v>0.81254986666666662</v>
      </c>
      <c r="U16" s="21">
        <v>6.4501333333333335</v>
      </c>
      <c r="V16" s="1">
        <v>0.81899999999999995</v>
      </c>
    </row>
    <row r="17" spans="1:22" x14ac:dyDescent="0.2">
      <c r="A17" s="1" t="s">
        <v>1</v>
      </c>
      <c r="B17" s="1" t="s">
        <v>21</v>
      </c>
      <c r="C17" s="12" t="s">
        <v>30</v>
      </c>
      <c r="D17" s="29" t="s">
        <v>61</v>
      </c>
      <c r="E17" s="9">
        <v>10.55</v>
      </c>
      <c r="F17" s="9">
        <v>137.4478858355188</v>
      </c>
      <c r="G17" s="7"/>
      <c r="H17" s="9">
        <v>175.86448444956383</v>
      </c>
      <c r="I17" s="7">
        <v>3</v>
      </c>
      <c r="J17" s="35">
        <v>3.6413837548857844</v>
      </c>
      <c r="K17" s="9">
        <v>24.091747185892331</v>
      </c>
      <c r="M17" s="9">
        <v>20.508695652173913</v>
      </c>
      <c r="N17" s="9">
        <v>3.5830515337184181</v>
      </c>
      <c r="O17" s="9">
        <v>32.37178242260665</v>
      </c>
      <c r="P17" s="7">
        <v>3</v>
      </c>
      <c r="Q17" s="9">
        <v>13.811304347826088</v>
      </c>
      <c r="R17" s="9">
        <v>18.560478074780562</v>
      </c>
      <c r="S17" s="9">
        <v>1.4196612835129994</v>
      </c>
      <c r="T17" s="21">
        <v>0.81306819999999991</v>
      </c>
      <c r="U17" s="21">
        <v>5.9317999999999991</v>
      </c>
      <c r="V17" s="1">
        <v>0.81899999999999995</v>
      </c>
    </row>
    <row r="18" spans="1:22" x14ac:dyDescent="0.2">
      <c r="A18" s="1" t="s">
        <v>1</v>
      </c>
      <c r="B18" s="1" t="s">
        <v>16</v>
      </c>
      <c r="C18" s="12" t="s">
        <v>32</v>
      </c>
      <c r="D18" s="29" t="s">
        <v>61</v>
      </c>
      <c r="E18" s="9">
        <v>10.633333333333333</v>
      </c>
      <c r="F18" s="9">
        <v>137.4478858355188</v>
      </c>
      <c r="G18" s="7"/>
      <c r="H18" s="9">
        <v>138.89847758577318</v>
      </c>
      <c r="I18" s="7">
        <v>3</v>
      </c>
      <c r="J18" s="35">
        <v>0.13641928685777824</v>
      </c>
      <c r="K18" s="9">
        <v>24.091747185892331</v>
      </c>
      <c r="M18" s="9">
        <v>20.508695652173913</v>
      </c>
      <c r="N18" s="9">
        <v>3.5830515337184181</v>
      </c>
      <c r="O18" s="9">
        <v>23.650921153042834</v>
      </c>
      <c r="P18" s="7">
        <v>3</v>
      </c>
      <c r="Q18" s="9">
        <v>21.629347826086956</v>
      </c>
      <c r="R18" s="9">
        <v>2.0215733269558775</v>
      </c>
      <c r="S18" s="9">
        <v>-0.14684748025980007</v>
      </c>
      <c r="T18" s="21">
        <v>0.81899999999999995</v>
      </c>
      <c r="U18" s="9">
        <v>0</v>
      </c>
      <c r="V18" s="1">
        <v>0.81899999999999995</v>
      </c>
    </row>
    <row r="19" spans="1:22" x14ac:dyDescent="0.2">
      <c r="A19" s="1" t="s">
        <v>1</v>
      </c>
      <c r="B19" s="1" t="s">
        <v>17</v>
      </c>
      <c r="C19" s="12" t="s">
        <v>32</v>
      </c>
      <c r="D19" s="29" t="s">
        <v>61</v>
      </c>
      <c r="E19" s="9">
        <v>10.7</v>
      </c>
      <c r="F19" s="9">
        <v>137.4478858355188</v>
      </c>
      <c r="G19" s="7"/>
      <c r="H19" s="9">
        <v>111.33213761377799</v>
      </c>
      <c r="I19" s="7">
        <v>3</v>
      </c>
      <c r="J19" s="35">
        <v>-2.4407241328729734</v>
      </c>
      <c r="K19" s="9">
        <v>24.091747185892331</v>
      </c>
      <c r="M19" s="9">
        <v>20.508695652173913</v>
      </c>
      <c r="N19" s="9">
        <v>3.5830515337184181</v>
      </c>
      <c r="O19" s="9">
        <v>24.48347544698154</v>
      </c>
      <c r="P19" s="7">
        <v>3</v>
      </c>
      <c r="Q19" s="9">
        <v>20.739782608695652</v>
      </c>
      <c r="R19" s="9">
        <v>3.7436928382858881</v>
      </c>
      <c r="S19" s="9">
        <v>1.5013206034342986E-2</v>
      </c>
      <c r="T19" s="21">
        <v>0.81899999999999995</v>
      </c>
      <c r="U19" s="9">
        <v>0</v>
      </c>
      <c r="V19" s="1">
        <v>0.81899999999999995</v>
      </c>
    </row>
    <row r="20" spans="1:22" x14ac:dyDescent="0.2">
      <c r="A20" s="1" t="s">
        <v>1</v>
      </c>
      <c r="B20" s="1" t="s">
        <v>18</v>
      </c>
      <c r="C20" s="12" t="s">
        <v>32</v>
      </c>
      <c r="D20" s="29" t="s">
        <v>61</v>
      </c>
      <c r="E20" s="9">
        <v>10.816666666666666</v>
      </c>
      <c r="F20" s="9">
        <v>137.4478858355188</v>
      </c>
      <c r="G20" s="7"/>
      <c r="H20" s="9">
        <v>137.89957861600689</v>
      </c>
      <c r="I20" s="7">
        <v>3</v>
      </c>
      <c r="J20" s="35">
        <v>4.1758962756988101E-2</v>
      </c>
      <c r="K20" s="9">
        <v>24.091747185892331</v>
      </c>
      <c r="M20" s="9">
        <v>20.508695652173913</v>
      </c>
      <c r="N20" s="9">
        <v>3.5830515337184181</v>
      </c>
      <c r="O20" s="9">
        <v>25.141660597189617</v>
      </c>
      <c r="P20" s="7">
        <v>3</v>
      </c>
      <c r="Q20" s="9">
        <v>21.68347826086957</v>
      </c>
      <c r="R20" s="9">
        <v>3.4581823363200463</v>
      </c>
      <c r="S20" s="9">
        <v>-1.1544147679356404E-2</v>
      </c>
      <c r="T20" s="21">
        <v>0.81899999999999995</v>
      </c>
      <c r="U20" s="9">
        <v>0</v>
      </c>
      <c r="V20" s="1">
        <v>0.81899999999999995</v>
      </c>
    </row>
    <row r="21" spans="1:22" x14ac:dyDescent="0.2">
      <c r="A21" s="1" t="s">
        <v>2</v>
      </c>
      <c r="B21" s="1" t="s">
        <v>22</v>
      </c>
      <c r="C21" s="12" t="s">
        <v>31</v>
      </c>
      <c r="D21" s="29" t="s">
        <v>61</v>
      </c>
      <c r="E21" s="9">
        <v>9.9166666666666661</v>
      </c>
      <c r="F21" s="9">
        <v>129.73102504205804</v>
      </c>
      <c r="G21" s="7">
        <v>3</v>
      </c>
      <c r="H21" s="9">
        <v>210.38605862088912</v>
      </c>
      <c r="I21" s="7">
        <v>3</v>
      </c>
      <c r="J21" s="35">
        <v>8.1332806970249827</v>
      </c>
      <c r="K21" s="9">
        <v>22.563604437493314</v>
      </c>
      <c r="L21" s="1">
        <v>3</v>
      </c>
      <c r="M21" s="9">
        <v>16.763478260869562</v>
      </c>
      <c r="N21" s="9">
        <v>5.8001261766237526</v>
      </c>
      <c r="O21" s="9">
        <v>25.989386214435715</v>
      </c>
      <c r="P21" s="7">
        <v>3</v>
      </c>
      <c r="Q21" s="9">
        <v>19.860434782608692</v>
      </c>
      <c r="R21" s="9">
        <v>6.1289514318270228</v>
      </c>
      <c r="S21" s="9">
        <v>3.3158849264195316E-2</v>
      </c>
      <c r="T21" s="21">
        <v>0.81100799999999995</v>
      </c>
      <c r="U21" s="21">
        <v>7.9920000000000009</v>
      </c>
      <c r="V21" s="1">
        <v>0.81899999999999995</v>
      </c>
    </row>
    <row r="22" spans="1:22" x14ac:dyDescent="0.2">
      <c r="A22" s="1" t="s">
        <v>2</v>
      </c>
      <c r="B22" s="1" t="s">
        <v>23</v>
      </c>
      <c r="C22" s="12" t="s">
        <v>31</v>
      </c>
      <c r="D22" s="29" t="s">
        <v>61</v>
      </c>
      <c r="E22" s="9">
        <v>10.233333333333333</v>
      </c>
      <c r="F22" s="9">
        <v>129.73102504205804</v>
      </c>
      <c r="G22" s="7"/>
      <c r="H22" s="9">
        <v>143.33745348703431</v>
      </c>
      <c r="I22" s="7">
        <v>3</v>
      </c>
      <c r="J22" s="35">
        <v>1.3296184148185284</v>
      </c>
      <c r="K22" s="9">
        <v>22.563604437493314</v>
      </c>
      <c r="M22" s="9">
        <v>16.763478260869562</v>
      </c>
      <c r="N22" s="9">
        <v>5.8001261766237526</v>
      </c>
      <c r="O22" s="9">
        <v>25.983212457630263</v>
      </c>
      <c r="P22" s="7">
        <v>3</v>
      </c>
      <c r="Q22" s="9">
        <v>20.603913043478258</v>
      </c>
      <c r="R22" s="9">
        <v>5.3792994141520047</v>
      </c>
      <c r="S22" s="9">
        <v>-4.1123136397890676E-2</v>
      </c>
      <c r="T22" s="21">
        <v>0.81079214999999993</v>
      </c>
      <c r="U22" s="21">
        <v>8.2078500000000005</v>
      </c>
      <c r="V22" s="1">
        <v>0.81899999999999995</v>
      </c>
    </row>
    <row r="23" spans="1:22" x14ac:dyDescent="0.2">
      <c r="A23" s="1" t="s">
        <v>2</v>
      </c>
      <c r="B23" s="1" t="s">
        <v>24</v>
      </c>
      <c r="C23" s="12" t="s">
        <v>31</v>
      </c>
      <c r="D23" s="29" t="s">
        <v>61</v>
      </c>
      <c r="E23" s="9">
        <v>10.483333333333333</v>
      </c>
      <c r="F23" s="9">
        <v>129.73102504205804</v>
      </c>
      <c r="G23" s="7"/>
      <c r="H23" s="9">
        <v>309.02020215270767</v>
      </c>
      <c r="I23" s="7">
        <v>3</v>
      </c>
      <c r="J23" s="36">
        <v>17.102306242669282</v>
      </c>
      <c r="K23" s="9">
        <v>22.563604437493314</v>
      </c>
      <c r="M23" s="9">
        <v>16.763478260869562</v>
      </c>
      <c r="N23" s="9">
        <v>5.8001261766237526</v>
      </c>
      <c r="O23" s="9">
        <v>26.716726715799577</v>
      </c>
      <c r="P23" s="7">
        <v>3</v>
      </c>
      <c r="Q23" s="9">
        <v>20.319565217391304</v>
      </c>
      <c r="R23" s="9">
        <v>6.3971614984082734</v>
      </c>
      <c r="S23" s="9">
        <v>5.6950905098682433E-2</v>
      </c>
      <c r="T23" s="21">
        <v>0.813087</v>
      </c>
      <c r="U23" s="21">
        <v>5.9130000000000011</v>
      </c>
      <c r="V23" s="1">
        <v>0.81899999999999995</v>
      </c>
    </row>
    <row r="24" spans="1:22" x14ac:dyDescent="0.2">
      <c r="A24" s="1" t="s">
        <v>2</v>
      </c>
      <c r="B24" s="1" t="s">
        <v>16</v>
      </c>
      <c r="C24" s="12" t="s">
        <v>32</v>
      </c>
      <c r="D24" s="29" t="s">
        <v>61</v>
      </c>
      <c r="E24" s="9">
        <v>10.8</v>
      </c>
      <c r="F24" s="9">
        <v>129.73102504205804</v>
      </c>
      <c r="G24" s="7"/>
      <c r="H24" s="9">
        <v>153.41270524640103</v>
      </c>
      <c r="I24" s="7">
        <v>2</v>
      </c>
      <c r="J24" s="36">
        <v>2.1927481670687956</v>
      </c>
      <c r="K24" s="9">
        <v>22.563604437493314</v>
      </c>
      <c r="M24" s="9">
        <v>16.763478260869562</v>
      </c>
      <c r="N24" s="9">
        <v>5.8001261766237526</v>
      </c>
      <c r="O24" s="9">
        <v>22.105243905180039</v>
      </c>
      <c r="P24" s="7">
        <v>2</v>
      </c>
      <c r="Q24" s="9">
        <v>17.45695652173913</v>
      </c>
      <c r="R24" s="9">
        <v>4.6482873834409091</v>
      </c>
      <c r="S24" s="9">
        <v>-0.10665174010952254</v>
      </c>
      <c r="T24" s="21">
        <v>0.81899999999999995</v>
      </c>
      <c r="U24" s="9">
        <v>0</v>
      </c>
      <c r="V24" s="1">
        <v>0.81899999999999995</v>
      </c>
    </row>
    <row r="25" spans="1:22" x14ac:dyDescent="0.2">
      <c r="A25" s="1" t="s">
        <v>2</v>
      </c>
      <c r="B25" s="1" t="s">
        <v>17</v>
      </c>
      <c r="C25" s="12" t="s">
        <v>32</v>
      </c>
      <c r="D25" s="29" t="s">
        <v>61</v>
      </c>
      <c r="E25" s="9">
        <v>11.066666666666666</v>
      </c>
      <c r="F25" s="9">
        <v>129.73102504205804</v>
      </c>
      <c r="G25" s="7"/>
      <c r="H25" s="9">
        <v>180.81056460432561</v>
      </c>
      <c r="I25" s="7">
        <v>3</v>
      </c>
      <c r="J25" s="36">
        <v>4.6156210447832144</v>
      </c>
      <c r="K25" s="9">
        <v>22.563604437493314</v>
      </c>
      <c r="M25" s="9">
        <v>16.763478260869562</v>
      </c>
      <c r="N25" s="9">
        <v>5.8001261766237526</v>
      </c>
      <c r="O25" s="9">
        <v>21.394684065818169</v>
      </c>
      <c r="P25" s="7">
        <v>3</v>
      </c>
      <c r="Q25" s="9">
        <v>16.761956521739126</v>
      </c>
      <c r="R25" s="9">
        <v>4.6327275440790423</v>
      </c>
      <c r="S25" s="9">
        <v>-0.1054878282419919</v>
      </c>
      <c r="T25" s="21">
        <v>0.81899999999999995</v>
      </c>
      <c r="U25" s="9">
        <v>0</v>
      </c>
      <c r="V25" s="1">
        <v>0.81899999999999995</v>
      </c>
    </row>
    <row r="26" spans="1:22" x14ac:dyDescent="0.2">
      <c r="A26" s="1" t="s">
        <v>2</v>
      </c>
      <c r="B26" s="1" t="s">
        <v>18</v>
      </c>
      <c r="C26" s="12" t="s">
        <v>32</v>
      </c>
      <c r="D26" s="29" t="s">
        <v>61</v>
      </c>
      <c r="E26" s="9">
        <v>11.283333333333333</v>
      </c>
      <c r="F26" s="9">
        <v>129.73102504205804</v>
      </c>
      <c r="G26" s="7"/>
      <c r="H26" s="9">
        <v>145.65476943662</v>
      </c>
      <c r="I26" s="7">
        <v>3</v>
      </c>
      <c r="J26" s="36">
        <v>1.4112624278784607</v>
      </c>
      <c r="K26" s="9">
        <v>22.563604437493314</v>
      </c>
      <c r="M26" s="9">
        <v>16.763478260869562</v>
      </c>
      <c r="N26" s="9">
        <v>5.8001261766237526</v>
      </c>
      <c r="O26" s="9">
        <v>22.103904868400786</v>
      </c>
      <c r="P26" s="7">
        <v>3</v>
      </c>
      <c r="Q26" s="9">
        <v>16.882173913043477</v>
      </c>
      <c r="R26" s="9">
        <v>5.2217309553573088</v>
      </c>
      <c r="S26" s="9">
        <v>-5.1261024041339184E-2</v>
      </c>
      <c r="T26" s="21">
        <v>0.81899999999999995</v>
      </c>
      <c r="U26" s="9">
        <v>0</v>
      </c>
      <c r="V26" s="1">
        <v>0.81899999999999995</v>
      </c>
    </row>
    <row r="27" spans="1:22" x14ac:dyDescent="0.2">
      <c r="A27" s="1" t="s">
        <v>3</v>
      </c>
      <c r="B27" s="1" t="s">
        <v>25</v>
      </c>
      <c r="C27" s="12" t="s">
        <v>30</v>
      </c>
      <c r="D27" s="29" t="s">
        <v>61</v>
      </c>
      <c r="E27" s="9">
        <v>10.75</v>
      </c>
      <c r="F27" s="9">
        <v>148.80681037759967</v>
      </c>
      <c r="G27" s="7">
        <v>3</v>
      </c>
      <c r="H27" s="9">
        <v>143.58085828182288</v>
      </c>
      <c r="I27" s="7">
        <v>2</v>
      </c>
      <c r="J27" s="36">
        <v>-0.48613507867691075</v>
      </c>
      <c r="K27" s="9">
        <v>12.262959912682172</v>
      </c>
      <c r="L27" s="1">
        <v>3</v>
      </c>
      <c r="M27" s="9">
        <v>10.906739130434783</v>
      </c>
      <c r="N27" s="9">
        <v>1.3562207822473891</v>
      </c>
      <c r="O27" s="9">
        <v>14.250328858814042</v>
      </c>
      <c r="P27" s="7">
        <v>3</v>
      </c>
      <c r="Q27" s="9">
        <v>14.222608695652175</v>
      </c>
      <c r="R27" s="9">
        <v>2.7720163161866651E-2</v>
      </c>
      <c r="S27" s="9">
        <v>-0.12358145293818813</v>
      </c>
      <c r="T27" s="21">
        <v>0.81485879999999999</v>
      </c>
      <c r="U27" s="21">
        <v>4.1412000000000013</v>
      </c>
      <c r="V27" s="1">
        <v>0.81899999999999995</v>
      </c>
    </row>
    <row r="28" spans="1:22" x14ac:dyDescent="0.2">
      <c r="A28" s="1" t="s">
        <v>3</v>
      </c>
      <c r="B28" s="1" t="s">
        <v>16</v>
      </c>
      <c r="C28" s="12" t="s">
        <v>32</v>
      </c>
      <c r="D28" s="29" t="s">
        <v>61</v>
      </c>
      <c r="E28" s="9">
        <v>11.516666666666667</v>
      </c>
      <c r="F28" s="9">
        <v>148.80681037759967</v>
      </c>
      <c r="G28" s="7"/>
      <c r="H28" s="9">
        <v>175.78556992932315</v>
      </c>
      <c r="I28" s="7">
        <v>2</v>
      </c>
      <c r="J28" s="36">
        <v>2.3425840421178119</v>
      </c>
      <c r="K28" s="9">
        <v>12.262959912682172</v>
      </c>
      <c r="M28" s="9">
        <v>10.906739130434783</v>
      </c>
      <c r="N28" s="9">
        <v>1.3562207822473891</v>
      </c>
      <c r="O28" s="9">
        <v>9.6369961002410456</v>
      </c>
      <c r="P28" s="7">
        <v>3</v>
      </c>
      <c r="Q28" s="9">
        <v>11.019782608695651</v>
      </c>
      <c r="R28" s="9">
        <v>-1.3827865084546058</v>
      </c>
      <c r="S28" s="9">
        <v>-0.2378298660522716</v>
      </c>
      <c r="T28" s="21">
        <v>0.81899999999999995</v>
      </c>
      <c r="U28" s="9">
        <v>0</v>
      </c>
      <c r="V28" s="1">
        <v>0.81899999999999995</v>
      </c>
    </row>
    <row r="29" spans="1:22" x14ac:dyDescent="0.2">
      <c r="A29" s="1" t="s">
        <v>3</v>
      </c>
      <c r="B29" s="1" t="s">
        <v>17</v>
      </c>
      <c r="C29" s="12" t="s">
        <v>32</v>
      </c>
      <c r="D29" s="29" t="s">
        <v>61</v>
      </c>
      <c r="E29" s="9">
        <v>11.8</v>
      </c>
      <c r="F29" s="9">
        <v>148.80681037759967</v>
      </c>
      <c r="G29" s="7"/>
      <c r="H29" s="9">
        <v>156.44261206437181</v>
      </c>
      <c r="I29" s="7">
        <v>2</v>
      </c>
      <c r="J29" s="36">
        <v>0.64710183786204578</v>
      </c>
      <c r="K29" s="9">
        <v>12.262959912682172</v>
      </c>
      <c r="M29" s="9">
        <v>10.906739130434783</v>
      </c>
      <c r="N29" s="9">
        <v>1.3562207822473891</v>
      </c>
      <c r="O29" s="9">
        <v>11.072088948326401</v>
      </c>
      <c r="P29" s="7">
        <v>3</v>
      </c>
      <c r="Q29" s="9">
        <v>10.76586956521739</v>
      </c>
      <c r="R29" s="9">
        <v>0.30621938310901164</v>
      </c>
      <c r="S29" s="9">
        <v>-8.898316941850655E-2</v>
      </c>
      <c r="T29" s="21">
        <v>0.81899999999999995</v>
      </c>
      <c r="U29" s="9">
        <v>0</v>
      </c>
      <c r="V29" s="1">
        <v>0.81899999999999995</v>
      </c>
    </row>
    <row r="30" spans="1:22" x14ac:dyDescent="0.2">
      <c r="A30" s="1" t="s">
        <v>3</v>
      </c>
      <c r="B30" s="1" t="s">
        <v>18</v>
      </c>
      <c r="C30" s="12" t="s">
        <v>32</v>
      </c>
      <c r="D30" s="29" t="s">
        <v>61</v>
      </c>
      <c r="E30" s="9">
        <v>12.133333333333333</v>
      </c>
      <c r="F30" s="9">
        <v>148.80681037759967</v>
      </c>
      <c r="G30" s="7"/>
      <c r="H30" s="9">
        <v>144.48173706809155</v>
      </c>
      <c r="I30" s="7">
        <v>2</v>
      </c>
      <c r="J30" s="36">
        <v>-0.35646208594847206</v>
      </c>
      <c r="K30" s="9">
        <v>12.262959912682172</v>
      </c>
      <c r="M30" s="9">
        <v>10.906739130434783</v>
      </c>
      <c r="N30" s="9">
        <v>1.3562207822473891</v>
      </c>
      <c r="O30" s="9">
        <v>9.98083071758834</v>
      </c>
      <c r="P30" s="7">
        <v>3</v>
      </c>
      <c r="Q30" s="9">
        <v>8.3676086956521747</v>
      </c>
      <c r="R30" s="9">
        <v>1.6132220219361653</v>
      </c>
      <c r="S30" s="9">
        <v>2.1181420853470568E-2</v>
      </c>
      <c r="T30" s="21">
        <v>0.81899999999999995</v>
      </c>
      <c r="U30" s="9">
        <v>0</v>
      </c>
      <c r="V30" s="1">
        <v>0.81899999999999995</v>
      </c>
    </row>
    <row r="31" spans="1:22" x14ac:dyDescent="0.2">
      <c r="A31" s="1" t="s">
        <v>4</v>
      </c>
      <c r="B31" s="1" t="s">
        <v>10</v>
      </c>
      <c r="C31" s="12" t="s">
        <v>30</v>
      </c>
      <c r="D31" s="1" t="s">
        <v>79</v>
      </c>
      <c r="E31" s="9">
        <v>9.65</v>
      </c>
      <c r="F31" s="9">
        <v>128.15786279314068</v>
      </c>
      <c r="G31" s="7">
        <v>3</v>
      </c>
      <c r="H31" s="9">
        <v>221.58771029532241</v>
      </c>
      <c r="I31" s="7">
        <v>3</v>
      </c>
      <c r="J31" s="36">
        <v>9.681849482091371</v>
      </c>
      <c r="K31" s="9">
        <v>12.01913225051851</v>
      </c>
      <c r="L31" s="1">
        <v>3</v>
      </c>
      <c r="M31" s="9">
        <v>11.989130434782609</v>
      </c>
      <c r="N31" s="9">
        <v>3.000181573590055E-2</v>
      </c>
      <c r="O31" s="9">
        <v>13.74075037871321</v>
      </c>
      <c r="P31" s="7">
        <v>3</v>
      </c>
      <c r="Q31" s="9">
        <v>17.045434782608694</v>
      </c>
      <c r="R31" s="9">
        <v>-3.3046844038954841</v>
      </c>
      <c r="S31" s="9">
        <v>-0.34556333882190515</v>
      </c>
      <c r="T31" s="21">
        <v>0.80307869999999992</v>
      </c>
      <c r="U31" s="21">
        <v>15.921299999999997</v>
      </c>
      <c r="V31" s="1">
        <v>0.81899999999999995</v>
      </c>
    </row>
    <row r="32" spans="1:22" x14ac:dyDescent="0.2">
      <c r="A32" s="1" t="s">
        <v>4</v>
      </c>
      <c r="B32" s="1" t="s">
        <v>11</v>
      </c>
      <c r="C32" s="12" t="s">
        <v>30</v>
      </c>
      <c r="D32" s="1" t="s">
        <v>79</v>
      </c>
      <c r="E32" s="9">
        <v>9.9333333333333336</v>
      </c>
      <c r="F32" s="9">
        <v>128.15786279314068</v>
      </c>
      <c r="G32" s="7"/>
      <c r="H32" s="9">
        <v>165.19766603271248</v>
      </c>
      <c r="I32" s="7">
        <v>3</v>
      </c>
      <c r="J32" s="36">
        <v>3.7288392523058853</v>
      </c>
      <c r="K32" s="9">
        <v>12.01913225051851</v>
      </c>
      <c r="M32" s="9">
        <v>11.989130434782609</v>
      </c>
      <c r="N32" s="9">
        <v>3.000181573590055E-2</v>
      </c>
      <c r="O32" s="9">
        <v>12.186292478703933</v>
      </c>
      <c r="P32" s="7">
        <v>3</v>
      </c>
      <c r="Q32" s="9">
        <v>14.347173913043477</v>
      </c>
      <c r="R32" s="9">
        <v>-2.1608814343395437</v>
      </c>
      <c r="S32" s="9">
        <v>-0.22055871645054809</v>
      </c>
      <c r="T32" s="21">
        <v>0.81165431666666665</v>
      </c>
      <c r="U32" s="21">
        <v>7.3456833333333345</v>
      </c>
      <c r="V32" s="1">
        <v>0.81899999999999995</v>
      </c>
    </row>
    <row r="33" spans="1:22" x14ac:dyDescent="0.2">
      <c r="A33" s="1" t="s">
        <v>4</v>
      </c>
      <c r="B33" s="1" t="s">
        <v>12</v>
      </c>
      <c r="C33" s="12" t="s">
        <v>30</v>
      </c>
      <c r="D33" s="1" t="s">
        <v>79</v>
      </c>
      <c r="E33" s="9">
        <v>10.199999999999999</v>
      </c>
      <c r="F33" s="9">
        <v>128.15786279314068</v>
      </c>
      <c r="G33" s="7"/>
      <c r="H33" s="9">
        <v>175.17538749802165</v>
      </c>
      <c r="I33" s="7">
        <v>3</v>
      </c>
      <c r="J33" s="36">
        <v>4.6095612455765655</v>
      </c>
      <c r="K33" s="9">
        <v>12.01913225051851</v>
      </c>
      <c r="M33" s="9">
        <v>11.989130434782609</v>
      </c>
      <c r="N33" s="9">
        <v>3.000181573590055E-2</v>
      </c>
      <c r="O33" s="9">
        <v>12.168797953853433</v>
      </c>
      <c r="P33" s="7">
        <v>3</v>
      </c>
      <c r="Q33" s="9">
        <v>9.6376086956521725</v>
      </c>
      <c r="R33" s="9">
        <v>2.5311892582012607</v>
      </c>
      <c r="S33" s="9">
        <v>0.24521445514366277</v>
      </c>
      <c r="T33" s="21">
        <v>0.80859959999999997</v>
      </c>
      <c r="U33" s="21">
        <v>10.400400000000003</v>
      </c>
      <c r="V33" s="1">
        <v>0.81899999999999995</v>
      </c>
    </row>
    <row r="34" spans="1:22" x14ac:dyDescent="0.2">
      <c r="A34" s="1" t="s">
        <v>4</v>
      </c>
      <c r="B34" s="1" t="s">
        <v>16</v>
      </c>
      <c r="C34" s="12" t="s">
        <v>32</v>
      </c>
      <c r="D34" s="1" t="s">
        <v>79</v>
      </c>
      <c r="E34" s="9">
        <v>10.483333333333333</v>
      </c>
      <c r="F34" s="9">
        <v>128.15786279314068</v>
      </c>
      <c r="G34" s="7"/>
      <c r="H34" s="9">
        <v>157.8919159347823</v>
      </c>
      <c r="I34" s="7">
        <v>3</v>
      </c>
      <c r="J34" s="36">
        <v>2.8363166748783746</v>
      </c>
      <c r="K34" s="9">
        <v>12.01913225051851</v>
      </c>
      <c r="M34" s="9">
        <v>11.989130434782609</v>
      </c>
      <c r="N34" s="9">
        <v>3.000181573590055E-2</v>
      </c>
      <c r="O34" s="9">
        <v>9.8885812402057187</v>
      </c>
      <c r="P34" s="7">
        <v>3</v>
      </c>
      <c r="Q34" s="9">
        <v>8.9663043478260871</v>
      </c>
      <c r="R34" s="9">
        <v>0.92227689237963162</v>
      </c>
      <c r="S34" s="9">
        <v>8.5113679807033174E-2</v>
      </c>
      <c r="T34" s="21">
        <v>0.81899999999999995</v>
      </c>
      <c r="U34" s="9">
        <v>0</v>
      </c>
      <c r="V34" s="1">
        <v>0.81899999999999995</v>
      </c>
    </row>
    <row r="35" spans="1:22" x14ac:dyDescent="0.2">
      <c r="A35" s="1" t="s">
        <v>4</v>
      </c>
      <c r="B35" s="1" t="s">
        <v>17</v>
      </c>
      <c r="C35" s="12" t="s">
        <v>32</v>
      </c>
      <c r="D35" s="1" t="s">
        <v>79</v>
      </c>
      <c r="E35" s="9">
        <v>10.783333333333333</v>
      </c>
      <c r="F35" s="9">
        <v>128.15786279314068</v>
      </c>
      <c r="G35" s="7"/>
      <c r="H35" s="9">
        <v>211.29316452634606</v>
      </c>
      <c r="I35" s="7">
        <v>2</v>
      </c>
      <c r="J35" s="36">
        <v>7.7096106707763878</v>
      </c>
      <c r="K35" s="9">
        <v>12.01913225051851</v>
      </c>
      <c r="M35" s="9">
        <v>11.989130434782609</v>
      </c>
      <c r="N35" s="9">
        <v>3.000181573590055E-2</v>
      </c>
      <c r="O35" s="9">
        <v>10.533236084479357</v>
      </c>
      <c r="P35" s="7">
        <v>3</v>
      </c>
      <c r="Q35" s="9">
        <v>13.706304347826087</v>
      </c>
      <c r="R35" s="9">
        <v>-3.17306826334673</v>
      </c>
      <c r="S35" s="9">
        <v>-0.29703895632914656</v>
      </c>
      <c r="T35" s="21">
        <v>0.81899999999999995</v>
      </c>
      <c r="U35" s="9">
        <v>0</v>
      </c>
      <c r="V35" s="1">
        <v>0.81899999999999995</v>
      </c>
    </row>
    <row r="36" spans="1:22" x14ac:dyDescent="0.2">
      <c r="A36" s="1" t="s">
        <v>4</v>
      </c>
      <c r="B36" s="1" t="s">
        <v>18</v>
      </c>
      <c r="C36" s="12" t="s">
        <v>32</v>
      </c>
      <c r="D36" s="1" t="s">
        <v>79</v>
      </c>
      <c r="E36" s="9">
        <v>11.016666666666667</v>
      </c>
      <c r="F36" s="9">
        <v>128.15786279314068</v>
      </c>
      <c r="G36" s="7"/>
      <c r="H36" s="9">
        <v>124.61551229722519</v>
      </c>
      <c r="I36" s="7">
        <v>2</v>
      </c>
      <c r="J36" s="36">
        <v>-0.32154467436449186</v>
      </c>
      <c r="K36" s="9">
        <v>12.01913225051851</v>
      </c>
      <c r="M36" s="9">
        <v>11.989130434782609</v>
      </c>
      <c r="N36" s="9">
        <v>3.000181573590055E-2</v>
      </c>
      <c r="O36" s="9">
        <v>10.275813095159169</v>
      </c>
      <c r="P36" s="7">
        <v>3</v>
      </c>
      <c r="Q36" s="9">
        <v>15.148478260869565</v>
      </c>
      <c r="R36" s="9">
        <v>-4.8726651657103961</v>
      </c>
      <c r="S36" s="9">
        <v>-0.44502272146259875</v>
      </c>
      <c r="T36" s="21">
        <v>0.81899999999999995</v>
      </c>
      <c r="U36" s="9">
        <v>0</v>
      </c>
      <c r="V36" s="1">
        <v>0.81899999999999995</v>
      </c>
    </row>
    <row r="37" spans="1:22" x14ac:dyDescent="0.2">
      <c r="A37" s="1" t="s">
        <v>7</v>
      </c>
      <c r="B37" s="1" t="s">
        <v>25</v>
      </c>
      <c r="C37" s="12" t="s">
        <v>30</v>
      </c>
      <c r="D37" s="1" t="s">
        <v>79</v>
      </c>
      <c r="E37" s="9">
        <v>10.933333333333334</v>
      </c>
      <c r="F37" s="9">
        <v>140.70859169372034</v>
      </c>
      <c r="G37" s="7">
        <v>3</v>
      </c>
      <c r="H37" s="9">
        <v>236.14434376157143</v>
      </c>
      <c r="I37" s="7">
        <v>3</v>
      </c>
      <c r="J37" s="36">
        <v>8.7288797623034533</v>
      </c>
      <c r="K37" s="9">
        <v>15.835766084076434</v>
      </c>
      <c r="L37" s="1">
        <v>3</v>
      </c>
      <c r="M37" s="9">
        <v>13.918913043478261</v>
      </c>
      <c r="N37" s="9">
        <v>1.9168530405981734</v>
      </c>
      <c r="O37" s="9">
        <v>17.228718172584177</v>
      </c>
      <c r="P37" s="7">
        <v>3</v>
      </c>
      <c r="Q37" s="9">
        <v>15.958478260869567</v>
      </c>
      <c r="R37" s="9">
        <v>1.2702399117146097</v>
      </c>
      <c r="S37" s="9">
        <v>-5.9141444714960092E-2</v>
      </c>
      <c r="T37" s="21">
        <v>0.81485879999999999</v>
      </c>
      <c r="U37" s="21">
        <v>4.1412000000000013</v>
      </c>
      <c r="V37" s="1">
        <v>0.81899999999999995</v>
      </c>
    </row>
    <row r="38" spans="1:22" x14ac:dyDescent="0.2">
      <c r="A38" s="1" t="s">
        <v>7</v>
      </c>
      <c r="B38" s="1" t="s">
        <v>20</v>
      </c>
      <c r="C38" s="12" t="s">
        <v>30</v>
      </c>
      <c r="D38" s="1" t="s">
        <v>79</v>
      </c>
      <c r="E38" s="9">
        <v>10.7</v>
      </c>
      <c r="F38" s="9">
        <v>140.70859169372034</v>
      </c>
      <c r="G38" s="7"/>
      <c r="H38" s="9">
        <v>120.0635993988529</v>
      </c>
      <c r="I38" s="7">
        <v>2</v>
      </c>
      <c r="J38" s="36">
        <v>-1.9294385322306016</v>
      </c>
      <c r="K38" s="9">
        <v>15.835766084076434</v>
      </c>
      <c r="M38" s="9">
        <v>13.918913043478261</v>
      </c>
      <c r="N38" s="9">
        <v>1.9168530405981734</v>
      </c>
      <c r="O38" s="9">
        <v>17.084623884301241</v>
      </c>
      <c r="P38" s="7">
        <v>3</v>
      </c>
      <c r="Q38" s="9">
        <v>14.983260869565219</v>
      </c>
      <c r="R38" s="9">
        <v>2.1013630147360214</v>
      </c>
      <c r="S38" s="9">
        <v>1.7243922816621307E-2</v>
      </c>
      <c r="T38" s="21">
        <v>0.81254986666666662</v>
      </c>
      <c r="U38" s="21">
        <v>6.4501333333333335</v>
      </c>
      <c r="V38" s="1">
        <v>0.81899999999999995</v>
      </c>
    </row>
    <row r="39" spans="1:22" x14ac:dyDescent="0.2">
      <c r="A39" s="1" t="s">
        <v>7</v>
      </c>
      <c r="B39" s="1" t="s">
        <v>19</v>
      </c>
      <c r="C39" s="12" t="s">
        <v>30</v>
      </c>
      <c r="D39" s="1" t="s">
        <v>79</v>
      </c>
      <c r="E39" s="9">
        <v>10.466666666666667</v>
      </c>
      <c r="F39" s="9">
        <v>140.70859169372034</v>
      </c>
      <c r="G39" s="7"/>
      <c r="H39" s="9">
        <v>196.4847889541268</v>
      </c>
      <c r="I39" s="7">
        <v>3</v>
      </c>
      <c r="J39" s="36">
        <v>5.3289360439878788</v>
      </c>
      <c r="K39" s="9">
        <v>15.835766084076434</v>
      </c>
      <c r="M39" s="9">
        <v>13.918913043478261</v>
      </c>
      <c r="N39" s="9">
        <v>1.9168530405981734</v>
      </c>
      <c r="O39" s="9">
        <v>18.275138304464829</v>
      </c>
      <c r="P39" s="7">
        <v>3</v>
      </c>
      <c r="Q39" s="9">
        <v>15.958913043478262</v>
      </c>
      <c r="R39" s="9">
        <v>2.3162252609865668</v>
      </c>
      <c r="S39" s="9">
        <v>3.8156581565770065E-2</v>
      </c>
      <c r="T39" s="21">
        <v>0.80610719999999991</v>
      </c>
      <c r="U39" s="21">
        <v>12.892799999999999</v>
      </c>
      <c r="V39" s="1">
        <v>0.81899999999999995</v>
      </c>
    </row>
    <row r="40" spans="1:22" x14ac:dyDescent="0.2">
      <c r="A40" s="1" t="s">
        <v>7</v>
      </c>
      <c r="B40" s="1" t="s">
        <v>21</v>
      </c>
      <c r="C40" s="12" t="s">
        <v>30</v>
      </c>
      <c r="D40" s="1" t="s">
        <v>79</v>
      </c>
      <c r="E40" s="9">
        <v>11.183333333333334</v>
      </c>
      <c r="F40" s="9">
        <v>140.70859169372034</v>
      </c>
      <c r="G40" s="7"/>
      <c r="H40" s="9">
        <v>147.16062671640725</v>
      </c>
      <c r="I40" s="7">
        <v>2</v>
      </c>
      <c r="J40" s="36">
        <v>0.57693308697647516</v>
      </c>
      <c r="K40" s="9">
        <v>15.835766084076434</v>
      </c>
      <c r="M40" s="9">
        <v>13.918913043478261</v>
      </c>
      <c r="N40" s="9">
        <v>1.9168530405981734</v>
      </c>
      <c r="O40" s="9">
        <v>16.707296164673004</v>
      </c>
      <c r="P40" s="7">
        <v>3</v>
      </c>
      <c r="Q40" s="9">
        <v>15.509347826086959</v>
      </c>
      <c r="R40" s="9">
        <v>1.1979483385860448</v>
      </c>
      <c r="S40" s="9">
        <v>-6.428357991166575E-2</v>
      </c>
      <c r="T40" s="21">
        <v>0.81306819999999991</v>
      </c>
      <c r="U40" s="21">
        <v>5.9317999999999991</v>
      </c>
      <c r="V40" s="1">
        <v>0.81899999999999995</v>
      </c>
    </row>
    <row r="41" spans="1:22" x14ac:dyDescent="0.2">
      <c r="A41" s="1" t="s">
        <v>7</v>
      </c>
      <c r="B41" s="1" t="s">
        <v>16</v>
      </c>
      <c r="C41" s="12" t="s">
        <v>32</v>
      </c>
      <c r="D41" s="1" t="s">
        <v>79</v>
      </c>
      <c r="E41" s="9">
        <v>11.45</v>
      </c>
      <c r="F41" s="9">
        <v>140.70859169372034</v>
      </c>
      <c r="G41" s="7"/>
      <c r="H41" s="9">
        <v>155.34836759893548</v>
      </c>
      <c r="I41" s="7">
        <v>3</v>
      </c>
      <c r="J41" s="36">
        <v>1.2785830484904057</v>
      </c>
      <c r="K41" s="9">
        <v>15.835766084076434</v>
      </c>
      <c r="M41" s="9">
        <v>13.918913043478261</v>
      </c>
      <c r="N41" s="9">
        <v>1.9168530405981734</v>
      </c>
      <c r="O41" s="9">
        <v>15.950869972399653</v>
      </c>
      <c r="P41" s="7">
        <v>3</v>
      </c>
      <c r="Q41" s="9">
        <v>13.74195652173913</v>
      </c>
      <c r="R41" s="9">
        <v>2.208913450660523</v>
      </c>
      <c r="S41" s="9">
        <v>2.5507459394091672E-2</v>
      </c>
      <c r="T41" s="21">
        <v>0.81899999999999995</v>
      </c>
      <c r="U41" s="9">
        <v>0</v>
      </c>
      <c r="V41" s="1">
        <v>0.81899999999999995</v>
      </c>
    </row>
    <row r="42" spans="1:22" x14ac:dyDescent="0.2">
      <c r="A42" s="1" t="s">
        <v>7</v>
      </c>
      <c r="B42" s="1" t="s">
        <v>17</v>
      </c>
      <c r="C42" s="12" t="s">
        <v>32</v>
      </c>
      <c r="D42" s="1" t="s">
        <v>79</v>
      </c>
      <c r="E42" s="9">
        <v>11.65</v>
      </c>
      <c r="F42" s="9">
        <v>140.70859169372034</v>
      </c>
      <c r="G42" s="7"/>
      <c r="H42" s="9">
        <v>172.13064609906598</v>
      </c>
      <c r="I42" s="7">
        <v>3</v>
      </c>
      <c r="J42" s="36">
        <v>2.6971720519609996</v>
      </c>
      <c r="K42" s="9">
        <v>15.835766084076434</v>
      </c>
      <c r="M42" s="9">
        <v>13.918913043478261</v>
      </c>
      <c r="N42" s="9">
        <v>1.9168530405981734</v>
      </c>
      <c r="O42" s="9">
        <v>15.921139060516202</v>
      </c>
      <c r="P42" s="7">
        <v>3</v>
      </c>
      <c r="Q42" s="9">
        <v>14.019782608695653</v>
      </c>
      <c r="R42" s="9">
        <v>1.9013564518205488</v>
      </c>
      <c r="S42" s="9">
        <v>-1.3301792942167045E-3</v>
      </c>
      <c r="T42" s="21">
        <v>0.81899999999999995</v>
      </c>
      <c r="U42" s="9">
        <v>0</v>
      </c>
      <c r="V42" s="1">
        <v>0.81899999999999995</v>
      </c>
    </row>
    <row r="43" spans="1:22" x14ac:dyDescent="0.2">
      <c r="A43" s="1" t="s">
        <v>7</v>
      </c>
      <c r="B43" s="1" t="s">
        <v>18</v>
      </c>
      <c r="C43" s="12" t="s">
        <v>32</v>
      </c>
      <c r="D43" s="1" t="s">
        <v>79</v>
      </c>
      <c r="E43" s="9">
        <v>11.85</v>
      </c>
      <c r="F43" s="9">
        <v>140.70859169372034</v>
      </c>
      <c r="G43" s="7"/>
      <c r="H43" s="9">
        <v>193.82535227391452</v>
      </c>
      <c r="I43" s="7">
        <v>2</v>
      </c>
      <c r="J43" s="36">
        <v>4.4824270531809436</v>
      </c>
      <c r="K43" s="9">
        <v>15.835766084076434</v>
      </c>
      <c r="M43" s="9">
        <v>13.918913043478261</v>
      </c>
      <c r="N43" s="9">
        <v>1.9168530405981734</v>
      </c>
      <c r="O43" s="9">
        <v>18.600254870273304</v>
      </c>
      <c r="P43" s="7">
        <v>2</v>
      </c>
      <c r="Q43" s="9">
        <v>14.328913043478259</v>
      </c>
      <c r="R43" s="9">
        <v>4.2713418267950445</v>
      </c>
      <c r="S43" s="9">
        <v>0.19869103680986255</v>
      </c>
      <c r="T43" s="21">
        <v>0.81899999999999995</v>
      </c>
      <c r="U43" s="9">
        <v>0</v>
      </c>
      <c r="V43" s="1">
        <v>0.81899999999999995</v>
      </c>
    </row>
    <row r="44" spans="1:22" x14ac:dyDescent="0.2">
      <c r="A44" s="1" t="s">
        <v>5</v>
      </c>
      <c r="B44" s="1" t="s">
        <v>13</v>
      </c>
      <c r="C44" s="1" t="s">
        <v>31</v>
      </c>
      <c r="D44" s="1" t="s">
        <v>80</v>
      </c>
      <c r="E44" s="9">
        <v>10.266666666666667</v>
      </c>
      <c r="F44" s="9">
        <v>121.94924779114642</v>
      </c>
      <c r="G44" s="7">
        <v>2</v>
      </c>
      <c r="H44" s="9">
        <v>155.27544402722103</v>
      </c>
      <c r="I44" s="7">
        <v>3</v>
      </c>
      <c r="J44" s="36">
        <v>3.2460580749423316</v>
      </c>
      <c r="K44" s="9">
        <v>11.204609464079502</v>
      </c>
      <c r="L44" s="1">
        <v>3</v>
      </c>
      <c r="M44" s="9">
        <v>9.7054347826086946</v>
      </c>
      <c r="N44" s="9">
        <v>1.4991746814708069</v>
      </c>
      <c r="O44" s="9">
        <v>16.669481920568117</v>
      </c>
      <c r="P44" s="7">
        <v>3</v>
      </c>
      <c r="Q44" s="9">
        <v>15.123913043478261</v>
      </c>
      <c r="R44" s="9">
        <v>1.5455688770898561</v>
      </c>
      <c r="S44" s="9">
        <v>4.5189151576996E-3</v>
      </c>
      <c r="T44" s="21">
        <v>0.81321566666666667</v>
      </c>
      <c r="U44" s="21">
        <v>5.7843333333333335</v>
      </c>
      <c r="V44" s="1">
        <v>0.81899999999999995</v>
      </c>
    </row>
    <row r="45" spans="1:22" x14ac:dyDescent="0.2">
      <c r="A45" s="1" t="s">
        <v>5</v>
      </c>
      <c r="B45" s="1" t="s">
        <v>14</v>
      </c>
      <c r="C45" s="1" t="s">
        <v>31</v>
      </c>
      <c r="D45" s="1" t="s">
        <v>80</v>
      </c>
      <c r="E45" s="9">
        <v>9.6</v>
      </c>
      <c r="F45" s="9">
        <v>121.94924779114642</v>
      </c>
      <c r="G45" s="7"/>
      <c r="H45" s="9">
        <v>144.32227935647134</v>
      </c>
      <c r="I45" s="7">
        <v>3</v>
      </c>
      <c r="J45" s="36">
        <v>2.330524121388013</v>
      </c>
      <c r="K45" s="9">
        <v>11.204609464079502</v>
      </c>
      <c r="M45" s="9">
        <v>9.7054347826086946</v>
      </c>
      <c r="N45" s="9">
        <v>1.4991746814708069</v>
      </c>
      <c r="O45" s="9">
        <v>15.387915629127955</v>
      </c>
      <c r="P45" s="7">
        <v>2</v>
      </c>
      <c r="Q45" s="9">
        <v>13.802391304347825</v>
      </c>
      <c r="R45" s="9">
        <v>1.5855243247801294</v>
      </c>
      <c r="S45" s="9">
        <v>8.9947545113877592E-3</v>
      </c>
      <c r="T45" s="21">
        <v>0.81288653333333327</v>
      </c>
      <c r="U45" s="21">
        <v>6.1134666666666666</v>
      </c>
      <c r="V45" s="1">
        <v>0.81899999999999995</v>
      </c>
    </row>
    <row r="46" spans="1:22" x14ac:dyDescent="0.2">
      <c r="A46" s="1" t="s">
        <v>5</v>
      </c>
      <c r="B46" s="1" t="s">
        <v>15</v>
      </c>
      <c r="C46" s="1" t="s">
        <v>31</v>
      </c>
      <c r="D46" s="1" t="s">
        <v>80</v>
      </c>
      <c r="E46" s="9">
        <v>9.1666666666666661</v>
      </c>
      <c r="F46" s="9">
        <v>121.94924779114642</v>
      </c>
      <c r="G46" s="7"/>
      <c r="H46" s="9">
        <v>192.4197041522167</v>
      </c>
      <c r="I46" s="7">
        <v>3</v>
      </c>
      <c r="J46" s="36">
        <v>7.6876861484803944</v>
      </c>
      <c r="K46" s="9">
        <v>11.204609464079502</v>
      </c>
      <c r="M46" s="9">
        <v>9.7054347826086946</v>
      </c>
      <c r="N46" s="9">
        <v>1.4991746814708069</v>
      </c>
      <c r="O46" s="9">
        <v>26.192616424026387</v>
      </c>
      <c r="P46" s="7">
        <v>3</v>
      </c>
      <c r="Q46" s="9">
        <v>21.426956521739129</v>
      </c>
      <c r="R46" s="9">
        <v>4.7656599022872577</v>
      </c>
      <c r="S46" s="9">
        <v>0.35634384227088556</v>
      </c>
      <c r="T46" s="21">
        <v>0.80763149999999995</v>
      </c>
      <c r="U46" s="21">
        <v>11.368500000000001</v>
      </c>
      <c r="V46" s="1">
        <v>0.81899999999999995</v>
      </c>
    </row>
    <row r="47" spans="1:22" x14ac:dyDescent="0.2">
      <c r="A47" s="1" t="s">
        <v>5</v>
      </c>
      <c r="B47" s="1" t="s">
        <v>22</v>
      </c>
      <c r="C47" s="1" t="s">
        <v>31</v>
      </c>
      <c r="D47" s="1" t="s">
        <v>80</v>
      </c>
      <c r="E47" s="9">
        <v>9.9499999999999993</v>
      </c>
      <c r="F47" s="9">
        <v>121.94924779114642</v>
      </c>
      <c r="G47" s="7"/>
      <c r="H47" s="9">
        <v>128.24504659124608</v>
      </c>
      <c r="I47" s="7">
        <v>2</v>
      </c>
      <c r="J47" s="36">
        <v>0.63274359799996593</v>
      </c>
      <c r="K47" s="9">
        <v>11.204609464079502</v>
      </c>
      <c r="M47" s="9">
        <v>9.7054347826086946</v>
      </c>
      <c r="N47" s="9">
        <v>1.4991746814708069</v>
      </c>
      <c r="O47" s="9">
        <v>18.648260156949224</v>
      </c>
      <c r="P47" s="7">
        <v>3</v>
      </c>
      <c r="Q47" s="9">
        <v>17.441521739130437</v>
      </c>
      <c r="R47" s="9">
        <v>1.2067384178187872</v>
      </c>
      <c r="S47" s="9">
        <v>-2.9390579261509519E-2</v>
      </c>
      <c r="T47" s="21">
        <v>0.81100799999999995</v>
      </c>
      <c r="U47" s="21">
        <v>7.9920000000000009</v>
      </c>
      <c r="V47" s="1">
        <v>0.81899999999999995</v>
      </c>
    </row>
    <row r="48" spans="1:22" x14ac:dyDescent="0.2">
      <c r="A48" s="1" t="s">
        <v>5</v>
      </c>
      <c r="B48" s="1" t="s">
        <v>23</v>
      </c>
      <c r="C48" s="1" t="s">
        <v>31</v>
      </c>
      <c r="D48" s="1" t="s">
        <v>80</v>
      </c>
      <c r="E48" s="9">
        <v>9.3666666666666671</v>
      </c>
      <c r="F48" s="9">
        <v>121.94924779114642</v>
      </c>
      <c r="G48" s="7"/>
      <c r="H48" s="9">
        <v>254.38522042058</v>
      </c>
      <c r="I48" s="7">
        <v>1</v>
      </c>
      <c r="J48" s="36">
        <v>14.139071810971558</v>
      </c>
      <c r="K48" s="9">
        <v>11.204609464079502</v>
      </c>
      <c r="M48" s="9">
        <v>9.7054347826086946</v>
      </c>
      <c r="N48" s="9">
        <v>1.4991746814708069</v>
      </c>
      <c r="O48" s="9">
        <v>22.395790705258676</v>
      </c>
      <c r="P48" s="7">
        <v>3</v>
      </c>
      <c r="Q48" s="9">
        <v>23.518695652173911</v>
      </c>
      <c r="R48" s="9">
        <v>-1.1229049469152343</v>
      </c>
      <c r="S48" s="9">
        <v>-0.27993732687395456</v>
      </c>
      <c r="T48" s="21">
        <v>0.81079214999999993</v>
      </c>
      <c r="U48" s="21">
        <v>8.2078500000000005</v>
      </c>
      <c r="V48" s="1">
        <v>0.81899999999999995</v>
      </c>
    </row>
    <row r="49" spans="1:22" x14ac:dyDescent="0.2">
      <c r="A49" s="1" t="s">
        <v>5</v>
      </c>
      <c r="B49" s="1" t="s">
        <v>24</v>
      </c>
      <c r="C49" s="1" t="s">
        <v>31</v>
      </c>
      <c r="D49" s="1" t="s">
        <v>80</v>
      </c>
      <c r="E49" s="9">
        <v>10.4</v>
      </c>
      <c r="F49" s="9">
        <v>121.94924779114642</v>
      </c>
      <c r="G49" s="7"/>
      <c r="H49" s="9">
        <v>132.97907497490843</v>
      </c>
      <c r="I49" s="7">
        <v>1</v>
      </c>
      <c r="J49" s="36">
        <v>1.0605603061309623</v>
      </c>
      <c r="K49" s="9">
        <v>11.204609464079502</v>
      </c>
      <c r="M49" s="9">
        <v>9.7054347826086946</v>
      </c>
      <c r="N49" s="9">
        <v>1.4991746814708069</v>
      </c>
      <c r="O49" s="9">
        <v>17.005560165729641</v>
      </c>
      <c r="P49" s="7">
        <v>3</v>
      </c>
      <c r="Q49" s="9">
        <v>15.305217391304346</v>
      </c>
      <c r="R49" s="9">
        <v>1.7003427744252946</v>
      </c>
      <c r="S49" s="9">
        <v>1.9343085861008431E-2</v>
      </c>
      <c r="T49" s="21">
        <v>0.813087</v>
      </c>
      <c r="U49" s="21">
        <v>5.9130000000000011</v>
      </c>
      <c r="V49" s="1">
        <v>0.81899999999999995</v>
      </c>
    </row>
    <row r="50" spans="1:22" x14ac:dyDescent="0.2">
      <c r="A50" s="1" t="s">
        <v>5</v>
      </c>
      <c r="B50" s="1" t="s">
        <v>16</v>
      </c>
      <c r="C50" s="1" t="s">
        <v>32</v>
      </c>
      <c r="D50" s="1" t="s">
        <v>80</v>
      </c>
      <c r="E50" s="9">
        <v>10.883333333333333</v>
      </c>
      <c r="F50" s="9">
        <v>121.94924779114642</v>
      </c>
      <c r="G50" s="7"/>
      <c r="H50" s="9">
        <v>145.80223635173923</v>
      </c>
      <c r="I50" s="7">
        <v>1</v>
      </c>
      <c r="J50" s="36">
        <v>2.1916987957665675</v>
      </c>
      <c r="K50" s="9">
        <v>11.204609464079502</v>
      </c>
      <c r="M50" s="9">
        <v>9.7054347826086946</v>
      </c>
      <c r="N50" s="9">
        <v>1.4991746814708069</v>
      </c>
      <c r="O50" s="9">
        <v>10.13090044640925</v>
      </c>
      <c r="P50" s="7">
        <v>3</v>
      </c>
      <c r="Q50" s="9">
        <v>9.3263043478260865</v>
      </c>
      <c r="R50" s="9">
        <v>0.80459609858316306</v>
      </c>
      <c r="S50" s="9">
        <v>-6.3820390464408322E-2</v>
      </c>
      <c r="T50" s="21">
        <v>0.81899999999999995</v>
      </c>
      <c r="U50" s="9">
        <v>0</v>
      </c>
      <c r="V50" s="1">
        <v>0.81899999999999995</v>
      </c>
    </row>
    <row r="51" spans="1:22" x14ac:dyDescent="0.2">
      <c r="A51" s="1" t="s">
        <v>5</v>
      </c>
      <c r="B51" s="1" t="s">
        <v>17</v>
      </c>
      <c r="C51" s="1" t="s">
        <v>32</v>
      </c>
      <c r="D51" s="1" t="s">
        <v>80</v>
      </c>
      <c r="E51" s="9">
        <v>10.983333333333333</v>
      </c>
      <c r="F51" s="9">
        <v>121.94924779114642</v>
      </c>
      <c r="G51" s="7"/>
      <c r="H51" s="9">
        <v>173.05387247681017</v>
      </c>
      <c r="I51" s="7">
        <v>3</v>
      </c>
      <c r="J51" s="36">
        <v>4.6529248575718141</v>
      </c>
      <c r="K51" s="9">
        <v>11.204609464079502</v>
      </c>
      <c r="M51" s="9">
        <v>9.7054347826086946</v>
      </c>
      <c r="N51" s="9">
        <v>1.4991746814708069</v>
      </c>
      <c r="O51" s="9">
        <v>9.6138174063308863</v>
      </c>
      <c r="P51" s="7">
        <v>3</v>
      </c>
      <c r="Q51" s="9">
        <v>8.9278260869565216</v>
      </c>
      <c r="R51" s="9">
        <v>0.68599131937436475</v>
      </c>
      <c r="S51" s="9">
        <v>-7.4037938885867266E-2</v>
      </c>
      <c r="T51" s="21">
        <v>0.81899999999999995</v>
      </c>
      <c r="U51" s="9">
        <v>0</v>
      </c>
      <c r="V51" s="1">
        <v>0.81899999999999995</v>
      </c>
    </row>
    <row r="52" spans="1:22" x14ac:dyDescent="0.2">
      <c r="A52" s="1" t="s">
        <v>6</v>
      </c>
      <c r="B52" s="1" t="s">
        <v>13</v>
      </c>
      <c r="C52" s="1" t="s">
        <v>31</v>
      </c>
      <c r="D52" s="1" t="s">
        <v>81</v>
      </c>
      <c r="E52" s="9">
        <v>11.083333333333334</v>
      </c>
      <c r="F52" s="9">
        <v>201.23730426328586</v>
      </c>
      <c r="G52" s="7">
        <v>2</v>
      </c>
      <c r="H52" s="9">
        <v>163.80809211837243</v>
      </c>
      <c r="I52" s="7">
        <v>3</v>
      </c>
      <c r="J52" s="36">
        <v>-3.3770717724733923</v>
      </c>
      <c r="K52" s="9">
        <v>20.837351020747175</v>
      </c>
      <c r="L52" s="1">
        <v>3</v>
      </c>
      <c r="M52" s="9">
        <v>17.301521739130436</v>
      </c>
      <c r="N52" s="9">
        <v>3.5358292816167385</v>
      </c>
      <c r="O52" s="9">
        <v>23.846619338702492</v>
      </c>
      <c r="P52" s="7">
        <v>3</v>
      </c>
      <c r="Q52" s="9">
        <v>20.617826086956523</v>
      </c>
      <c r="R52" s="9">
        <v>3.2287932517459694</v>
      </c>
      <c r="S52" s="9">
        <v>-2.7702498935708485E-2</v>
      </c>
      <c r="T52" s="21">
        <v>0.81321566666666667</v>
      </c>
      <c r="U52" s="21">
        <v>5.7843333333333335</v>
      </c>
      <c r="V52" s="1">
        <v>0.81899999999999995</v>
      </c>
    </row>
    <row r="53" spans="1:22" x14ac:dyDescent="0.2">
      <c r="A53" s="1" t="s">
        <v>6</v>
      </c>
      <c r="B53" s="1" t="s">
        <v>14</v>
      </c>
      <c r="C53" s="1" t="s">
        <v>31</v>
      </c>
      <c r="D53" s="1" t="s">
        <v>81</v>
      </c>
      <c r="E53" s="9">
        <v>10.733333333333333</v>
      </c>
      <c r="F53" s="9">
        <v>201.23730426328586</v>
      </c>
      <c r="G53" s="7"/>
      <c r="H53" s="9">
        <v>332.2573077458631</v>
      </c>
      <c r="I53" s="7">
        <v>3</v>
      </c>
      <c r="J53" s="36">
        <v>12.206832622600365</v>
      </c>
      <c r="K53" s="9">
        <v>20.837351020747175</v>
      </c>
      <c r="M53" s="9">
        <v>17.301521739130436</v>
      </c>
      <c r="N53" s="9">
        <v>3.5358292816167385</v>
      </c>
      <c r="O53" s="9">
        <v>21.281611234315985</v>
      </c>
      <c r="P53" s="7">
        <v>3</v>
      </c>
      <c r="Q53" s="9">
        <v>20.239130434782609</v>
      </c>
      <c r="R53" s="9">
        <v>1.0424807995333758</v>
      </c>
      <c r="S53" s="9">
        <v>-0.23229954802018909</v>
      </c>
      <c r="T53" s="21">
        <v>0.81288653333333327</v>
      </c>
      <c r="U53" s="21">
        <v>6.1134666666666666</v>
      </c>
      <c r="V53" s="1">
        <v>0.81899999999999995</v>
      </c>
    </row>
    <row r="54" spans="1:22" x14ac:dyDescent="0.2">
      <c r="A54" s="1" t="s">
        <v>6</v>
      </c>
      <c r="B54" s="1" t="s">
        <v>15</v>
      </c>
      <c r="C54" s="1" t="s">
        <v>31</v>
      </c>
      <c r="D54" s="1" t="s">
        <v>81</v>
      </c>
      <c r="E54" s="9">
        <v>10.15</v>
      </c>
      <c r="F54" s="9">
        <v>201.23730426328586</v>
      </c>
      <c r="G54" s="7"/>
      <c r="H54" s="9">
        <v>184.47679265784936</v>
      </c>
      <c r="I54" s="7">
        <v>3</v>
      </c>
      <c r="J54" s="36">
        <v>-1.6512819315700991</v>
      </c>
      <c r="K54" s="9">
        <v>20.837351020747175</v>
      </c>
      <c r="M54" s="9">
        <v>17.301521739130436</v>
      </c>
      <c r="N54" s="9">
        <v>3.5358292816167385</v>
      </c>
      <c r="O54" s="9">
        <v>25.754159285868994</v>
      </c>
      <c r="P54" s="7">
        <v>3</v>
      </c>
      <c r="Q54" s="9">
        <v>26.681086956521739</v>
      </c>
      <c r="R54" s="9">
        <v>-0.92692767065274495</v>
      </c>
      <c r="S54" s="9">
        <v>-0.43968048790832348</v>
      </c>
      <c r="T54" s="21">
        <v>0.80763149999999995</v>
      </c>
      <c r="U54" s="21">
        <v>11.368500000000001</v>
      </c>
      <c r="V54" s="1">
        <v>0.81899999999999995</v>
      </c>
    </row>
    <row r="55" spans="1:22" x14ac:dyDescent="0.2">
      <c r="A55" s="1" t="s">
        <v>6</v>
      </c>
      <c r="B55" s="1" t="s">
        <v>22</v>
      </c>
      <c r="C55" s="1" t="s">
        <v>31</v>
      </c>
      <c r="D55" s="1" t="s">
        <v>81</v>
      </c>
      <c r="E55" s="9">
        <v>10.416666666666666</v>
      </c>
      <c r="F55" s="9">
        <v>201.23730426328586</v>
      </c>
      <c r="G55" s="7"/>
      <c r="H55" s="9">
        <v>131.64719741379642</v>
      </c>
      <c r="I55" s="7">
        <v>3</v>
      </c>
      <c r="J55" s="36">
        <v>-6.6806502575509867</v>
      </c>
      <c r="K55" s="9">
        <v>20.837351020747175</v>
      </c>
      <c r="M55" s="9">
        <v>17.301521739130436</v>
      </c>
      <c r="N55" s="9">
        <v>3.5358292816167385</v>
      </c>
      <c r="O55" s="9">
        <v>24.698639017293115</v>
      </c>
      <c r="P55" s="7">
        <v>3</v>
      </c>
      <c r="Q55" s="9">
        <v>21.085217391304347</v>
      </c>
      <c r="R55" s="9">
        <v>3.6134216259887673</v>
      </c>
      <c r="S55" s="9">
        <v>7.4488650597147633E-3</v>
      </c>
      <c r="T55" s="21">
        <v>0.81100799999999995</v>
      </c>
      <c r="U55" s="21">
        <v>7.9920000000000009</v>
      </c>
      <c r="V55" s="1">
        <v>0.81899999999999995</v>
      </c>
    </row>
    <row r="56" spans="1:22" x14ac:dyDescent="0.2">
      <c r="A56" s="1" t="s">
        <v>6</v>
      </c>
      <c r="B56" s="1" t="s">
        <v>23</v>
      </c>
      <c r="C56" s="1" t="s">
        <v>31</v>
      </c>
      <c r="D56" s="1" t="s">
        <v>81</v>
      </c>
      <c r="E56" s="9">
        <v>9.9166666666666661</v>
      </c>
      <c r="F56" s="9">
        <v>201.23730426328586</v>
      </c>
      <c r="G56" s="7"/>
      <c r="H56" s="9">
        <v>169.29409448727486</v>
      </c>
      <c r="I56" s="7">
        <v>3</v>
      </c>
      <c r="J56" s="36">
        <v>-3.2211640110263198</v>
      </c>
      <c r="K56" s="9">
        <v>20.837351020747175</v>
      </c>
      <c r="M56" s="9">
        <v>17.301521739130436</v>
      </c>
      <c r="N56" s="9">
        <v>3.5358292816167385</v>
      </c>
      <c r="O56" s="9">
        <v>26.488970943876183</v>
      </c>
      <c r="P56" s="7">
        <v>3</v>
      </c>
      <c r="Q56" s="9">
        <v>24.655217391304348</v>
      </c>
      <c r="R56" s="9">
        <v>1.8337535525718351</v>
      </c>
      <c r="S56" s="9">
        <v>-0.17163788864318355</v>
      </c>
      <c r="T56" s="21">
        <v>0.81079214999999993</v>
      </c>
      <c r="U56" s="21">
        <v>8.2078500000000005</v>
      </c>
      <c r="V56" s="1">
        <v>0.81899999999999995</v>
      </c>
    </row>
    <row r="57" spans="1:22" x14ac:dyDescent="0.2">
      <c r="A57" s="1" t="s">
        <v>6</v>
      </c>
      <c r="B57" s="1" t="s">
        <v>24</v>
      </c>
      <c r="C57" s="1" t="s">
        <v>31</v>
      </c>
      <c r="D57" s="1" t="s">
        <v>81</v>
      </c>
      <c r="E57" s="9">
        <v>11.3</v>
      </c>
      <c r="F57" s="9">
        <v>201.23730426328586</v>
      </c>
      <c r="G57" s="7"/>
      <c r="H57" s="9">
        <v>130.81800911978993</v>
      </c>
      <c r="I57" s="7">
        <v>3</v>
      </c>
      <c r="J57" s="36">
        <v>-6.2317960303978692</v>
      </c>
      <c r="K57" s="9">
        <v>20.837351020747175</v>
      </c>
      <c r="M57" s="9">
        <v>17.301521739130436</v>
      </c>
      <c r="N57" s="9">
        <v>3.5358292816167385</v>
      </c>
      <c r="O57" s="9">
        <v>23.231493884872535</v>
      </c>
      <c r="P57" s="7">
        <v>3</v>
      </c>
      <c r="Q57" s="9">
        <v>27.57413043478261</v>
      </c>
      <c r="R57" s="9">
        <v>-4.3426365499100754</v>
      </c>
      <c r="S57" s="9">
        <v>-0.69720936562184188</v>
      </c>
      <c r="T57" s="21">
        <v>0.813087</v>
      </c>
      <c r="U57" s="21">
        <v>5.9130000000000011</v>
      </c>
      <c r="V57" s="1">
        <v>0.81899999999999995</v>
      </c>
    </row>
    <row r="58" spans="1:22" x14ac:dyDescent="0.2">
      <c r="A58" s="1" t="s">
        <v>6</v>
      </c>
      <c r="B58" s="1" t="s">
        <v>16</v>
      </c>
      <c r="C58" s="1" t="s">
        <v>32</v>
      </c>
      <c r="D58" s="1" t="s">
        <v>81</v>
      </c>
      <c r="E58" s="9">
        <v>11.533333333333333</v>
      </c>
      <c r="F58" s="9">
        <v>201.23730426328586</v>
      </c>
      <c r="G58" s="7"/>
      <c r="H58" s="9">
        <v>146.83740009555552</v>
      </c>
      <c r="I58" s="7">
        <v>2</v>
      </c>
      <c r="J58" s="36">
        <v>-4.7167546966240179</v>
      </c>
      <c r="K58" s="9">
        <v>20.837351020747175</v>
      </c>
      <c r="M58" s="9">
        <v>17.301521739130436</v>
      </c>
      <c r="N58" s="9">
        <v>3.5358292816167385</v>
      </c>
      <c r="O58" s="9">
        <v>19.179466000421982</v>
      </c>
      <c r="P58" s="7">
        <v>3</v>
      </c>
      <c r="Q58" s="9">
        <v>17.222608695652173</v>
      </c>
      <c r="R58" s="9">
        <v>1.9568573047698088</v>
      </c>
      <c r="S58" s="9">
        <v>-0.13690508469771068</v>
      </c>
      <c r="T58" s="21">
        <v>0.81899999999999995</v>
      </c>
      <c r="U58" s="9">
        <v>0</v>
      </c>
      <c r="V58" s="1">
        <v>0.81899999999999995</v>
      </c>
    </row>
    <row r="59" spans="1:22" x14ac:dyDescent="0.2">
      <c r="A59" s="1" t="s">
        <v>6</v>
      </c>
      <c r="B59" s="1" t="s">
        <v>17</v>
      </c>
      <c r="C59" s="1" t="s">
        <v>32</v>
      </c>
      <c r="D59" s="1" t="s">
        <v>81</v>
      </c>
      <c r="E59" s="9">
        <v>11.7</v>
      </c>
      <c r="F59" s="9">
        <v>201.23730426328586</v>
      </c>
      <c r="G59" s="7"/>
      <c r="H59" s="9">
        <v>162.84384150659471</v>
      </c>
      <c r="I59" s="7">
        <v>3</v>
      </c>
      <c r="J59" s="36">
        <v>-3.281492543306936</v>
      </c>
      <c r="K59" s="9">
        <v>20.837351020747175</v>
      </c>
      <c r="M59" s="9">
        <v>17.301521739130436</v>
      </c>
      <c r="N59" s="9">
        <v>3.5358292816167385</v>
      </c>
      <c r="O59" s="9">
        <v>19.689688625342836</v>
      </c>
      <c r="P59" s="7">
        <v>3</v>
      </c>
      <c r="Q59" s="9">
        <v>18.552826086956518</v>
      </c>
      <c r="R59" s="9">
        <v>1.1368625383863176</v>
      </c>
      <c r="S59" s="9">
        <v>-0.20503989258379668</v>
      </c>
      <c r="T59" s="21">
        <v>0.81899999999999995</v>
      </c>
      <c r="U59" s="9">
        <v>0</v>
      </c>
      <c r="V59" s="1">
        <v>0.81899999999999995</v>
      </c>
    </row>
    <row r="60" spans="1:22" x14ac:dyDescent="0.2">
      <c r="A60" s="1" t="s">
        <v>6</v>
      </c>
      <c r="B60" s="1" t="s">
        <v>18</v>
      </c>
      <c r="C60" s="1" t="s">
        <v>32</v>
      </c>
      <c r="D60" s="1" t="s">
        <v>81</v>
      </c>
      <c r="E60" s="9">
        <v>11.883333333333333</v>
      </c>
      <c r="F60" s="9">
        <v>201.23730426328586</v>
      </c>
      <c r="G60" s="7"/>
      <c r="H60" s="9">
        <v>116.33402971576483</v>
      </c>
      <c r="I60" s="7">
        <v>3</v>
      </c>
      <c r="J60" s="36">
        <v>-7.144735586046651</v>
      </c>
      <c r="K60" s="9">
        <v>20.837351020747175</v>
      </c>
      <c r="M60" s="9">
        <v>17.301521739130436</v>
      </c>
      <c r="N60" s="9">
        <v>3.5358292816167385</v>
      </c>
      <c r="O60" s="9">
        <v>17.712697179893617</v>
      </c>
      <c r="P60" s="7">
        <v>3</v>
      </c>
      <c r="Q60" s="9">
        <v>18.680869565217389</v>
      </c>
      <c r="R60" s="9">
        <v>-0.96817238532377203</v>
      </c>
      <c r="S60" s="9">
        <v>-0.37901837309457315</v>
      </c>
      <c r="T60" s="21">
        <v>0.81899999999999995</v>
      </c>
      <c r="U60" s="9">
        <v>0</v>
      </c>
      <c r="V60" s="1">
        <v>0.81899999999999995</v>
      </c>
    </row>
    <row r="61" spans="1:22" x14ac:dyDescent="0.2">
      <c r="J61" s="34"/>
    </row>
    <row r="62" spans="1:22" x14ac:dyDescent="0.2">
      <c r="J62" s="34"/>
    </row>
    <row r="63" spans="1:22" x14ac:dyDescent="0.2">
      <c r="J63" s="34"/>
    </row>
    <row r="64" spans="1:22" x14ac:dyDescent="0.2">
      <c r="J64" s="34"/>
    </row>
    <row r="65" spans="10:10" x14ac:dyDescent="0.2">
      <c r="J65" s="34"/>
    </row>
    <row r="66" spans="10:10" x14ac:dyDescent="0.2">
      <c r="J66" s="34"/>
    </row>
    <row r="67" spans="10:10" x14ac:dyDescent="0.2">
      <c r="J67" s="34"/>
    </row>
    <row r="68" spans="10:10" x14ac:dyDescent="0.2">
      <c r="J68" s="34"/>
    </row>
    <row r="69" spans="10:10" x14ac:dyDescent="0.2">
      <c r="J69" s="34"/>
    </row>
    <row r="70" spans="10:10" x14ac:dyDescent="0.2">
      <c r="J70" s="34"/>
    </row>
    <row r="71" spans="10:10" x14ac:dyDescent="0.2">
      <c r="J71" s="34"/>
    </row>
    <row r="72" spans="10:10" x14ac:dyDescent="0.2">
      <c r="J72" s="34"/>
    </row>
    <row r="73" spans="10:10" x14ac:dyDescent="0.2">
      <c r="J73" s="34"/>
    </row>
    <row r="74" spans="10:10" x14ac:dyDescent="0.2">
      <c r="J74" s="34"/>
    </row>
    <row r="75" spans="10:10" x14ac:dyDescent="0.2">
      <c r="J75" s="34"/>
    </row>
    <row r="76" spans="10:10" x14ac:dyDescent="0.2">
      <c r="J76" s="34"/>
    </row>
    <row r="77" spans="10:10" x14ac:dyDescent="0.2">
      <c r="J77" s="34"/>
    </row>
    <row r="78" spans="10:10" x14ac:dyDescent="0.2">
      <c r="J78" s="34"/>
    </row>
    <row r="79" spans="10:10" x14ac:dyDescent="0.2">
      <c r="J79" s="34"/>
    </row>
    <row r="80" spans="10:10" x14ac:dyDescent="0.2">
      <c r="J80" s="34"/>
    </row>
  </sheetData>
  <mergeCells count="8">
    <mergeCell ref="L1:L2"/>
    <mergeCell ref="P1:P2"/>
    <mergeCell ref="A1:A2"/>
    <mergeCell ref="B1:B2"/>
    <mergeCell ref="C1:C2"/>
    <mergeCell ref="D1:D2"/>
    <mergeCell ref="G1:G2"/>
    <mergeCell ref="I1:I2"/>
  </mergeCells>
  <phoneticPr fontId="3" type="noConversion"/>
  <pageMargins left="0.7" right="0.7" top="0.75" bottom="0.75" header="0.3" footer="0.3"/>
  <pageSetup paperSize="9" orientation="portrait"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Metadata</vt:lpstr>
      <vt:lpstr>1.1_ExpDesignChrono</vt:lpstr>
      <vt:lpstr>1.2_BudgetParameters</vt:lpstr>
      <vt:lpstr>1.3_CN_uptake</vt:lpstr>
      <vt:lpstr>1.4_Zooplankton_capture</vt:lpstr>
      <vt:lpstr>1.5_Oxygen</vt:lpstr>
      <vt:lpstr>1.6_Ammonium</vt:lpstr>
      <vt:lpstr>1.7_POC_PON</vt:lpstr>
      <vt:lpstr>1.8_DOC_DON</vt:lpstr>
      <vt:lpstr>1.9_Zooplankton_fjord</vt:lpstr>
      <vt:lpstr>1.10_Stats_LME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R. Maier</dc:creator>
  <cp:lastModifiedBy>Sandra R. Maier</cp:lastModifiedBy>
  <cp:lastPrinted>2021-05-21T13:06:57Z</cp:lastPrinted>
  <dcterms:created xsi:type="dcterms:W3CDTF">2019-10-03T11:27:01Z</dcterms:created>
  <dcterms:modified xsi:type="dcterms:W3CDTF">2021-10-14T09:53:34Z</dcterms:modified>
</cp:coreProperties>
</file>