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tab" sheetId="4" r:id="rId1"/>
    <sheet name="№№" sheetId="11" r:id="rId2"/>
    <sheet name="I_C" sheetId="21" r:id="rId3"/>
    <sheet name="I_C#" sheetId="31" r:id="rId4"/>
  </sheets>
  <definedNames>
    <definedName name="_xlnm.Print_Area" localSheetId="1">№№!$D$2:$G$26</definedName>
    <definedName name="_xlnm.Print_Area" localSheetId="0">tab!#REF!</definedName>
  </definedNames>
  <calcPr calcId="125725"/>
</workbook>
</file>

<file path=xl/calcChain.xml><?xml version="1.0" encoding="utf-8"?>
<calcChain xmlns="http://schemas.openxmlformats.org/spreadsheetml/2006/main">
  <c r="R15" i="31"/>
  <c r="M15"/>
  <c r="N18"/>
  <c r="M18" i="21"/>
  <c r="D8" i="31"/>
  <c r="D9"/>
  <c r="Q17"/>
  <c r="O17"/>
  <c r="O16"/>
  <c r="P17"/>
  <c r="P16"/>
  <c r="P15"/>
  <c r="O15"/>
  <c r="O18"/>
  <c r="N15"/>
  <c r="E31" i="11"/>
  <c r="E32"/>
  <c r="E33" s="1"/>
  <c r="L25" i="31"/>
  <c r="S25"/>
  <c r="R25"/>
  <c r="Q25"/>
  <c r="P25"/>
  <c r="O25"/>
  <c r="N25"/>
  <c r="M25"/>
  <c r="S24"/>
  <c r="R24"/>
  <c r="Q24"/>
  <c r="P24"/>
  <c r="O24"/>
  <c r="N24"/>
  <c r="M24"/>
  <c r="L24"/>
  <c r="S23"/>
  <c r="R23"/>
  <c r="Q23"/>
  <c r="P23"/>
  <c r="O23"/>
  <c r="N23"/>
  <c r="M23"/>
  <c r="L23"/>
  <c r="S22"/>
  <c r="R22"/>
  <c r="Q22"/>
  <c r="P22"/>
  <c r="O22"/>
  <c r="N22"/>
  <c r="M22"/>
  <c r="L22"/>
  <c r="S21"/>
  <c r="R21"/>
  <c r="Q21"/>
  <c r="P21"/>
  <c r="O21"/>
  <c r="N21"/>
  <c r="M21"/>
  <c r="L21"/>
  <c r="S20"/>
  <c r="R20"/>
  <c r="Q20"/>
  <c r="P20"/>
  <c r="O20"/>
  <c r="N20"/>
  <c r="M20"/>
  <c r="L20"/>
  <c r="S19"/>
  <c r="R19"/>
  <c r="Q19"/>
  <c r="P19"/>
  <c r="O19"/>
  <c r="N19"/>
  <c r="M19"/>
  <c r="L19"/>
  <c r="S18"/>
  <c r="R18"/>
  <c r="Q18"/>
  <c r="P18"/>
  <c r="M18"/>
  <c r="L18"/>
  <c r="S17"/>
  <c r="R17"/>
  <c r="N17"/>
  <c r="M17"/>
  <c r="L17"/>
  <c r="S16"/>
  <c r="R16"/>
  <c r="Q16"/>
  <c r="N16"/>
  <c r="M16"/>
  <c r="L16"/>
  <c r="S15"/>
  <c r="Q15"/>
  <c r="L15"/>
  <c r="D9" i="21"/>
  <c r="D8"/>
  <c r="Q15"/>
  <c r="M15"/>
  <c r="N15"/>
  <c r="D10" i="31" l="1"/>
  <c r="Z18" s="1"/>
  <c r="X18"/>
  <c r="W19"/>
  <c r="V20"/>
  <c r="Z20"/>
  <c r="U21"/>
  <c r="Y21"/>
  <c r="X22"/>
  <c r="W23"/>
  <c r="V24"/>
  <c r="Z24"/>
  <c r="V25"/>
  <c r="Z25"/>
  <c r="Y16"/>
  <c r="V18"/>
  <c r="V19"/>
  <c r="Z19"/>
  <c r="U20"/>
  <c r="Y20"/>
  <c r="X21"/>
  <c r="V17"/>
  <c r="Y18"/>
  <c r="X19"/>
  <c r="W20"/>
  <c r="V21"/>
  <c r="Z21"/>
  <c r="U22"/>
  <c r="W22"/>
  <c r="Y22"/>
  <c r="V23"/>
  <c r="X23"/>
  <c r="Z23"/>
  <c r="U24"/>
  <c r="W24"/>
  <c r="Y24"/>
  <c r="U25"/>
  <c r="W25"/>
  <c r="Y25"/>
  <c r="W15"/>
  <c r="X16"/>
  <c r="W16"/>
  <c r="W17"/>
  <c r="X17"/>
  <c r="W18"/>
  <c r="Y17"/>
  <c r="X15"/>
  <c r="D10" i="21"/>
  <c r="U15" s="1"/>
  <c r="P18"/>
  <c r="O18"/>
  <c r="U17" i="31" l="1"/>
  <c r="X25"/>
  <c r="AH25" s="1"/>
  <c r="Y23"/>
  <c r="Z16"/>
  <c r="X24"/>
  <c r="Z22"/>
  <c r="U23"/>
  <c r="V22"/>
  <c r="W21"/>
  <c r="X20"/>
  <c r="V16"/>
  <c r="AH16" s="1"/>
  <c r="Z15"/>
  <c r="V15"/>
  <c r="AH15" s="1"/>
  <c r="U15"/>
  <c r="Y15"/>
  <c r="U16"/>
  <c r="U19"/>
  <c r="Y19"/>
  <c r="Z17"/>
  <c r="U18"/>
  <c r="AF15"/>
  <c r="AF25"/>
  <c r="AF22"/>
  <c r="AH23"/>
  <c r="AH21"/>
  <c r="AH19"/>
  <c r="AH18"/>
  <c r="AH20"/>
  <c r="AH22"/>
  <c r="AH24"/>
  <c r="AH17"/>
  <c r="N27" i="21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S15"/>
  <c r="R15"/>
  <c r="Z15" s="1"/>
  <c r="N16"/>
  <c r="N17"/>
  <c r="N18"/>
  <c r="N19"/>
  <c r="O19"/>
  <c r="P19"/>
  <c r="N20"/>
  <c r="O20"/>
  <c r="P2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O27"/>
  <c r="P27"/>
  <c r="N28"/>
  <c r="O28"/>
  <c r="P28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M16"/>
  <c r="M1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32"/>
  <c r="L33"/>
  <c r="L34"/>
  <c r="L35"/>
  <c r="L36"/>
  <c r="AF16" i="31" l="1"/>
  <c r="AI16" s="1"/>
  <c r="AC16" s="1"/>
  <c r="AI15"/>
  <c r="AD15" s="1"/>
  <c r="AF18"/>
  <c r="AF17"/>
  <c r="AI17" s="1"/>
  <c r="AF21"/>
  <c r="AF24"/>
  <c r="AF20"/>
  <c r="AF19"/>
  <c r="AF23"/>
  <c r="W35" i="21"/>
  <c r="L31"/>
  <c r="L30"/>
  <c r="L29"/>
  <c r="L28"/>
  <c r="L27"/>
  <c r="L26"/>
  <c r="L25"/>
  <c r="L24"/>
  <c r="L23"/>
  <c r="L22"/>
  <c r="L21"/>
  <c r="L20"/>
  <c r="L19"/>
  <c r="L18"/>
  <c r="L17"/>
  <c r="L16"/>
  <c r="L15"/>
  <c r="F31" i="11"/>
  <c r="D32"/>
  <c r="D33" s="1"/>
  <c r="D34" s="1"/>
  <c r="D35" s="1"/>
  <c r="D36" s="1"/>
  <c r="D37" s="1"/>
  <c r="D38" s="1"/>
  <c r="D39" s="1"/>
  <c r="D40" s="1"/>
  <c r="D41" s="1"/>
  <c r="F30"/>
  <c r="F4"/>
  <c r="E5"/>
  <c r="E6" s="1"/>
  <c r="D6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F5"/>
  <c r="AE15" i="31" l="1"/>
  <c r="AC15"/>
  <c r="AE17"/>
  <c r="AD17"/>
  <c r="AC17"/>
  <c r="AI21"/>
  <c r="AE16"/>
  <c r="AD16"/>
  <c r="AI20"/>
  <c r="AI25"/>
  <c r="AI23"/>
  <c r="AI18"/>
  <c r="AI24"/>
  <c r="AI19"/>
  <c r="AI22"/>
  <c r="V15" i="21"/>
  <c r="F32" i="11"/>
  <c r="V19" i="21"/>
  <c r="V23"/>
  <c r="V28"/>
  <c r="V32"/>
  <c r="V36"/>
  <c r="U20"/>
  <c r="U24"/>
  <c r="U28"/>
  <c r="U32"/>
  <c r="U36"/>
  <c r="U27"/>
  <c r="U35"/>
  <c r="V18"/>
  <c r="V22"/>
  <c r="V26"/>
  <c r="V31"/>
  <c r="V35"/>
  <c r="U19"/>
  <c r="U25"/>
  <c r="U31"/>
  <c r="V27"/>
  <c r="Y18"/>
  <c r="Z19"/>
  <c r="Y22"/>
  <c r="Z23"/>
  <c r="Y26"/>
  <c r="Z27"/>
  <c r="Y30"/>
  <c r="Z31"/>
  <c r="Y34"/>
  <c r="Z35"/>
  <c r="X18"/>
  <c r="X20"/>
  <c r="X22"/>
  <c r="X24"/>
  <c r="X26"/>
  <c r="W28"/>
  <c r="W30"/>
  <c r="W32"/>
  <c r="W34"/>
  <c r="W36"/>
  <c r="Y15"/>
  <c r="Y17"/>
  <c r="Z18"/>
  <c r="AF18" s="1"/>
  <c r="Y21"/>
  <c r="Z22"/>
  <c r="AF22" s="1"/>
  <c r="Y25"/>
  <c r="Z26"/>
  <c r="AF26" s="1"/>
  <c r="Y29"/>
  <c r="Z30"/>
  <c r="AF30" s="1"/>
  <c r="Y33"/>
  <c r="Z34"/>
  <c r="AF34" s="1"/>
  <c r="W18"/>
  <c r="W20"/>
  <c r="W22"/>
  <c r="W24"/>
  <c r="W26"/>
  <c r="X28"/>
  <c r="X30"/>
  <c r="X32"/>
  <c r="X34"/>
  <c r="X36"/>
  <c r="V17"/>
  <c r="V21"/>
  <c r="V25"/>
  <c r="V30"/>
  <c r="V34"/>
  <c r="U17"/>
  <c r="U22"/>
  <c r="U26"/>
  <c r="U30"/>
  <c r="U34"/>
  <c r="U23"/>
  <c r="U33"/>
  <c r="V16"/>
  <c r="V20"/>
  <c r="V24"/>
  <c r="V29"/>
  <c r="V33"/>
  <c r="U16"/>
  <c r="U21"/>
  <c r="U29"/>
  <c r="U18"/>
  <c r="Y16"/>
  <c r="Z17"/>
  <c r="Y20"/>
  <c r="Z21"/>
  <c r="Y24"/>
  <c r="Z25"/>
  <c r="Y28"/>
  <c r="Z29"/>
  <c r="Y32"/>
  <c r="Z33"/>
  <c r="Y36"/>
  <c r="W19"/>
  <c r="W21"/>
  <c r="W23"/>
  <c r="W25"/>
  <c r="X27"/>
  <c r="X29"/>
  <c r="X31"/>
  <c r="X33"/>
  <c r="X35"/>
  <c r="Z16"/>
  <c r="AF16" s="1"/>
  <c r="Y19"/>
  <c r="Z20"/>
  <c r="AF20" s="1"/>
  <c r="Y23"/>
  <c r="Z24"/>
  <c r="AF24" s="1"/>
  <c r="Y27"/>
  <c r="Z28"/>
  <c r="AF28" s="1"/>
  <c r="Y31"/>
  <c r="Z32"/>
  <c r="AF32" s="1"/>
  <c r="Y35"/>
  <c r="Z36"/>
  <c r="AF36" s="1"/>
  <c r="X19"/>
  <c r="X21"/>
  <c r="X23"/>
  <c r="X25"/>
  <c r="W27"/>
  <c r="W29"/>
  <c r="W31"/>
  <c r="W33"/>
  <c r="E34" i="11"/>
  <c r="F33"/>
  <c r="E7"/>
  <c r="F6"/>
  <c r="AB15" i="31" l="1"/>
  <c r="AB17"/>
  <c r="AM15"/>
  <c r="AH15" i="21"/>
  <c r="AF15"/>
  <c r="AB16" i="31"/>
  <c r="AL16" s="1"/>
  <c r="AK15"/>
  <c r="AN16"/>
  <c r="AK17"/>
  <c r="AM17"/>
  <c r="AC18"/>
  <c r="AE18"/>
  <c r="AD18"/>
  <c r="AD21"/>
  <c r="AC21"/>
  <c r="AE21"/>
  <c r="AE25"/>
  <c r="AC25"/>
  <c r="AD25"/>
  <c r="AE22"/>
  <c r="AC22"/>
  <c r="AD22"/>
  <c r="AC24"/>
  <c r="AE24"/>
  <c r="AD24"/>
  <c r="AD19"/>
  <c r="AE19"/>
  <c r="AC19"/>
  <c r="AD23"/>
  <c r="AE23"/>
  <c r="AC23"/>
  <c r="AC20"/>
  <c r="AD20"/>
  <c r="AE20"/>
  <c r="AL17"/>
  <c r="AL15"/>
  <c r="AN17"/>
  <c r="AF33" i="21"/>
  <c r="AF29"/>
  <c r="AF25"/>
  <c r="AF21"/>
  <c r="AF17"/>
  <c r="AF35"/>
  <c r="AF31"/>
  <c r="AF23"/>
  <c r="AF27"/>
  <c r="AF19"/>
  <c r="AH36"/>
  <c r="AI36" s="1"/>
  <c r="AD36" s="1"/>
  <c r="AH24"/>
  <c r="AH16"/>
  <c r="AH34"/>
  <c r="AH17"/>
  <c r="AH20"/>
  <c r="AH30"/>
  <c r="AH33"/>
  <c r="AH25"/>
  <c r="AH35"/>
  <c r="AH26"/>
  <c r="AH18"/>
  <c r="AH28"/>
  <c r="AH19"/>
  <c r="AH27"/>
  <c r="AH29"/>
  <c r="AH21"/>
  <c r="AH31"/>
  <c r="AH22"/>
  <c r="AH32"/>
  <c r="AH23"/>
  <c r="E8" i="11"/>
  <c r="F7"/>
  <c r="F34"/>
  <c r="E35"/>
  <c r="AI15" i="21" l="1"/>
  <c r="AC15" s="1"/>
  <c r="AN15" i="31"/>
  <c r="AK16"/>
  <c r="AM16"/>
  <c r="AB25"/>
  <c r="AM25" s="1"/>
  <c r="AB21"/>
  <c r="AM21" s="1"/>
  <c r="AK25"/>
  <c r="AB18"/>
  <c r="AM18" s="1"/>
  <c r="AB23"/>
  <c r="AM23" s="1"/>
  <c r="AB24"/>
  <c r="AK24" s="1"/>
  <c r="AB19"/>
  <c r="AN19" s="1"/>
  <c r="AB22"/>
  <c r="AM22" s="1"/>
  <c r="AB20"/>
  <c r="AK20" s="1"/>
  <c r="AN24"/>
  <c r="AI27" i="21"/>
  <c r="AD27" s="1"/>
  <c r="AC36"/>
  <c r="AE36"/>
  <c r="AI19"/>
  <c r="AI35"/>
  <c r="AI16"/>
  <c r="AC16" s="1"/>
  <c r="AI24"/>
  <c r="AI21"/>
  <c r="AI25"/>
  <c r="AI29"/>
  <c r="AI33"/>
  <c r="AI28"/>
  <c r="AI32"/>
  <c r="AI23"/>
  <c r="AI31"/>
  <c r="AI17"/>
  <c r="AI20"/>
  <c r="AI18"/>
  <c r="AI22"/>
  <c r="AI26"/>
  <c r="AI30"/>
  <c r="AI34"/>
  <c r="AC34" s="1"/>
  <c r="E36" i="11"/>
  <c r="F35"/>
  <c r="E9"/>
  <c r="F8"/>
  <c r="AN22" i="31" l="1"/>
  <c r="AN23"/>
  <c r="AN21"/>
  <c r="AL25"/>
  <c r="AB36" i="21"/>
  <c r="AK21" i="31"/>
  <c r="AL21"/>
  <c r="AN25"/>
  <c r="AN18"/>
  <c r="AM24"/>
  <c r="AK18"/>
  <c r="AL18"/>
  <c r="AN20"/>
  <c r="AK23"/>
  <c r="AL23"/>
  <c r="AK19"/>
  <c r="AL19"/>
  <c r="AM20"/>
  <c r="AK22"/>
  <c r="AL22"/>
  <c r="AL20"/>
  <c r="AM19"/>
  <c r="AL24"/>
  <c r="AE27" i="21"/>
  <c r="AC27"/>
  <c r="AE34"/>
  <c r="AD34"/>
  <c r="AC18"/>
  <c r="AD18"/>
  <c r="AE18"/>
  <c r="AE23"/>
  <c r="AD23"/>
  <c r="AC23"/>
  <c r="AE30"/>
  <c r="AD30"/>
  <c r="AC30"/>
  <c r="AD22"/>
  <c r="AE22"/>
  <c r="AC22"/>
  <c r="AE20"/>
  <c r="AD20"/>
  <c r="AC20"/>
  <c r="AD31"/>
  <c r="AC31"/>
  <c r="AE31"/>
  <c r="AD15"/>
  <c r="AE15"/>
  <c r="AD28"/>
  <c r="AE28"/>
  <c r="AC28"/>
  <c r="AE29"/>
  <c r="AD29"/>
  <c r="AC29"/>
  <c r="AE21"/>
  <c r="AD21"/>
  <c r="AC21"/>
  <c r="AE16"/>
  <c r="AD16"/>
  <c r="AC19"/>
  <c r="AE19"/>
  <c r="AD19"/>
  <c r="AD26"/>
  <c r="AC26"/>
  <c r="AE26"/>
  <c r="AD17"/>
  <c r="AE17"/>
  <c r="AC17"/>
  <c r="AE32"/>
  <c r="AC32"/>
  <c r="AD32"/>
  <c r="AD33"/>
  <c r="AE33"/>
  <c r="AC33"/>
  <c r="AE25"/>
  <c r="AD25"/>
  <c r="AC25"/>
  <c r="AC24"/>
  <c r="AE24"/>
  <c r="AD24"/>
  <c r="AD35"/>
  <c r="AC35"/>
  <c r="AE35"/>
  <c r="E10" i="11"/>
  <c r="F9"/>
  <c r="E37"/>
  <c r="F36"/>
  <c r="AB16" i="21" l="1"/>
  <c r="AB15"/>
  <c r="AK15" s="1"/>
  <c r="AB27"/>
  <c r="AL27" s="1"/>
  <c r="AB21"/>
  <c r="AK21" s="1"/>
  <c r="AB23"/>
  <c r="AK23" s="1"/>
  <c r="AK36"/>
  <c r="AM36"/>
  <c r="AB26"/>
  <c r="AK26" s="1"/>
  <c r="AB20"/>
  <c r="AK20" s="1"/>
  <c r="AN36"/>
  <c r="AB22"/>
  <c r="AK22" s="1"/>
  <c r="AB25"/>
  <c r="AK25" s="1"/>
  <c r="AB24"/>
  <c r="AK24" s="1"/>
  <c r="AB32"/>
  <c r="AK32" s="1"/>
  <c r="AK27"/>
  <c r="AK16"/>
  <c r="AB30"/>
  <c r="AK30" s="1"/>
  <c r="AL36"/>
  <c r="AB35"/>
  <c r="AK35" s="1"/>
  <c r="AB33"/>
  <c r="AK33" s="1"/>
  <c r="AB17"/>
  <c r="AK17" s="1"/>
  <c r="AB29"/>
  <c r="AK29" s="1"/>
  <c r="AB28"/>
  <c r="AK28" s="1"/>
  <c r="AB31"/>
  <c r="AK31" s="1"/>
  <c r="AB19"/>
  <c r="AK19" s="1"/>
  <c r="AB18"/>
  <c r="AK18" s="1"/>
  <c r="AB34"/>
  <c r="AK34" s="1"/>
  <c r="E38" i="11"/>
  <c r="F37"/>
  <c r="E11"/>
  <c r="F10"/>
  <c r="AN27" i="21" l="1"/>
  <c r="AM27"/>
  <c r="AM21"/>
  <c r="AL18"/>
  <c r="AN21"/>
  <c r="AN29"/>
  <c r="AN20"/>
  <c r="AN23"/>
  <c r="AM23"/>
  <c r="AN24"/>
  <c r="AN26"/>
  <c r="AL35"/>
  <c r="AL28"/>
  <c r="AM32"/>
  <c r="AN34"/>
  <c r="AM15"/>
  <c r="AN19"/>
  <c r="AM22"/>
  <c r="AM29"/>
  <c r="AN25"/>
  <c r="AL31"/>
  <c r="AL33"/>
  <c r="AM24"/>
  <c r="AL15"/>
  <c r="AL24"/>
  <c r="AM34"/>
  <c r="AN15"/>
  <c r="AM19"/>
  <c r="AM25"/>
  <c r="AN22"/>
  <c r="AN16"/>
  <c r="AL20"/>
  <c r="AM18"/>
  <c r="AM28"/>
  <c r="AN17"/>
  <c r="AL21"/>
  <c r="AM17"/>
  <c r="AM31"/>
  <c r="AM16"/>
  <c r="AM35"/>
  <c r="AN30"/>
  <c r="AL29"/>
  <c r="AN35"/>
  <c r="AL34"/>
  <c r="AN31"/>
  <c r="AM26"/>
  <c r="AL17"/>
  <c r="AN32"/>
  <c r="AL30"/>
  <c r="AL16"/>
  <c r="AL32"/>
  <c r="AL25"/>
  <c r="AM30"/>
  <c r="AN33"/>
  <c r="AL22"/>
  <c r="AN18"/>
  <c r="AN28"/>
  <c r="AM33"/>
  <c r="AL26"/>
  <c r="AM20"/>
  <c r="AL19"/>
  <c r="AL23"/>
  <c r="E12" i="11"/>
  <c r="F11"/>
  <c r="F38"/>
  <c r="E39"/>
  <c r="E40" l="1"/>
  <c r="F39"/>
  <c r="E13"/>
  <c r="F12"/>
  <c r="F13" l="1"/>
  <c r="E14"/>
  <c r="E41"/>
  <c r="F41" s="1"/>
  <c r="F40"/>
  <c r="F14" l="1"/>
  <c r="E15"/>
  <c r="F15" l="1"/>
  <c r="E16"/>
  <c r="F16" l="1"/>
  <c r="E17"/>
  <c r="F17" l="1"/>
  <c r="E18"/>
  <c r="F18" l="1"/>
  <c r="E19"/>
  <c r="F19" l="1"/>
  <c r="E20"/>
  <c r="F20" l="1"/>
  <c r="E21"/>
  <c r="F21" l="1"/>
  <c r="E22"/>
  <c r="F22" l="1"/>
  <c r="E23"/>
  <c r="F23" l="1"/>
  <c r="E24"/>
  <c r="F24" l="1"/>
  <c r="E25"/>
  <c r="F25" l="1"/>
  <c r="E26"/>
  <c r="E27" l="1"/>
  <c r="F27" s="1"/>
  <c r="F26"/>
</calcChain>
</file>

<file path=xl/sharedStrings.xml><?xml version="1.0" encoding="utf-8"?>
<sst xmlns="http://schemas.openxmlformats.org/spreadsheetml/2006/main" count="208" uniqueCount="78">
  <si>
    <t>№</t>
  </si>
  <si>
    <t>t, min</t>
  </si>
  <si>
    <t>COSY</t>
  </si>
  <si>
    <t>t, h</t>
  </si>
  <si>
    <t>TSP, mg</t>
  </si>
  <si>
    <t>TSP, mkM</t>
  </si>
  <si>
    <t>TSP, mkM/g</t>
  </si>
  <si>
    <t>Σm</t>
  </si>
  <si>
    <t>C, mkM/g</t>
  </si>
  <si>
    <t>16-40</t>
  </si>
  <si>
    <t>-</t>
  </si>
  <si>
    <t>mm210215</t>
  </si>
  <si>
    <t>data</t>
  </si>
  <si>
    <t>19-03</t>
  </si>
  <si>
    <t>time</t>
  </si>
  <si>
    <t>19-25</t>
  </si>
  <si>
    <t>17-01</t>
  </si>
  <si>
    <t>17-35</t>
  </si>
  <si>
    <r>
      <t>H</t>
    </r>
    <r>
      <rPr>
        <b/>
        <vertAlign val="subscript"/>
        <sz val="8"/>
        <rFont val="Arial Cyr"/>
        <charset val="204"/>
      </rPr>
      <t>2</t>
    </r>
    <r>
      <rPr>
        <b/>
        <sz val="8"/>
        <rFont val="Arial Cyr"/>
        <charset val="204"/>
      </rPr>
      <t>O, mg</t>
    </r>
  </si>
  <si>
    <t>H</t>
  </si>
  <si>
    <t>ppm</t>
  </si>
  <si>
    <t>TA, mg</t>
  </si>
  <si>
    <r>
      <t>TA+H</t>
    </r>
    <r>
      <rPr>
        <b/>
        <vertAlign val="subscript"/>
        <sz val="8"/>
        <rFont val="Arial Cyr"/>
        <charset val="204"/>
      </rPr>
      <t>2</t>
    </r>
    <r>
      <rPr>
        <b/>
        <sz val="8"/>
        <rFont val="Arial Cyr"/>
        <charset val="204"/>
      </rPr>
      <t>O, mg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</si>
  <si>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</si>
  <si>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</si>
  <si>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</si>
  <si>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</si>
  <si>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</si>
  <si>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</si>
  <si>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</si>
  <si>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</si>
  <si>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</si>
  <si>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</si>
  <si>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</si>
  <si>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</si>
  <si>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</si>
  <si>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</si>
  <si>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</si>
  <si>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</si>
  <si>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</si>
  <si>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</si>
  <si>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</si>
  <si>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</si>
  <si>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</si>
  <si>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</si>
  <si>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Ac</t>
  </si>
  <si>
    <t>Ac(Σ)</t>
  </si>
  <si>
    <t>TA</t>
  </si>
  <si>
    <t>1,2-DA</t>
  </si>
  <si>
    <t>2-MA</t>
  </si>
  <si>
    <t>1-MA</t>
  </si>
  <si>
    <t>Ac(A)</t>
  </si>
  <si>
    <t>C, %</t>
  </si>
  <si>
    <t xml:space="preserve"> k(/)Ac</t>
  </si>
  <si>
    <t>TSP</t>
  </si>
  <si>
    <r>
      <t>0.000 s [-Si(CH</t>
    </r>
    <r>
      <rPr>
        <vertAlign val="subscript"/>
        <sz val="8"/>
        <rFont val="Arial Cyr"/>
        <charset val="204"/>
      </rPr>
      <t>3</t>
    </r>
    <r>
      <rPr>
        <sz val="8"/>
        <rFont val="Arial Cyr"/>
        <charset val="204"/>
      </rPr>
      <t>)</t>
    </r>
    <r>
      <rPr>
        <vertAlign val="subscript"/>
        <sz val="8"/>
        <rFont val="Arial Cyr"/>
        <charset val="204"/>
      </rPr>
      <t>3</t>
    </r>
    <r>
      <rPr>
        <sz val="8"/>
        <rFont val="Arial Cyr"/>
        <charset val="204"/>
      </rPr>
      <t>]</t>
    </r>
  </si>
  <si>
    <t>1D</t>
  </si>
  <si>
    <t>1D+2D(COSY)</t>
  </si>
  <si>
    <t>Chemical shift and multiplicity [proton(s)]</t>
  </si>
  <si>
    <r>
      <t>3.740 m [</t>
    </r>
    <r>
      <rPr>
        <vertAlign val="superscript"/>
        <sz val="8"/>
        <rFont val="Arial Cyr"/>
        <charset val="204"/>
      </rPr>
      <t>1,3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4.971 m [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CH]</t>
    </r>
  </si>
  <si>
    <r>
      <t>3.616 dd [</t>
    </r>
    <r>
      <rPr>
        <vertAlign val="superscript"/>
        <sz val="8"/>
        <rFont val="Arial Cyr"/>
        <charset val="204"/>
      </rPr>
      <t>3</t>
    </r>
    <r>
      <rPr>
        <vertAlign val="superscript"/>
        <sz val="8"/>
        <rFont val="Symbol"/>
        <family val="1"/>
        <charset val="2"/>
      </rPr>
      <t>b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3.665 dd [</t>
    </r>
    <r>
      <rPr>
        <vertAlign val="superscript"/>
        <sz val="8"/>
        <rFont val="Arial Cyr"/>
        <charset val="204"/>
      </rPr>
      <t>3</t>
    </r>
    <r>
      <rPr>
        <vertAlign val="superscript"/>
        <sz val="8"/>
        <rFont val="Symbol"/>
        <family val="1"/>
        <charset val="2"/>
      </rPr>
      <t>a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3.972 m [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CH]; 4.105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b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4.205 dd [</t>
    </r>
    <r>
      <rPr>
        <vertAlign val="superscript"/>
        <sz val="8"/>
        <rFont val="Cambria"/>
        <family val="1"/>
        <charset val="204"/>
      </rPr>
      <t>1a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</t>
    </r>
  </si>
  <si>
    <r>
      <t>2.1236 s [</t>
    </r>
    <r>
      <rPr>
        <vertAlign val="superscript"/>
        <sz val="8"/>
        <rFont val="Arial Cyr"/>
        <charset val="204"/>
      </rPr>
      <t>2'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3</t>
    </r>
    <r>
      <rPr>
        <sz val="8"/>
        <rFont val="Arial Cyr"/>
        <charset val="204"/>
      </rPr>
      <t>]; 2.1379 s [</t>
    </r>
    <r>
      <rPr>
        <vertAlign val="superscript"/>
        <sz val="8"/>
        <rFont val="Arial Cyr"/>
        <charset val="204"/>
      </rPr>
      <t>2''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3</t>
    </r>
    <r>
      <rPr>
        <sz val="8"/>
        <rFont val="Arial Cyr"/>
        <charset val="204"/>
      </rPr>
      <t>]; 4.3045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b</t>
    </r>
    <r>
      <rPr>
        <vertAlign val="superscript"/>
        <sz val="8"/>
        <rFont val="Arial Cyr"/>
        <charset val="204"/>
      </rPr>
      <t>,3</t>
    </r>
    <r>
      <rPr>
        <vertAlign val="superscript"/>
        <sz val="8"/>
        <rFont val="Symbol"/>
        <family val="1"/>
        <charset val="2"/>
      </rPr>
      <t>b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4.3603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a</t>
    </r>
    <r>
      <rPr>
        <vertAlign val="superscript"/>
        <sz val="8"/>
        <rFont val="Arial Cyr"/>
        <charset val="204"/>
      </rPr>
      <t>,3</t>
    </r>
    <r>
      <rPr>
        <vertAlign val="superscript"/>
        <sz val="8"/>
        <rFont val="Symbol"/>
        <family val="1"/>
        <charset val="2"/>
      </rPr>
      <t>a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5.3145 m [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CH]</t>
    </r>
  </si>
  <si>
    <r>
      <t>3.775 m [</t>
    </r>
    <r>
      <rPr>
        <vertAlign val="superscript"/>
        <sz val="8"/>
        <rFont val="Arial Cyr"/>
        <charset val="204"/>
      </rPr>
      <t>3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4.245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b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4.341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a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5.134 m [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CH]</t>
    </r>
  </si>
  <si>
    <t>TGKK</t>
  </si>
  <si>
    <r>
      <t>0.8828 t [</t>
    </r>
    <r>
      <rPr>
        <vertAlign val="superscript"/>
        <sz val="8"/>
        <rFont val="Arial Cyr"/>
        <charset val="204"/>
      </rPr>
      <t>n'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3</t>
    </r>
    <r>
      <rPr>
        <sz val="8"/>
        <rFont val="Arial Cyr"/>
        <charset val="204"/>
      </rPr>
      <t>]; 1.295 m [</t>
    </r>
    <r>
      <rPr>
        <vertAlign val="superscript"/>
        <sz val="8"/>
        <rFont val="Arial Cyr"/>
        <charset val="204"/>
      </rPr>
      <t>4'-n'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1.584 t [</t>
    </r>
    <r>
      <rPr>
        <vertAlign val="superscript"/>
        <sz val="8"/>
        <rFont val="Arial Cyr"/>
        <charset val="204"/>
      </rPr>
      <t>3'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2.252 t [</t>
    </r>
    <r>
      <rPr>
        <vertAlign val="superscript"/>
        <sz val="8"/>
        <rFont val="Arial Cyr"/>
        <charset val="204"/>
      </rPr>
      <t>2'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4.0995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b</t>
    </r>
    <r>
      <rPr>
        <vertAlign val="superscript"/>
        <sz val="8"/>
        <rFont val="Arial Cyr"/>
        <charset val="204"/>
      </rPr>
      <t>,3</t>
    </r>
    <r>
      <rPr>
        <vertAlign val="superscript"/>
        <sz val="8"/>
        <rFont val="Symbol"/>
        <family val="1"/>
        <charset val="2"/>
      </rPr>
      <t>b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4.2842 dd [</t>
    </r>
    <r>
      <rPr>
        <vertAlign val="superscript"/>
        <sz val="8"/>
        <rFont val="Arial Cyr"/>
        <charset val="204"/>
      </rPr>
      <t>1</t>
    </r>
    <r>
      <rPr>
        <vertAlign val="superscript"/>
        <sz val="8"/>
        <rFont val="Symbol"/>
        <family val="1"/>
        <charset val="2"/>
      </rPr>
      <t>a</t>
    </r>
    <r>
      <rPr>
        <vertAlign val="superscript"/>
        <sz val="8"/>
        <rFont val="Arial Cyr"/>
        <charset val="204"/>
      </rPr>
      <t>,3</t>
    </r>
    <r>
      <rPr>
        <vertAlign val="superscript"/>
        <sz val="8"/>
        <rFont val="Symbol"/>
        <family val="1"/>
        <charset val="2"/>
      </rPr>
      <t>a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5.2159 m [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CH]</t>
    </r>
  </si>
  <si>
    <r>
      <t>0.8828 t [</t>
    </r>
    <r>
      <rPr>
        <vertAlign val="superscript"/>
        <sz val="8"/>
        <rFont val="Arial Cyr"/>
        <charset val="204"/>
      </rPr>
      <t>n'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3</t>
    </r>
    <r>
      <rPr>
        <sz val="8"/>
        <rFont val="Arial Cyr"/>
        <charset val="204"/>
      </rPr>
      <t>]; 1.295 m [</t>
    </r>
    <r>
      <rPr>
        <vertAlign val="superscript"/>
        <sz val="8"/>
        <rFont val="Arial Cyr"/>
        <charset val="204"/>
      </rPr>
      <t>4'-n'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1.584 t [</t>
    </r>
    <r>
      <rPr>
        <vertAlign val="superscript"/>
        <sz val="8"/>
        <rFont val="Arial Cyr"/>
        <charset val="204"/>
      </rPr>
      <t>3'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]; 2.1754 t [</t>
    </r>
    <r>
      <rPr>
        <vertAlign val="superscript"/>
        <sz val="8"/>
        <rFont val="Arial Cyr"/>
        <charset val="204"/>
      </rPr>
      <t>2'</t>
    </r>
    <r>
      <rPr>
        <sz val="8"/>
        <rFont val="Arial Cyr"/>
        <charset val="204"/>
      </rPr>
      <t>CH</t>
    </r>
    <r>
      <rPr>
        <vertAlign val="subscript"/>
        <sz val="8"/>
        <rFont val="Arial Cyr"/>
        <charset val="204"/>
      </rPr>
      <t>2</t>
    </r>
    <r>
      <rPr>
        <sz val="8"/>
        <rFont val="Arial Cyr"/>
        <charset val="204"/>
      </rPr>
      <t>]</t>
    </r>
  </si>
  <si>
    <t>KK</t>
  </si>
  <si>
    <t>C*, mkM/g</t>
  </si>
  <si>
    <t>Integrals</t>
  </si>
  <si>
    <t>I rel.</t>
  </si>
  <si>
    <t>№ sp.</t>
  </si>
  <si>
    <t>Triacetin+HPC</t>
  </si>
  <si>
    <t>HPC, mg</t>
  </si>
  <si>
    <t>Triacetin+HPC#</t>
  </si>
  <si>
    <t>aliq., mg</t>
  </si>
  <si>
    <t>coef.</t>
  </si>
  <si>
    <t>NMR spectra</t>
  </si>
  <si>
    <t>Compounds</t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</si>
</sst>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#,##0.000"/>
    <numFmt numFmtId="166" formatCode="#,##0.0"/>
    <numFmt numFmtId="167" formatCode="#,##0.000000"/>
  </numFmts>
  <fonts count="14">
    <font>
      <sz val="10"/>
      <name val="Arial"/>
    </font>
    <font>
      <sz val="8"/>
      <name val="Arial Cyr"/>
      <charset val="204"/>
    </font>
    <font>
      <vertAlign val="subscript"/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7"/>
      <name val="Arial Cyr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vertAlign val="subscript"/>
      <sz val="8"/>
      <name val="Arial Cyr"/>
      <charset val="204"/>
    </font>
    <font>
      <sz val="8"/>
      <color indexed="10"/>
      <name val="Arial"/>
      <family val="2"/>
      <charset val="204"/>
    </font>
    <font>
      <vertAlign val="superscript"/>
      <sz val="8"/>
      <name val="Arial Cyr"/>
      <charset val="204"/>
    </font>
    <font>
      <vertAlign val="superscript"/>
      <sz val="8"/>
      <name val="Symbol"/>
      <family val="1"/>
      <charset val="2"/>
    </font>
    <font>
      <vertAlign val="superscript"/>
      <sz val="8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3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" sqref="B1"/>
    </sheetView>
  </sheetViews>
  <sheetFormatPr defaultRowHeight="12.75"/>
  <cols>
    <col min="1" max="1" width="2.7109375" style="6" customWidth="1"/>
    <col min="2" max="2" width="9.7109375" style="39" customWidth="1"/>
    <col min="3" max="3" width="83.7109375" style="39" customWidth="1"/>
    <col min="4" max="4" width="11.42578125" style="2" customWidth="1"/>
  </cols>
  <sheetData>
    <row r="1" spans="1:4">
      <c r="A1" s="4"/>
      <c r="B1" s="9" t="s">
        <v>11</v>
      </c>
      <c r="C1" s="1"/>
      <c r="D1" s="38"/>
    </row>
    <row r="2" spans="1:4">
      <c r="A2" s="4"/>
      <c r="B2" s="36"/>
      <c r="C2" s="3"/>
      <c r="D2" s="3"/>
    </row>
    <row r="3" spans="1:4">
      <c r="A3" s="3" t="s">
        <v>0</v>
      </c>
      <c r="B3" s="3" t="s">
        <v>77</v>
      </c>
      <c r="C3" s="3" t="s">
        <v>58</v>
      </c>
      <c r="D3" s="3" t="s">
        <v>76</v>
      </c>
    </row>
    <row r="4" spans="1:4">
      <c r="A4" s="5"/>
      <c r="B4" s="36" t="s">
        <v>54</v>
      </c>
      <c r="C4" s="37" t="s">
        <v>55</v>
      </c>
      <c r="D4" s="1" t="s">
        <v>56</v>
      </c>
    </row>
    <row r="5" spans="1:4">
      <c r="A5" s="5">
        <v>1</v>
      </c>
      <c r="B5" s="37" t="s">
        <v>47</v>
      </c>
      <c r="C5" s="37" t="s">
        <v>61</v>
      </c>
      <c r="D5" s="1" t="s">
        <v>57</v>
      </c>
    </row>
    <row r="6" spans="1:4">
      <c r="A6" s="5">
        <v>2</v>
      </c>
      <c r="B6" s="36" t="s">
        <v>48</v>
      </c>
      <c r="C6" s="37" t="s">
        <v>62</v>
      </c>
      <c r="D6" s="1" t="s">
        <v>57</v>
      </c>
    </row>
    <row r="7" spans="1:4">
      <c r="A7" s="5">
        <v>3</v>
      </c>
      <c r="B7" s="36" t="s">
        <v>49</v>
      </c>
      <c r="C7" s="37" t="s">
        <v>59</v>
      </c>
      <c r="D7" s="1" t="s">
        <v>57</v>
      </c>
    </row>
    <row r="8" spans="1:4">
      <c r="A8" s="5">
        <v>4</v>
      </c>
      <c r="B8" s="36" t="s">
        <v>50</v>
      </c>
      <c r="C8" s="37" t="s">
        <v>60</v>
      </c>
      <c r="D8" s="1" t="s">
        <v>57</v>
      </c>
    </row>
    <row r="9" spans="1:4">
      <c r="A9" s="5">
        <v>5</v>
      </c>
      <c r="B9" s="37" t="s">
        <v>63</v>
      </c>
      <c r="C9" s="37" t="s">
        <v>64</v>
      </c>
      <c r="D9" s="1" t="s">
        <v>57</v>
      </c>
    </row>
    <row r="10" spans="1:4">
      <c r="A10" s="5">
        <v>6</v>
      </c>
      <c r="B10" s="37" t="s">
        <v>66</v>
      </c>
      <c r="C10" s="37" t="s">
        <v>65</v>
      </c>
      <c r="D10" s="1" t="s">
        <v>57</v>
      </c>
    </row>
    <row r="11" spans="1:4">
      <c r="A11" s="5"/>
      <c r="B11" s="37"/>
      <c r="C11" s="37"/>
      <c r="D11" s="1"/>
    </row>
    <row r="12" spans="1:4">
      <c r="A12" s="5"/>
      <c r="B12" s="36"/>
      <c r="C12" s="37"/>
      <c r="D12" s="1"/>
    </row>
  </sheetData>
  <phoneticPr fontId="5" type="noConversion"/>
  <printOptions horizontalCentered="1" verticalCentered="1"/>
  <pageMargins left="0" right="0" top="0" bottom="0" header="0" footer="0"/>
  <pageSetup paperSize="9" scale="105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1.25"/>
  <cols>
    <col min="1" max="1" width="8.7109375" style="7" customWidth="1"/>
    <col min="2" max="2" width="7.42578125" style="7" customWidth="1"/>
    <col min="3" max="3" width="6.7109375" style="11" customWidth="1"/>
    <col min="4" max="5" width="9.7109375" style="7" customWidth="1"/>
    <col min="6" max="6" width="9.7109375" style="22" customWidth="1"/>
    <col min="7" max="7" width="6.7109375" style="18" customWidth="1"/>
    <col min="8" max="16384" width="9.140625" style="8"/>
  </cols>
  <sheetData>
    <row r="1" spans="1:7">
      <c r="A1" s="9" t="s">
        <v>11</v>
      </c>
    </row>
    <row r="2" spans="1:7">
      <c r="D2" s="9" t="s">
        <v>71</v>
      </c>
    </row>
    <row r="3" spans="1:7">
      <c r="A3" s="9" t="s">
        <v>12</v>
      </c>
      <c r="B3" s="9" t="s">
        <v>14</v>
      </c>
      <c r="C3" s="9" t="s">
        <v>1</v>
      </c>
      <c r="D3" s="9" t="s">
        <v>70</v>
      </c>
      <c r="E3" s="9" t="s">
        <v>1</v>
      </c>
      <c r="F3" s="20" t="s">
        <v>3</v>
      </c>
      <c r="G3" s="19" t="s">
        <v>75</v>
      </c>
    </row>
    <row r="4" spans="1:7">
      <c r="A4" s="24">
        <v>44253</v>
      </c>
      <c r="B4" s="25" t="s">
        <v>13</v>
      </c>
      <c r="C4" s="11">
        <v>15</v>
      </c>
      <c r="D4" s="7">
        <v>34</v>
      </c>
      <c r="E4" s="11">
        <v>0</v>
      </c>
      <c r="F4" s="22">
        <f>E4/60</f>
        <v>0</v>
      </c>
      <c r="G4" s="18">
        <v>16</v>
      </c>
    </row>
    <row r="5" spans="1:7">
      <c r="A5" s="24">
        <v>44253</v>
      </c>
      <c r="B5" s="25" t="s">
        <v>15</v>
      </c>
      <c r="C5" s="11">
        <v>15</v>
      </c>
      <c r="D5" s="7">
        <v>35</v>
      </c>
      <c r="E5" s="11">
        <f>22+C5/2</f>
        <v>29.5</v>
      </c>
      <c r="F5" s="22">
        <f t="shared" ref="F5:F27" si="0">E5/60</f>
        <v>0.49166666666666664</v>
      </c>
      <c r="G5" s="18">
        <v>16</v>
      </c>
    </row>
    <row r="6" spans="1:7">
      <c r="A6" s="24">
        <v>44253</v>
      </c>
      <c r="B6" s="11">
        <v>22</v>
      </c>
      <c r="C6" s="11">
        <v>15</v>
      </c>
      <c r="D6" s="7">
        <f>D5+1</f>
        <v>36</v>
      </c>
      <c r="E6" s="11">
        <f>E5+C5/2+C6/2</f>
        <v>44.5</v>
      </c>
      <c r="F6" s="22">
        <f t="shared" si="0"/>
        <v>0.7416666666666667</v>
      </c>
      <c r="G6" s="18">
        <v>16</v>
      </c>
    </row>
    <row r="7" spans="1:7">
      <c r="A7" s="24">
        <v>44253</v>
      </c>
      <c r="C7" s="11">
        <v>15</v>
      </c>
      <c r="D7" s="7">
        <f t="shared" ref="D7:D27" si="1">D6+1</f>
        <v>37</v>
      </c>
      <c r="E7" s="11">
        <f t="shared" ref="E7:E27" si="2">E6+C6/2+C7/2</f>
        <v>59.5</v>
      </c>
      <c r="F7" s="22">
        <f t="shared" si="0"/>
        <v>0.9916666666666667</v>
      </c>
      <c r="G7" s="18">
        <v>16</v>
      </c>
    </row>
    <row r="8" spans="1:7">
      <c r="A8" s="24">
        <v>44253</v>
      </c>
      <c r="C8" s="11">
        <v>15</v>
      </c>
      <c r="D8" s="7">
        <f t="shared" si="1"/>
        <v>38</v>
      </c>
      <c r="E8" s="11">
        <f t="shared" si="2"/>
        <v>74.5</v>
      </c>
      <c r="F8" s="22">
        <f t="shared" si="0"/>
        <v>1.2416666666666667</v>
      </c>
      <c r="G8" s="18">
        <v>16</v>
      </c>
    </row>
    <row r="9" spans="1:7">
      <c r="A9" s="24">
        <v>44253</v>
      </c>
      <c r="C9" s="11">
        <v>30</v>
      </c>
      <c r="D9" s="7">
        <f t="shared" si="1"/>
        <v>39</v>
      </c>
      <c r="E9" s="11">
        <f t="shared" si="2"/>
        <v>97</v>
      </c>
      <c r="F9" s="22">
        <f t="shared" si="0"/>
        <v>1.6166666666666667</v>
      </c>
      <c r="G9" s="18">
        <v>8</v>
      </c>
    </row>
    <row r="10" spans="1:7">
      <c r="A10" s="24">
        <v>44253</v>
      </c>
      <c r="C10" s="11">
        <v>30</v>
      </c>
      <c r="D10" s="7">
        <f t="shared" si="1"/>
        <v>40</v>
      </c>
      <c r="E10" s="11">
        <f t="shared" si="2"/>
        <v>127</v>
      </c>
      <c r="F10" s="22">
        <f t="shared" si="0"/>
        <v>2.1166666666666667</v>
      </c>
      <c r="G10" s="18">
        <v>8</v>
      </c>
    </row>
    <row r="11" spans="1:7">
      <c r="A11" s="24">
        <v>44253</v>
      </c>
      <c r="C11" s="11">
        <v>60</v>
      </c>
      <c r="D11" s="7">
        <f t="shared" si="1"/>
        <v>41</v>
      </c>
      <c r="E11" s="11">
        <f t="shared" si="2"/>
        <v>172</v>
      </c>
      <c r="F11" s="22">
        <f t="shared" si="0"/>
        <v>2.8666666666666667</v>
      </c>
      <c r="G11" s="18">
        <v>4</v>
      </c>
    </row>
    <row r="12" spans="1:7">
      <c r="A12" s="24">
        <v>44253</v>
      </c>
      <c r="C12" s="11">
        <v>60</v>
      </c>
      <c r="D12" s="7">
        <f t="shared" si="1"/>
        <v>42</v>
      </c>
      <c r="E12" s="11">
        <f t="shared" si="2"/>
        <v>232</v>
      </c>
      <c r="F12" s="22">
        <f t="shared" si="0"/>
        <v>3.8666666666666667</v>
      </c>
      <c r="G12" s="18">
        <v>4</v>
      </c>
    </row>
    <row r="13" spans="1:7">
      <c r="A13" s="24">
        <v>44253</v>
      </c>
      <c r="C13" s="11">
        <v>120</v>
      </c>
      <c r="D13" s="7">
        <f t="shared" si="1"/>
        <v>43</v>
      </c>
      <c r="E13" s="11">
        <f t="shared" si="2"/>
        <v>322</v>
      </c>
      <c r="F13" s="22">
        <f t="shared" si="0"/>
        <v>5.3666666666666663</v>
      </c>
      <c r="G13" s="18">
        <v>2</v>
      </c>
    </row>
    <row r="14" spans="1:7">
      <c r="A14" s="24">
        <v>44253</v>
      </c>
      <c r="C14" s="11">
        <v>120</v>
      </c>
      <c r="D14" s="7">
        <f t="shared" si="1"/>
        <v>44</v>
      </c>
      <c r="E14" s="11">
        <f t="shared" si="2"/>
        <v>442</v>
      </c>
      <c r="F14" s="22">
        <f t="shared" si="0"/>
        <v>7.3666666666666663</v>
      </c>
      <c r="G14" s="18">
        <v>2</v>
      </c>
    </row>
    <row r="15" spans="1:7">
      <c r="A15" s="24">
        <v>44254</v>
      </c>
      <c r="C15" s="11">
        <v>240</v>
      </c>
      <c r="D15" s="7">
        <f t="shared" si="1"/>
        <v>45</v>
      </c>
      <c r="E15" s="11">
        <f t="shared" si="2"/>
        <v>622</v>
      </c>
      <c r="F15" s="22">
        <f t="shared" si="0"/>
        <v>10.366666666666667</v>
      </c>
      <c r="G15" s="18">
        <v>1</v>
      </c>
    </row>
    <row r="16" spans="1:7">
      <c r="A16" s="24">
        <v>44254</v>
      </c>
      <c r="C16" s="11">
        <v>240</v>
      </c>
      <c r="D16" s="7">
        <f t="shared" si="1"/>
        <v>46</v>
      </c>
      <c r="E16" s="11">
        <f t="shared" si="2"/>
        <v>862</v>
      </c>
      <c r="F16" s="22">
        <f t="shared" si="0"/>
        <v>14.366666666666667</v>
      </c>
      <c r="G16" s="18">
        <v>1</v>
      </c>
    </row>
    <row r="17" spans="1:7">
      <c r="A17" s="24">
        <v>44254</v>
      </c>
      <c r="C17" s="11">
        <v>240</v>
      </c>
      <c r="D17" s="7">
        <f t="shared" si="1"/>
        <v>47</v>
      </c>
      <c r="E17" s="11">
        <f t="shared" si="2"/>
        <v>1102</v>
      </c>
      <c r="F17" s="22">
        <f t="shared" si="0"/>
        <v>18.366666666666667</v>
      </c>
      <c r="G17" s="18">
        <v>1</v>
      </c>
    </row>
    <row r="18" spans="1:7">
      <c r="A18" s="24">
        <v>44254</v>
      </c>
      <c r="C18" s="11">
        <v>240</v>
      </c>
      <c r="D18" s="7">
        <f t="shared" si="1"/>
        <v>48</v>
      </c>
      <c r="E18" s="11">
        <f t="shared" si="2"/>
        <v>1342</v>
      </c>
      <c r="F18" s="22">
        <f t="shared" si="0"/>
        <v>22.366666666666667</v>
      </c>
      <c r="G18" s="18">
        <v>1</v>
      </c>
    </row>
    <row r="19" spans="1:7">
      <c r="A19" s="24">
        <v>44254</v>
      </c>
      <c r="C19" s="11">
        <v>240</v>
      </c>
      <c r="D19" s="7">
        <f t="shared" si="1"/>
        <v>49</v>
      </c>
      <c r="E19" s="11">
        <f t="shared" si="2"/>
        <v>1582</v>
      </c>
      <c r="F19" s="22">
        <f t="shared" si="0"/>
        <v>26.366666666666667</v>
      </c>
      <c r="G19" s="18">
        <v>1</v>
      </c>
    </row>
    <row r="20" spans="1:7">
      <c r="A20" s="24">
        <v>44254</v>
      </c>
      <c r="C20" s="11">
        <v>240</v>
      </c>
      <c r="D20" s="7">
        <f t="shared" si="1"/>
        <v>50</v>
      </c>
      <c r="E20" s="11">
        <f t="shared" si="2"/>
        <v>1822</v>
      </c>
      <c r="F20" s="22">
        <f t="shared" si="0"/>
        <v>30.366666666666667</v>
      </c>
      <c r="G20" s="18">
        <v>1</v>
      </c>
    </row>
    <row r="21" spans="1:7">
      <c r="A21" s="24">
        <v>44254</v>
      </c>
      <c r="C21" s="11">
        <v>240</v>
      </c>
      <c r="D21" s="7">
        <f t="shared" si="1"/>
        <v>51</v>
      </c>
      <c r="E21" s="11">
        <f t="shared" si="2"/>
        <v>2062</v>
      </c>
      <c r="F21" s="22">
        <f t="shared" si="0"/>
        <v>34.366666666666667</v>
      </c>
      <c r="G21" s="18">
        <v>1</v>
      </c>
    </row>
    <row r="22" spans="1:7">
      <c r="A22" s="24">
        <v>44254</v>
      </c>
      <c r="C22" s="11">
        <v>240</v>
      </c>
      <c r="D22" s="7">
        <f t="shared" si="1"/>
        <v>52</v>
      </c>
      <c r="E22" s="11">
        <f t="shared" si="2"/>
        <v>2302</v>
      </c>
      <c r="F22" s="22">
        <f t="shared" si="0"/>
        <v>38.366666666666667</v>
      </c>
      <c r="G22" s="18">
        <v>1</v>
      </c>
    </row>
    <row r="23" spans="1:7">
      <c r="A23" s="7" t="s">
        <v>2</v>
      </c>
      <c r="C23" s="11">
        <v>240</v>
      </c>
      <c r="D23" s="26">
        <f t="shared" si="1"/>
        <v>53</v>
      </c>
      <c r="E23" s="11">
        <f t="shared" si="2"/>
        <v>2542</v>
      </c>
      <c r="F23" s="22">
        <f t="shared" si="0"/>
        <v>42.366666666666667</v>
      </c>
    </row>
    <row r="24" spans="1:7">
      <c r="A24" s="24">
        <v>44255</v>
      </c>
      <c r="C24" s="11">
        <v>240</v>
      </c>
      <c r="D24" s="7">
        <f t="shared" si="1"/>
        <v>54</v>
      </c>
      <c r="E24" s="11">
        <f t="shared" si="2"/>
        <v>2782</v>
      </c>
      <c r="F24" s="22">
        <f t="shared" si="0"/>
        <v>46.366666666666667</v>
      </c>
      <c r="G24" s="18">
        <v>1</v>
      </c>
    </row>
    <row r="25" spans="1:7">
      <c r="A25" s="7" t="s">
        <v>2</v>
      </c>
      <c r="C25" s="11">
        <v>240</v>
      </c>
      <c r="D25" s="26">
        <f t="shared" si="1"/>
        <v>55</v>
      </c>
      <c r="E25" s="11">
        <f t="shared" si="2"/>
        <v>3022</v>
      </c>
      <c r="F25" s="22">
        <f t="shared" si="0"/>
        <v>50.366666666666667</v>
      </c>
    </row>
    <row r="26" spans="1:7">
      <c r="A26" s="24">
        <v>44256</v>
      </c>
      <c r="C26" s="11">
        <v>240</v>
      </c>
      <c r="D26" s="7">
        <f t="shared" si="1"/>
        <v>56</v>
      </c>
      <c r="E26" s="11">
        <f t="shared" si="2"/>
        <v>3262</v>
      </c>
      <c r="F26" s="22">
        <f t="shared" si="0"/>
        <v>54.366666666666667</v>
      </c>
      <c r="G26" s="18">
        <v>1</v>
      </c>
    </row>
    <row r="27" spans="1:7">
      <c r="A27" s="24">
        <v>44256</v>
      </c>
      <c r="C27" s="11">
        <v>240</v>
      </c>
      <c r="D27" s="7">
        <f t="shared" si="1"/>
        <v>57</v>
      </c>
      <c r="E27" s="11">
        <f t="shared" si="2"/>
        <v>3502</v>
      </c>
      <c r="F27" s="22">
        <f t="shared" si="0"/>
        <v>58.366666666666667</v>
      </c>
      <c r="G27" s="18">
        <v>1</v>
      </c>
    </row>
    <row r="28" spans="1:7">
      <c r="D28" s="9" t="s">
        <v>73</v>
      </c>
    </row>
    <row r="29" spans="1:7">
      <c r="A29" s="9" t="s">
        <v>12</v>
      </c>
      <c r="B29" s="9" t="s">
        <v>14</v>
      </c>
      <c r="C29" s="9" t="s">
        <v>1</v>
      </c>
      <c r="D29" s="9" t="s">
        <v>70</v>
      </c>
      <c r="E29" s="9" t="s">
        <v>1</v>
      </c>
      <c r="F29" s="20" t="s">
        <v>3</v>
      </c>
      <c r="G29" s="19" t="s">
        <v>75</v>
      </c>
    </row>
    <row r="30" spans="1:7">
      <c r="A30" s="24">
        <v>44274</v>
      </c>
      <c r="B30" s="25" t="s">
        <v>9</v>
      </c>
      <c r="C30" s="11">
        <v>15</v>
      </c>
      <c r="D30" s="7">
        <v>93</v>
      </c>
      <c r="E30" s="11">
        <v>0</v>
      </c>
      <c r="F30" s="22">
        <f>E30/60</f>
        <v>0</v>
      </c>
      <c r="G30" s="18">
        <v>16</v>
      </c>
    </row>
    <row r="31" spans="1:7">
      <c r="A31" s="24">
        <v>44274</v>
      </c>
      <c r="B31" s="25" t="s">
        <v>16</v>
      </c>
      <c r="C31" s="11">
        <v>30</v>
      </c>
      <c r="D31" s="7">
        <v>95</v>
      </c>
      <c r="E31" s="11">
        <f>21+C31/2</f>
        <v>36</v>
      </c>
      <c r="F31" s="22">
        <f t="shared" ref="F31:F40" si="3">E31/60</f>
        <v>0.6</v>
      </c>
      <c r="G31" s="18">
        <v>8</v>
      </c>
    </row>
    <row r="32" spans="1:7">
      <c r="A32" s="24">
        <v>44274</v>
      </c>
      <c r="B32" s="25" t="s">
        <v>17</v>
      </c>
      <c r="C32" s="11">
        <v>240</v>
      </c>
      <c r="D32" s="7">
        <f t="shared" ref="D32:D41" si="4">D31+1</f>
        <v>96</v>
      </c>
      <c r="E32" s="11">
        <f>55+C32/2</f>
        <v>175</v>
      </c>
      <c r="F32" s="22">
        <f t="shared" si="3"/>
        <v>2.9166666666666665</v>
      </c>
      <c r="G32" s="18">
        <v>1</v>
      </c>
    </row>
    <row r="33" spans="1:7">
      <c r="A33" s="24">
        <v>44274</v>
      </c>
      <c r="B33" s="11">
        <v>55</v>
      </c>
      <c r="C33" s="11">
        <v>240</v>
      </c>
      <c r="D33" s="7">
        <f t="shared" si="4"/>
        <v>97</v>
      </c>
      <c r="E33" s="11">
        <f>E32+C32/2+C33/2</f>
        <v>415</v>
      </c>
      <c r="F33" s="22">
        <f t="shared" si="3"/>
        <v>6.916666666666667</v>
      </c>
      <c r="G33" s="18">
        <v>1</v>
      </c>
    </row>
    <row r="34" spans="1:7">
      <c r="A34" s="24">
        <v>44275</v>
      </c>
      <c r="C34" s="11">
        <v>240</v>
      </c>
      <c r="D34" s="7">
        <f t="shared" si="4"/>
        <v>98</v>
      </c>
      <c r="E34" s="11">
        <f t="shared" ref="E34:E41" si="5">E33+C33/2+C34/2</f>
        <v>655</v>
      </c>
      <c r="F34" s="22">
        <f t="shared" si="3"/>
        <v>10.916666666666666</v>
      </c>
      <c r="G34" s="18">
        <v>1</v>
      </c>
    </row>
    <row r="35" spans="1:7">
      <c r="A35" s="24">
        <v>44275</v>
      </c>
      <c r="C35" s="11">
        <v>240</v>
      </c>
      <c r="D35" s="7">
        <f t="shared" si="4"/>
        <v>99</v>
      </c>
      <c r="E35" s="11">
        <f t="shared" si="5"/>
        <v>895</v>
      </c>
      <c r="F35" s="22">
        <f t="shared" si="3"/>
        <v>14.916666666666666</v>
      </c>
      <c r="G35" s="18">
        <v>1</v>
      </c>
    </row>
    <row r="36" spans="1:7">
      <c r="A36" s="24">
        <v>44275</v>
      </c>
      <c r="C36" s="11">
        <v>240</v>
      </c>
      <c r="D36" s="7">
        <f t="shared" si="4"/>
        <v>100</v>
      </c>
      <c r="E36" s="11">
        <f t="shared" si="5"/>
        <v>1135</v>
      </c>
      <c r="F36" s="22">
        <f t="shared" si="3"/>
        <v>18.916666666666668</v>
      </c>
      <c r="G36" s="18">
        <v>1</v>
      </c>
    </row>
    <row r="37" spans="1:7">
      <c r="A37" s="24">
        <v>44275</v>
      </c>
      <c r="C37" s="11">
        <v>240</v>
      </c>
      <c r="D37" s="7">
        <f t="shared" si="4"/>
        <v>101</v>
      </c>
      <c r="E37" s="11">
        <f t="shared" si="5"/>
        <v>1375</v>
      </c>
      <c r="F37" s="22">
        <f t="shared" si="3"/>
        <v>22.916666666666668</v>
      </c>
      <c r="G37" s="18">
        <v>1</v>
      </c>
    </row>
    <row r="38" spans="1:7">
      <c r="A38" s="24">
        <v>44275</v>
      </c>
      <c r="C38" s="11">
        <v>240</v>
      </c>
      <c r="D38" s="7">
        <f t="shared" si="4"/>
        <v>102</v>
      </c>
      <c r="E38" s="11">
        <f t="shared" si="5"/>
        <v>1615</v>
      </c>
      <c r="F38" s="22">
        <f t="shared" si="3"/>
        <v>26.916666666666668</v>
      </c>
      <c r="G38" s="18">
        <v>1</v>
      </c>
    </row>
    <row r="39" spans="1:7">
      <c r="A39" s="24">
        <v>44275</v>
      </c>
      <c r="C39" s="11">
        <v>240</v>
      </c>
      <c r="D39" s="7">
        <f t="shared" si="4"/>
        <v>103</v>
      </c>
      <c r="E39" s="11">
        <f t="shared" si="5"/>
        <v>1855</v>
      </c>
      <c r="F39" s="22">
        <f t="shared" si="3"/>
        <v>30.916666666666668</v>
      </c>
      <c r="G39" s="18">
        <v>1</v>
      </c>
    </row>
    <row r="40" spans="1:7">
      <c r="A40" s="24">
        <v>44276</v>
      </c>
      <c r="C40" s="11">
        <v>240</v>
      </c>
      <c r="D40" s="7">
        <f t="shared" si="4"/>
        <v>104</v>
      </c>
      <c r="E40" s="11">
        <f t="shared" si="5"/>
        <v>2095</v>
      </c>
      <c r="F40" s="22">
        <f t="shared" si="3"/>
        <v>34.916666666666664</v>
      </c>
      <c r="G40" s="18">
        <v>1</v>
      </c>
    </row>
    <row r="41" spans="1:7">
      <c r="A41" s="7" t="s">
        <v>2</v>
      </c>
      <c r="C41" s="11">
        <v>240</v>
      </c>
      <c r="D41" s="26">
        <f t="shared" si="4"/>
        <v>105</v>
      </c>
      <c r="E41" s="11">
        <f t="shared" si="5"/>
        <v>2335</v>
      </c>
      <c r="F41" s="22">
        <f>E41/60</f>
        <v>38.916666666666664</v>
      </c>
      <c r="G41" s="18">
        <v>1</v>
      </c>
    </row>
    <row r="42" spans="1:7">
      <c r="A42" s="12"/>
      <c r="E42" s="21"/>
    </row>
    <row r="43" spans="1:7" s="17" customFormat="1">
      <c r="A43" s="9"/>
      <c r="B43" s="9"/>
      <c r="C43" s="23"/>
      <c r="D43" s="7"/>
      <c r="E43" s="13"/>
      <c r="F43" s="20"/>
      <c r="G43" s="19"/>
    </row>
    <row r="44" spans="1:7" s="17" customFormat="1">
      <c r="A44" s="9"/>
      <c r="B44" s="9"/>
      <c r="C44" s="23"/>
      <c r="D44" s="7"/>
      <c r="E44" s="13"/>
      <c r="F44" s="20"/>
      <c r="G44" s="19"/>
    </row>
    <row r="45" spans="1:7">
      <c r="E45" s="10"/>
    </row>
    <row r="46" spans="1:7">
      <c r="E46" s="10"/>
    </row>
    <row r="47" spans="1:7">
      <c r="E47" s="10"/>
    </row>
    <row r="48" spans="1:7">
      <c r="E48" s="10"/>
    </row>
    <row r="49" spans="1:7">
      <c r="E49" s="10"/>
    </row>
    <row r="50" spans="1:7">
      <c r="E50" s="10"/>
    </row>
    <row r="51" spans="1:7">
      <c r="E51" s="10"/>
    </row>
    <row r="52" spans="1:7" s="17" customFormat="1">
      <c r="A52" s="9"/>
      <c r="B52" s="9"/>
      <c r="C52" s="23"/>
      <c r="D52" s="7"/>
      <c r="E52" s="13"/>
      <c r="F52" s="20"/>
      <c r="G52" s="19"/>
    </row>
    <row r="53" spans="1:7">
      <c r="E53" s="10"/>
    </row>
    <row r="54" spans="1:7">
      <c r="E54" s="10"/>
    </row>
    <row r="55" spans="1:7">
      <c r="E55" s="10"/>
    </row>
    <row r="56" spans="1:7" s="17" customFormat="1">
      <c r="A56" s="9"/>
      <c r="B56" s="9"/>
      <c r="C56" s="23"/>
      <c r="D56" s="7"/>
      <c r="E56" s="13"/>
      <c r="F56" s="20"/>
      <c r="G56" s="19"/>
    </row>
    <row r="57" spans="1:7">
      <c r="E57" s="10"/>
    </row>
    <row r="58" spans="1:7">
      <c r="E58" s="10"/>
    </row>
    <row r="59" spans="1:7">
      <c r="E59" s="10"/>
    </row>
    <row r="60" spans="1:7" s="17" customFormat="1">
      <c r="A60" s="9"/>
      <c r="B60" s="9"/>
      <c r="C60" s="23"/>
      <c r="D60" s="7"/>
      <c r="E60" s="13"/>
      <c r="F60" s="20"/>
      <c r="G60" s="19"/>
    </row>
    <row r="61" spans="1:7">
      <c r="E61" s="10"/>
    </row>
    <row r="62" spans="1:7">
      <c r="E62" s="10"/>
    </row>
    <row r="63" spans="1:7">
      <c r="E63" s="10"/>
    </row>
    <row r="64" spans="1:7" s="17" customFormat="1">
      <c r="A64" s="9"/>
      <c r="B64" s="9"/>
      <c r="C64" s="23"/>
      <c r="D64" s="7"/>
      <c r="E64" s="13"/>
      <c r="F64" s="20"/>
      <c r="G64" s="19"/>
    </row>
    <row r="65" spans="1:7">
      <c r="E65" s="10"/>
    </row>
    <row r="66" spans="1:7">
      <c r="E66" s="10"/>
    </row>
    <row r="67" spans="1:7">
      <c r="E67" s="10"/>
    </row>
    <row r="68" spans="1:7" s="17" customFormat="1">
      <c r="A68" s="9"/>
      <c r="B68" s="9"/>
      <c r="C68" s="23"/>
      <c r="D68" s="7"/>
      <c r="E68" s="13"/>
      <c r="F68" s="20"/>
      <c r="G68" s="19"/>
    </row>
    <row r="69" spans="1:7">
      <c r="E69" s="10"/>
    </row>
    <row r="70" spans="1:7">
      <c r="E70" s="10"/>
    </row>
    <row r="71" spans="1:7">
      <c r="E71" s="10"/>
    </row>
    <row r="72" spans="1:7">
      <c r="E72" s="10"/>
    </row>
    <row r="73" spans="1:7">
      <c r="E73" s="10"/>
    </row>
    <row r="74" spans="1:7">
      <c r="E74" s="10"/>
    </row>
    <row r="75" spans="1:7">
      <c r="E75" s="10"/>
    </row>
    <row r="76" spans="1:7">
      <c r="E76" s="10"/>
    </row>
    <row r="77" spans="1:7">
      <c r="E77" s="10"/>
    </row>
    <row r="78" spans="1:7">
      <c r="E78" s="10"/>
    </row>
    <row r="79" spans="1:7">
      <c r="E79" s="10"/>
    </row>
    <row r="80" spans="1:7">
      <c r="E80" s="10"/>
    </row>
    <row r="81" spans="1:7">
      <c r="E81" s="10"/>
    </row>
    <row r="82" spans="1:7">
      <c r="E82" s="10"/>
    </row>
    <row r="83" spans="1:7">
      <c r="A83" s="12"/>
      <c r="E83" s="10"/>
    </row>
    <row r="84" spans="1:7">
      <c r="E84" s="10"/>
    </row>
    <row r="85" spans="1:7">
      <c r="E85" s="10"/>
    </row>
    <row r="86" spans="1:7" s="17" customFormat="1">
      <c r="A86" s="9"/>
      <c r="B86" s="9"/>
      <c r="C86" s="23"/>
      <c r="D86" s="7"/>
      <c r="E86" s="13"/>
      <c r="F86" s="20"/>
      <c r="G86" s="19"/>
    </row>
    <row r="87" spans="1:7">
      <c r="E87" s="10"/>
    </row>
  </sheetData>
  <phoneticPr fontId="5" type="noConversion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7"/>
  <sheetViews>
    <sheetView tabSelected="1" workbookViewId="0">
      <pane xSplit="2" ySplit="14" topLeftCell="C15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 outlineLevelRow="1" outlineLevelCol="1"/>
  <cols>
    <col min="1" max="1" width="8.7109375" style="7" customWidth="1"/>
    <col min="2" max="2" width="4.7109375" style="7" customWidth="1"/>
    <col min="3" max="6" width="12.7109375" style="10" hidden="1" customWidth="1" outlineLevel="1"/>
    <col min="7" max="8" width="13.7109375" style="10" hidden="1" customWidth="1" outlineLevel="1"/>
    <col min="9" max="9" width="12.7109375" style="10" hidden="1" customWidth="1" outlineLevel="1"/>
    <col min="10" max="10" width="1.7109375" style="10" hidden="1" customWidth="1" outlineLevel="1"/>
    <col min="11" max="11" width="6.28515625" style="10" customWidth="1" collapsed="1"/>
    <col min="12" max="12" width="6.28515625" style="10" customWidth="1"/>
    <col min="13" max="19" width="6.28515625" style="10" hidden="1" customWidth="1" outlineLevel="1"/>
    <col min="20" max="20" width="1.7109375" style="22" hidden="1" customWidth="1" outlineLevel="1"/>
    <col min="21" max="21" width="7.7109375" style="22" hidden="1" customWidth="1" outlineLevel="1" collapsed="1"/>
    <col min="22" max="26" width="7.7109375" style="22" hidden="1" customWidth="1" outlineLevel="1"/>
    <col min="27" max="27" width="1.7109375" style="22" hidden="1" customWidth="1" outlineLevel="1"/>
    <col min="28" max="28" width="7.7109375" style="22" customWidth="1" collapsed="1"/>
    <col min="29" max="32" width="7.7109375" style="22" customWidth="1"/>
    <col min="33" max="33" width="1.7109375" style="22" customWidth="1"/>
    <col min="34" max="35" width="7.7109375" style="22" customWidth="1"/>
    <col min="36" max="36" width="1.7109375" style="22" customWidth="1"/>
    <col min="37" max="37" width="7.7109375" style="22" customWidth="1" collapsed="1"/>
    <col min="38" max="40" width="7.7109375" style="22" customWidth="1"/>
    <col min="41" max="41" width="1.7109375" style="22" customWidth="1"/>
    <col min="42" max="42" width="7.7109375" style="22" customWidth="1" collapsed="1"/>
    <col min="43" max="47" width="7.7109375" style="22" customWidth="1"/>
    <col min="48" max="16384" width="9.140625" style="8"/>
  </cols>
  <sheetData>
    <row r="1" spans="1:47">
      <c r="A1" s="9" t="s">
        <v>11</v>
      </c>
      <c r="C1" s="28"/>
    </row>
    <row r="2" spans="1:47" hidden="1" outlineLevel="1">
      <c r="C2" s="14" t="s">
        <v>21</v>
      </c>
      <c r="D2" s="11">
        <v>27.1</v>
      </c>
      <c r="G2" s="14"/>
      <c r="H2" s="14"/>
      <c r="I2" s="11"/>
      <c r="J2" s="11"/>
    </row>
    <row r="3" spans="1:47" hidden="1" outlineLevel="1">
      <c r="A3" s="43" t="s">
        <v>71</v>
      </c>
      <c r="C3" s="14" t="s">
        <v>18</v>
      </c>
      <c r="D3" s="11">
        <v>1296.2</v>
      </c>
      <c r="G3" s="14"/>
      <c r="H3" s="14"/>
      <c r="I3" s="11"/>
      <c r="J3" s="11"/>
    </row>
    <row r="4" spans="1:47" hidden="1" outlineLevel="1">
      <c r="A4" s="9"/>
      <c r="C4" s="14" t="s">
        <v>22</v>
      </c>
      <c r="D4" s="11">
        <v>524.29999999999995</v>
      </c>
      <c r="G4" s="14"/>
      <c r="H4" s="14"/>
      <c r="I4" s="11"/>
      <c r="J4" s="11"/>
    </row>
    <row r="5" spans="1:47" hidden="1" outlineLevel="1">
      <c r="B5" s="14"/>
      <c r="C5" s="14" t="s">
        <v>4</v>
      </c>
      <c r="D5" s="27">
        <v>71.7</v>
      </c>
      <c r="G5" s="14"/>
      <c r="H5" s="14"/>
      <c r="I5" s="11"/>
      <c r="J5" s="11"/>
    </row>
    <row r="6" spans="1:47" hidden="1" outlineLevel="1">
      <c r="A6" s="9"/>
      <c r="C6" s="14" t="s">
        <v>72</v>
      </c>
      <c r="D6" s="11">
        <v>17.2</v>
      </c>
      <c r="G6" s="14"/>
      <c r="H6" s="14"/>
      <c r="I6" s="11"/>
      <c r="J6" s="11"/>
    </row>
    <row r="7" spans="1:47" hidden="1" outlineLevel="1">
      <c r="A7" s="9"/>
      <c r="C7" s="15" t="s">
        <v>6</v>
      </c>
      <c r="D7" s="15">
        <v>3.3155999999999999</v>
      </c>
      <c r="G7" s="15"/>
      <c r="H7" s="15"/>
      <c r="I7" s="15"/>
      <c r="J7" s="15"/>
    </row>
    <row r="8" spans="1:47" hidden="1" outlineLevel="1">
      <c r="A8" s="9"/>
      <c r="C8" s="14" t="s">
        <v>5</v>
      </c>
      <c r="D8" s="16">
        <f>D7*D5/1000</f>
        <v>0.23772852</v>
      </c>
      <c r="G8" s="14"/>
      <c r="H8" s="14"/>
      <c r="I8" s="16"/>
      <c r="J8" s="16"/>
    </row>
    <row r="9" spans="1:47" hidden="1" outlineLevel="1">
      <c r="A9" s="9"/>
      <c r="C9" s="14" t="s">
        <v>7</v>
      </c>
      <c r="D9" s="27">
        <f>D4+D5+D6</f>
        <v>613.20000000000005</v>
      </c>
      <c r="G9" s="14"/>
      <c r="H9" s="14"/>
      <c r="I9" s="27"/>
      <c r="J9" s="27"/>
    </row>
    <row r="10" spans="1:47" hidden="1" outlineLevel="1">
      <c r="A10" s="9"/>
      <c r="C10" s="14" t="s">
        <v>6</v>
      </c>
      <c r="D10" s="16">
        <f>D8/D9*1000</f>
        <v>0.38768512720156556</v>
      </c>
      <c r="G10" s="14"/>
      <c r="H10" s="14"/>
      <c r="I10" s="16"/>
      <c r="J10" s="16"/>
    </row>
    <row r="11" spans="1:47" ht="12.75" hidden="1" customHeight="1" outlineLevel="1">
      <c r="A11" s="9"/>
      <c r="C11" s="46" t="s">
        <v>68</v>
      </c>
      <c r="D11" s="46"/>
      <c r="E11" s="46"/>
      <c r="F11" s="46"/>
      <c r="G11" s="46"/>
      <c r="H11" s="46"/>
      <c r="I11" s="46"/>
      <c r="J11" s="41"/>
    </row>
    <row r="12" spans="1:47" hidden="1" outlineLevel="1">
      <c r="A12" s="9"/>
      <c r="B12" s="9" t="s">
        <v>20</v>
      </c>
      <c r="C12" s="16">
        <v>5.3033000000000001</v>
      </c>
      <c r="D12" s="16">
        <v>5.1036999999999999</v>
      </c>
      <c r="E12" s="16">
        <v>4.9660000000000002</v>
      </c>
      <c r="F12" s="16">
        <v>3.9723000000000002</v>
      </c>
      <c r="G12" s="16">
        <v>2.1351</v>
      </c>
      <c r="H12" s="16">
        <v>1.9595</v>
      </c>
      <c r="I12" s="16">
        <v>0</v>
      </c>
      <c r="J12" s="18"/>
      <c r="K12" s="22"/>
      <c r="L12" s="9" t="s">
        <v>20</v>
      </c>
      <c r="M12" s="16">
        <v>5.3033000000000001</v>
      </c>
      <c r="N12" s="16">
        <v>5.1036999999999999</v>
      </c>
      <c r="O12" s="16">
        <v>4.9660000000000002</v>
      </c>
      <c r="P12" s="16">
        <v>3.9723000000000002</v>
      </c>
      <c r="Q12" s="16">
        <v>2.1351</v>
      </c>
      <c r="R12" s="16">
        <v>1.9595</v>
      </c>
      <c r="S12" s="16">
        <v>0</v>
      </c>
      <c r="U12" s="16">
        <v>5.3033000000000001</v>
      </c>
      <c r="V12" s="16">
        <v>5.1036999999999999</v>
      </c>
      <c r="W12" s="16">
        <v>4.9660000000000002</v>
      </c>
      <c r="X12" s="16">
        <v>3.9723000000000002</v>
      </c>
      <c r="Y12" s="16">
        <v>2.1351</v>
      </c>
      <c r="Z12" s="16">
        <v>1.9595</v>
      </c>
      <c r="AB12" s="16">
        <v>5.3033000000000001</v>
      </c>
      <c r="AC12" s="16">
        <v>5.1036999999999999</v>
      </c>
      <c r="AD12" s="16">
        <v>4.9660000000000002</v>
      </c>
      <c r="AE12" s="16">
        <v>3.9723000000000002</v>
      </c>
      <c r="AF12" s="16">
        <v>1.9595</v>
      </c>
      <c r="AK12" s="16">
        <v>5.3033000000000001</v>
      </c>
      <c r="AL12" s="16">
        <v>5.1036999999999999</v>
      </c>
      <c r="AM12" s="16">
        <v>4.9660000000000002</v>
      </c>
      <c r="AN12" s="16">
        <v>3.9723000000000002</v>
      </c>
      <c r="AP12" s="16"/>
      <c r="AQ12" s="16"/>
      <c r="AR12" s="16"/>
      <c r="AS12" s="16"/>
      <c r="AT12" s="16"/>
      <c r="AU12" s="16"/>
    </row>
    <row r="13" spans="1:47" ht="12.75" customHeight="1" collapsed="1">
      <c r="B13" s="9" t="s">
        <v>19</v>
      </c>
      <c r="C13" s="18">
        <v>1</v>
      </c>
      <c r="D13" s="18">
        <v>1</v>
      </c>
      <c r="E13" s="18">
        <v>1</v>
      </c>
      <c r="F13" s="18">
        <v>1</v>
      </c>
      <c r="G13" s="18">
        <v>3</v>
      </c>
      <c r="H13" s="18">
        <v>3</v>
      </c>
      <c r="I13" s="18">
        <v>9</v>
      </c>
      <c r="J13" s="16"/>
      <c r="K13" s="7"/>
      <c r="L13" s="7"/>
      <c r="M13" s="46" t="s">
        <v>69</v>
      </c>
      <c r="N13" s="46"/>
      <c r="O13" s="46"/>
      <c r="P13" s="46"/>
      <c r="Q13" s="46"/>
      <c r="R13" s="46"/>
      <c r="S13" s="46"/>
      <c r="T13" s="42"/>
      <c r="U13" s="47" t="s">
        <v>67</v>
      </c>
      <c r="V13" s="47"/>
      <c r="W13" s="47"/>
      <c r="X13" s="47"/>
      <c r="Y13" s="47"/>
      <c r="Z13" s="47"/>
      <c r="AA13" s="40"/>
      <c r="AB13" s="47" t="s">
        <v>8</v>
      </c>
      <c r="AC13" s="47"/>
      <c r="AD13" s="47"/>
      <c r="AE13" s="47"/>
      <c r="AF13" s="47"/>
      <c r="AG13" s="20"/>
      <c r="AH13" s="20"/>
      <c r="AI13" s="20"/>
      <c r="AJ13" s="30"/>
      <c r="AK13" s="47" t="s">
        <v>52</v>
      </c>
      <c r="AL13" s="47"/>
      <c r="AM13" s="47"/>
      <c r="AN13" s="47"/>
      <c r="AO13" s="32"/>
      <c r="AP13" s="47"/>
      <c r="AQ13" s="47"/>
      <c r="AR13" s="47"/>
      <c r="AS13" s="47"/>
      <c r="AT13" s="47"/>
      <c r="AU13" s="47"/>
    </row>
    <row r="14" spans="1:47">
      <c r="A14" s="9" t="s">
        <v>70</v>
      </c>
      <c r="B14" s="9" t="s">
        <v>0</v>
      </c>
      <c r="C14" s="41" t="s">
        <v>47</v>
      </c>
      <c r="D14" s="41" t="s">
        <v>48</v>
      </c>
      <c r="E14" s="41" t="s">
        <v>49</v>
      </c>
      <c r="F14" s="41" t="s">
        <v>50</v>
      </c>
      <c r="G14" s="41" t="s">
        <v>51</v>
      </c>
      <c r="H14" s="41" t="s">
        <v>45</v>
      </c>
      <c r="I14" s="41" t="s">
        <v>54</v>
      </c>
      <c r="J14" s="42"/>
      <c r="K14" s="9" t="s">
        <v>1</v>
      </c>
      <c r="L14" s="20" t="s">
        <v>3</v>
      </c>
      <c r="M14" s="41" t="s">
        <v>47</v>
      </c>
      <c r="N14" s="41" t="s">
        <v>48</v>
      </c>
      <c r="O14" s="41" t="s">
        <v>49</v>
      </c>
      <c r="P14" s="41" t="s">
        <v>50</v>
      </c>
      <c r="Q14" s="41" t="s">
        <v>51</v>
      </c>
      <c r="R14" s="41" t="s">
        <v>45</v>
      </c>
      <c r="S14" s="41" t="s">
        <v>54</v>
      </c>
      <c r="T14" s="16"/>
      <c r="U14" s="13" t="s">
        <v>47</v>
      </c>
      <c r="V14" s="29" t="s">
        <v>48</v>
      </c>
      <c r="W14" s="29" t="s">
        <v>49</v>
      </c>
      <c r="X14" s="29" t="s">
        <v>50</v>
      </c>
      <c r="Y14" s="29" t="s">
        <v>51</v>
      </c>
      <c r="Z14" s="13" t="s">
        <v>45</v>
      </c>
      <c r="AA14" s="16"/>
      <c r="AB14" s="31" t="s">
        <v>47</v>
      </c>
      <c r="AC14" s="31" t="s">
        <v>48</v>
      </c>
      <c r="AD14" s="31" t="s">
        <v>49</v>
      </c>
      <c r="AE14" s="31" t="s">
        <v>50</v>
      </c>
      <c r="AF14" s="31" t="s">
        <v>45</v>
      </c>
      <c r="AG14" s="16"/>
      <c r="AH14" s="13" t="s">
        <v>46</v>
      </c>
      <c r="AI14" s="31" t="s">
        <v>53</v>
      </c>
      <c r="AJ14" s="16"/>
      <c r="AK14" s="29" t="s">
        <v>47</v>
      </c>
      <c r="AL14" s="29" t="s">
        <v>48</v>
      </c>
      <c r="AM14" s="29" t="s">
        <v>49</v>
      </c>
      <c r="AN14" s="29" t="s">
        <v>50</v>
      </c>
      <c r="AO14" s="16"/>
      <c r="AP14" s="31"/>
      <c r="AQ14" s="31"/>
      <c r="AR14" s="31"/>
      <c r="AS14" s="31"/>
      <c r="AT14" s="31"/>
      <c r="AU14" s="31"/>
    </row>
    <row r="15" spans="1:47">
      <c r="A15" s="7">
        <v>34</v>
      </c>
      <c r="B15" s="7" t="s">
        <v>23</v>
      </c>
      <c r="C15" s="28">
        <v>724034772</v>
      </c>
      <c r="D15" s="28">
        <v>473798</v>
      </c>
      <c r="E15" s="10" t="s">
        <v>10</v>
      </c>
      <c r="F15" s="10" t="s">
        <v>10</v>
      </c>
      <c r="G15" s="28">
        <v>6385308312</v>
      </c>
      <c r="H15" s="28">
        <v>2802051</v>
      </c>
      <c r="I15" s="28">
        <v>32633086</v>
      </c>
      <c r="J15" s="28"/>
      <c r="K15" s="11">
        <v>0</v>
      </c>
      <c r="L15" s="20">
        <f t="shared" ref="L15:L36" si="0">K15/60</f>
        <v>0</v>
      </c>
      <c r="M15" s="10">
        <f t="shared" ref="M15:M36" si="1">C15*$I$13/I15</f>
        <v>199.68423911854367</v>
      </c>
      <c r="N15" s="10">
        <f t="shared" ref="N15:N36" si="2">D15*$I$13/I15</f>
        <v>0.13067051029130375</v>
      </c>
      <c r="O15" s="10" t="s">
        <v>10</v>
      </c>
      <c r="P15" s="10" t="s">
        <v>10</v>
      </c>
      <c r="Q15" s="10">
        <f t="shared" ref="Q15:Q36" si="3">G15*$I$13/$G$13/I15</f>
        <v>587.00929896731191</v>
      </c>
      <c r="R15" s="10">
        <f t="shared" ref="R15:R36" si="4">H15*$I$13/$H$13/I15</f>
        <v>0.25759601773488416</v>
      </c>
      <c r="S15" s="10">
        <f t="shared" ref="S15:S36" si="5">I15*$I$13/$I$13/I15</f>
        <v>1</v>
      </c>
      <c r="U15" s="22">
        <f>M15*$D$10</f>
        <v>77.414609642820437</v>
      </c>
      <c r="V15" s="22">
        <f>N15*$D$10</f>
        <v>5.0659013403777577E-2</v>
      </c>
      <c r="W15" s="10">
        <v>0</v>
      </c>
      <c r="X15" s="10">
        <v>0</v>
      </c>
      <c r="Y15" s="22">
        <f t="shared" ref="Y15" si="6">Q15*$D$10</f>
        <v>227.57477473864415</v>
      </c>
      <c r="Z15" s="22">
        <f>R15*$D$10</f>
        <v>9.9866144902165305E-2</v>
      </c>
      <c r="AB15" s="22">
        <f>$U$15+$V$15-AC15-AD15-AE15</f>
        <v>77.414609642820437</v>
      </c>
      <c r="AC15" s="22">
        <f>V15*AI15</f>
        <v>5.0659013403777577E-2</v>
      </c>
      <c r="AD15" s="22">
        <f>W15*AI15</f>
        <v>0</v>
      </c>
      <c r="AE15" s="22">
        <f>X15*AI15</f>
        <v>0</v>
      </c>
      <c r="AF15" s="22">
        <f>Z15-($Z$15-$V$15)</f>
        <v>5.0659013403777577E-2</v>
      </c>
      <c r="AH15" s="22">
        <f>V15+W15*2+X15*2</f>
        <v>5.0659013403777577E-2</v>
      </c>
      <c r="AI15" s="22">
        <f>AF15/AH15</f>
        <v>1</v>
      </c>
      <c r="AK15" s="10">
        <f>AB15/(AB15+AC15+AD15+AE15)*100</f>
        <v>99.934604224212293</v>
      </c>
      <c r="AL15" s="10">
        <f>AC15/(AB15+AC15+AD15+AE15)*100</f>
        <v>6.5395775787717755E-2</v>
      </c>
      <c r="AM15" s="10">
        <f>AD15/(AB15+AC15+AD15+AE15)*100</f>
        <v>0</v>
      </c>
      <c r="AN15" s="10">
        <f>AE15/(AB15+AC15+AD15+AE15)*100</f>
        <v>0</v>
      </c>
      <c r="AR15" s="10"/>
      <c r="AS15" s="10"/>
      <c r="AT15" s="10"/>
      <c r="AU15" s="10"/>
    </row>
    <row r="16" spans="1:47">
      <c r="A16" s="7">
        <v>35</v>
      </c>
      <c r="B16" s="7" t="s">
        <v>24</v>
      </c>
      <c r="C16" s="28">
        <v>717736159</v>
      </c>
      <c r="D16" s="28">
        <v>4371185</v>
      </c>
      <c r="E16" s="10" t="s">
        <v>10</v>
      </c>
      <c r="F16" s="10" t="s">
        <v>10</v>
      </c>
      <c r="G16" s="28">
        <v>6381984974</v>
      </c>
      <c r="H16" s="28">
        <v>31290319</v>
      </c>
      <c r="I16" s="28">
        <v>32803161</v>
      </c>
      <c r="J16" s="28"/>
      <c r="K16" s="11">
        <v>29.5</v>
      </c>
      <c r="L16" s="20">
        <f t="shared" si="0"/>
        <v>0.49166666666666664</v>
      </c>
      <c r="M16" s="10">
        <f t="shared" si="1"/>
        <v>196.92082208174998</v>
      </c>
      <c r="N16" s="10">
        <f t="shared" si="2"/>
        <v>1.1992949398992372</v>
      </c>
      <c r="O16" s="10" t="s">
        <v>10</v>
      </c>
      <c r="P16" s="10" t="s">
        <v>10</v>
      </c>
      <c r="Q16" s="10">
        <f t="shared" si="3"/>
        <v>583.66188923073605</v>
      </c>
      <c r="R16" s="10">
        <f t="shared" si="4"/>
        <v>2.8616436385505652</v>
      </c>
      <c r="S16" s="10">
        <f t="shared" si="5"/>
        <v>1</v>
      </c>
      <c r="U16" s="22">
        <f t="shared" ref="U16:U36" si="7">M16*$D$10</f>
        <v>76.3432739574001</v>
      </c>
      <c r="V16" s="22">
        <f t="shared" ref="V16:V36" si="8">N16*$D$10</f>
        <v>0.4649488113270297</v>
      </c>
      <c r="W16" s="10">
        <v>0</v>
      </c>
      <c r="X16" s="10">
        <v>0</v>
      </c>
      <c r="Y16" s="22">
        <f t="shared" ref="Y16:Y36" si="9">Q16*$D$10</f>
        <v>226.27703376912396</v>
      </c>
      <c r="Z16" s="22">
        <f t="shared" ref="Z16:Z36" si="10">R16*$D$10</f>
        <v>1.1094166780170267</v>
      </c>
      <c r="AB16" s="22">
        <f>$U$15+$V$15-AC16-AD16-AE16</f>
        <v>76.405059109705576</v>
      </c>
      <c r="AC16" s="22">
        <f>V16*AI16</f>
        <v>1.060209546518639</v>
      </c>
      <c r="AD16" s="22">
        <f>W16*AI16</f>
        <v>0</v>
      </c>
      <c r="AE16" s="22">
        <f>X16*AI16</f>
        <v>0</v>
      </c>
      <c r="AF16" s="22">
        <f t="shared" ref="AF16:AF36" si="11">Z16-($Z$15-$V$15)</f>
        <v>1.060209546518639</v>
      </c>
      <c r="AH16" s="22">
        <f t="shared" ref="AH16:AH36" si="12">V16+W16*2+X16*2</f>
        <v>0.4649488113270297</v>
      </c>
      <c r="AI16" s="22">
        <f t="shared" ref="AI16:AI36" si="13">AF16/AH16</f>
        <v>2.280271549662964</v>
      </c>
      <c r="AK16" s="10">
        <f t="shared" ref="AK16:AK36" si="14">AB16/(AB16+AC16+AD16+AE16)*100</f>
        <v>98.631374337287028</v>
      </c>
      <c r="AL16" s="10">
        <f t="shared" ref="AL16:AL36" si="15">AC16/(AB16+AC16+AD16+AE16)*100</f>
        <v>1.36862566271298</v>
      </c>
      <c r="AM16" s="10">
        <f t="shared" ref="AM16:AM36" si="16">AD16/(AB16+AC16+AD16+AE16)*100</f>
        <v>0</v>
      </c>
      <c r="AN16" s="10">
        <f t="shared" ref="AN16:AN36" si="17">AE16/(AB16+AC16+AD16+AE16)*100</f>
        <v>0</v>
      </c>
      <c r="AQ16" s="10"/>
      <c r="AR16" s="10"/>
      <c r="AS16" s="10"/>
      <c r="AT16" s="10"/>
      <c r="AU16" s="10"/>
    </row>
    <row r="17" spans="1:47">
      <c r="A17" s="7">
        <v>36</v>
      </c>
      <c r="B17" s="7" t="s">
        <v>25</v>
      </c>
      <c r="C17" s="28">
        <v>712479032</v>
      </c>
      <c r="D17" s="28">
        <v>6217691</v>
      </c>
      <c r="E17" s="10" t="s">
        <v>10</v>
      </c>
      <c r="F17" s="10" t="s">
        <v>10</v>
      </c>
      <c r="G17" s="28">
        <v>6367282620</v>
      </c>
      <c r="H17" s="28">
        <v>47993701</v>
      </c>
      <c r="I17" s="28">
        <v>32804110</v>
      </c>
      <c r="J17" s="28"/>
      <c r="K17" s="11">
        <v>44.5</v>
      </c>
      <c r="L17" s="20">
        <f t="shared" si="0"/>
        <v>0.7416666666666667</v>
      </c>
      <c r="M17" s="10">
        <f t="shared" si="1"/>
        <v>195.4728016702785</v>
      </c>
      <c r="N17" s="10">
        <f t="shared" si="2"/>
        <v>1.7058599974210549</v>
      </c>
      <c r="O17" s="10" t="s">
        <v>10</v>
      </c>
      <c r="P17" s="10" t="s">
        <v>10</v>
      </c>
      <c r="Q17" s="10">
        <f t="shared" si="3"/>
        <v>582.30044527957011</v>
      </c>
      <c r="R17" s="10">
        <f t="shared" si="4"/>
        <v>4.3891177965200097</v>
      </c>
      <c r="S17" s="10">
        <f t="shared" si="5"/>
        <v>1</v>
      </c>
      <c r="U17" s="22">
        <f t="shared" si="7"/>
        <v>75.781897979988315</v>
      </c>
      <c r="V17" s="22">
        <f t="shared" si="8"/>
        <v>0.66133655008824399</v>
      </c>
      <c r="W17" s="10">
        <v>0</v>
      </c>
      <c r="X17" s="10">
        <v>0</v>
      </c>
      <c r="Y17" s="22">
        <f t="shared" si="9"/>
        <v>225.74922219773842</v>
      </c>
      <c r="Z17" s="22">
        <f t="shared" si="10"/>
        <v>1.7015956912465151</v>
      </c>
      <c r="AB17" s="22">
        <f t="shared" ref="AB17:AB35" si="18">$U$15+$V$15-AC17-AD17-AE17</f>
        <v>75.812880096476079</v>
      </c>
      <c r="AC17" s="22">
        <f>V17*AI17</f>
        <v>1.6523885597481274</v>
      </c>
      <c r="AD17" s="22">
        <f>W17*AI17</f>
        <v>0</v>
      </c>
      <c r="AE17" s="22">
        <f>X17*AI17</f>
        <v>0</v>
      </c>
      <c r="AF17" s="22">
        <f t="shared" si="11"/>
        <v>1.6523885597481274</v>
      </c>
      <c r="AH17" s="22">
        <f t="shared" si="12"/>
        <v>0.66133655008824399</v>
      </c>
      <c r="AI17" s="22">
        <f t="shared" si="13"/>
        <v>2.4985592578054918</v>
      </c>
      <c r="AK17" s="10">
        <f t="shared" si="14"/>
        <v>97.866929801688144</v>
      </c>
      <c r="AL17" s="10">
        <f t="shared" si="15"/>
        <v>2.1330701983118474</v>
      </c>
      <c r="AM17" s="10">
        <f t="shared" si="16"/>
        <v>0</v>
      </c>
      <c r="AN17" s="10">
        <f t="shared" si="17"/>
        <v>0</v>
      </c>
      <c r="AQ17" s="10"/>
      <c r="AR17" s="10"/>
      <c r="AS17" s="10"/>
      <c r="AT17" s="10"/>
      <c r="AU17" s="10"/>
    </row>
    <row r="18" spans="1:47">
      <c r="A18" s="7">
        <v>37</v>
      </c>
      <c r="B18" s="7" t="s">
        <v>26</v>
      </c>
      <c r="C18" s="28">
        <v>706907697</v>
      </c>
      <c r="D18" s="28">
        <v>7669336</v>
      </c>
      <c r="E18" s="28">
        <v>136721</v>
      </c>
      <c r="F18" s="28">
        <v>27758</v>
      </c>
      <c r="G18" s="28">
        <v>6350511860</v>
      </c>
      <c r="H18" s="28">
        <v>64774663</v>
      </c>
      <c r="I18" s="28">
        <v>32949061</v>
      </c>
      <c r="J18" s="28"/>
      <c r="K18" s="11">
        <v>59.5</v>
      </c>
      <c r="L18" s="20">
        <f t="shared" si="0"/>
        <v>0.9916666666666667</v>
      </c>
      <c r="M18" s="10">
        <f t="shared" si="1"/>
        <v>193.09106481061781</v>
      </c>
      <c r="N18" s="10">
        <f t="shared" si="2"/>
        <v>2.0948707460889402</v>
      </c>
      <c r="O18" s="10">
        <f t="shared" ref="O18:O36" si="19">E18*$I$13/I18</f>
        <v>3.7345191718817117E-2</v>
      </c>
      <c r="P18" s="10">
        <f t="shared" ref="P18:P36" si="20">F18*$I$13/I18</f>
        <v>7.5820673614947634E-3</v>
      </c>
      <c r="Q18" s="10">
        <f t="shared" si="3"/>
        <v>578.21179122524916</v>
      </c>
      <c r="R18" s="10">
        <f t="shared" si="4"/>
        <v>5.8977094673502224</v>
      </c>
      <c r="S18" s="10">
        <f t="shared" si="5"/>
        <v>1</v>
      </c>
      <c r="U18" s="22">
        <f t="shared" si="7"/>
        <v>74.858534022590106</v>
      </c>
      <c r="V18" s="22">
        <f t="shared" si="8"/>
        <v>0.81215023166832934</v>
      </c>
      <c r="W18" s="22">
        <f t="shared" ref="W18:W36" si="21">O18*$D$10</f>
        <v>1.4478175401876467E-2</v>
      </c>
      <c r="X18" s="22">
        <f t="shared" ref="X18:X36" si="22">P18*$D$10</f>
        <v>2.9394547494919357E-3</v>
      </c>
      <c r="Y18" s="22">
        <f t="shared" si="9"/>
        <v>224.16411183060578</v>
      </c>
      <c r="Z18" s="22">
        <f t="shared" si="10"/>
        <v>2.2864542450475485</v>
      </c>
      <c r="AB18" s="22">
        <f t="shared" si="18"/>
        <v>75.274028874737297</v>
      </c>
      <c r="AC18" s="22">
        <f>V18*AI18</f>
        <v>2.1452324494246731</v>
      </c>
      <c r="AD18" s="22">
        <f>W18*AI18</f>
        <v>3.8242988143665987E-2</v>
      </c>
      <c r="AE18" s="22">
        <f>X18*AI18</f>
        <v>7.764343918577837E-3</v>
      </c>
      <c r="AF18" s="22">
        <f t="shared" si="11"/>
        <v>2.2372471135491607</v>
      </c>
      <c r="AH18" s="22">
        <f t="shared" si="12"/>
        <v>0.8469854919710661</v>
      </c>
      <c r="AI18" s="22">
        <f t="shared" si="13"/>
        <v>2.6414231822823093</v>
      </c>
      <c r="AK18" s="10">
        <f t="shared" si="14"/>
        <v>97.17132617042715</v>
      </c>
      <c r="AL18" s="10">
        <f t="shared" si="15"/>
        <v>2.7692829143145392</v>
      </c>
      <c r="AM18" s="10">
        <f t="shared" si="16"/>
        <v>4.9367915205175271E-2</v>
      </c>
      <c r="AN18" s="10">
        <f t="shared" si="17"/>
        <v>1.0023000053139278E-2</v>
      </c>
      <c r="AQ18" s="10"/>
      <c r="AR18" s="10"/>
      <c r="AS18" s="10"/>
      <c r="AT18" s="10"/>
      <c r="AU18" s="10"/>
    </row>
    <row r="19" spans="1:47">
      <c r="A19" s="7">
        <v>38</v>
      </c>
      <c r="B19" s="7" t="s">
        <v>27</v>
      </c>
      <c r="C19" s="28">
        <v>701308547</v>
      </c>
      <c r="D19" s="28">
        <v>9112607</v>
      </c>
      <c r="E19" s="28">
        <v>173744</v>
      </c>
      <c r="F19" s="28">
        <v>45714</v>
      </c>
      <c r="G19" s="28">
        <v>6335734221</v>
      </c>
      <c r="H19" s="28">
        <v>81059535</v>
      </c>
      <c r="I19" s="28">
        <v>33057879</v>
      </c>
      <c r="J19" s="28"/>
      <c r="K19" s="11">
        <v>74.5</v>
      </c>
      <c r="L19" s="20">
        <f t="shared" si="0"/>
        <v>1.2416666666666667</v>
      </c>
      <c r="M19" s="10">
        <f t="shared" si="1"/>
        <v>190.93109158636585</v>
      </c>
      <c r="N19" s="10">
        <f t="shared" si="2"/>
        <v>2.4809051724098814</v>
      </c>
      <c r="O19" s="10">
        <f t="shared" si="19"/>
        <v>4.7301764278343449E-2</v>
      </c>
      <c r="P19" s="10">
        <f t="shared" si="20"/>
        <v>1.2445626048785526E-2</v>
      </c>
      <c r="Q19" s="10">
        <f t="shared" si="3"/>
        <v>574.96739772687772</v>
      </c>
      <c r="R19" s="10">
        <f t="shared" si="4"/>
        <v>7.3561466239258726</v>
      </c>
      <c r="S19" s="10">
        <f t="shared" si="5"/>
        <v>1</v>
      </c>
      <c r="U19" s="22">
        <f t="shared" si="7"/>
        <v>74.021144528394004</v>
      </c>
      <c r="V19" s="22">
        <f t="shared" si="8"/>
        <v>0.96181003734074677</v>
      </c>
      <c r="W19" s="22">
        <f t="shared" si="21"/>
        <v>1.8338190501108048E-2</v>
      </c>
      <c r="X19" s="22">
        <f t="shared" si="22"/>
        <v>4.8249841178265342E-3</v>
      </c>
      <c r="Y19" s="22">
        <f t="shared" si="9"/>
        <v>222.90630872449773</v>
      </c>
      <c r="Z19" s="22">
        <f t="shared" si="10"/>
        <v>2.851868639610069</v>
      </c>
      <c r="AB19" s="22">
        <f t="shared" si="18"/>
        <v>74.727001746675214</v>
      </c>
      <c r="AC19" s="22">
        <f>V19*AI19</f>
        <v>2.6738723109863276</v>
      </c>
      <c r="AD19" s="22">
        <f>W19*AI19</f>
        <v>5.0980940009813715E-2</v>
      </c>
      <c r="AE19" s="22">
        <f>X19*AI19</f>
        <v>1.3413658552862973E-2</v>
      </c>
      <c r="AF19" s="22">
        <f t="shared" si="11"/>
        <v>2.8026615081116812</v>
      </c>
      <c r="AH19" s="22">
        <f t="shared" si="12"/>
        <v>1.0081363865786159</v>
      </c>
      <c r="AI19" s="22">
        <f t="shared" si="13"/>
        <v>2.7800420116005062</v>
      </c>
      <c r="AK19" s="10">
        <f t="shared" si="14"/>
        <v>96.465168252754808</v>
      </c>
      <c r="AL19" s="10">
        <f t="shared" si="15"/>
        <v>3.4517046895589458</v>
      </c>
      <c r="AM19" s="10">
        <f t="shared" si="16"/>
        <v>6.5811351195407597E-2</v>
      </c>
      <c r="AN19" s="10">
        <f t="shared" si="17"/>
        <v>1.7315706490853573E-2</v>
      </c>
      <c r="AQ19" s="10"/>
      <c r="AR19" s="10"/>
      <c r="AS19" s="10"/>
      <c r="AT19" s="10"/>
      <c r="AU19" s="10"/>
    </row>
    <row r="20" spans="1:47">
      <c r="A20" s="7">
        <v>39</v>
      </c>
      <c r="B20" s="7" t="s">
        <v>28</v>
      </c>
      <c r="C20" s="28">
        <v>1387634544</v>
      </c>
      <c r="D20" s="28">
        <v>22581918</v>
      </c>
      <c r="E20" s="28">
        <v>276864</v>
      </c>
      <c r="F20" s="28">
        <v>247818</v>
      </c>
      <c r="G20" s="28">
        <v>12635757224</v>
      </c>
      <c r="H20" s="28">
        <v>210070008</v>
      </c>
      <c r="I20" s="28">
        <v>65656690</v>
      </c>
      <c r="J20" s="28"/>
      <c r="K20" s="11">
        <v>97</v>
      </c>
      <c r="L20" s="20">
        <f t="shared" si="0"/>
        <v>1.6166666666666667</v>
      </c>
      <c r="M20" s="10">
        <f t="shared" si="1"/>
        <v>190.21231341391106</v>
      </c>
      <c r="N20" s="10">
        <f t="shared" si="2"/>
        <v>3.095453974301781</v>
      </c>
      <c r="O20" s="10">
        <f t="shared" si="19"/>
        <v>3.7951593356290121E-2</v>
      </c>
      <c r="P20" s="10">
        <f t="shared" si="20"/>
        <v>3.3970064589000752E-2</v>
      </c>
      <c r="Q20" s="10">
        <f t="shared" si="3"/>
        <v>577.35581358122079</v>
      </c>
      <c r="R20" s="10">
        <f t="shared" si="4"/>
        <v>9.5985652642556296</v>
      </c>
      <c r="S20" s="10">
        <f t="shared" si="5"/>
        <v>1</v>
      </c>
      <c r="U20" s="22">
        <f t="shared" si="7"/>
        <v>73.742484921176171</v>
      </c>
      <c r="V20" s="22">
        <f t="shared" si="8"/>
        <v>1.2000614677737775</v>
      </c>
      <c r="W20" s="22">
        <f t="shared" si="21"/>
        <v>1.4713268297835426E-2</v>
      </c>
      <c r="X20" s="22">
        <f t="shared" si="22"/>
        <v>1.3169688811232155E-2</v>
      </c>
      <c r="Y20" s="22">
        <f t="shared" si="9"/>
        <v>223.83226202879897</v>
      </c>
      <c r="Z20" s="22">
        <f t="shared" si="10"/>
        <v>3.7212209954254725</v>
      </c>
      <c r="AB20" s="22">
        <f t="shared" si="18"/>
        <v>73.874783994908853</v>
      </c>
      <c r="AC20" s="22">
        <f>V20*AI20</f>
        <v>3.5089554587036189</v>
      </c>
      <c r="AD20" s="22">
        <f>W20*AI20</f>
        <v>4.3021298904659867E-2</v>
      </c>
      <c r="AE20" s="22">
        <f>X20*AI20</f>
        <v>3.8507903707072778E-2</v>
      </c>
      <c r="AF20" s="22">
        <f t="shared" si="11"/>
        <v>3.6720138639270847</v>
      </c>
      <c r="AH20" s="22">
        <f t="shared" si="12"/>
        <v>1.2558273819919128</v>
      </c>
      <c r="AI20" s="22">
        <f t="shared" si="13"/>
        <v>2.9239797734803106</v>
      </c>
      <c r="AK20" s="10">
        <f t="shared" si="14"/>
        <v>95.365039425282021</v>
      </c>
      <c r="AL20" s="10">
        <f t="shared" si="15"/>
        <v>4.5297144379317658</v>
      </c>
      <c r="AM20" s="10">
        <f t="shared" si="16"/>
        <v>5.5536241790601695E-2</v>
      </c>
      <c r="AN20" s="10">
        <f t="shared" si="17"/>
        <v>4.9709894995605533E-2</v>
      </c>
      <c r="AQ20" s="10"/>
      <c r="AR20" s="10"/>
      <c r="AS20" s="10"/>
      <c r="AT20" s="10"/>
      <c r="AU20" s="10"/>
    </row>
    <row r="21" spans="1:47">
      <c r="A21" s="7">
        <v>40</v>
      </c>
      <c r="B21" s="7" t="s">
        <v>29</v>
      </c>
      <c r="C21" s="28">
        <v>1365681600</v>
      </c>
      <c r="D21" s="28">
        <v>28140466</v>
      </c>
      <c r="E21" s="28">
        <v>368828</v>
      </c>
      <c r="F21" s="28">
        <v>470062</v>
      </c>
      <c r="G21" s="28">
        <v>12570411898</v>
      </c>
      <c r="H21" s="28">
        <v>273894892</v>
      </c>
      <c r="I21" s="28">
        <v>65765658</v>
      </c>
      <c r="J21" s="28"/>
      <c r="K21" s="11">
        <v>127</v>
      </c>
      <c r="L21" s="20">
        <f t="shared" si="0"/>
        <v>2.1166666666666667</v>
      </c>
      <c r="M21" s="10">
        <f t="shared" si="1"/>
        <v>186.89289780997856</v>
      </c>
      <c r="N21" s="10">
        <f t="shared" si="2"/>
        <v>3.8510098081889486</v>
      </c>
      <c r="O21" s="10">
        <f t="shared" si="19"/>
        <v>5.04739418862045E-2</v>
      </c>
      <c r="P21" s="10">
        <f t="shared" si="20"/>
        <v>6.4327768149145564E-2</v>
      </c>
      <c r="Q21" s="10">
        <f t="shared" si="3"/>
        <v>573.41835907731661</v>
      </c>
      <c r="R21" s="10">
        <f t="shared" si="4"/>
        <v>12.49412993024414</v>
      </c>
      <c r="S21" s="10">
        <f t="shared" si="5"/>
        <v>1</v>
      </c>
      <c r="U21" s="22">
        <f t="shared" si="7"/>
        <v>72.455596860530733</v>
      </c>
      <c r="V21" s="22">
        <f t="shared" si="8"/>
        <v>1.4929792273422091</v>
      </c>
      <c r="W21" s="22">
        <f t="shared" si="21"/>
        <v>1.9567996580517621E-2</v>
      </c>
      <c r="X21" s="22">
        <f t="shared" si="22"/>
        <v>2.4938918977494316E-2</v>
      </c>
      <c r="Y21" s="22">
        <f t="shared" si="9"/>
        <v>222.30576947860249</v>
      </c>
      <c r="Z21" s="22">
        <f t="shared" si="10"/>
        <v>4.8437883512795867</v>
      </c>
      <c r="AB21" s="22">
        <f t="shared" si="18"/>
        <v>72.805575526086585</v>
      </c>
      <c r="AC21" s="22">
        <f>V21*AI21</f>
        <v>4.5248050404940434</v>
      </c>
      <c r="AD21" s="22">
        <f>W21*AI21</f>
        <v>5.9305158396287298E-2</v>
      </c>
      <c r="AE21" s="22">
        <f>X21*AI21</f>
        <v>7.5582931247290333E-2</v>
      </c>
      <c r="AF21" s="22">
        <f t="shared" si="11"/>
        <v>4.7945812197811994</v>
      </c>
      <c r="AH21" s="22">
        <f t="shared" si="12"/>
        <v>1.5819930584582331</v>
      </c>
      <c r="AI21" s="22">
        <f t="shared" si="13"/>
        <v>3.0307220339221121</v>
      </c>
      <c r="AK21" s="10">
        <f t="shared" si="14"/>
        <v>93.984797043928893</v>
      </c>
      <c r="AL21" s="10">
        <f t="shared" si="15"/>
        <v>5.8410757736789733</v>
      </c>
      <c r="AM21" s="10">
        <f t="shared" si="16"/>
        <v>7.6557093811256305E-2</v>
      </c>
      <c r="AN21" s="10">
        <f t="shared" si="17"/>
        <v>9.7570088580874459E-2</v>
      </c>
      <c r="AQ21" s="10"/>
      <c r="AR21" s="10"/>
      <c r="AS21" s="10"/>
      <c r="AT21" s="10"/>
      <c r="AU21" s="10"/>
    </row>
    <row r="22" spans="1:47">
      <c r="A22" s="7">
        <v>41</v>
      </c>
      <c r="B22" s="7" t="s">
        <v>30</v>
      </c>
      <c r="C22" s="28">
        <v>2670366752</v>
      </c>
      <c r="D22" s="28">
        <v>71544400</v>
      </c>
      <c r="E22" s="28">
        <v>571616</v>
      </c>
      <c r="F22" s="28">
        <v>1127672</v>
      </c>
      <c r="G22" s="28">
        <v>24971630476</v>
      </c>
      <c r="H22" s="28">
        <v>727881732</v>
      </c>
      <c r="I22" s="28">
        <v>131222152</v>
      </c>
      <c r="J22" s="28"/>
      <c r="K22" s="11">
        <v>172</v>
      </c>
      <c r="L22" s="20">
        <f t="shared" si="0"/>
        <v>2.8666666666666667</v>
      </c>
      <c r="M22" s="10">
        <f t="shared" si="1"/>
        <v>183.14972283033433</v>
      </c>
      <c r="N22" s="10">
        <f t="shared" si="2"/>
        <v>4.9069428460523952</v>
      </c>
      <c r="O22" s="10">
        <f t="shared" si="19"/>
        <v>3.9204844011398322E-2</v>
      </c>
      <c r="P22" s="10">
        <f t="shared" si="20"/>
        <v>7.7342490161264849E-2</v>
      </c>
      <c r="Q22" s="10">
        <f t="shared" si="3"/>
        <v>570.90125627569341</v>
      </c>
      <c r="R22" s="10">
        <f t="shared" si="4"/>
        <v>16.640827502966115</v>
      </c>
      <c r="S22" s="10">
        <f t="shared" si="5"/>
        <v>1</v>
      </c>
      <c r="U22" s="22">
        <f t="shared" si="7"/>
        <v>71.004423592409637</v>
      </c>
      <c r="V22" s="22">
        <f t="shared" si="8"/>
        <v>1.9023487614426349</v>
      </c>
      <c r="W22" s="22">
        <f t="shared" si="21"/>
        <v>1.5199134937476494E-2</v>
      </c>
      <c r="X22" s="22">
        <f t="shared" si="22"/>
        <v>2.9984533136255796E-2</v>
      </c>
      <c r="Y22" s="22">
        <f t="shared" si="9"/>
        <v>221.32992615877578</v>
      </c>
      <c r="Z22" s="22">
        <f t="shared" si="10"/>
        <v>6.451401327226729</v>
      </c>
      <c r="AB22" s="22">
        <f t="shared" si="18"/>
        <v>71.208240456712389</v>
      </c>
      <c r="AC22" s="22">
        <f>V22*AI22</f>
        <v>6.1118622032953001</v>
      </c>
      <c r="AD22" s="22">
        <f>W22*AI22</f>
        <v>4.8831749587652511E-2</v>
      </c>
      <c r="AE22" s="22">
        <f>X22*AI22</f>
        <v>9.6334246628868483E-2</v>
      </c>
      <c r="AF22" s="22">
        <f t="shared" si="11"/>
        <v>6.4021941957283417</v>
      </c>
      <c r="AH22" s="22">
        <f t="shared" si="12"/>
        <v>1.9927160975900995</v>
      </c>
      <c r="AI22" s="22">
        <f t="shared" si="13"/>
        <v>3.2127979512339291</v>
      </c>
      <c r="AK22" s="10">
        <f t="shared" si="14"/>
        <v>91.922795456529954</v>
      </c>
      <c r="AL22" s="10">
        <f t="shared" si="15"/>
        <v>7.8898096002462159</v>
      </c>
      <c r="AM22" s="10">
        <f t="shared" si="16"/>
        <v>6.3036958929760273E-2</v>
      </c>
      <c r="AN22" s="10">
        <f t="shared" si="17"/>
        <v>0.12435798429407265</v>
      </c>
      <c r="AQ22" s="10"/>
      <c r="AR22" s="10"/>
      <c r="AS22" s="10"/>
      <c r="AT22" s="10"/>
      <c r="AU22" s="10"/>
    </row>
    <row r="23" spans="1:47">
      <c r="A23" s="7">
        <v>42</v>
      </c>
      <c r="B23" s="7" t="s">
        <v>31</v>
      </c>
      <c r="C23" s="28">
        <v>2591142924</v>
      </c>
      <c r="D23" s="28">
        <v>90499384</v>
      </c>
      <c r="E23" s="28">
        <v>956764</v>
      </c>
      <c r="F23" s="28">
        <v>1982356</v>
      </c>
      <c r="G23" s="28">
        <v>24723556280</v>
      </c>
      <c r="H23" s="28">
        <v>966562588</v>
      </c>
      <c r="I23" s="28">
        <v>130986720</v>
      </c>
      <c r="J23" s="28"/>
      <c r="K23" s="11">
        <v>232</v>
      </c>
      <c r="L23" s="20">
        <f t="shared" si="0"/>
        <v>3.8666666666666667</v>
      </c>
      <c r="M23" s="10">
        <f t="shared" si="1"/>
        <v>178.03550097292305</v>
      </c>
      <c r="N23" s="10">
        <f t="shared" si="2"/>
        <v>6.2181452898431226</v>
      </c>
      <c r="O23" s="10">
        <f t="shared" si="19"/>
        <v>6.5738542044567569E-2</v>
      </c>
      <c r="P23" s="10">
        <f t="shared" si="20"/>
        <v>0.13620620472060069</v>
      </c>
      <c r="Q23" s="10">
        <f t="shared" si="3"/>
        <v>566.24571437470911</v>
      </c>
      <c r="R23" s="10">
        <f t="shared" si="4"/>
        <v>22.137265243377342</v>
      </c>
      <c r="S23" s="10">
        <f t="shared" si="5"/>
        <v>1</v>
      </c>
      <c r="U23" s="22">
        <f t="shared" si="7"/>
        <v>69.021715841082127</v>
      </c>
      <c r="V23" s="22">
        <f t="shared" si="8"/>
        <v>2.4106824476506468</v>
      </c>
      <c r="W23" s="22">
        <f t="shared" si="21"/>
        <v>2.5485855034593642E-2</v>
      </c>
      <c r="X23" s="22">
        <f t="shared" si="22"/>
        <v>5.280511980274856E-2</v>
      </c>
      <c r="Y23" s="22">
        <f t="shared" si="9"/>
        <v>219.52504180470046</v>
      </c>
      <c r="Z23" s="22">
        <f t="shared" si="10"/>
        <v>8.5822884917735411</v>
      </c>
      <c r="AB23" s="22">
        <f t="shared" si="18"/>
        <v>69.19241108075218</v>
      </c>
      <c r="AC23" s="22">
        <f>V23*AI23</f>
        <v>8.0126337906689162</v>
      </c>
      <c r="AD23" s="22">
        <f>W23*AI23</f>
        <v>8.4709963949539752E-2</v>
      </c>
      <c r="AE23" s="22">
        <f>X23*AI23</f>
        <v>0.17551382085357919</v>
      </c>
      <c r="AF23" s="22">
        <f t="shared" si="11"/>
        <v>8.533081360275153</v>
      </c>
      <c r="AH23" s="22">
        <f t="shared" si="12"/>
        <v>2.5672643973253311</v>
      </c>
      <c r="AI23" s="22">
        <f t="shared" si="13"/>
        <v>3.3238030991919749</v>
      </c>
      <c r="AK23" s="10">
        <f t="shared" si="14"/>
        <v>89.320559111225236</v>
      </c>
      <c r="AL23" s="10">
        <f t="shared" si="15"/>
        <v>10.34351772047345</v>
      </c>
      <c r="AM23" s="10">
        <f t="shared" si="16"/>
        <v>0.10935218507466371</v>
      </c>
      <c r="AN23" s="10">
        <f t="shared" si="17"/>
        <v>0.22657098322665783</v>
      </c>
      <c r="AQ23" s="10"/>
      <c r="AR23" s="10"/>
      <c r="AS23" s="10"/>
      <c r="AT23" s="10"/>
      <c r="AU23" s="10"/>
    </row>
    <row r="24" spans="1:47">
      <c r="A24" s="7">
        <v>43</v>
      </c>
      <c r="B24" s="7" t="s">
        <v>32</v>
      </c>
      <c r="C24" s="28">
        <v>4958452088</v>
      </c>
      <c r="D24" s="28">
        <v>238941328</v>
      </c>
      <c r="E24" s="28">
        <v>2228800</v>
      </c>
      <c r="F24" s="28">
        <v>9536752</v>
      </c>
      <c r="G24" s="28">
        <v>48784460000</v>
      </c>
      <c r="H24" s="28">
        <v>2614975320</v>
      </c>
      <c r="I24" s="28">
        <v>261792616</v>
      </c>
      <c r="J24" s="28"/>
      <c r="K24" s="11">
        <v>322</v>
      </c>
      <c r="L24" s="20">
        <f t="shared" si="0"/>
        <v>5.3666666666666663</v>
      </c>
      <c r="M24" s="10">
        <f t="shared" si="1"/>
        <v>170.46343580599691</v>
      </c>
      <c r="N24" s="10">
        <f t="shared" si="2"/>
        <v>8.2144102643445063</v>
      </c>
      <c r="O24" s="10">
        <f t="shared" si="19"/>
        <v>7.6622481972524387E-2</v>
      </c>
      <c r="P24" s="10">
        <f t="shared" si="20"/>
        <v>0.32785786440974329</v>
      </c>
      <c r="Q24" s="10">
        <f t="shared" si="3"/>
        <v>559.04319318158309</v>
      </c>
      <c r="R24" s="10">
        <f t="shared" si="4"/>
        <v>29.966184989724844</v>
      </c>
      <c r="S24" s="10">
        <f t="shared" si="5"/>
        <v>1</v>
      </c>
      <c r="U24" s="22">
        <f t="shared" si="7"/>
        <v>66.086138793663821</v>
      </c>
      <c r="V24" s="22">
        <f t="shared" si="8"/>
        <v>3.1846046882182457</v>
      </c>
      <c r="W24" s="22">
        <f t="shared" si="21"/>
        <v>2.9705396670017779E-2</v>
      </c>
      <c r="X24" s="22">
        <f t="shared" si="22"/>
        <v>0.12710561786772495</v>
      </c>
      <c r="Y24" s="22">
        <f t="shared" si="9"/>
        <v>216.73273145977143</v>
      </c>
      <c r="Z24" s="22">
        <f t="shared" si="10"/>
        <v>11.617444239487121</v>
      </c>
      <c r="AB24" s="22">
        <f t="shared" si="18"/>
        <v>66.415587703658204</v>
      </c>
      <c r="AC24" s="22">
        <f>V24*AI24</f>
        <v>10.531124797143294</v>
      </c>
      <c r="AD24" s="22">
        <f>W24*AI24</f>
        <v>9.8232361661072604E-2</v>
      </c>
      <c r="AE24" s="22">
        <f>X24*AI24</f>
        <v>0.42032379376164636</v>
      </c>
      <c r="AF24" s="22">
        <f t="shared" si="11"/>
        <v>11.568237107988733</v>
      </c>
      <c r="AH24" s="22">
        <f t="shared" si="12"/>
        <v>3.4982267172937314</v>
      </c>
      <c r="AI24" s="22">
        <f t="shared" si="13"/>
        <v>3.3068860433774443</v>
      </c>
      <c r="AK24" s="10">
        <f t="shared" si="14"/>
        <v>85.735954777872976</v>
      </c>
      <c r="AL24" s="10">
        <f t="shared" si="15"/>
        <v>13.594640514161743</v>
      </c>
      <c r="AM24" s="10">
        <f t="shared" si="16"/>
        <v>0.12680826306432719</v>
      </c>
      <c r="AN24" s="10">
        <f t="shared" si="17"/>
        <v>0.54259644490095504</v>
      </c>
      <c r="AQ24" s="10"/>
      <c r="AR24" s="10"/>
      <c r="AS24" s="10"/>
      <c r="AT24" s="10"/>
      <c r="AU24" s="10"/>
    </row>
    <row r="25" spans="1:47">
      <c r="A25" s="7">
        <v>44</v>
      </c>
      <c r="B25" s="7" t="s">
        <v>33</v>
      </c>
      <c r="C25" s="28">
        <v>4670492264</v>
      </c>
      <c r="D25" s="28">
        <v>311257320</v>
      </c>
      <c r="E25" s="28">
        <v>4004152</v>
      </c>
      <c r="F25" s="28">
        <v>21359528</v>
      </c>
      <c r="G25" s="28">
        <v>47889115056</v>
      </c>
      <c r="H25" s="28">
        <v>3475025472</v>
      </c>
      <c r="I25" s="28">
        <v>261749648</v>
      </c>
      <c r="J25" s="28"/>
      <c r="K25" s="11">
        <v>442</v>
      </c>
      <c r="L25" s="20">
        <f t="shared" si="0"/>
        <v>7.3666666666666663</v>
      </c>
      <c r="M25" s="10">
        <f t="shared" si="1"/>
        <v>160.59020784623939</v>
      </c>
      <c r="N25" s="10">
        <f t="shared" si="2"/>
        <v>10.702271813561332</v>
      </c>
      <c r="O25" s="10">
        <f t="shared" si="19"/>
        <v>0.13767876394622697</v>
      </c>
      <c r="P25" s="10">
        <f t="shared" si="20"/>
        <v>0.73442601917080708</v>
      </c>
      <c r="Q25" s="10">
        <f t="shared" si="3"/>
        <v>548.87311698696158</v>
      </c>
      <c r="R25" s="10">
        <f t="shared" si="4"/>
        <v>39.82842573297367</v>
      </c>
      <c r="S25" s="10">
        <f t="shared" si="5"/>
        <v>1</v>
      </c>
      <c r="U25" s="22">
        <f t="shared" si="7"/>
        <v>62.258435156195169</v>
      </c>
      <c r="V25" s="22">
        <f t="shared" si="8"/>
        <v>4.1491116093862548</v>
      </c>
      <c r="W25" s="22">
        <f t="shared" si="21"/>
        <v>5.3376009113447323E-2</v>
      </c>
      <c r="X25" s="22">
        <f t="shared" si="22"/>
        <v>0.28472604466237378</v>
      </c>
      <c r="Y25" s="22">
        <f t="shared" si="9"/>
        <v>212.78994417660996</v>
      </c>
      <c r="Z25" s="22">
        <f t="shared" si="10"/>
        <v>15.440888296526005</v>
      </c>
      <c r="AB25" s="22">
        <f t="shared" si="18"/>
        <v>63.152057651126533</v>
      </c>
      <c r="AC25" s="22">
        <f>V25*AI25</f>
        <v>13.234740845167737</v>
      </c>
      <c r="AD25" s="22">
        <f>W25*AI25</f>
        <v>0.17025756703379727</v>
      </c>
      <c r="AE25" s="22">
        <f>X25*AI25</f>
        <v>0.9082125928961412</v>
      </c>
      <c r="AF25" s="22">
        <f t="shared" si="11"/>
        <v>15.391681165027617</v>
      </c>
      <c r="AH25" s="22">
        <f t="shared" si="12"/>
        <v>4.8253157169378973</v>
      </c>
      <c r="AI25" s="22">
        <f t="shared" si="13"/>
        <v>3.1897770152115643</v>
      </c>
      <c r="AK25" s="10">
        <f t="shared" si="14"/>
        <v>81.523060265088702</v>
      </c>
      <c r="AL25" s="10">
        <f t="shared" si="15"/>
        <v>17.084741426381598</v>
      </c>
      <c r="AM25" s="10">
        <f t="shared" si="16"/>
        <v>0.21978567942411356</v>
      </c>
      <c r="AN25" s="10">
        <f t="shared" si="17"/>
        <v>1.1724126291055827</v>
      </c>
      <c r="AQ25" s="10"/>
      <c r="AR25" s="10"/>
      <c r="AS25" s="10"/>
      <c r="AT25" s="10"/>
      <c r="AU25" s="10"/>
    </row>
    <row r="26" spans="1:47">
      <c r="A26" s="7">
        <v>45</v>
      </c>
      <c r="B26" s="7" t="s">
        <v>34</v>
      </c>
      <c r="C26" s="28">
        <v>8580525672</v>
      </c>
      <c r="D26" s="28">
        <v>816696568</v>
      </c>
      <c r="E26" s="28">
        <v>14099544</v>
      </c>
      <c r="F26" s="28">
        <v>80623336</v>
      </c>
      <c r="G26" s="28">
        <v>93586609840</v>
      </c>
      <c r="H26" s="28">
        <v>9398213400</v>
      </c>
      <c r="I26" s="28">
        <v>526869632</v>
      </c>
      <c r="J26" s="28"/>
      <c r="K26" s="11">
        <v>622</v>
      </c>
      <c r="L26" s="20">
        <f t="shared" si="0"/>
        <v>10.366666666666667</v>
      </c>
      <c r="M26" s="10">
        <f t="shared" si="1"/>
        <v>146.57275036872878</v>
      </c>
      <c r="N26" s="10">
        <f t="shared" si="2"/>
        <v>13.950830842343937</v>
      </c>
      <c r="O26" s="10">
        <f t="shared" si="19"/>
        <v>0.24084875706026648</v>
      </c>
      <c r="P26" s="10">
        <f t="shared" si="20"/>
        <v>1.3772098066187273</v>
      </c>
      <c r="Q26" s="10">
        <f t="shared" si="3"/>
        <v>532.88292296186091</v>
      </c>
      <c r="R26" s="10">
        <f t="shared" si="4"/>
        <v>53.513504076849131</v>
      </c>
      <c r="S26" s="10">
        <f t="shared" si="5"/>
        <v>1</v>
      </c>
      <c r="U26" s="22">
        <f t="shared" si="7"/>
        <v>56.824075370983934</v>
      </c>
      <c r="V26" s="22">
        <f t="shared" si="8"/>
        <v>5.4085296296816328</v>
      </c>
      <c r="W26" s="22">
        <f t="shared" si="21"/>
        <v>9.3373481017248378E-2</v>
      </c>
      <c r="X26" s="22">
        <f t="shared" si="22"/>
        <v>0.53392375906222478</v>
      </c>
      <c r="Y26" s="22">
        <f t="shared" si="9"/>
        <v>206.59078377201112</v>
      </c>
      <c r="Z26" s="22">
        <f t="shared" si="10"/>
        <v>20.746389635034753</v>
      </c>
      <c r="AB26" s="22">
        <f t="shared" si="18"/>
        <v>58.71661438777128</v>
      </c>
      <c r="AC26" s="22">
        <f>V26*AI26</f>
        <v>16.800126033369501</v>
      </c>
      <c r="AD26" s="22">
        <f>W26*AI26</f>
        <v>0.29003931875594557</v>
      </c>
      <c r="AE26" s="22">
        <f>X26*AI26</f>
        <v>1.6584889163274854</v>
      </c>
      <c r="AF26" s="22">
        <f t="shared" si="11"/>
        <v>20.697182503536364</v>
      </c>
      <c r="AH26" s="22">
        <f t="shared" si="12"/>
        <v>6.6631241098405791</v>
      </c>
      <c r="AI26" s="22">
        <f t="shared" si="13"/>
        <v>3.1062279738973015</v>
      </c>
      <c r="AK26" s="10">
        <f t="shared" si="14"/>
        <v>75.797341707216162</v>
      </c>
      <c r="AL26" s="10">
        <f t="shared" si="15"/>
        <v>21.687301063816346</v>
      </c>
      <c r="AM26" s="10">
        <f t="shared" si="16"/>
        <v>0.37441207367792612</v>
      </c>
      <c r="AN26" s="10">
        <f t="shared" si="17"/>
        <v>2.1409451552895744</v>
      </c>
      <c r="AQ26" s="10"/>
      <c r="AR26" s="10"/>
      <c r="AS26" s="10"/>
      <c r="AT26" s="10"/>
      <c r="AU26" s="10"/>
    </row>
    <row r="27" spans="1:47">
      <c r="A27" s="7">
        <v>46</v>
      </c>
      <c r="B27" s="7" t="s">
        <v>35</v>
      </c>
      <c r="C27" s="28">
        <v>7657606680</v>
      </c>
      <c r="D27" s="28">
        <v>1051607056</v>
      </c>
      <c r="E27" s="28">
        <v>23848072</v>
      </c>
      <c r="F27" s="28">
        <v>160467296</v>
      </c>
      <c r="G27" s="28">
        <v>90786056440</v>
      </c>
      <c r="H27" s="28">
        <v>12432220384</v>
      </c>
      <c r="I27" s="28">
        <v>527474728</v>
      </c>
      <c r="J27" s="28"/>
      <c r="K27" s="11">
        <v>862</v>
      </c>
      <c r="L27" s="20">
        <f t="shared" si="0"/>
        <v>14.366666666666667</v>
      </c>
      <c r="M27" s="10">
        <f t="shared" si="1"/>
        <v>130.6573688967332</v>
      </c>
      <c r="N27" s="10">
        <f t="shared" si="2"/>
        <v>17.942970537917411</v>
      </c>
      <c r="O27" s="10">
        <f t="shared" si="19"/>
        <v>0.40690603095585653</v>
      </c>
      <c r="P27" s="10">
        <f t="shared" si="20"/>
        <v>2.7379618156796321</v>
      </c>
      <c r="Q27" s="10">
        <f t="shared" si="3"/>
        <v>516.34354190330043</v>
      </c>
      <c r="R27" s="10">
        <f t="shared" si="4"/>
        <v>70.707958452181998</v>
      </c>
      <c r="S27" s="10">
        <f t="shared" si="5"/>
        <v>1</v>
      </c>
      <c r="U27" s="22">
        <f t="shared" si="7"/>
        <v>50.65391868055189</v>
      </c>
      <c r="V27" s="22">
        <f t="shared" si="8"/>
        <v>6.9562228153664547</v>
      </c>
      <c r="W27" s="22">
        <f t="shared" si="21"/>
        <v>0.15775141637020543</v>
      </c>
      <c r="X27" s="22">
        <f t="shared" si="22"/>
        <v>1.0614670747847876</v>
      </c>
      <c r="Y27" s="22">
        <f t="shared" si="9"/>
        <v>200.17871172248792</v>
      </c>
      <c r="Z27" s="22">
        <f t="shared" si="10"/>
        <v>27.412423866697189</v>
      </c>
      <c r="AB27" s="22">
        <f t="shared" si="18"/>
        <v>53.653190604012892</v>
      </c>
      <c r="AC27" s="22">
        <f>V27*AI27</f>
        <v>20.260939369223841</v>
      </c>
      <c r="AD27" s="22">
        <f>W27*AI27</f>
        <v>0.45947232676697142</v>
      </c>
      <c r="AE27" s="22">
        <f>X27*AI27</f>
        <v>3.0916663562205082</v>
      </c>
      <c r="AF27" s="22">
        <f t="shared" si="11"/>
        <v>27.363216735198801</v>
      </c>
      <c r="AH27" s="22">
        <f t="shared" si="12"/>
        <v>9.3946597976764412</v>
      </c>
      <c r="AI27" s="22">
        <f t="shared" si="13"/>
        <v>2.9126351911078761</v>
      </c>
      <c r="AK27" s="10">
        <f t="shared" si="14"/>
        <v>69.260962408993009</v>
      </c>
      <c r="AL27" s="10">
        <f t="shared" si="15"/>
        <v>26.154868782728872</v>
      </c>
      <c r="AM27" s="10">
        <f t="shared" si="16"/>
        <v>0.59313332895806536</v>
      </c>
      <c r="AN27" s="10">
        <f t="shared" si="17"/>
        <v>3.9910354793200575</v>
      </c>
      <c r="AQ27" s="10"/>
      <c r="AR27" s="10"/>
      <c r="AS27" s="10"/>
      <c r="AT27" s="10"/>
      <c r="AU27" s="10"/>
    </row>
    <row r="28" spans="1:47">
      <c r="A28" s="7">
        <v>47</v>
      </c>
      <c r="B28" s="7" t="s">
        <v>36</v>
      </c>
      <c r="C28" s="28">
        <v>6827739872</v>
      </c>
      <c r="D28" s="28">
        <v>1275715520</v>
      </c>
      <c r="E28" s="28">
        <v>37754400</v>
      </c>
      <c r="F28" s="28">
        <v>234514800</v>
      </c>
      <c r="G28" s="28">
        <v>88246077360</v>
      </c>
      <c r="H28" s="28">
        <v>15203333256</v>
      </c>
      <c r="I28" s="28">
        <v>528511744</v>
      </c>
      <c r="J28" s="28"/>
      <c r="K28" s="11">
        <v>1102</v>
      </c>
      <c r="L28" s="20">
        <f t="shared" si="0"/>
        <v>18.366666666666667</v>
      </c>
      <c r="M28" s="10">
        <f t="shared" si="1"/>
        <v>116.26924007955441</v>
      </c>
      <c r="N28" s="10">
        <f t="shared" si="2"/>
        <v>21.724095652262363</v>
      </c>
      <c r="O28" s="10">
        <f t="shared" si="19"/>
        <v>0.64291778538037558</v>
      </c>
      <c r="P28" s="10">
        <f t="shared" si="20"/>
        <v>3.9935407755101844</v>
      </c>
      <c r="Q28" s="10">
        <f t="shared" si="3"/>
        <v>500.91267618075864</v>
      </c>
      <c r="R28" s="10">
        <f t="shared" si="4"/>
        <v>86.298933345935268</v>
      </c>
      <c r="S28" s="10">
        <f t="shared" si="5"/>
        <v>1</v>
      </c>
      <c r="U28" s="22">
        <f t="shared" si="7"/>
        <v>45.075855129871414</v>
      </c>
      <c r="V28" s="22">
        <f t="shared" si="8"/>
        <v>8.4221087862863122</v>
      </c>
      <c r="W28" s="22">
        <f t="shared" si="21"/>
        <v>0.24924966340533974</v>
      </c>
      <c r="X28" s="22">
        <f t="shared" si="22"/>
        <v>1.5482363635383045</v>
      </c>
      <c r="Y28" s="22">
        <f t="shared" si="9"/>
        <v>194.19639458201402</v>
      </c>
      <c r="Z28" s="22">
        <f t="shared" si="10"/>
        <v>33.456812951578343</v>
      </c>
      <c r="AB28" s="22">
        <f t="shared" si="18"/>
        <v>49.054692102560281</v>
      </c>
      <c r="AC28" s="22">
        <f>V28*AI28</f>
        <v>23.413547287247887</v>
      </c>
      <c r="AD28" s="22">
        <f>W28*AI28</f>
        <v>0.69291657571248466</v>
      </c>
      <c r="AE28" s="22">
        <f>X28*AI28</f>
        <v>4.3041126907035521</v>
      </c>
      <c r="AF28" s="22">
        <f t="shared" si="11"/>
        <v>33.407605820079958</v>
      </c>
      <c r="AH28" s="22">
        <f t="shared" si="12"/>
        <v>12.0170808401736</v>
      </c>
      <c r="AI28" s="22">
        <f t="shared" si="13"/>
        <v>2.7800100760241993</v>
      </c>
      <c r="AK28" s="10">
        <f t="shared" si="14"/>
        <v>63.324755665994616</v>
      </c>
      <c r="AL28" s="10">
        <f t="shared" si="15"/>
        <v>30.224573790807668</v>
      </c>
      <c r="AM28" s="10">
        <f t="shared" si="16"/>
        <v>0.89448676514311676</v>
      </c>
      <c r="AN28" s="10">
        <f t="shared" si="17"/>
        <v>5.5561837780546108</v>
      </c>
      <c r="AQ28" s="10"/>
      <c r="AR28" s="10"/>
      <c r="AS28" s="10"/>
      <c r="AT28" s="10"/>
      <c r="AU28" s="10"/>
    </row>
    <row r="29" spans="1:47">
      <c r="A29" s="7">
        <v>48</v>
      </c>
      <c r="B29" s="7" t="s">
        <v>37</v>
      </c>
      <c r="C29" s="28">
        <v>6099463128</v>
      </c>
      <c r="D29" s="28">
        <v>1472588064</v>
      </c>
      <c r="E29" s="28">
        <v>52184920</v>
      </c>
      <c r="F29" s="28">
        <v>322617296</v>
      </c>
      <c r="G29" s="28">
        <v>86210513392</v>
      </c>
      <c r="H29" s="28">
        <v>17844429120</v>
      </c>
      <c r="I29" s="28">
        <v>529781592</v>
      </c>
      <c r="J29" s="28"/>
      <c r="K29" s="11">
        <v>1342</v>
      </c>
      <c r="L29" s="20">
        <f t="shared" si="0"/>
        <v>22.366666666666667</v>
      </c>
      <c r="M29" s="10">
        <f t="shared" si="1"/>
        <v>103.61848916789091</v>
      </c>
      <c r="N29" s="10">
        <f t="shared" si="2"/>
        <v>25.016521480044176</v>
      </c>
      <c r="O29" s="10">
        <f t="shared" si="19"/>
        <v>0.88652434718796347</v>
      </c>
      <c r="P29" s="10">
        <f t="shared" si="20"/>
        <v>5.4806654437325184</v>
      </c>
      <c r="Q29" s="10">
        <f t="shared" si="3"/>
        <v>488.18521458933589</v>
      </c>
      <c r="R29" s="10">
        <f t="shared" si="4"/>
        <v>101.04784342903329</v>
      </c>
      <c r="S29" s="10">
        <f t="shared" si="5"/>
        <v>1</v>
      </c>
      <c r="U29" s="22">
        <f t="shared" si="7"/>
        <v>40.171347153487829</v>
      </c>
      <c r="V29" s="22">
        <f t="shared" si="8"/>
        <v>9.6985333121316231</v>
      </c>
      <c r="W29" s="22">
        <f t="shared" si="21"/>
        <v>0.34369230430685049</v>
      </c>
      <c r="X29" s="22">
        <f t="shared" si="22"/>
        <v>2.1247724797026661</v>
      </c>
      <c r="Y29" s="22">
        <f t="shared" si="9"/>
        <v>189.26214701599025</v>
      </c>
      <c r="Z29" s="22">
        <f t="shared" si="10"/>
        <v>39.174746033228651</v>
      </c>
      <c r="AB29" s="22">
        <f t="shared" si="18"/>
        <v>44.938770435694551</v>
      </c>
      <c r="AC29" s="22">
        <f>V29*AI29</f>
        <v>25.927457539329058</v>
      </c>
      <c r="AD29" s="22">
        <f>W29*AI29</f>
        <v>0.91880569357465869</v>
      </c>
      <c r="AE29" s="22">
        <f>X29*AI29</f>
        <v>5.680234987625945</v>
      </c>
      <c r="AF29" s="22">
        <f t="shared" si="11"/>
        <v>39.125538901730266</v>
      </c>
      <c r="AH29" s="22">
        <f t="shared" si="12"/>
        <v>14.635462880150657</v>
      </c>
      <c r="AI29" s="22">
        <f t="shared" si="13"/>
        <v>2.6733379888376656</v>
      </c>
      <c r="AK29" s="10">
        <f t="shared" si="14"/>
        <v>58.011507886358814</v>
      </c>
      <c r="AL29" s="10">
        <f t="shared" si="15"/>
        <v>33.469783283641689</v>
      </c>
      <c r="AM29" s="10">
        <f t="shared" si="16"/>
        <v>1.1860872743527677</v>
      </c>
      <c r="AN29" s="10">
        <f t="shared" si="17"/>
        <v>7.3326215556467274</v>
      </c>
      <c r="AQ29" s="10"/>
      <c r="AR29" s="10"/>
      <c r="AS29" s="10"/>
      <c r="AT29" s="10"/>
      <c r="AU29" s="10"/>
    </row>
    <row r="30" spans="1:47">
      <c r="A30" s="7">
        <v>49</v>
      </c>
      <c r="B30" s="7" t="s">
        <v>38</v>
      </c>
      <c r="C30" s="28">
        <v>5457982616</v>
      </c>
      <c r="D30" s="28">
        <v>1659852536</v>
      </c>
      <c r="E30" s="28">
        <v>72920016</v>
      </c>
      <c r="F30" s="28">
        <v>422206160</v>
      </c>
      <c r="G30" s="28">
        <v>84406763056</v>
      </c>
      <c r="H30" s="28">
        <v>20312045576</v>
      </c>
      <c r="I30" s="28">
        <v>529870904</v>
      </c>
      <c r="J30" s="28"/>
      <c r="K30" s="11">
        <v>1582</v>
      </c>
      <c r="L30" s="20">
        <f t="shared" si="0"/>
        <v>26.366666666666667</v>
      </c>
      <c r="M30" s="10">
        <f t="shared" si="1"/>
        <v>92.705304581132467</v>
      </c>
      <c r="N30" s="10">
        <f t="shared" si="2"/>
        <v>28.19304232640032</v>
      </c>
      <c r="O30" s="10">
        <f t="shared" si="19"/>
        <v>1.2385661093027294</v>
      </c>
      <c r="P30" s="10">
        <f t="shared" si="20"/>
        <v>7.1712853287751006</v>
      </c>
      <c r="Q30" s="10">
        <f t="shared" si="3"/>
        <v>477.89053381953579</v>
      </c>
      <c r="R30" s="10">
        <f t="shared" si="4"/>
        <v>115.00185473101577</v>
      </c>
      <c r="S30" s="10">
        <f t="shared" si="5"/>
        <v>1</v>
      </c>
      <c r="U30" s="22">
        <f t="shared" si="7"/>
        <v>35.94046779879622</v>
      </c>
      <c r="V30" s="22">
        <f t="shared" si="8"/>
        <v>10.93002320050963</v>
      </c>
      <c r="W30" s="22">
        <f t="shared" si="21"/>
        <v>0.4801736596325768</v>
      </c>
      <c r="X30" s="22">
        <f t="shared" si="22"/>
        <v>2.7802006648848958</v>
      </c>
      <c r="Y30" s="22">
        <f t="shared" si="9"/>
        <v>185.27105239225079</v>
      </c>
      <c r="Z30" s="22">
        <f t="shared" si="10"/>
        <v>44.584508679809815</v>
      </c>
      <c r="AB30" s="22">
        <f t="shared" si="18"/>
        <v>41.250616472573817</v>
      </c>
      <c r="AC30" s="22">
        <f>V30*AI30</f>
        <v>27.89400281898935</v>
      </c>
      <c r="AD30" s="22">
        <f>W30*AI30</f>
        <v>1.2254288183735067</v>
      </c>
      <c r="AE30" s="22">
        <f>X30*AI30</f>
        <v>7.0952205462875328</v>
      </c>
      <c r="AF30" s="22">
        <f t="shared" si="11"/>
        <v>44.535301548311431</v>
      </c>
      <c r="AH30" s="22">
        <f t="shared" si="12"/>
        <v>17.450771849544576</v>
      </c>
      <c r="AI30" s="22">
        <f t="shared" si="13"/>
        <v>2.5520533952470243</v>
      </c>
      <c r="AK30" s="10">
        <f t="shared" si="14"/>
        <v>53.250465903159814</v>
      </c>
      <c r="AL30" s="10">
        <f t="shared" si="15"/>
        <v>36.008398735151239</v>
      </c>
      <c r="AM30" s="10">
        <f t="shared" si="16"/>
        <v>1.5819074013823167</v>
      </c>
      <c r="AN30" s="10">
        <f t="shared" si="17"/>
        <v>9.1592279603066267</v>
      </c>
      <c r="AQ30" s="10"/>
      <c r="AR30" s="10"/>
      <c r="AS30" s="10"/>
      <c r="AT30" s="10"/>
      <c r="AU30" s="10"/>
    </row>
    <row r="31" spans="1:47">
      <c r="A31" s="7">
        <v>50</v>
      </c>
      <c r="B31" s="7" t="s">
        <v>39</v>
      </c>
      <c r="C31" s="28">
        <v>4896179208</v>
      </c>
      <c r="D31" s="28">
        <v>1823584424</v>
      </c>
      <c r="E31" s="28">
        <v>94830632</v>
      </c>
      <c r="F31" s="28">
        <v>532870760</v>
      </c>
      <c r="G31" s="28">
        <v>82870003344</v>
      </c>
      <c r="H31" s="28">
        <v>22604196016</v>
      </c>
      <c r="I31" s="28">
        <v>530860072</v>
      </c>
      <c r="J31" s="28"/>
      <c r="K31" s="11">
        <v>1822</v>
      </c>
      <c r="L31" s="20">
        <f t="shared" si="0"/>
        <v>30.366666666666667</v>
      </c>
      <c r="M31" s="10">
        <f t="shared" si="1"/>
        <v>83.007962354343348</v>
      </c>
      <c r="N31" s="10">
        <f t="shared" si="2"/>
        <v>30.916357589613558</v>
      </c>
      <c r="O31" s="10">
        <f t="shared" si="19"/>
        <v>1.6077225111026998</v>
      </c>
      <c r="P31" s="10">
        <f t="shared" si="20"/>
        <v>9.0340884405410691</v>
      </c>
      <c r="Q31" s="10">
        <f t="shared" si="3"/>
        <v>468.31551880586716</v>
      </c>
      <c r="R31" s="10">
        <f t="shared" si="4"/>
        <v>127.74098415900453</v>
      </c>
      <c r="S31" s="10">
        <f t="shared" si="5"/>
        <v>1</v>
      </c>
      <c r="U31" s="22">
        <f t="shared" si="7"/>
        <v>32.180952444086365</v>
      </c>
      <c r="V31" s="22">
        <f t="shared" si="8"/>
        <v>11.985812024738419</v>
      </c>
      <c r="W31" s="22">
        <f t="shared" si="21"/>
        <v>0.62329010622167058</v>
      </c>
      <c r="X31" s="22">
        <f t="shared" si="22"/>
        <v>3.5023817262213575</v>
      </c>
      <c r="Y31" s="22">
        <f t="shared" si="9"/>
        <v>181.55896147871977</v>
      </c>
      <c r="Z31" s="22">
        <f t="shared" si="10"/>
        <v>49.523279692536839</v>
      </c>
      <c r="AB31" s="22">
        <f t="shared" si="18"/>
        <v>38.077286785586836</v>
      </c>
      <c r="AC31" s="22">
        <f>V31*AI31</f>
        <v>29.301891180236282</v>
      </c>
      <c r="AD31" s="22">
        <f>W31*AI31</f>
        <v>1.5237665023053699</v>
      </c>
      <c r="AE31" s="22">
        <f>X31*AI31</f>
        <v>8.5623241880957206</v>
      </c>
      <c r="AF31" s="22">
        <f t="shared" si="11"/>
        <v>49.474072561038454</v>
      </c>
      <c r="AH31" s="22">
        <f t="shared" si="12"/>
        <v>20.237155689624473</v>
      </c>
      <c r="AI31" s="22">
        <f t="shared" si="13"/>
        <v>2.4447147276928676</v>
      </c>
      <c r="AK31" s="10">
        <f t="shared" si="14"/>
        <v>49.154011140871958</v>
      </c>
      <c r="AL31" s="10">
        <f t="shared" si="15"/>
        <v>37.8258433599093</v>
      </c>
      <c r="AM31" s="10">
        <f t="shared" si="16"/>
        <v>1.9670318437383201</v>
      </c>
      <c r="AN31" s="10">
        <f t="shared" si="17"/>
        <v>11.053113655480432</v>
      </c>
      <c r="AQ31" s="10"/>
      <c r="AR31" s="10"/>
      <c r="AS31" s="10"/>
      <c r="AT31" s="10"/>
      <c r="AU31" s="10"/>
    </row>
    <row r="32" spans="1:47">
      <c r="A32" s="7">
        <v>51</v>
      </c>
      <c r="B32" s="7" t="s">
        <v>40</v>
      </c>
      <c r="C32" s="28">
        <v>4398894744</v>
      </c>
      <c r="D32" s="28">
        <v>1936093544</v>
      </c>
      <c r="E32" s="28">
        <v>116439032</v>
      </c>
      <c r="F32" s="28">
        <v>635422568</v>
      </c>
      <c r="G32" s="28">
        <v>81179838920</v>
      </c>
      <c r="H32" s="28">
        <v>24585694096</v>
      </c>
      <c r="I32" s="28">
        <v>531046480</v>
      </c>
      <c r="J32" s="28"/>
      <c r="K32" s="11">
        <v>2062</v>
      </c>
      <c r="L32" s="20">
        <f t="shared" si="0"/>
        <v>34.366666666666667</v>
      </c>
      <c r="M32" s="10">
        <f t="shared" si="1"/>
        <v>74.551012363362247</v>
      </c>
      <c r="N32" s="10">
        <f t="shared" si="2"/>
        <v>32.812272658317966</v>
      </c>
      <c r="O32" s="10">
        <f t="shared" si="19"/>
        <v>1.9733701803277182</v>
      </c>
      <c r="P32" s="10">
        <f t="shared" si="20"/>
        <v>10.768931397492739</v>
      </c>
      <c r="Q32" s="10">
        <f t="shared" si="3"/>
        <v>458.60301486227723</v>
      </c>
      <c r="R32" s="10">
        <f t="shared" si="4"/>
        <v>138.89006907267327</v>
      </c>
      <c r="S32" s="10">
        <f t="shared" si="5"/>
        <v>1</v>
      </c>
      <c r="U32" s="22">
        <f t="shared" si="7"/>
        <v>28.902318711095578</v>
      </c>
      <c r="V32" s="22">
        <f t="shared" si="8"/>
        <v>12.720830099312453</v>
      </c>
      <c r="W32" s="22">
        <f t="shared" si="21"/>
        <v>0.76504626937612774</v>
      </c>
      <c r="X32" s="22">
        <f t="shared" si="22"/>
        <v>4.1749545386619058</v>
      </c>
      <c r="Y32" s="22">
        <f t="shared" si="9"/>
        <v>177.7935681519034</v>
      </c>
      <c r="Z32" s="22">
        <f t="shared" si="10"/>
        <v>53.845614095473564</v>
      </c>
      <c r="AB32" s="22">
        <f t="shared" si="18"/>
        <v>35.427468508945637</v>
      </c>
      <c r="AC32" s="22">
        <f>V32*AI32</f>
        <v>30.279193330581968</v>
      </c>
      <c r="AD32" s="22">
        <f>W32*AI32</f>
        <v>1.8210276936669649</v>
      </c>
      <c r="AE32" s="22">
        <f>X32*AI32</f>
        <v>9.9375791230296411</v>
      </c>
      <c r="AF32" s="22">
        <f t="shared" si="11"/>
        <v>53.79640696397518</v>
      </c>
      <c r="AH32" s="22">
        <f t="shared" si="12"/>
        <v>22.600831715388519</v>
      </c>
      <c r="AI32" s="22">
        <f t="shared" si="13"/>
        <v>2.3802843913636207</v>
      </c>
      <c r="AK32" s="10">
        <f t="shared" si="14"/>
        <v>45.733357830547064</v>
      </c>
      <c r="AL32" s="10">
        <f t="shared" si="15"/>
        <v>39.087443774261125</v>
      </c>
      <c r="AM32" s="10">
        <f t="shared" si="16"/>
        <v>2.35076664065845</v>
      </c>
      <c r="AN32" s="10">
        <f t="shared" si="17"/>
        <v>12.828431754533357</v>
      </c>
      <c r="AQ32" s="10"/>
      <c r="AR32" s="10"/>
      <c r="AS32" s="10"/>
      <c r="AT32" s="10"/>
      <c r="AU32" s="10"/>
    </row>
    <row r="33" spans="1:47">
      <c r="A33" s="7">
        <v>52</v>
      </c>
      <c r="B33" s="7" t="s">
        <v>41</v>
      </c>
      <c r="C33" s="28">
        <v>3969364776</v>
      </c>
      <c r="D33" s="28">
        <v>2041647456</v>
      </c>
      <c r="E33" s="28">
        <v>138945736</v>
      </c>
      <c r="F33" s="28">
        <v>748983624</v>
      </c>
      <c r="G33" s="28">
        <v>79742293544</v>
      </c>
      <c r="H33" s="28">
        <v>26356674736</v>
      </c>
      <c r="I33" s="28">
        <v>531907080</v>
      </c>
      <c r="J33" s="28"/>
      <c r="K33" s="11">
        <v>2302</v>
      </c>
      <c r="L33" s="20">
        <f t="shared" si="0"/>
        <v>38.366666666666667</v>
      </c>
      <c r="M33" s="10">
        <f t="shared" si="1"/>
        <v>67.162638602216006</v>
      </c>
      <c r="N33" s="10">
        <f t="shared" si="2"/>
        <v>34.545182410431536</v>
      </c>
      <c r="O33" s="10">
        <f t="shared" si="19"/>
        <v>2.3509963883165459</v>
      </c>
      <c r="P33" s="10">
        <f t="shared" si="20"/>
        <v>12.672989079220379</v>
      </c>
      <c r="Q33" s="10">
        <f t="shared" si="3"/>
        <v>449.75314228191888</v>
      </c>
      <c r="R33" s="10">
        <f t="shared" si="4"/>
        <v>148.65382917632905</v>
      </c>
      <c r="S33" s="10">
        <f t="shared" si="5"/>
        <v>1</v>
      </c>
      <c r="U33" s="22">
        <f t="shared" si="7"/>
        <v>26.037956089692891</v>
      </c>
      <c r="V33" s="22">
        <f t="shared" si="8"/>
        <v>13.392653436989436</v>
      </c>
      <c r="W33" s="22">
        <f t="shared" si="21"/>
        <v>0.91144633385492135</v>
      </c>
      <c r="X33" s="22">
        <f t="shared" si="22"/>
        <v>4.9131293832016034</v>
      </c>
      <c r="Y33" s="22">
        <f t="shared" si="9"/>
        <v>174.36260417486955</v>
      </c>
      <c r="Z33" s="22">
        <f t="shared" si="10"/>
        <v>57.630878673224927</v>
      </c>
      <c r="AB33" s="22">
        <f t="shared" si="18"/>
        <v>33.276753380022839</v>
      </c>
      <c r="AC33" s="22">
        <f>V33*AI33</f>
        <v>30.79535901067619</v>
      </c>
      <c r="AD33" s="22">
        <f>W33*AI33</f>
        <v>2.0957995517530894</v>
      </c>
      <c r="AE33" s="22">
        <f>X33*AI33</f>
        <v>11.297356713772089</v>
      </c>
      <c r="AF33" s="22">
        <f t="shared" si="11"/>
        <v>57.581671541726543</v>
      </c>
      <c r="AH33" s="22">
        <f t="shared" si="12"/>
        <v>25.041804871102485</v>
      </c>
      <c r="AI33" s="22">
        <f t="shared" si="13"/>
        <v>2.2994217804234278</v>
      </c>
      <c r="AK33" s="10">
        <f t="shared" si="14"/>
        <v>42.956997319274258</v>
      </c>
      <c r="AL33" s="10">
        <f t="shared" si="15"/>
        <v>39.753762615011382</v>
      </c>
      <c r="AM33" s="10">
        <f t="shared" si="16"/>
        <v>2.7054699326660057</v>
      </c>
      <c r="AN33" s="10">
        <f t="shared" si="17"/>
        <v>14.583770133048347</v>
      </c>
      <c r="AQ33" s="10"/>
      <c r="AR33" s="10"/>
      <c r="AS33" s="10"/>
      <c r="AT33" s="10"/>
      <c r="AU33" s="10"/>
    </row>
    <row r="34" spans="1:47">
      <c r="A34" s="7">
        <v>54</v>
      </c>
      <c r="B34" s="7" t="s">
        <v>42</v>
      </c>
      <c r="C34" s="28">
        <v>3166641768</v>
      </c>
      <c r="D34" s="28">
        <v>2214321704</v>
      </c>
      <c r="E34" s="28">
        <v>192118232</v>
      </c>
      <c r="F34" s="28">
        <v>1029193680</v>
      </c>
      <c r="G34" s="28">
        <v>77127111104</v>
      </c>
      <c r="H34" s="28">
        <v>30051412496</v>
      </c>
      <c r="I34" s="28">
        <v>527830872</v>
      </c>
      <c r="J34" s="28"/>
      <c r="K34" s="11">
        <v>2782</v>
      </c>
      <c r="L34" s="20">
        <f t="shared" si="0"/>
        <v>46.366666666666667</v>
      </c>
      <c r="M34" s="10">
        <f t="shared" si="1"/>
        <v>53.994143624096317</v>
      </c>
      <c r="N34" s="10">
        <f t="shared" si="2"/>
        <v>37.75621395635229</v>
      </c>
      <c r="O34" s="10">
        <f t="shared" si="19"/>
        <v>3.2757918866102247</v>
      </c>
      <c r="P34" s="10">
        <f t="shared" si="20"/>
        <v>17.548695257067116</v>
      </c>
      <c r="Q34" s="10">
        <f t="shared" si="3"/>
        <v>438.36263770490484</v>
      </c>
      <c r="R34" s="10">
        <f t="shared" si="4"/>
        <v>170.80137269424438</v>
      </c>
      <c r="S34" s="10">
        <f t="shared" si="5"/>
        <v>1</v>
      </c>
      <c r="U34" s="22">
        <f t="shared" si="7"/>
        <v>20.932726439047382</v>
      </c>
      <c r="V34" s="22">
        <f t="shared" si="8"/>
        <v>14.637522610317962</v>
      </c>
      <c r="W34" s="22">
        <f t="shared" si="21"/>
        <v>1.2699757942463414</v>
      </c>
      <c r="X34" s="22">
        <f t="shared" si="22"/>
        <v>6.8033681529575754</v>
      </c>
      <c r="Y34" s="22">
        <f t="shared" si="9"/>
        <v>169.94667495903983</v>
      </c>
      <c r="Z34" s="22">
        <f t="shared" si="10"/>
        <v>66.217151899170133</v>
      </c>
      <c r="AB34" s="22">
        <f t="shared" si="18"/>
        <v>28.650264491235767</v>
      </c>
      <c r="AC34" s="22">
        <f>V34*AI34</f>
        <v>31.462063562305158</v>
      </c>
      <c r="AD34" s="22">
        <f>W34*AI34</f>
        <v>2.7297009353893276</v>
      </c>
      <c r="AE34" s="22">
        <f>X34*AI34</f>
        <v>14.62323966729396</v>
      </c>
      <c r="AF34" s="22">
        <f t="shared" si="11"/>
        <v>66.167944767671742</v>
      </c>
      <c r="AH34" s="22">
        <f t="shared" si="12"/>
        <v>30.784210504725799</v>
      </c>
      <c r="AI34" s="22">
        <f t="shared" si="13"/>
        <v>2.1494117823003469</v>
      </c>
      <c r="AK34" s="10">
        <f t="shared" si="14"/>
        <v>36.984657754664305</v>
      </c>
      <c r="AL34" s="10">
        <f t="shared" si="15"/>
        <v>40.614412249607852</v>
      </c>
      <c r="AM34" s="10">
        <f t="shared" si="16"/>
        <v>3.5237739218374227</v>
      </c>
      <c r="AN34" s="10">
        <f t="shared" si="17"/>
        <v>18.877156073890418</v>
      </c>
      <c r="AQ34" s="10"/>
      <c r="AR34" s="10"/>
      <c r="AS34" s="10"/>
      <c r="AT34" s="10"/>
      <c r="AU34" s="10"/>
    </row>
    <row r="35" spans="1:47">
      <c r="A35" s="7">
        <v>56</v>
      </c>
      <c r="B35" s="7" t="s">
        <v>43</v>
      </c>
      <c r="C35" s="28">
        <v>2609848216</v>
      </c>
      <c r="D35" s="28">
        <v>2292167952</v>
      </c>
      <c r="E35" s="28">
        <v>239753240</v>
      </c>
      <c r="F35" s="28">
        <v>1273324600</v>
      </c>
      <c r="G35" s="28">
        <v>75025454864</v>
      </c>
      <c r="H35" s="28">
        <v>32806309656</v>
      </c>
      <c r="I35" s="28">
        <v>516240072</v>
      </c>
      <c r="J35" s="28"/>
      <c r="K35" s="11">
        <v>3262</v>
      </c>
      <c r="L35" s="20">
        <f t="shared" si="0"/>
        <v>54.366666666666667</v>
      </c>
      <c r="M35" s="10">
        <f t="shared" si="1"/>
        <v>45.499439539827122</v>
      </c>
      <c r="N35" s="10">
        <f t="shared" si="2"/>
        <v>39.961081455916116</v>
      </c>
      <c r="O35" s="10">
        <f t="shared" si="19"/>
        <v>4.1797978828733777</v>
      </c>
      <c r="P35" s="10">
        <f t="shared" si="20"/>
        <v>22.198821869062503</v>
      </c>
      <c r="Q35" s="10">
        <f t="shared" si="3"/>
        <v>435.99165736982928</v>
      </c>
      <c r="R35" s="10">
        <f t="shared" si="4"/>
        <v>190.64565946364581</v>
      </c>
      <c r="S35" s="10">
        <f t="shared" si="5"/>
        <v>1</v>
      </c>
      <c r="U35" s="22">
        <f t="shared" si="7"/>
        <v>17.639456005597818</v>
      </c>
      <c r="V35" s="22">
        <f t="shared" si="8"/>
        <v>15.492316947348963</v>
      </c>
      <c r="W35" s="22">
        <f t="shared" si="21"/>
        <v>1.6204454738985998</v>
      </c>
      <c r="X35" s="22">
        <f t="shared" si="22"/>
        <v>8.6061530800323922</v>
      </c>
      <c r="Y35" s="22">
        <f t="shared" si="9"/>
        <v>169.02748114624364</v>
      </c>
      <c r="Z35" s="22">
        <f t="shared" si="10"/>
        <v>73.910486739589885</v>
      </c>
      <c r="AB35" s="22">
        <f t="shared" si="18"/>
        <v>24.617728177622219</v>
      </c>
      <c r="AC35" s="22">
        <f>V35*AI35</f>
        <v>31.833801349112488</v>
      </c>
      <c r="AD35" s="22">
        <f>W35*AI35</f>
        <v>3.3297110747520344</v>
      </c>
      <c r="AE35" s="22">
        <f>X35*AI35</f>
        <v>17.684028054737468</v>
      </c>
      <c r="AF35" s="22">
        <f t="shared" si="11"/>
        <v>73.861279608091493</v>
      </c>
      <c r="AH35" s="22">
        <f t="shared" si="12"/>
        <v>35.94551405521095</v>
      </c>
      <c r="AI35" s="22">
        <f t="shared" si="13"/>
        <v>2.0548121663983818</v>
      </c>
      <c r="AK35" s="10">
        <f t="shared" si="14"/>
        <v>31.779052218705793</v>
      </c>
      <c r="AL35" s="10">
        <f t="shared" si="15"/>
        <v>41.094288965013092</v>
      </c>
      <c r="AM35" s="10">
        <f t="shared" si="16"/>
        <v>4.2983276667233223</v>
      </c>
      <c r="AN35" s="10">
        <f t="shared" si="17"/>
        <v>22.828331149557808</v>
      </c>
      <c r="AQ35" s="10"/>
      <c r="AR35" s="10"/>
      <c r="AS35" s="10"/>
      <c r="AT35" s="10"/>
      <c r="AU35" s="10"/>
    </row>
    <row r="36" spans="1:47">
      <c r="A36" s="7">
        <v>57</v>
      </c>
      <c r="B36" s="7" t="s">
        <v>44</v>
      </c>
      <c r="C36" s="28">
        <v>2373442080</v>
      </c>
      <c r="D36" s="28">
        <v>2316531344</v>
      </c>
      <c r="E36" s="28">
        <v>262542536</v>
      </c>
      <c r="F36" s="28">
        <v>1397153200</v>
      </c>
      <c r="G36" s="28">
        <v>74058321096</v>
      </c>
      <c r="H36" s="28">
        <v>33974918088</v>
      </c>
      <c r="I36" s="28">
        <v>508693512</v>
      </c>
      <c r="J36" s="28"/>
      <c r="K36" s="11">
        <v>3502</v>
      </c>
      <c r="L36" s="20">
        <f t="shared" si="0"/>
        <v>58.366666666666667</v>
      </c>
      <c r="M36" s="10">
        <f t="shared" si="1"/>
        <v>41.991844236456473</v>
      </c>
      <c r="N36" s="10">
        <f t="shared" si="2"/>
        <v>40.984957747996596</v>
      </c>
      <c r="O36" s="10">
        <f t="shared" si="19"/>
        <v>4.6450028715915685</v>
      </c>
      <c r="P36" s="10">
        <f t="shared" si="20"/>
        <v>24.718968304828703</v>
      </c>
      <c r="Q36" s="10">
        <f t="shared" si="3"/>
        <v>436.75603884643215</v>
      </c>
      <c r="R36" s="10">
        <f t="shared" si="4"/>
        <v>200.36574451926566</v>
      </c>
      <c r="S36" s="10">
        <f t="shared" si="5"/>
        <v>1</v>
      </c>
      <c r="U36" s="22">
        <f t="shared" si="7"/>
        <v>16.279613474238957</v>
      </c>
      <c r="V36" s="22">
        <f t="shared" si="8"/>
        <v>15.889258557882851</v>
      </c>
      <c r="W36" s="22">
        <f t="shared" si="21"/>
        <v>1.8007985291246145</v>
      </c>
      <c r="X36" s="22">
        <f t="shared" si="22"/>
        <v>9.5831763715489835</v>
      </c>
      <c r="Y36" s="22">
        <f t="shared" si="9"/>
        <v>169.32382047623096</v>
      </c>
      <c r="Z36" s="22">
        <f t="shared" si="10"/>
        <v>77.678819150787902</v>
      </c>
      <c r="AB36" s="22">
        <f>$U$15+$V$15-AC36-AD36-AE36</f>
        <v>22.696426782682053</v>
      </c>
      <c r="AC36" s="22">
        <f>V36*AI36</f>
        <v>31.908071727794809</v>
      </c>
      <c r="AD36" s="22">
        <f>W36*AI36</f>
        <v>3.6162800438607623</v>
      </c>
      <c r="AE36" s="22">
        <f>X36*AI36</f>
        <v>19.244490101886591</v>
      </c>
      <c r="AF36" s="22">
        <f t="shared" si="11"/>
        <v>77.62961201928951</v>
      </c>
      <c r="AH36" s="22">
        <f t="shared" si="12"/>
        <v>38.657208359230047</v>
      </c>
      <c r="AI36" s="22">
        <f t="shared" si="13"/>
        <v>2.0081535970704456</v>
      </c>
      <c r="AK36" s="10">
        <f t="shared" si="14"/>
        <v>29.298842147445946</v>
      </c>
      <c r="AL36" s="10">
        <f t="shared" si="15"/>
        <v>41.190164678052845</v>
      </c>
      <c r="AM36" s="10">
        <f t="shared" si="16"/>
        <v>4.6682598622475702</v>
      </c>
      <c r="AN36" s="10">
        <f t="shared" si="17"/>
        <v>24.842733312253639</v>
      </c>
      <c r="AQ36" s="10"/>
      <c r="AR36" s="10"/>
      <c r="AS36" s="10"/>
      <c r="AT36" s="10"/>
      <c r="AU36" s="10"/>
    </row>
    <row r="37" spans="1:47">
      <c r="B37" s="9"/>
      <c r="C37" s="28"/>
      <c r="D37" s="28"/>
      <c r="E37" s="28"/>
      <c r="F37" s="28"/>
      <c r="G37" s="28"/>
      <c r="H37" s="28"/>
      <c r="I37" s="28"/>
      <c r="J37" s="28"/>
      <c r="K37" s="9" t="s">
        <v>1</v>
      </c>
      <c r="L37" s="20" t="s">
        <v>3</v>
      </c>
      <c r="N37" s="20"/>
    </row>
  </sheetData>
  <mergeCells count="6">
    <mergeCell ref="C11:I11"/>
    <mergeCell ref="M13:S13"/>
    <mergeCell ref="U13:Z13"/>
    <mergeCell ref="AK13:AN13"/>
    <mergeCell ref="AP13:AU13"/>
    <mergeCell ref="AB13:AF1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"/>
  <sheetViews>
    <sheetView workbookViewId="0">
      <pane xSplit="2" ySplit="14" topLeftCell="C15" activePane="bottomRight" state="frozen"/>
      <selection pane="topRight" activeCell="C1" sqref="C1"/>
      <selection pane="bottomLeft" activeCell="A16" sqref="A16"/>
      <selection pane="bottomRight"/>
    </sheetView>
  </sheetViews>
  <sheetFormatPr defaultRowHeight="11.25" outlineLevelRow="1" outlineLevelCol="1"/>
  <cols>
    <col min="1" max="1" width="8.7109375" style="7" customWidth="1"/>
    <col min="2" max="2" width="4.7109375" style="7" customWidth="1"/>
    <col min="3" max="6" width="12.7109375" style="10" hidden="1" customWidth="1" outlineLevel="1"/>
    <col min="7" max="8" width="13.7109375" style="10" hidden="1" customWidth="1" outlineLevel="1"/>
    <col min="9" max="9" width="12.7109375" style="10" hidden="1" customWidth="1" outlineLevel="1"/>
    <col min="10" max="10" width="1.7109375" style="10" hidden="1" customWidth="1" outlineLevel="1"/>
    <col min="11" max="11" width="6.28515625" style="10" customWidth="1" collapsed="1"/>
    <col min="12" max="12" width="6.28515625" style="10" customWidth="1"/>
    <col min="13" max="19" width="6.28515625" style="10" hidden="1" customWidth="1" outlineLevel="1"/>
    <col min="20" max="20" width="1.7109375" style="10" hidden="1" customWidth="1" outlineLevel="1"/>
    <col min="21" max="21" width="7.7109375" style="22" hidden="1" customWidth="1" outlineLevel="1" collapsed="1"/>
    <col min="22" max="26" width="7.7109375" style="22" hidden="1" customWidth="1" outlineLevel="1"/>
    <col min="27" max="27" width="1.7109375" style="22" hidden="1" customWidth="1" outlineLevel="1"/>
    <col min="28" max="28" width="7.7109375" style="22" customWidth="1" collapsed="1"/>
    <col min="29" max="32" width="7.7109375" style="22" customWidth="1"/>
    <col min="33" max="33" width="1.7109375" style="22" customWidth="1"/>
    <col min="34" max="35" width="7.7109375" style="22" customWidth="1"/>
    <col min="36" max="36" width="1.7109375" style="22" customWidth="1"/>
    <col min="37" max="37" width="7.7109375" style="22" customWidth="1" collapsed="1"/>
    <col min="38" max="40" width="7.7109375" style="22" customWidth="1"/>
    <col min="41" max="41" width="1.7109375" style="22" customWidth="1"/>
    <col min="42" max="42" width="7.7109375" style="22" customWidth="1" collapsed="1"/>
    <col min="43" max="47" width="7.7109375" style="22" customWidth="1"/>
    <col min="48" max="16384" width="9.140625" style="8"/>
  </cols>
  <sheetData>
    <row r="1" spans="1:47">
      <c r="A1" s="9" t="s">
        <v>11</v>
      </c>
      <c r="C1" s="28"/>
      <c r="F1" s="8"/>
      <c r="G1" s="28"/>
    </row>
    <row r="2" spans="1:47" ht="11.25" hidden="1" customHeight="1" outlineLevel="1">
      <c r="C2" s="14" t="s">
        <v>21</v>
      </c>
      <c r="D2" s="11">
        <v>15</v>
      </c>
      <c r="E2" s="14"/>
      <c r="F2" s="11"/>
      <c r="G2" s="14"/>
      <c r="H2" s="11"/>
      <c r="I2" s="11"/>
      <c r="J2" s="11"/>
    </row>
    <row r="3" spans="1:47" ht="11.25" hidden="1" customHeight="1" outlineLevel="1">
      <c r="A3" s="43" t="s">
        <v>73</v>
      </c>
      <c r="C3" s="14" t="s">
        <v>18</v>
      </c>
      <c r="D3" s="11">
        <v>895.5</v>
      </c>
      <c r="E3" s="14"/>
      <c r="F3" s="11"/>
      <c r="G3" s="14"/>
      <c r="H3" s="11"/>
      <c r="I3" s="11"/>
      <c r="J3" s="11"/>
    </row>
    <row r="4" spans="1:47" ht="11.25" hidden="1" customHeight="1" outlineLevel="1">
      <c r="B4" s="14"/>
      <c r="C4" s="14" t="s">
        <v>4</v>
      </c>
      <c r="D4" s="27">
        <v>306</v>
      </c>
      <c r="E4" s="14"/>
      <c r="F4" s="27"/>
      <c r="G4" s="14"/>
      <c r="H4" s="27"/>
      <c r="I4" s="11"/>
      <c r="J4" s="11"/>
    </row>
    <row r="5" spans="1:47" ht="11.25" hidden="1" customHeight="1" outlineLevel="1">
      <c r="B5" s="14"/>
      <c r="C5" s="14" t="s">
        <v>74</v>
      </c>
      <c r="D5" s="27">
        <v>572.9</v>
      </c>
      <c r="E5" s="14"/>
      <c r="F5" s="27"/>
      <c r="G5" s="14"/>
      <c r="H5" s="27"/>
      <c r="I5" s="11"/>
      <c r="J5" s="11"/>
    </row>
    <row r="6" spans="1:47" ht="11.25" hidden="1" customHeight="1" outlineLevel="1">
      <c r="A6" s="9"/>
      <c r="C6" s="14" t="s">
        <v>72</v>
      </c>
      <c r="D6" s="11">
        <v>48.8</v>
      </c>
      <c r="E6" s="14"/>
      <c r="F6" s="11"/>
      <c r="G6" s="14"/>
      <c r="H6" s="11"/>
      <c r="I6" s="11"/>
      <c r="J6" s="11"/>
    </row>
    <row r="7" spans="1:47" ht="11.25" hidden="1" customHeight="1" outlineLevel="1">
      <c r="A7" s="9"/>
      <c r="C7" s="15" t="s">
        <v>6</v>
      </c>
      <c r="D7" s="15">
        <v>3.3155999999999999</v>
      </c>
      <c r="E7" s="15"/>
      <c r="F7" s="15"/>
      <c r="G7" s="15"/>
      <c r="H7" s="15"/>
      <c r="I7" s="15"/>
      <c r="J7" s="15"/>
    </row>
    <row r="8" spans="1:47" ht="11.25" hidden="1" customHeight="1" outlineLevel="1">
      <c r="A8" s="9"/>
      <c r="C8" s="14" t="s">
        <v>5</v>
      </c>
      <c r="D8" s="16">
        <f>D7*D4*D5/(D2+D3+D4)/1000</f>
        <v>0.47780453385943278</v>
      </c>
      <c r="E8" s="14"/>
      <c r="F8" s="16"/>
      <c r="G8" s="14"/>
      <c r="H8" s="16"/>
      <c r="I8" s="16"/>
      <c r="J8" s="16"/>
    </row>
    <row r="9" spans="1:47" ht="11.25" hidden="1" customHeight="1" outlineLevel="1">
      <c r="A9" s="9"/>
      <c r="C9" s="14" t="s">
        <v>7</v>
      </c>
      <c r="D9" s="27">
        <f>D5+D6</f>
        <v>621.69999999999993</v>
      </c>
      <c r="E9" s="14"/>
      <c r="F9" s="27"/>
      <c r="G9" s="14"/>
      <c r="H9" s="27"/>
      <c r="I9" s="27"/>
      <c r="J9" s="27"/>
    </row>
    <row r="10" spans="1:47" ht="11.25" hidden="1" customHeight="1" outlineLevel="1">
      <c r="A10" s="9"/>
      <c r="C10" s="14" t="s">
        <v>6</v>
      </c>
      <c r="D10" s="16">
        <f>D8/D9*1000</f>
        <v>0.76854517268687927</v>
      </c>
      <c r="E10" s="14"/>
      <c r="F10" s="16"/>
      <c r="G10" s="14"/>
      <c r="H10" s="16"/>
      <c r="I10" s="16"/>
      <c r="J10" s="16"/>
    </row>
    <row r="11" spans="1:47" ht="12.75" hidden="1" customHeight="1" outlineLevel="1">
      <c r="A11" s="9"/>
      <c r="C11" s="46" t="s">
        <v>68</v>
      </c>
      <c r="D11" s="46"/>
      <c r="E11" s="46"/>
      <c r="F11" s="46"/>
      <c r="G11" s="46"/>
      <c r="H11" s="46"/>
      <c r="I11" s="46"/>
      <c r="J11" s="41"/>
    </row>
    <row r="12" spans="1:47" ht="11.25" hidden="1" customHeight="1" outlineLevel="1">
      <c r="A12" s="9"/>
      <c r="B12" s="9" t="s">
        <v>20</v>
      </c>
      <c r="C12" s="16">
        <v>5.3033000000000001</v>
      </c>
      <c r="D12" s="16">
        <v>5.1036999999999999</v>
      </c>
      <c r="E12" s="16">
        <v>4.9660000000000002</v>
      </c>
      <c r="F12" s="16">
        <v>3.9723000000000002</v>
      </c>
      <c r="G12" s="16">
        <v>2.1351</v>
      </c>
      <c r="H12" s="16">
        <v>1.9595</v>
      </c>
      <c r="I12" s="16">
        <v>0</v>
      </c>
      <c r="J12" s="18"/>
      <c r="K12" s="22"/>
      <c r="L12" s="9" t="s">
        <v>20</v>
      </c>
      <c r="M12" s="16">
        <v>5.3033000000000001</v>
      </c>
      <c r="N12" s="16">
        <v>5.1036999999999999</v>
      </c>
      <c r="O12" s="16">
        <v>4.9660000000000002</v>
      </c>
      <c r="P12" s="16">
        <v>3.9723000000000002</v>
      </c>
      <c r="Q12" s="16">
        <v>2.1351</v>
      </c>
      <c r="R12" s="16">
        <v>1.9595</v>
      </c>
      <c r="S12" s="16">
        <v>0</v>
      </c>
      <c r="T12" s="16"/>
      <c r="U12" s="16">
        <v>5.3033000000000001</v>
      </c>
      <c r="V12" s="16">
        <v>5.1036999999999999</v>
      </c>
      <c r="W12" s="16">
        <v>4.9660000000000002</v>
      </c>
      <c r="X12" s="16">
        <v>3.9723000000000002</v>
      </c>
      <c r="Y12" s="16">
        <v>2.1351</v>
      </c>
      <c r="Z12" s="16">
        <v>1.9595</v>
      </c>
      <c r="AB12" s="16">
        <v>5.3033000000000001</v>
      </c>
      <c r="AC12" s="16">
        <v>5.1036999999999999</v>
      </c>
      <c r="AD12" s="16">
        <v>4.9660000000000002</v>
      </c>
      <c r="AE12" s="16">
        <v>3.9723000000000002</v>
      </c>
      <c r="AF12" s="16">
        <v>1.9595</v>
      </c>
      <c r="AK12" s="16">
        <v>5.3033000000000001</v>
      </c>
      <c r="AL12" s="16">
        <v>5.1036999999999999</v>
      </c>
      <c r="AM12" s="16">
        <v>4.9660000000000002</v>
      </c>
      <c r="AN12" s="16">
        <v>3.9723000000000002</v>
      </c>
      <c r="AP12" s="16"/>
      <c r="AQ12" s="16"/>
      <c r="AR12" s="16"/>
      <c r="AS12" s="16"/>
      <c r="AT12" s="16"/>
      <c r="AU12" s="16"/>
    </row>
    <row r="13" spans="1:47" ht="12.75" customHeight="1" collapsed="1">
      <c r="B13" s="9" t="s">
        <v>19</v>
      </c>
      <c r="C13" s="18">
        <v>1</v>
      </c>
      <c r="D13" s="18">
        <v>1</v>
      </c>
      <c r="E13" s="18">
        <v>1</v>
      </c>
      <c r="F13" s="18">
        <v>1</v>
      </c>
      <c r="G13" s="18">
        <v>3</v>
      </c>
      <c r="H13" s="18">
        <v>3</v>
      </c>
      <c r="I13" s="18">
        <v>9</v>
      </c>
      <c r="J13" s="16"/>
      <c r="K13" s="7"/>
      <c r="L13" s="7"/>
      <c r="M13" s="46" t="s">
        <v>69</v>
      </c>
      <c r="N13" s="46"/>
      <c r="O13" s="46"/>
      <c r="P13" s="46"/>
      <c r="Q13" s="46"/>
      <c r="R13" s="46"/>
      <c r="S13" s="46"/>
      <c r="T13" s="41"/>
      <c r="U13" s="47" t="s">
        <v>67</v>
      </c>
      <c r="V13" s="47"/>
      <c r="W13" s="47"/>
      <c r="X13" s="47"/>
      <c r="Y13" s="47"/>
      <c r="Z13" s="47"/>
      <c r="AA13" s="42"/>
      <c r="AB13" s="47" t="s">
        <v>8</v>
      </c>
      <c r="AC13" s="47"/>
      <c r="AD13" s="47"/>
      <c r="AE13" s="47"/>
      <c r="AF13" s="47"/>
      <c r="AG13" s="45"/>
      <c r="AH13" s="45"/>
      <c r="AI13" s="45"/>
      <c r="AJ13" s="45"/>
      <c r="AK13" s="47" t="s">
        <v>52</v>
      </c>
      <c r="AL13" s="47"/>
      <c r="AM13" s="47"/>
      <c r="AN13" s="47"/>
      <c r="AO13" s="34"/>
      <c r="AP13" s="47"/>
      <c r="AQ13" s="47"/>
      <c r="AR13" s="47"/>
      <c r="AS13" s="47"/>
      <c r="AT13" s="47"/>
      <c r="AU13" s="47"/>
    </row>
    <row r="14" spans="1:47">
      <c r="A14" s="9" t="s">
        <v>70</v>
      </c>
      <c r="B14" s="9" t="s">
        <v>0</v>
      </c>
      <c r="C14" s="41" t="s">
        <v>47</v>
      </c>
      <c r="D14" s="41" t="s">
        <v>48</v>
      </c>
      <c r="E14" s="41" t="s">
        <v>49</v>
      </c>
      <c r="F14" s="41" t="s">
        <v>50</v>
      </c>
      <c r="G14" s="41" t="s">
        <v>51</v>
      </c>
      <c r="H14" s="41" t="s">
        <v>45</v>
      </c>
      <c r="I14" s="41" t="s">
        <v>54</v>
      </c>
      <c r="J14" s="42"/>
      <c r="K14" s="9" t="s">
        <v>1</v>
      </c>
      <c r="L14" s="34" t="s">
        <v>3</v>
      </c>
      <c r="M14" s="41" t="s">
        <v>47</v>
      </c>
      <c r="N14" s="41" t="s">
        <v>48</v>
      </c>
      <c r="O14" s="41" t="s">
        <v>49</v>
      </c>
      <c r="P14" s="41" t="s">
        <v>50</v>
      </c>
      <c r="Q14" s="41" t="s">
        <v>51</v>
      </c>
      <c r="R14" s="41" t="s">
        <v>45</v>
      </c>
      <c r="S14" s="41" t="s">
        <v>54</v>
      </c>
      <c r="T14" s="41"/>
      <c r="U14" s="33" t="s">
        <v>47</v>
      </c>
      <c r="V14" s="33" t="s">
        <v>48</v>
      </c>
      <c r="W14" s="33" t="s">
        <v>49</v>
      </c>
      <c r="X14" s="33" t="s">
        <v>50</v>
      </c>
      <c r="Y14" s="33" t="s">
        <v>51</v>
      </c>
      <c r="Z14" s="33" t="s">
        <v>45</v>
      </c>
      <c r="AA14" s="16"/>
      <c r="AB14" s="44" t="s">
        <v>47</v>
      </c>
      <c r="AC14" s="44" t="s">
        <v>48</v>
      </c>
      <c r="AD14" s="44" t="s">
        <v>49</v>
      </c>
      <c r="AE14" s="44" t="s">
        <v>50</v>
      </c>
      <c r="AF14" s="44" t="s">
        <v>45</v>
      </c>
      <c r="AG14" s="16"/>
      <c r="AH14" s="44" t="s">
        <v>46</v>
      </c>
      <c r="AI14" s="44" t="s">
        <v>53</v>
      </c>
      <c r="AJ14" s="16"/>
      <c r="AK14" s="44" t="s">
        <v>47</v>
      </c>
      <c r="AL14" s="44" t="s">
        <v>48</v>
      </c>
      <c r="AM14" s="44" t="s">
        <v>49</v>
      </c>
      <c r="AN14" s="44" t="s">
        <v>50</v>
      </c>
      <c r="AO14" s="16"/>
      <c r="AP14" s="33"/>
      <c r="AQ14" s="33"/>
      <c r="AR14" s="33"/>
      <c r="AS14" s="33"/>
      <c r="AT14" s="33"/>
      <c r="AU14" s="33"/>
    </row>
    <row r="15" spans="1:47">
      <c r="A15" s="7">
        <v>93</v>
      </c>
      <c r="B15" s="7" t="s">
        <v>23</v>
      </c>
      <c r="C15" s="35">
        <v>875274005</v>
      </c>
      <c r="D15" s="35">
        <v>1370730</v>
      </c>
      <c r="E15" s="35">
        <v>0</v>
      </c>
      <c r="F15" s="35">
        <v>0</v>
      </c>
      <c r="G15" s="35">
        <v>7699776948</v>
      </c>
      <c r="H15" s="35">
        <v>8130197</v>
      </c>
      <c r="I15" s="35">
        <v>113899795</v>
      </c>
      <c r="J15" s="35"/>
      <c r="K15" s="11">
        <v>0</v>
      </c>
      <c r="L15" s="34">
        <f t="shared" ref="L15:L25" si="0">K15/60</f>
        <v>0</v>
      </c>
      <c r="M15" s="10">
        <f t="shared" ref="M15:M25" si="1">C15*$I$13/I15</f>
        <v>69.161371581046311</v>
      </c>
      <c r="N15" s="10">
        <f t="shared" ref="N15:N25" si="2">D15*$I$13/I15</f>
        <v>0.10831073049780292</v>
      </c>
      <c r="O15" s="10">
        <f t="shared" ref="O15:O25" si="3">E15*$I$13/I15</f>
        <v>0</v>
      </c>
      <c r="P15" s="10">
        <f t="shared" ref="P15:P25" si="4">F15*$I$13/I15</f>
        <v>0</v>
      </c>
      <c r="Q15" s="10">
        <f t="shared" ref="Q15:Q25" si="5">G15*$I$13/$G$13/I15</f>
        <v>202.80397207036236</v>
      </c>
      <c r="R15" s="10">
        <f t="shared" ref="R15:R25" si="6">H15*$I$13/$H$13/I15</f>
        <v>0.21414078049920984</v>
      </c>
      <c r="S15" s="10">
        <f t="shared" ref="S15:S25" si="7">I15*$I$13/$I$13/I15</f>
        <v>1</v>
      </c>
      <c r="U15" s="22">
        <f>M15*$D$10</f>
        <v>53.15363826501666</v>
      </c>
      <c r="V15" s="22">
        <f>N15*$D$10</f>
        <v>8.3241689074275982E-2</v>
      </c>
      <c r="W15" s="22">
        <f t="shared" ref="W15:W25" si="8">O15*$D$10</f>
        <v>0</v>
      </c>
      <c r="X15" s="22">
        <f t="shared" ref="X15:X25" si="9">P15*$D$10</f>
        <v>0</v>
      </c>
      <c r="Y15" s="22">
        <f>Q15*$D$10</f>
        <v>155.86401373640169</v>
      </c>
      <c r="Z15" s="22">
        <f>R15*$D$10</f>
        <v>0.16457686312806835</v>
      </c>
      <c r="AB15" s="22">
        <f>$U$15+$V$15-AC15-AD15-AE15</f>
        <v>53.15363826501666</v>
      </c>
      <c r="AC15" s="22">
        <f>V15*AI15</f>
        <v>8.3241689074275982E-2</v>
      </c>
      <c r="AD15" s="22">
        <f>W15*AI15</f>
        <v>0</v>
      </c>
      <c r="AE15" s="22">
        <f>X15*AI15</f>
        <v>0</v>
      </c>
      <c r="AF15" s="22">
        <f t="shared" ref="AF15:AF25" si="10">Z15-($Z$15-$V$15)</f>
        <v>8.3241689074275982E-2</v>
      </c>
      <c r="AH15" s="22">
        <f>V15+W15*2+X15*2</f>
        <v>8.3241689074275982E-2</v>
      </c>
      <c r="AI15" s="22">
        <f t="shared" ref="AI15:AI25" si="11">AF15/AH15</f>
        <v>1</v>
      </c>
      <c r="AK15" s="10">
        <f>AB15/(AB15+AC15+AD15+AE15)*100</f>
        <v>99.843639054080441</v>
      </c>
      <c r="AL15" s="10">
        <f>AC15/(AB15+AC15+AD15+AE15)*100</f>
        <v>0.15636094591955768</v>
      </c>
      <c r="AM15" s="10">
        <f>AD15/(AB15+AC15+AD15+AE15)*100</f>
        <v>0</v>
      </c>
      <c r="AN15" s="10">
        <f>AE15/(AB15+AC15+AD15+AE15)*100</f>
        <v>0</v>
      </c>
      <c r="AR15" s="10"/>
      <c r="AS15" s="10"/>
      <c r="AT15" s="10"/>
      <c r="AU15" s="10"/>
    </row>
    <row r="16" spans="1:47">
      <c r="A16" s="7">
        <v>95</v>
      </c>
      <c r="B16" s="7" t="s">
        <v>24</v>
      </c>
      <c r="C16" s="35">
        <v>1650366754</v>
      </c>
      <c r="D16" s="35">
        <v>41530774</v>
      </c>
      <c r="E16" s="35">
        <v>0</v>
      </c>
      <c r="F16" s="35">
        <v>200312</v>
      </c>
      <c r="G16" s="35">
        <v>15144693932</v>
      </c>
      <c r="H16" s="35">
        <v>296269614</v>
      </c>
      <c r="I16" s="35">
        <v>229798636</v>
      </c>
      <c r="J16" s="35"/>
      <c r="K16" s="11">
        <v>36</v>
      </c>
      <c r="L16" s="34">
        <f t="shared" si="0"/>
        <v>0.6</v>
      </c>
      <c r="M16" s="10">
        <f t="shared" si="1"/>
        <v>64.636157309480282</v>
      </c>
      <c r="N16" s="10">
        <f t="shared" si="2"/>
        <v>1.6265412732911086</v>
      </c>
      <c r="O16" s="10">
        <f t="shared" si="3"/>
        <v>0</v>
      </c>
      <c r="P16" s="10">
        <f t="shared" si="4"/>
        <v>7.845164059198332E-3</v>
      </c>
      <c r="Q16" s="10">
        <f t="shared" si="5"/>
        <v>197.71258257599058</v>
      </c>
      <c r="R16" s="10">
        <f t="shared" si="6"/>
        <v>3.8677724875616755</v>
      </c>
      <c r="S16" s="10">
        <f t="shared" si="7"/>
        <v>1</v>
      </c>
      <c r="U16" s="22">
        <f>M16*$D$10</f>
        <v>49.675806681230817</v>
      </c>
      <c r="V16" s="22">
        <f t="shared" ref="V16:V25" si="12">N16*$D$10</f>
        <v>1.2500704437638517</v>
      </c>
      <c r="W16" s="22">
        <f t="shared" si="8"/>
        <v>0</v>
      </c>
      <c r="X16" s="22">
        <f t="shared" si="9"/>
        <v>6.0293629666334806E-3</v>
      </c>
      <c r="Y16" s="22">
        <f t="shared" ref="Y16:Y25" si="13">Q16*$D$10</f>
        <v>151.95105091823356</v>
      </c>
      <c r="Z16" s="22">
        <f t="shared" ref="Z16:Z25" si="14">R16*$D$10</f>
        <v>2.9725578743666485</v>
      </c>
      <c r="AB16" s="22">
        <f>$U$15+$V$15-AC16-AD16-AE16</f>
        <v>50.359469018450106</v>
      </c>
      <c r="AC16" s="22">
        <f>V16*AI16</f>
        <v>2.8635991709688038</v>
      </c>
      <c r="AD16" s="22">
        <f>W16*AI16</f>
        <v>0</v>
      </c>
      <c r="AE16" s="22">
        <f>X16*AI16</f>
        <v>1.3811764672026168E-2</v>
      </c>
      <c r="AF16" s="22">
        <f t="shared" si="10"/>
        <v>2.8912227003128561</v>
      </c>
      <c r="AH16" s="22">
        <f t="shared" ref="AH16:AH25" si="15">V16+W16*2+X16*2</f>
        <v>1.2621291696971186</v>
      </c>
      <c r="AI16" s="22">
        <f t="shared" si="11"/>
        <v>2.2907502415197976</v>
      </c>
      <c r="AK16" s="10">
        <f t="shared" ref="AK16:AK25" si="16">AB16/(AB16+AC16+AD16+AE16)*100</f>
        <v>94.595079692645058</v>
      </c>
      <c r="AL16" s="10">
        <f t="shared" ref="AL16:AL25" si="17">AC16/(AB16+AC16+AD16+AE16)*100</f>
        <v>5.3789763288874957</v>
      </c>
      <c r="AM16" s="10">
        <f t="shared" ref="AM16:AM25" si="18">AD16/(AB16+AC16+AD16+AE16)*100</f>
        <v>0</v>
      </c>
      <c r="AN16" s="10">
        <f t="shared" ref="AN16:AN25" si="19">AE16/(AB16+AC16+AD16+AE16)*100</f>
        <v>2.5943978467439874E-2</v>
      </c>
      <c r="AQ16" s="10"/>
      <c r="AR16" s="10"/>
      <c r="AS16" s="10"/>
      <c r="AT16" s="10"/>
      <c r="AU16" s="10"/>
    </row>
    <row r="17" spans="1:47">
      <c r="A17" s="7">
        <v>96</v>
      </c>
      <c r="B17" s="7" t="s">
        <v>25</v>
      </c>
      <c r="C17" s="35">
        <v>10491509040</v>
      </c>
      <c r="D17" s="35">
        <v>1021580320</v>
      </c>
      <c r="E17" s="35">
        <v>16807040</v>
      </c>
      <c r="F17" s="35">
        <v>57899168</v>
      </c>
      <c r="G17" s="35">
        <v>113442496960</v>
      </c>
      <c r="H17" s="35">
        <v>10549502176</v>
      </c>
      <c r="I17" s="35">
        <v>1843908416</v>
      </c>
      <c r="J17" s="35"/>
      <c r="K17" s="11">
        <v>175</v>
      </c>
      <c r="L17" s="34">
        <f t="shared" si="0"/>
        <v>2.9166666666666665</v>
      </c>
      <c r="M17" s="10">
        <f t="shared" si="1"/>
        <v>51.208390037523422</v>
      </c>
      <c r="N17" s="10">
        <f t="shared" si="2"/>
        <v>4.9862687323403376</v>
      </c>
      <c r="O17" s="10">
        <f t="shared" si="3"/>
        <v>8.203409599275889E-2</v>
      </c>
      <c r="P17" s="10">
        <f t="shared" si="4"/>
        <v>0.28260216585507464</v>
      </c>
      <c r="Q17" s="10">
        <f t="shared" si="5"/>
        <v>184.56854360384892</v>
      </c>
      <c r="R17" s="10">
        <f t="shared" si="6"/>
        <v>17.163816951741708</v>
      </c>
      <c r="S17" s="10">
        <f t="shared" si="7"/>
        <v>1</v>
      </c>
      <c r="U17" s="22">
        <f t="shared" ref="U17:U25" si="20">M17*$D$10</f>
        <v>39.355960964405504</v>
      </c>
      <c r="V17" s="22">
        <f t="shared" si="12"/>
        <v>3.8321727639596914</v>
      </c>
      <c r="W17" s="22">
        <f t="shared" si="8"/>
        <v>6.3046908470966917E-2</v>
      </c>
      <c r="X17" s="22">
        <f t="shared" si="9"/>
        <v>0.21719253035877445</v>
      </c>
      <c r="Y17" s="22">
        <f t="shared" si="13"/>
        <v>141.84926321658588</v>
      </c>
      <c r="Z17" s="22">
        <f t="shared" si="14"/>
        <v>13.191168663142317</v>
      </c>
      <c r="AB17" s="22">
        <f>$U$15+$V$15-AC17-AD17-AE17</f>
        <v>40.96341881589052</v>
      </c>
      <c r="AC17" s="22">
        <f>V17*AI17</f>
        <v>11.437088787312318</v>
      </c>
      <c r="AD17" s="22">
        <f>W17*AI17</f>
        <v>0.18816299117029744</v>
      </c>
      <c r="AE17" s="22">
        <f>X17*AI17</f>
        <v>0.6482093597178068</v>
      </c>
      <c r="AF17" s="22">
        <f t="shared" si="10"/>
        <v>13.109833489088524</v>
      </c>
      <c r="AH17" s="22">
        <f t="shared" si="15"/>
        <v>4.3926516416191737</v>
      </c>
      <c r="AI17" s="22">
        <f t="shared" si="11"/>
        <v>2.9844919558101162</v>
      </c>
      <c r="AK17" s="10">
        <f t="shared" si="16"/>
        <v>76.945566402868664</v>
      </c>
      <c r="AL17" s="10">
        <f t="shared" si="17"/>
        <v>21.483394213137853</v>
      </c>
      <c r="AM17" s="10">
        <f t="shared" si="18"/>
        <v>0.35344481369411701</v>
      </c>
      <c r="AN17" s="10">
        <f t="shared" si="19"/>
        <v>1.2175945702993733</v>
      </c>
      <c r="AQ17" s="10"/>
      <c r="AR17" s="10"/>
      <c r="AS17" s="10"/>
      <c r="AT17" s="10"/>
      <c r="AU17" s="10"/>
    </row>
    <row r="18" spans="1:47">
      <c r="A18" s="7">
        <v>97</v>
      </c>
      <c r="B18" s="7" t="s">
        <v>26</v>
      </c>
      <c r="C18" s="35">
        <v>6772225704</v>
      </c>
      <c r="D18" s="35">
        <v>1849985840</v>
      </c>
      <c r="E18" s="35">
        <v>70745048</v>
      </c>
      <c r="F18" s="35">
        <v>417941136</v>
      </c>
      <c r="G18" s="35">
        <v>101488539864</v>
      </c>
      <c r="H18" s="35">
        <v>21734691672</v>
      </c>
      <c r="I18" s="35">
        <v>1848759080</v>
      </c>
      <c r="J18" s="35"/>
      <c r="K18" s="11">
        <v>415</v>
      </c>
      <c r="L18" s="34">
        <f t="shared" si="0"/>
        <v>6.916666666666667</v>
      </c>
      <c r="M18" s="10">
        <f t="shared" si="1"/>
        <v>32.96807680100752</v>
      </c>
      <c r="N18" s="10">
        <f t="shared" si="2"/>
        <v>9.0059720274639563</v>
      </c>
      <c r="O18" s="10">
        <f t="shared" si="3"/>
        <v>0.34439610811810051</v>
      </c>
      <c r="P18" s="10">
        <f t="shared" si="4"/>
        <v>2.0345918863587138</v>
      </c>
      <c r="Q18" s="10">
        <f t="shared" si="5"/>
        <v>164.68647693781713</v>
      </c>
      <c r="R18" s="10">
        <f t="shared" si="6"/>
        <v>35.269103325242355</v>
      </c>
      <c r="S18" s="10">
        <f t="shared" si="7"/>
        <v>1</v>
      </c>
      <c r="U18" s="22">
        <f t="shared" si="20"/>
        <v>25.337456278184622</v>
      </c>
      <c r="V18" s="22">
        <f t="shared" si="12"/>
        <v>6.9214963270604901</v>
      </c>
      <c r="W18" s="22">
        <f t="shared" si="8"/>
        <v>0.2646839663863147</v>
      </c>
      <c r="X18" s="22">
        <f t="shared" si="9"/>
        <v>1.5636757726488812</v>
      </c>
      <c r="Y18" s="22">
        <f t="shared" si="13"/>
        <v>126.56899685736843</v>
      </c>
      <c r="Z18" s="22">
        <f t="shared" si="14"/>
        <v>27.105899105609772</v>
      </c>
      <c r="AB18" s="22">
        <f t="shared" ref="AB18:AB25" si="21">$U$15+$V$15-AC18-AD18-AE18</f>
        <v>30.883295095723593</v>
      </c>
      <c r="AC18" s="22">
        <f>V18*AI18</f>
        <v>17.682605785178705</v>
      </c>
      <c r="AD18" s="22">
        <f>W18*AI18</f>
        <v>0.67619803783878973</v>
      </c>
      <c r="AE18" s="22">
        <f>X18*AI18</f>
        <v>3.9947810353498499</v>
      </c>
      <c r="AF18" s="22">
        <f t="shared" si="10"/>
        <v>27.024563931555981</v>
      </c>
      <c r="AH18" s="22">
        <f t="shared" si="15"/>
        <v>10.578215805130881</v>
      </c>
      <c r="AI18" s="22">
        <f t="shared" si="11"/>
        <v>2.5547374367658415</v>
      </c>
      <c r="AK18" s="10">
        <f t="shared" si="16"/>
        <v>58.011091413238233</v>
      </c>
      <c r="AL18" s="10">
        <f t="shared" si="17"/>
        <v>33.214955122139727</v>
      </c>
      <c r="AM18" s="10">
        <f t="shared" si="18"/>
        <v>1.270168421631606</v>
      </c>
      <c r="AN18" s="10">
        <f t="shared" si="19"/>
        <v>7.5037850429904367</v>
      </c>
      <c r="AQ18" s="10"/>
      <c r="AR18" s="10"/>
      <c r="AS18" s="10"/>
      <c r="AT18" s="10"/>
      <c r="AU18" s="10"/>
    </row>
    <row r="19" spans="1:47">
      <c r="A19" s="7">
        <v>98</v>
      </c>
      <c r="B19" s="7" t="s">
        <v>27</v>
      </c>
      <c r="C19" s="35">
        <v>4238622664</v>
      </c>
      <c r="D19" s="35">
        <v>2307203856</v>
      </c>
      <c r="E19" s="35">
        <v>148111104</v>
      </c>
      <c r="F19" s="35">
        <v>996481232</v>
      </c>
      <c r="G19" s="35">
        <v>92299561648</v>
      </c>
      <c r="H19" s="35">
        <v>31037251296</v>
      </c>
      <c r="I19" s="35">
        <v>1849393160</v>
      </c>
      <c r="J19" s="35"/>
      <c r="K19" s="11">
        <v>655</v>
      </c>
      <c r="L19" s="34">
        <f t="shared" si="0"/>
        <v>10.916666666666666</v>
      </c>
      <c r="M19" s="10">
        <f t="shared" si="1"/>
        <v>20.627092605879433</v>
      </c>
      <c r="N19" s="10">
        <f t="shared" si="2"/>
        <v>11.227917974996728</v>
      </c>
      <c r="O19" s="10">
        <f t="shared" si="3"/>
        <v>0.72077693636544005</v>
      </c>
      <c r="P19" s="10">
        <f t="shared" si="4"/>
        <v>4.8493372215132453</v>
      </c>
      <c r="Q19" s="10">
        <f t="shared" si="5"/>
        <v>149.72407756931469</v>
      </c>
      <c r="R19" s="10">
        <f t="shared" si="6"/>
        <v>50.347192745105644</v>
      </c>
      <c r="S19" s="10">
        <f t="shared" si="7"/>
        <v>1</v>
      </c>
      <c r="U19" s="22">
        <f t="shared" si="20"/>
        <v>15.852852448813859</v>
      </c>
      <c r="V19" s="22">
        <f t="shared" si="12"/>
        <v>8.6291621590079757</v>
      </c>
      <c r="W19" s="22">
        <f t="shared" si="8"/>
        <v>0.5539496350276969</v>
      </c>
      <c r="X19" s="22">
        <f t="shared" si="9"/>
        <v>3.7269347123248084</v>
      </c>
      <c r="Y19" s="22">
        <f t="shared" si="13"/>
        <v>115.06971705089266</v>
      </c>
      <c r="Z19" s="22">
        <f t="shared" si="14"/>
        <v>38.694091942586816</v>
      </c>
      <c r="AB19" s="22">
        <f t="shared" si="21"/>
        <v>24.239469059794907</v>
      </c>
      <c r="AC19" s="22">
        <f>V19*AI19</f>
        <v>19.382065020059041</v>
      </c>
      <c r="AD19" s="22">
        <f>W19*AI19</f>
        <v>1.2442329447635627</v>
      </c>
      <c r="AE19" s="22">
        <f>X19*AI19</f>
        <v>8.3711129294734246</v>
      </c>
      <c r="AF19" s="22">
        <f t="shared" si="10"/>
        <v>38.612756768533025</v>
      </c>
      <c r="AH19" s="22">
        <f t="shared" si="15"/>
        <v>17.190930853712988</v>
      </c>
      <c r="AI19" s="22">
        <f t="shared" si="11"/>
        <v>2.2461120399535104</v>
      </c>
      <c r="AK19" s="10">
        <f t="shared" si="16"/>
        <v>45.531347969110747</v>
      </c>
      <c r="AL19" s="10">
        <f t="shared" si="17"/>
        <v>36.407214391176296</v>
      </c>
      <c r="AM19" s="10">
        <f t="shared" si="18"/>
        <v>2.3371635336941847</v>
      </c>
      <c r="AN19" s="10">
        <f t="shared" si="19"/>
        <v>15.724274106018784</v>
      </c>
      <c r="AQ19" s="10"/>
      <c r="AR19" s="10"/>
      <c r="AS19" s="10"/>
      <c r="AT19" s="10"/>
      <c r="AU19" s="10"/>
    </row>
    <row r="20" spans="1:47">
      <c r="A20" s="7">
        <v>99</v>
      </c>
      <c r="B20" s="7" t="s">
        <v>28</v>
      </c>
      <c r="C20" s="35">
        <v>2580392032</v>
      </c>
      <c r="D20" s="35">
        <v>2507493232</v>
      </c>
      <c r="E20" s="35">
        <v>245848368</v>
      </c>
      <c r="F20" s="35">
        <v>1731133840</v>
      </c>
      <c r="G20" s="35">
        <v>85367039936</v>
      </c>
      <c r="H20" s="35">
        <v>38542738088</v>
      </c>
      <c r="I20" s="35">
        <v>1855571352</v>
      </c>
      <c r="J20" s="35"/>
      <c r="K20" s="11">
        <v>895</v>
      </c>
      <c r="L20" s="34">
        <f t="shared" si="0"/>
        <v>14.916666666666666</v>
      </c>
      <c r="M20" s="10">
        <f t="shared" si="1"/>
        <v>12.515567381965056</v>
      </c>
      <c r="N20" s="10">
        <f t="shared" si="2"/>
        <v>12.161989386005567</v>
      </c>
      <c r="O20" s="10">
        <f t="shared" si="3"/>
        <v>1.1924280408916337</v>
      </c>
      <c r="P20" s="10">
        <f t="shared" si="4"/>
        <v>8.3964459481480507</v>
      </c>
      <c r="Q20" s="10">
        <f t="shared" si="5"/>
        <v>138.01739261169624</v>
      </c>
      <c r="R20" s="10">
        <f t="shared" si="6"/>
        <v>62.314076006493551</v>
      </c>
      <c r="S20" s="10">
        <f t="shared" si="7"/>
        <v>1</v>
      </c>
      <c r="U20" s="22">
        <f t="shared" si="20"/>
        <v>9.6187788948466082</v>
      </c>
      <c r="V20" s="22">
        <f t="shared" si="12"/>
        <v>9.3470382328836408</v>
      </c>
      <c r="W20" s="22">
        <f t="shared" si="8"/>
        <v>0.91643481460373777</v>
      </c>
      <c r="X20" s="22">
        <f t="shared" si="9"/>
        <v>6.4530480011754916</v>
      </c>
      <c r="Y20" s="22">
        <f t="shared" si="13"/>
        <v>106.07260083854889</v>
      </c>
      <c r="Z20" s="22">
        <f t="shared" si="14"/>
        <v>47.891182305233905</v>
      </c>
      <c r="AB20" s="22">
        <f t="shared" si="21"/>
        <v>20.055189857229422</v>
      </c>
      <c r="AC20" s="22">
        <f>V20*AI20</f>
        <v>18.553533062542911</v>
      </c>
      <c r="AD20" s="22">
        <f>W20*AI20</f>
        <v>1.8190899843115576</v>
      </c>
      <c r="AE20" s="22">
        <f>X20*AI20</f>
        <v>12.809067050007046</v>
      </c>
      <c r="AF20" s="22">
        <f t="shared" si="10"/>
        <v>47.809847131180113</v>
      </c>
      <c r="AH20" s="22">
        <f t="shared" si="15"/>
        <v>24.086003864442098</v>
      </c>
      <c r="AI20" s="22">
        <f t="shared" si="11"/>
        <v>1.9849638570290717</v>
      </c>
      <c r="AK20" s="10">
        <f t="shared" si="16"/>
        <v>37.671610121637677</v>
      </c>
      <c r="AL20" s="10">
        <f t="shared" si="17"/>
        <v>34.850902379220258</v>
      </c>
      <c r="AM20" s="10">
        <f t="shared" si="18"/>
        <v>3.4169733197742955</v>
      </c>
      <c r="AN20" s="10">
        <f t="shared" si="19"/>
        <v>24.060514179367768</v>
      </c>
      <c r="AQ20" s="10"/>
      <c r="AR20" s="10"/>
      <c r="AS20" s="10"/>
      <c r="AT20" s="10"/>
      <c r="AU20" s="10"/>
    </row>
    <row r="21" spans="1:47">
      <c r="A21" s="7">
        <v>100</v>
      </c>
      <c r="B21" s="7" t="s">
        <v>29</v>
      </c>
      <c r="C21" s="35">
        <v>1545198880</v>
      </c>
      <c r="D21" s="35">
        <v>2535128944</v>
      </c>
      <c r="E21" s="35">
        <v>348676952</v>
      </c>
      <c r="F21" s="35">
        <v>2473732824</v>
      </c>
      <c r="G21" s="35">
        <v>79936509864</v>
      </c>
      <c r="H21" s="35">
        <v>44354637968</v>
      </c>
      <c r="I21" s="35">
        <v>1858107520</v>
      </c>
      <c r="J21" s="35"/>
      <c r="K21" s="11">
        <v>1135</v>
      </c>
      <c r="L21" s="34">
        <f t="shared" si="0"/>
        <v>18.916666666666668</v>
      </c>
      <c r="M21" s="10">
        <f t="shared" si="1"/>
        <v>7.4843838530937115</v>
      </c>
      <c r="N21" s="10">
        <f t="shared" si="2"/>
        <v>12.279246626158642</v>
      </c>
      <c r="O21" s="10">
        <f t="shared" si="3"/>
        <v>1.6888648984101846</v>
      </c>
      <c r="P21" s="10">
        <f t="shared" si="4"/>
        <v>11.981866052616805</v>
      </c>
      <c r="Q21" s="10">
        <f t="shared" si="5"/>
        <v>129.06116950218251</v>
      </c>
      <c r="R21" s="10">
        <f t="shared" si="6"/>
        <v>71.612601785283118</v>
      </c>
      <c r="S21" s="10">
        <f t="shared" si="7"/>
        <v>1</v>
      </c>
      <c r="U21" s="22">
        <f t="shared" si="20"/>
        <v>5.7520870808307976</v>
      </c>
      <c r="V21" s="22">
        <f t="shared" si="12"/>
        <v>9.4371557187658723</v>
      </c>
      <c r="W21" s="22">
        <f t="shared" si="8"/>
        <v>1.2979689649934643</v>
      </c>
      <c r="X21" s="22">
        <f t="shared" si="9"/>
        <v>9.2086053145194384</v>
      </c>
      <c r="Y21" s="22">
        <f t="shared" si="13"/>
        <v>99.18933880222545</v>
      </c>
      <c r="Z21" s="22">
        <f t="shared" si="14"/>
        <v>55.03751940562713</v>
      </c>
      <c r="AB21" s="22">
        <f t="shared" si="21"/>
        <v>17.242779860663205</v>
      </c>
      <c r="AC21" s="22">
        <f>V21*AI21</f>
        <v>17.03201595528212</v>
      </c>
      <c r="AD21" s="22">
        <f>W21*AI21</f>
        <v>2.3425520124956365</v>
      </c>
      <c r="AE21" s="22">
        <f>X21*AI21</f>
        <v>16.619532125649975</v>
      </c>
      <c r="AF21" s="22">
        <f t="shared" si="10"/>
        <v>54.956184231573339</v>
      </c>
      <c r="AH21" s="22">
        <f t="shared" si="15"/>
        <v>30.450304277791677</v>
      </c>
      <c r="AI21" s="22">
        <f t="shared" si="11"/>
        <v>1.8047827611251339</v>
      </c>
      <c r="AK21" s="10">
        <f t="shared" si="16"/>
        <v>32.388787388615924</v>
      </c>
      <c r="AL21" s="10">
        <f t="shared" si="17"/>
        <v>31.992889083600986</v>
      </c>
      <c r="AM21" s="10">
        <f t="shared" si="18"/>
        <v>4.4002428664409834</v>
      </c>
      <c r="AN21" s="10">
        <f t="shared" si="19"/>
        <v>31.218080661342107</v>
      </c>
      <c r="AQ21" s="10"/>
      <c r="AR21" s="10"/>
      <c r="AS21" s="10"/>
      <c r="AT21" s="10"/>
      <c r="AU21" s="10"/>
    </row>
    <row r="22" spans="1:47">
      <c r="A22" s="7">
        <v>101</v>
      </c>
      <c r="B22" s="7" t="s">
        <v>30</v>
      </c>
      <c r="C22" s="35">
        <v>920545704</v>
      </c>
      <c r="D22" s="35">
        <v>2456597496</v>
      </c>
      <c r="E22" s="35">
        <v>451072808</v>
      </c>
      <c r="F22" s="35">
        <v>3247332968</v>
      </c>
      <c r="G22" s="35">
        <v>75520286016</v>
      </c>
      <c r="H22" s="35">
        <v>48618404976</v>
      </c>
      <c r="I22" s="35">
        <v>1860269000</v>
      </c>
      <c r="J22" s="35"/>
      <c r="K22" s="11">
        <v>1375</v>
      </c>
      <c r="L22" s="34">
        <f t="shared" si="0"/>
        <v>22.916666666666668</v>
      </c>
      <c r="M22" s="10">
        <f t="shared" si="1"/>
        <v>4.4536093091913047</v>
      </c>
      <c r="N22" s="10">
        <f t="shared" si="2"/>
        <v>11.885043219018325</v>
      </c>
      <c r="O22" s="10">
        <f t="shared" si="3"/>
        <v>2.182294749845318</v>
      </c>
      <c r="P22" s="10">
        <f t="shared" si="4"/>
        <v>15.710629329414187</v>
      </c>
      <c r="Q22" s="10">
        <f t="shared" si="5"/>
        <v>121.78929931531408</v>
      </c>
      <c r="R22" s="10">
        <f t="shared" si="6"/>
        <v>78.405442937553659</v>
      </c>
      <c r="S22" s="10">
        <f t="shared" si="7"/>
        <v>1</v>
      </c>
      <c r="U22" s="22">
        <f t="shared" si="20"/>
        <v>3.4227999356123244</v>
      </c>
      <c r="V22" s="22">
        <f t="shared" si="12"/>
        <v>9.1341925931514627</v>
      </c>
      <c r="W22" s="22">
        <f t="shared" si="8"/>
        <v>1.67719209537354</v>
      </c>
      <c r="X22" s="22">
        <f t="shared" si="9"/>
        <v>12.074328330994177</v>
      </c>
      <c r="Y22" s="22">
        <f t="shared" si="13"/>
        <v>93.600578073702096</v>
      </c>
      <c r="Z22" s="22">
        <f t="shared" si="14"/>
        <v>60.258124682033433</v>
      </c>
      <c r="AB22" s="22">
        <f t="shared" si="21"/>
        <v>15.647012882120581</v>
      </c>
      <c r="AC22" s="22">
        <f>V22*AI22</f>
        <v>15.00294463596107</v>
      </c>
      <c r="AD22" s="22">
        <f>W22*AI22</f>
        <v>2.7547941314076372</v>
      </c>
      <c r="AE22" s="22">
        <f>X22*AI22</f>
        <v>19.83212830460165</v>
      </c>
      <c r="AF22" s="22">
        <f t="shared" si="10"/>
        <v>60.176789507979642</v>
      </c>
      <c r="AH22" s="22">
        <f t="shared" si="15"/>
        <v>36.637233445886899</v>
      </c>
      <c r="AI22" s="22">
        <f t="shared" si="11"/>
        <v>1.642503645829607</v>
      </c>
      <c r="AK22" s="10">
        <f t="shared" si="16"/>
        <v>29.391303351386956</v>
      </c>
      <c r="AL22" s="10">
        <f t="shared" si="17"/>
        <v>28.181487436714786</v>
      </c>
      <c r="AM22" s="10">
        <f t="shared" si="18"/>
        <v>5.1745972599882757</v>
      </c>
      <c r="AN22" s="10">
        <f t="shared" si="19"/>
        <v>37.252611951909984</v>
      </c>
      <c r="AQ22" s="10"/>
      <c r="AR22" s="10"/>
      <c r="AS22" s="10"/>
      <c r="AT22" s="10"/>
      <c r="AU22" s="10"/>
    </row>
    <row r="23" spans="1:47">
      <c r="A23" s="7">
        <v>102</v>
      </c>
      <c r="B23" s="7" t="s">
        <v>31</v>
      </c>
      <c r="C23" s="35">
        <v>553208880</v>
      </c>
      <c r="D23" s="35">
        <v>2330696120</v>
      </c>
      <c r="E23" s="35">
        <v>543302296</v>
      </c>
      <c r="F23" s="35">
        <v>3946323920</v>
      </c>
      <c r="G23" s="35">
        <v>71943574816</v>
      </c>
      <c r="H23" s="35">
        <v>52757037000</v>
      </c>
      <c r="I23" s="35">
        <v>1864785144</v>
      </c>
      <c r="J23" s="35"/>
      <c r="K23" s="11">
        <v>1615</v>
      </c>
      <c r="L23" s="34">
        <f t="shared" si="0"/>
        <v>26.916666666666668</v>
      </c>
      <c r="M23" s="10">
        <f t="shared" si="1"/>
        <v>2.6699482972715058</v>
      </c>
      <c r="N23" s="10">
        <f t="shared" si="2"/>
        <v>11.24862301026568</v>
      </c>
      <c r="O23" s="10">
        <f t="shared" si="3"/>
        <v>2.6221362175330585</v>
      </c>
      <c r="P23" s="10">
        <f t="shared" si="4"/>
        <v>19.046116596475844</v>
      </c>
      <c r="Q23" s="10">
        <f t="shared" si="5"/>
        <v>115.74026377378733</v>
      </c>
      <c r="R23" s="10">
        <f t="shared" si="6"/>
        <v>84.873644295827788</v>
      </c>
      <c r="S23" s="10">
        <f t="shared" si="7"/>
        <v>1</v>
      </c>
      <c r="U23" s="22">
        <f t="shared" si="20"/>
        <v>2.0519758751915687</v>
      </c>
      <c r="V23" s="22">
        <f t="shared" si="12"/>
        <v>8.6450749139142413</v>
      </c>
      <c r="W23" s="22">
        <f t="shared" si="8"/>
        <v>2.0152301321124648</v>
      </c>
      <c r="X23" s="22">
        <f t="shared" si="9"/>
        <v>14.637800968652964</v>
      </c>
      <c r="Y23" s="22">
        <f t="shared" si="13"/>
        <v>88.951621008850339</v>
      </c>
      <c r="Z23" s="22">
        <f t="shared" si="14"/>
        <v>65.229229611901729</v>
      </c>
      <c r="AB23" s="22">
        <f t="shared" si="21"/>
        <v>13.95026096242</v>
      </c>
      <c r="AC23" s="22">
        <f>V23*AI23</f>
        <v>13.425343545493945</v>
      </c>
      <c r="AD23" s="22">
        <f>W23*AI23</f>
        <v>3.1295456796210912</v>
      </c>
      <c r="AE23" s="22">
        <f>X23*AI23</f>
        <v>22.731729766555905</v>
      </c>
      <c r="AF23" s="22">
        <f t="shared" si="10"/>
        <v>65.147894437847938</v>
      </c>
      <c r="AH23" s="22">
        <f t="shared" si="15"/>
        <v>41.9511371154451</v>
      </c>
      <c r="AI23" s="22">
        <f t="shared" si="11"/>
        <v>1.5529470454774041</v>
      </c>
      <c r="AK23" s="10">
        <f t="shared" si="16"/>
        <v>26.204129495286104</v>
      </c>
      <c r="AL23" s="10">
        <f t="shared" si="17"/>
        <v>25.218126150652235</v>
      </c>
      <c r="AM23" s="10">
        <f t="shared" si="18"/>
        <v>5.8785294749051209</v>
      </c>
      <c r="AN23" s="10">
        <f t="shared" si="19"/>
        <v>42.699214879156543</v>
      </c>
      <c r="AQ23" s="10"/>
      <c r="AR23" s="10"/>
      <c r="AS23" s="10"/>
      <c r="AT23" s="10"/>
      <c r="AU23" s="10"/>
    </row>
    <row r="24" spans="1:47">
      <c r="A24" s="7">
        <v>103</v>
      </c>
      <c r="B24" s="7" t="s">
        <v>32</v>
      </c>
      <c r="C24" s="35">
        <v>341182832</v>
      </c>
      <c r="D24" s="35">
        <v>2180137680</v>
      </c>
      <c r="E24" s="35">
        <v>628902224</v>
      </c>
      <c r="F24" s="35">
        <v>4595426432</v>
      </c>
      <c r="G24" s="35">
        <v>68935578624</v>
      </c>
      <c r="H24" s="35">
        <v>56151513184</v>
      </c>
      <c r="I24" s="35">
        <v>1865607936</v>
      </c>
      <c r="J24" s="35"/>
      <c r="K24" s="11">
        <v>1855</v>
      </c>
      <c r="L24" s="34">
        <f t="shared" si="0"/>
        <v>30.916666666666668</v>
      </c>
      <c r="M24" s="10">
        <f t="shared" si="1"/>
        <v>1.645922183727246</v>
      </c>
      <c r="N24" s="10">
        <f t="shared" si="2"/>
        <v>10.517343296721481</v>
      </c>
      <c r="O24" s="10">
        <f t="shared" si="3"/>
        <v>3.0339279260012755</v>
      </c>
      <c r="P24" s="10">
        <f t="shared" si="4"/>
        <v>22.169094100594563</v>
      </c>
      <c r="Q24" s="10">
        <f t="shared" si="5"/>
        <v>110.85219562016272</v>
      </c>
      <c r="R24" s="10">
        <f t="shared" si="6"/>
        <v>90.294716430708831</v>
      </c>
      <c r="S24" s="10">
        <f t="shared" si="7"/>
        <v>1</v>
      </c>
      <c r="U24" s="22">
        <f t="shared" si="20"/>
        <v>1.2649655489218217</v>
      </c>
      <c r="V24" s="22">
        <f t="shared" si="12"/>
        <v>8.0830534201860029</v>
      </c>
      <c r="W24" s="22">
        <f t="shared" si="8"/>
        <v>2.3317106618081955</v>
      </c>
      <c r="X24" s="22">
        <f t="shared" si="9"/>
        <v>17.037950253853126</v>
      </c>
      <c r="Y24" s="22">
        <f t="shared" si="13"/>
        <v>85.194919825617674</v>
      </c>
      <c r="Z24" s="22">
        <f t="shared" si="14"/>
        <v>69.395568431951915</v>
      </c>
      <c r="AB24" s="22">
        <f t="shared" si="21"/>
        <v>12.596826244383976</v>
      </c>
      <c r="AC24" s="22">
        <f>V24*AI24</f>
        <v>11.965874161515794</v>
      </c>
      <c r="AD24" s="22">
        <f>W24*AI24</f>
        <v>3.4517842342330498</v>
      </c>
      <c r="AE24" s="22">
        <f>X24*AI24</f>
        <v>25.222395313958117</v>
      </c>
      <c r="AF24" s="22">
        <f t="shared" si="10"/>
        <v>69.314233257898124</v>
      </c>
      <c r="AH24" s="22">
        <f t="shared" si="15"/>
        <v>46.822375251508646</v>
      </c>
      <c r="AI24" s="22">
        <f t="shared" si="11"/>
        <v>1.4803655919968473</v>
      </c>
      <c r="AK24" s="10">
        <f t="shared" si="16"/>
        <v>23.66184166924678</v>
      </c>
      <c r="AL24" s="10">
        <f t="shared" si="17"/>
        <v>22.476663117437798</v>
      </c>
      <c r="AM24" s="10">
        <f t="shared" si="18"/>
        <v>6.4838214358349164</v>
      </c>
      <c r="AN24" s="10">
        <f t="shared" si="19"/>
        <v>47.377673777480503</v>
      </c>
      <c r="AQ24" s="10"/>
      <c r="AR24" s="10"/>
      <c r="AS24" s="10"/>
      <c r="AT24" s="10"/>
      <c r="AU24" s="10"/>
    </row>
    <row r="25" spans="1:47">
      <c r="A25" s="7">
        <v>104</v>
      </c>
      <c r="B25" s="7" t="s">
        <v>33</v>
      </c>
      <c r="C25" s="35">
        <v>209409424</v>
      </c>
      <c r="D25" s="35">
        <v>2025111952</v>
      </c>
      <c r="E25" s="35">
        <v>709208080</v>
      </c>
      <c r="F25" s="35">
        <v>5196243744</v>
      </c>
      <c r="G25" s="35">
        <v>66322555984</v>
      </c>
      <c r="H25" s="35">
        <v>58950755296</v>
      </c>
      <c r="I25" s="35">
        <v>1867184400</v>
      </c>
      <c r="J25" s="35"/>
      <c r="K25" s="11">
        <v>2095</v>
      </c>
      <c r="L25" s="34">
        <f t="shared" si="0"/>
        <v>34.916666666666664</v>
      </c>
      <c r="M25" s="10">
        <f t="shared" si="1"/>
        <v>1.0093726232931253</v>
      </c>
      <c r="N25" s="10">
        <f t="shared" si="2"/>
        <v>9.7612252801597954</v>
      </c>
      <c r="O25" s="10">
        <f t="shared" si="3"/>
        <v>3.4184479690383016</v>
      </c>
      <c r="P25" s="10">
        <f t="shared" si="4"/>
        <v>25.046371261456553</v>
      </c>
      <c r="Q25" s="10">
        <f t="shared" si="5"/>
        <v>106.56026686598281</v>
      </c>
      <c r="R25" s="10">
        <f t="shared" si="6"/>
        <v>94.716015133802529</v>
      </c>
      <c r="S25" s="10">
        <f t="shared" si="7"/>
        <v>1</v>
      </c>
      <c r="U25" s="22">
        <f t="shared" si="20"/>
        <v>0.77574845707422335</v>
      </c>
      <c r="V25" s="22">
        <f t="shared" si="12"/>
        <v>7.5019425685759416</v>
      </c>
      <c r="W25" s="22">
        <f t="shared" si="8"/>
        <v>2.6272316846856532</v>
      </c>
      <c r="X25" s="22">
        <f t="shared" si="9"/>
        <v>19.249267726315818</v>
      </c>
      <c r="Y25" s="22">
        <f t="shared" si="13"/>
        <v>81.896378700076696</v>
      </c>
      <c r="Z25" s="22">
        <f t="shared" si="14"/>
        <v>72.793536207221337</v>
      </c>
      <c r="AB25" s="22">
        <f t="shared" si="21"/>
        <v>11.559509513220064</v>
      </c>
      <c r="AC25" s="22">
        <f>V25*AI25</f>
        <v>10.642539848574204</v>
      </c>
      <c r="AD25" s="22">
        <f>W25*AI25</f>
        <v>3.7270903689431201</v>
      </c>
      <c r="AE25" s="22">
        <f>X25*AI25</f>
        <v>27.307740223353548</v>
      </c>
      <c r="AF25" s="22">
        <f t="shared" si="10"/>
        <v>72.712201033167545</v>
      </c>
      <c r="AH25" s="22">
        <f t="shared" si="15"/>
        <v>51.254941390578885</v>
      </c>
      <c r="AI25" s="22">
        <f t="shared" si="11"/>
        <v>1.4186378729628728</v>
      </c>
      <c r="AK25" s="10">
        <f t="shared" si="16"/>
        <v>21.713348947550003</v>
      </c>
      <c r="AL25" s="10">
        <f t="shared" si="17"/>
        <v>19.990915804517183</v>
      </c>
      <c r="AM25" s="10">
        <f t="shared" si="18"/>
        <v>7.0009556761350273</v>
      </c>
      <c r="AN25" s="10">
        <f t="shared" si="19"/>
        <v>51.29477957179779</v>
      </c>
      <c r="AQ25" s="10"/>
      <c r="AR25" s="10"/>
      <c r="AS25" s="10"/>
      <c r="AT25" s="10"/>
      <c r="AU25" s="10"/>
    </row>
    <row r="26" spans="1:47">
      <c r="B26" s="9"/>
      <c r="C26" s="28"/>
      <c r="D26" s="28"/>
      <c r="E26" s="28"/>
      <c r="F26" s="28"/>
      <c r="G26" s="28"/>
      <c r="H26" s="28"/>
      <c r="I26" s="28"/>
      <c r="J26" s="28"/>
      <c r="K26" s="9" t="s">
        <v>1</v>
      </c>
      <c r="L26" s="34" t="s">
        <v>3</v>
      </c>
      <c r="N26" s="34"/>
    </row>
  </sheetData>
  <mergeCells count="6">
    <mergeCell ref="AP13:AU13"/>
    <mergeCell ref="C11:I11"/>
    <mergeCell ref="M13:S13"/>
    <mergeCell ref="U13:Z13"/>
    <mergeCell ref="AB13:AF13"/>
    <mergeCell ref="AK13:AN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tab</vt:lpstr>
      <vt:lpstr>№№</vt:lpstr>
      <vt:lpstr>I_C</vt:lpstr>
      <vt:lpstr>I_C#</vt:lpstr>
      <vt:lpstr>№№!Область_печати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2019-11-03T11:21:48Z</cp:lastPrinted>
  <dcterms:created xsi:type="dcterms:W3CDTF">1996-10-08T23:32:33Z</dcterms:created>
  <dcterms:modified xsi:type="dcterms:W3CDTF">2021-07-02T11:09:38Z</dcterms:modified>
</cp:coreProperties>
</file>