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pmjoh\Dropbox (HMSC - OSU)\amphipod_folder\2021\Durkina Valentina\PeerJ review 20211008\Natalia 20211227\"/>
    </mc:Choice>
  </mc:AlternateContent>
  <xr:revisionPtr revIDLastSave="0" documentId="8_{DD4616C9-A154-4ED5-B7BC-B7419C8E30BE}" xr6:coauthVersionLast="36" xr6:coauthVersionMax="36" xr10:uidLastSave="{00000000-0000-0000-0000-000000000000}"/>
  <bookViews>
    <workbookView xWindow="0" yWindow="0" windowWidth="17256" windowHeight="5124" firstSheet="3" activeTab="3" xr2:uid="{00000000-000D-0000-FFFF-FFFF00000000}"/>
  </bookViews>
  <sheets>
    <sheet name="Raw_data" sheetId="1" r:id="rId1"/>
    <sheet name="ANOVA Vol. Bonferroni" sheetId="2" r:id="rId2"/>
    <sheet name="PAST" sheetId="4" r:id="rId3"/>
    <sheet name="Stat &amp; Graphs" sheetId="3" r:id="rId4"/>
  </sheets>
  <definedNames>
    <definedName name="_xlchart.v1.0" hidden="1">'Stat &amp; Graphs'!$B$11</definedName>
    <definedName name="_xlchart.v1.1" hidden="1">'Stat &amp; Graphs'!$B$4:$B$9</definedName>
    <definedName name="_xlchart.v1.10" hidden="1">'Stat &amp; Graphs'!$H$11</definedName>
    <definedName name="_xlchart.v1.11" hidden="1">'Stat &amp; Graphs'!$H$4:$H$9</definedName>
    <definedName name="_xlchart.v1.12" hidden="1">'Stat &amp; Graphs'!$I$11</definedName>
    <definedName name="_xlchart.v1.13" hidden="1">'Stat &amp; Graphs'!$I$4:$I$9</definedName>
    <definedName name="_xlchart.v1.14" hidden="1">'Stat &amp; Graphs'!$J$11</definedName>
    <definedName name="_xlchart.v1.15" hidden="1">'Stat &amp; Graphs'!$J$4:$J$9</definedName>
    <definedName name="_xlchart.v1.16" hidden="1">'Stat &amp; Graphs'!$K$11</definedName>
    <definedName name="_xlchart.v1.17" hidden="1">'Stat &amp; Graphs'!$K$4:$K$9</definedName>
    <definedName name="_xlchart.v1.18" hidden="1">'Stat &amp; Graphs'!$L$11</definedName>
    <definedName name="_xlchart.v1.19" hidden="1">'Stat &amp; Graphs'!$L$4:$L$9</definedName>
    <definedName name="_xlchart.v1.2" hidden="1">'Stat &amp; Graphs'!$C$11</definedName>
    <definedName name="_xlchart.v1.20" hidden="1">'Stat &amp; Graphs'!$M$11</definedName>
    <definedName name="_xlchart.v1.21" hidden="1">'Stat &amp; Graphs'!$M$4:$M$9</definedName>
    <definedName name="_xlchart.v1.22" hidden="1">'Stat &amp; Graphs'!$B$11</definedName>
    <definedName name="_xlchart.v1.23" hidden="1">'Stat &amp; Graphs'!$B$4:$B$9</definedName>
    <definedName name="_xlchart.v1.24" hidden="1">'Stat &amp; Graphs'!$C$11</definedName>
    <definedName name="_xlchart.v1.25" hidden="1">'Stat &amp; Graphs'!$C$4:$C$9</definedName>
    <definedName name="_xlchart.v1.26" hidden="1">'Stat &amp; Graphs'!$D$11</definedName>
    <definedName name="_xlchart.v1.27" hidden="1">'Stat &amp; Graphs'!$D$4:$D$9</definedName>
    <definedName name="_xlchart.v1.3" hidden="1">'Stat &amp; Graphs'!$C$4:$C$9</definedName>
    <definedName name="_xlchart.v1.4" hidden="1">'Stat &amp; Graphs'!$D$11</definedName>
    <definedName name="_xlchart.v1.5" hidden="1">'Stat &amp; Graphs'!$D$4:$D$9</definedName>
    <definedName name="_xlchart.v1.6" hidden="1">'Stat &amp; Graphs'!$F$11</definedName>
    <definedName name="_xlchart.v1.7" hidden="1">'Stat &amp; Graphs'!$F$4:$F$9</definedName>
    <definedName name="_xlchart.v1.8" hidden="1">'Stat &amp; Graphs'!$G$11</definedName>
    <definedName name="_xlchart.v1.9" hidden="1">'Stat &amp; Graphs'!$G$4:$G$9</definedName>
    <definedName name="_xlnm.Print_Area" localSheetId="1">#REF!</definedName>
    <definedName name="_xlnm.Print_Area" localSheetId="0">#REF!</definedName>
    <definedName name="_xlnm.Print_Area" localSheetId="3">#REF!</definedName>
    <definedName name="_xlnm.Sheet_Title" localSheetId="1">"Sheet2"</definedName>
    <definedName name="_xlnm.Sheet_Title" localSheetId="0">"Sheet1"</definedName>
    <definedName name="_xlnm.Sheet_Title" localSheetId="3">"Sheet3"</definedName>
    <definedName name="solver_eng" localSheetId="3" hidden="1">1</definedName>
    <definedName name="solver_neg" localSheetId="3" hidden="1">1</definedName>
    <definedName name="solver_num" localSheetId="3" hidden="1">0</definedName>
    <definedName name="solver_opt" localSheetId="3" hidden="1">'Stat &amp; Graphs'!$H$4</definedName>
    <definedName name="solver_typ" localSheetId="3" hidden="1">1</definedName>
    <definedName name="solver_val" localSheetId="3" hidden="1">0</definedName>
    <definedName name="solver_ver" localSheetId="3" hidden="1">3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66" i="2" l="1"/>
  <c r="BG68" i="2" s="1"/>
  <c r="BF66" i="2"/>
  <c r="BF68" i="2" s="1"/>
  <c r="BE66" i="2"/>
  <c r="BE68" i="2" s="1"/>
  <c r="BD66" i="2"/>
  <c r="BD68" i="2" s="1"/>
  <c r="BC66" i="2"/>
  <c r="BC68" i="2" s="1"/>
  <c r="BB66" i="2"/>
  <c r="BB68" i="2" s="1"/>
  <c r="BA66" i="2"/>
  <c r="BA68" i="2" s="1"/>
  <c r="AZ66" i="2"/>
  <c r="AZ68" i="2" s="1"/>
  <c r="V66" i="2"/>
  <c r="U66" i="2"/>
  <c r="U68" i="2" s="1"/>
  <c r="S66" i="2"/>
  <c r="T66" i="2"/>
  <c r="R66" i="2"/>
  <c r="Q66" i="2"/>
  <c r="P66" i="2"/>
  <c r="O66" i="2"/>
  <c r="O68" i="2" s="1"/>
  <c r="P42" i="4"/>
  <c r="P41" i="4"/>
  <c r="O38" i="4"/>
  <c r="N42" i="4"/>
  <c r="M42" i="4"/>
  <c r="M41" i="4"/>
  <c r="M40" i="4"/>
  <c r="M44" i="4"/>
  <c r="S42" i="4" s="1"/>
  <c r="D3" i="4"/>
  <c r="D2" i="4"/>
  <c r="D4" i="4" s="1"/>
  <c r="E84" i="2"/>
  <c r="Q41" i="4" l="1"/>
  <c r="Q42" i="4"/>
  <c r="O39" i="4"/>
  <c r="Q40" i="4"/>
  <c r="N38" i="4"/>
  <c r="O41" i="4"/>
  <c r="M37" i="4"/>
  <c r="N39" i="4"/>
  <c r="O42" i="4"/>
  <c r="R41" i="4"/>
  <c r="N37" i="4"/>
  <c r="O40" i="4"/>
  <c r="M36" i="4"/>
  <c r="M38" i="4"/>
  <c r="N40" i="4"/>
  <c r="P39" i="4"/>
  <c r="R42" i="4"/>
  <c r="M39" i="4"/>
  <c r="N41" i="4"/>
  <c r="P40" i="4"/>
  <c r="T33" i="2"/>
  <c r="S33" i="2"/>
  <c r="U33" i="2"/>
  <c r="R33" i="2"/>
  <c r="Q33" i="2"/>
  <c r="P33" i="2"/>
  <c r="O33" i="2"/>
  <c r="N33" i="2"/>
  <c r="T68" i="2"/>
  <c r="V68" i="2"/>
  <c r="S68" i="2"/>
  <c r="R68" i="2"/>
  <c r="Q68" i="2"/>
  <c r="P68" i="2"/>
  <c r="W52" i="2"/>
  <c r="E99" i="2"/>
  <c r="E68" i="2"/>
  <c r="D57" i="2"/>
  <c r="D58" i="2" s="1"/>
  <c r="C57" i="2"/>
  <c r="C58" i="2" s="1"/>
  <c r="B57" i="2"/>
  <c r="B58" i="2" s="1"/>
  <c r="AD101" i="2" l="1"/>
  <c r="AV101" i="2"/>
  <c r="AV116" i="2"/>
  <c r="AP86" i="2"/>
  <c r="R86" i="2"/>
  <c r="AP101" i="2"/>
  <c r="AV86" i="2"/>
  <c r="AJ86" i="2"/>
  <c r="AD86" i="2"/>
  <c r="AC50" i="2"/>
  <c r="X86" i="2"/>
  <c r="X101" i="2"/>
  <c r="X116" i="2"/>
  <c r="Q100" i="2"/>
  <c r="D3" i="1" l="1"/>
  <c r="L3" i="1" l="1"/>
  <c r="AS4" i="1" l="1"/>
  <c r="AS5" i="1"/>
  <c r="AS6" i="1"/>
  <c r="AS7" i="1"/>
  <c r="AS8" i="1"/>
  <c r="AS9" i="1"/>
  <c r="AS10" i="1"/>
  <c r="AS3" i="1"/>
  <c r="AO3" i="1"/>
  <c r="AO4" i="1"/>
  <c r="AO5" i="1"/>
  <c r="AO6" i="1"/>
  <c r="AO7" i="1"/>
  <c r="AO8" i="1"/>
  <c r="AO9" i="1"/>
  <c r="AO10" i="1"/>
  <c r="AO11" i="1"/>
  <c r="AO12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3" i="1"/>
  <c r="U9" i="1"/>
  <c r="U10" i="1"/>
  <c r="U11" i="1"/>
  <c r="U12" i="1"/>
  <c r="U4" i="1"/>
  <c r="U5" i="1"/>
  <c r="U6" i="1"/>
  <c r="U7" i="1"/>
  <c r="U8" i="1"/>
  <c r="U3" i="1"/>
  <c r="Q8" i="1"/>
  <c r="Q5" i="1"/>
  <c r="Q9" i="1"/>
  <c r="Q10" i="1"/>
  <c r="Q11" i="1"/>
  <c r="Q12" i="1"/>
  <c r="Q4" i="1"/>
  <c r="Q6" i="1"/>
  <c r="Q7" i="1"/>
  <c r="Q3" i="1"/>
  <c r="L4" i="1" l="1"/>
  <c r="L5" i="1"/>
  <c r="L6" i="1"/>
  <c r="L7" i="1"/>
  <c r="H4" i="1"/>
  <c r="H5" i="1"/>
  <c r="H6" i="1"/>
  <c r="H7" i="1"/>
  <c r="H8" i="1"/>
  <c r="H9" i="1"/>
  <c r="H10" i="1"/>
  <c r="H11" i="1"/>
  <c r="H12" i="1"/>
  <c r="H3" i="1"/>
  <c r="D4" i="1"/>
  <c r="D5" i="1"/>
  <c r="D6" i="1"/>
  <c r="D7" i="1"/>
  <c r="D8" i="1"/>
  <c r="D9" i="1"/>
  <c r="D10" i="1"/>
  <c r="D11" i="1"/>
  <c r="D12" i="1"/>
</calcChain>
</file>

<file path=xl/sharedStrings.xml><?xml version="1.0" encoding="utf-8"?>
<sst xmlns="http://schemas.openxmlformats.org/spreadsheetml/2006/main" count="684" uniqueCount="139">
  <si>
    <t>F0 13</t>
  </si>
  <si>
    <t>F0 18</t>
  </si>
  <si>
    <t>FII 24</t>
  </si>
  <si>
    <t>male ibm</t>
  </si>
  <si>
    <t>male testis</t>
  </si>
  <si>
    <t>F0 anter</t>
  </si>
  <si>
    <t>FII atroph</t>
  </si>
  <si>
    <t>FIV nest</t>
  </si>
  <si>
    <t>FIV ibm</t>
  </si>
  <si>
    <t>FIV migr</t>
  </si>
  <si>
    <t>FIV gz</t>
  </si>
  <si>
    <t>R</t>
  </si>
  <si>
    <t>r</t>
  </si>
  <si>
    <t>V</t>
  </si>
  <si>
    <t>V_est</t>
  </si>
  <si>
    <t>est</t>
  </si>
  <si>
    <t>Post-hoc tests of ANOVA based on Bonferroni correction of significance</t>
  </si>
  <si>
    <t>example:</t>
  </si>
  <si>
    <t>https://www.youtube.com/watch?v=tPGPV_XPw-o</t>
  </si>
  <si>
    <t>Var 1</t>
  </si>
  <si>
    <t>Var 2</t>
  </si>
  <si>
    <t>Var 3</t>
  </si>
  <si>
    <t>Var 6</t>
  </si>
  <si>
    <t>Var 7</t>
  </si>
  <si>
    <t>Var 8</t>
  </si>
  <si>
    <t>Var 9</t>
  </si>
  <si>
    <t>Var 10</t>
  </si>
  <si>
    <t>Var 12</t>
  </si>
  <si>
    <t>Var 13</t>
  </si>
  <si>
    <t>Var 11</t>
  </si>
  <si>
    <t>F0 _13</t>
  </si>
  <si>
    <t>F0 _18</t>
  </si>
  <si>
    <t>FII_24</t>
  </si>
  <si>
    <t>male_bm</t>
  </si>
  <si>
    <t>male_test</t>
  </si>
  <si>
    <t>F0_anter</t>
  </si>
  <si>
    <t>FII_atroph</t>
  </si>
  <si>
    <t>FIV_nest</t>
  </si>
  <si>
    <t>FIV_migr</t>
  </si>
  <si>
    <t>FIV_gz</t>
  </si>
  <si>
    <t>FIV_ibm</t>
  </si>
  <si>
    <t>Freq_nest</t>
  </si>
  <si>
    <t>Freq_migr</t>
  </si>
  <si>
    <t>Freq_gz</t>
  </si>
  <si>
    <t>Freq_ibm</t>
  </si>
  <si>
    <t>An+A28:H91ova: Single Factor</t>
  </si>
  <si>
    <t>Anova: Single Factor</t>
  </si>
  <si>
    <t>SUMMARY</t>
  </si>
  <si>
    <t>t-Test: Two-Sample Assuming Equal Variances</t>
  </si>
  <si>
    <t>Groups</t>
  </si>
  <si>
    <t>Count</t>
  </si>
  <si>
    <t>Sum</t>
  </si>
  <si>
    <t>Average</t>
  </si>
  <si>
    <t>Variance</t>
  </si>
  <si>
    <t>Mean</t>
  </si>
  <si>
    <t>Observations</t>
  </si>
  <si>
    <t>Pooled Variance</t>
  </si>
  <si>
    <t>ANOVA</t>
  </si>
  <si>
    <t>Hypothesized Mean Difference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</si>
  <si>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</si>
  <si>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</si>
  <si>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</si>
  <si>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</si>
  <si>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</si>
  <si>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</si>
  <si>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</si>
  <si>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</si>
  <si>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NS</t>
  </si>
  <si>
    <t>t Stat</t>
  </si>
  <si>
    <t>Within Groups</t>
  </si>
  <si>
    <t>P(T&lt;=t) one-tail</t>
  </si>
  <si>
    <t>t Critical one-tail</t>
  </si>
  <si>
    <t>Total</t>
  </si>
  <si>
    <t>P(T&lt;=t) two-tail</t>
  </si>
  <si>
    <t>Bonferroni significance</t>
  </si>
  <si>
    <t>t Critical two-tail</t>
  </si>
  <si>
    <t>STD</t>
  </si>
  <si>
    <t>SEM</t>
  </si>
  <si>
    <t>N</t>
  </si>
  <si>
    <t>Cell Source</t>
  </si>
  <si>
    <t>M_imb</t>
  </si>
  <si>
    <t>M_test</t>
  </si>
  <si>
    <t>Fnorm_ibm</t>
  </si>
  <si>
    <t>Fatr_ibm</t>
  </si>
  <si>
    <t>Ave. (µm3)</t>
  </si>
  <si>
    <r>
      <t xml:space="preserve">Bonferroni test is </t>
    </r>
    <r>
      <rPr>
        <b/>
        <sz val="10"/>
        <rFont val="Arial"/>
        <family val="2"/>
      </rPr>
      <t xml:space="preserve">a type of multiple comparison test </t>
    </r>
  </si>
  <si>
    <t>*</t>
  </si>
  <si>
    <t>Cell volume</t>
  </si>
  <si>
    <t>Reproductive status</t>
  </si>
  <si>
    <t xml:space="preserve">https://www.nhm.uio.no/english/research/infrastructure/past/ </t>
  </si>
  <si>
    <t>Test for equal means</t>
  </si>
  <si>
    <t>Sum of sqrs</t>
  </si>
  <si>
    <t>Mean square</t>
  </si>
  <si>
    <t>p (same)</t>
  </si>
  <si>
    <t>Min</t>
  </si>
  <si>
    <t>Between groups:</t>
  </si>
  <si>
    <t>Max</t>
  </si>
  <si>
    <t>Within groups:</t>
  </si>
  <si>
    <t>Permutation p (n=99999)</t>
  </si>
  <si>
    <t>Total:</t>
  </si>
  <si>
    <t>Std. error</t>
  </si>
  <si>
    <t>Components of variance (only for random effects):</t>
  </si>
  <si>
    <t>Var(group):</t>
  </si>
  <si>
    <t>Var(error):</t>
  </si>
  <si>
    <t>ICC:</t>
  </si>
  <si>
    <t>Stand. dev</t>
  </si>
  <si>
    <t>Median</t>
  </si>
  <si>
    <t>omega2:</t>
  </si>
  <si>
    <t>25 prcntil</t>
  </si>
  <si>
    <t>75 prcntil</t>
  </si>
  <si>
    <t>Levene´s test for homogeneity of variance, from means</t>
  </si>
  <si>
    <t>p (same):</t>
  </si>
  <si>
    <t>Skewness</t>
  </si>
  <si>
    <t>Levene´s test, from medians</t>
  </si>
  <si>
    <t>Kurtosis</t>
  </si>
  <si>
    <t>Geom. mean</t>
  </si>
  <si>
    <t>Welch F test in the case of unequal variances: F=25.16, df=37.79, p=2.194E-12</t>
  </si>
  <si>
    <t>Coeff. var</t>
  </si>
  <si>
    <t>Kruskal-Wallis test for equal medians</t>
  </si>
  <si>
    <t>Bonferroni corrected p values</t>
  </si>
  <si>
    <t>H (chi2):</t>
  </si>
  <si>
    <t>Hc (tie corrected):</t>
  </si>
  <si>
    <t>There is a significant difference between sample medians</t>
  </si>
  <si>
    <t xml:space="preserve"> Raw p values, sequential Bonferroni siginificance</t>
  </si>
  <si>
    <t>Rank</t>
  </si>
  <si>
    <t>F0_13</t>
  </si>
  <si>
    <t>FII_18</t>
  </si>
  <si>
    <t>FIV_24</t>
  </si>
  <si>
    <t>Maximum</t>
  </si>
  <si>
    <t>Upper Quartile</t>
  </si>
  <si>
    <t>Lower Quartile</t>
  </si>
  <si>
    <t>Minimum</t>
  </si>
  <si>
    <t>Fimm_13</t>
  </si>
  <si>
    <t>Fimm_18</t>
  </si>
  <si>
    <t>Fatr_24</t>
  </si>
  <si>
    <t>Freg_nest</t>
  </si>
  <si>
    <t>Freg_ibm</t>
  </si>
  <si>
    <t>Freg_migr</t>
  </si>
  <si>
    <t>Freg_gz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</si>
</sst>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[Red]0.00"/>
    <numFmt numFmtId="165" formatCode="0.0"/>
    <numFmt numFmtId="166" formatCode="0.00000"/>
    <numFmt numFmtId="167" formatCode="0.0000000"/>
  </numFmts>
  <fonts count="11" x14ac:knownFonts="1">
    <font>
      <sz val="10"/>
      <name val="Arial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0" fillId="0" borderId="0" xfId="0" applyNumberFormat="1" applyAlignment="1">
      <alignment horizontal="left"/>
    </xf>
    <xf numFmtId="165" fontId="0" fillId="0" borderId="0" xfId="0" applyNumberFormat="1"/>
    <xf numFmtId="165" fontId="1" fillId="0" borderId="0" xfId="0" applyNumberFormat="1" applyFont="1"/>
    <xf numFmtId="0" fontId="4" fillId="0" borderId="0" xfId="0" applyFont="1"/>
    <xf numFmtId="0" fontId="0" fillId="0" borderId="1" xfId="0" applyBorder="1"/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5" fillId="2" borderId="2" xfId="0" applyFont="1" applyFill="1" applyBorder="1" applyAlignment="1">
      <alignment horizontal="center"/>
    </xf>
    <xf numFmtId="0" fontId="0" fillId="2" borderId="1" xfId="0" applyFill="1" applyBorder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2" fontId="0" fillId="2" borderId="0" xfId="0" applyNumberFormat="1" applyFill="1"/>
    <xf numFmtId="165" fontId="0" fillId="2" borderId="0" xfId="0" applyNumberFormat="1" applyFill="1" applyAlignment="1">
      <alignment horizontal="left"/>
    </xf>
    <xf numFmtId="2" fontId="0" fillId="2" borderId="1" xfId="0" applyNumberFormat="1" applyFill="1" applyBorder="1"/>
    <xf numFmtId="0" fontId="2" fillId="3" borderId="0" xfId="0" applyFont="1" applyFill="1" applyAlignment="1">
      <alignment horizontal="left"/>
    </xf>
    <xf numFmtId="2" fontId="0" fillId="3" borderId="0" xfId="0" applyNumberFormat="1" applyFill="1" applyAlignment="1">
      <alignment horizontal="left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0" fillId="4" borderId="0" xfId="0" applyFill="1" applyAlignment="1">
      <alignment horizontal="left"/>
    </xf>
    <xf numFmtId="2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3" xfId="0" applyFont="1" applyBorder="1"/>
    <xf numFmtId="0" fontId="6" fillId="5" borderId="0" xfId="0" applyFont="1" applyFill="1"/>
    <xf numFmtId="165" fontId="4" fillId="5" borderId="0" xfId="0" applyNumberFormat="1" applyFont="1" applyFill="1" applyAlignment="1">
      <alignment horizontal="center"/>
    </xf>
    <xf numFmtId="0" fontId="0" fillId="5" borderId="0" xfId="0" applyFill="1"/>
    <xf numFmtId="0" fontId="4" fillId="5" borderId="3" xfId="0" applyFont="1" applyFill="1" applyBorder="1"/>
    <xf numFmtId="0" fontId="4" fillId="5" borderId="0" xfId="0" applyFont="1" applyFill="1" applyAlignment="1">
      <alignment horizontal="center"/>
    </xf>
    <xf numFmtId="0" fontId="6" fillId="2" borderId="0" xfId="0" applyFont="1" applyFill="1"/>
    <xf numFmtId="165" fontId="4" fillId="2" borderId="0" xfId="0" applyNumberFormat="1" applyFont="1" applyFill="1" applyAlignment="1">
      <alignment horizontal="center"/>
    </xf>
    <xf numFmtId="0" fontId="4" fillId="2" borderId="3" xfId="0" applyFont="1" applyFill="1" applyBorder="1"/>
    <xf numFmtId="0" fontId="4" fillId="2" borderId="0" xfId="0" applyFont="1" applyFill="1" applyAlignment="1">
      <alignment horizontal="center"/>
    </xf>
    <xf numFmtId="0" fontId="6" fillId="6" borderId="0" xfId="0" applyFont="1" applyFill="1"/>
    <xf numFmtId="165" fontId="4" fillId="6" borderId="0" xfId="0" applyNumberFormat="1" applyFont="1" applyFill="1" applyAlignment="1">
      <alignment horizont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4" fillId="6" borderId="3" xfId="0" applyFont="1" applyFill="1" applyBorder="1"/>
    <xf numFmtId="0" fontId="4" fillId="6" borderId="0" xfId="0" applyFont="1" applyFill="1" applyAlignment="1">
      <alignment horizontal="center"/>
    </xf>
    <xf numFmtId="0" fontId="6" fillId="7" borderId="0" xfId="0" applyFont="1" applyFill="1"/>
    <xf numFmtId="165" fontId="4" fillId="7" borderId="0" xfId="0" applyNumberFormat="1" applyFont="1" applyFill="1" applyAlignment="1">
      <alignment horizontal="center"/>
    </xf>
    <xf numFmtId="0" fontId="0" fillId="7" borderId="0" xfId="0" applyFill="1"/>
    <xf numFmtId="0" fontId="4" fillId="7" borderId="0" xfId="0" applyFont="1" applyFill="1"/>
    <xf numFmtId="0" fontId="4" fillId="7" borderId="3" xfId="0" applyFont="1" applyFill="1" applyBorder="1"/>
    <xf numFmtId="0" fontId="4" fillId="7" borderId="0" xfId="0" applyFont="1" applyFill="1" applyAlignment="1">
      <alignment horizontal="center"/>
    </xf>
    <xf numFmtId="0" fontId="6" fillId="8" borderId="0" xfId="0" applyFont="1" applyFill="1" applyAlignment="1">
      <alignment horizontal="left"/>
    </xf>
    <xf numFmtId="165" fontId="4" fillId="8" borderId="0" xfId="0" applyNumberFormat="1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6" fillId="9" borderId="0" xfId="0" applyFont="1" applyFill="1" applyAlignment="1">
      <alignment horizontal="left"/>
    </xf>
    <xf numFmtId="165" fontId="4" fillId="9" borderId="0" xfId="0" applyNumberFormat="1" applyFont="1" applyFill="1" applyAlignment="1">
      <alignment horizontal="center"/>
    </xf>
    <xf numFmtId="0" fontId="4" fillId="9" borderId="3" xfId="0" applyFont="1" applyFill="1" applyBorder="1"/>
    <xf numFmtId="0" fontId="0" fillId="9" borderId="0" xfId="0" applyFill="1"/>
    <xf numFmtId="0" fontId="4" fillId="9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165" fontId="4" fillId="4" borderId="0" xfId="0" applyNumberFormat="1" applyFont="1" applyFill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0" xfId="0" applyFont="1" applyFill="1" applyAlignment="1">
      <alignment horizontal="center"/>
    </xf>
    <xf numFmtId="0" fontId="4" fillId="8" borderId="3" xfId="0" applyFont="1" applyFill="1" applyBorder="1" applyAlignment="1">
      <alignment horizontal="left"/>
    </xf>
    <xf numFmtId="0" fontId="4" fillId="8" borderId="0" xfId="0" applyFont="1" applyFill="1" applyAlignment="1">
      <alignment horizontal="left"/>
    </xf>
    <xf numFmtId="0" fontId="0" fillId="8" borderId="0" xfId="0" applyFill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/>
    <xf numFmtId="0" fontId="10" fillId="0" borderId="0" xfId="1" applyAlignment="1">
      <alignment horizontal="left"/>
    </xf>
    <xf numFmtId="0" fontId="0" fillId="0" borderId="0" xfId="0" applyAlignment="1">
      <alignment horizontal="left" vertical="center"/>
    </xf>
    <xf numFmtId="11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11" fontId="0" fillId="2" borderId="0" xfId="0" applyNumberFormat="1" applyFill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165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167" fontId="9" fillId="10" borderId="0" xfId="0" applyNumberFormat="1" applyFont="1" applyFill="1" applyAlignment="1">
      <alignment horizontal="left" vertical="center"/>
    </xf>
    <xf numFmtId="167" fontId="0" fillId="0" borderId="0" xfId="0" applyNumberFormat="1" applyAlignment="1">
      <alignment horizontal="left" vertical="center"/>
    </xf>
    <xf numFmtId="165" fontId="0" fillId="3" borderId="0" xfId="0" applyNumberForma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2" fontId="2" fillId="0" borderId="0" xfId="0" applyNumberFormat="1" applyFont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0" xfId="0" applyFont="1"/>
    <xf numFmtId="0" fontId="10" fillId="0" borderId="0" xfId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  <mruColors>
      <color rgb="FFD55E00"/>
      <color rgb="FFE69F00"/>
      <color rgb="FF56B4E9"/>
      <color rgb="FF009E73"/>
      <color rgb="FF000000"/>
      <color rgb="FFCC79A7"/>
      <color rgb="FFF0E442"/>
      <color rgb="FF0072B2"/>
      <color rgb="FF5A3C00"/>
      <color rgb="FF234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  <cx:data id="1">
      <cx:numDim type="val">
        <cx:f>_xlchart.v1.3</cx:f>
      </cx:numDim>
    </cx:data>
    <cx:data id="2">
      <cx:numDim type="val">
        <cx:f>_xlchart.v1.5</cx:f>
      </cx:numDim>
    </cx:data>
  </cx:chartData>
  <cx:chart>
    <cx:plotArea>
      <cx:plotAreaRegion>
        <cx:plotSurface>
          <cx:spPr>
            <a:ln w="6350">
              <a:noFill/>
            </a:ln>
          </cx:spPr>
        </cx:plotSurface>
        <cx:series layoutId="boxWhisker" uniqueId="{9BA03290-D40B-4083-9EB8-857ACDFC2D03}">
          <cx:tx>
            <cx:txData>
              <cx:f>_xlchart.v1.0</cx:f>
              <cx:v>Fimm_13</cx:v>
            </cx:txData>
          </cx:tx>
          <cx:spPr>
            <a:solidFill>
              <a:srgbClr val="0072B2"/>
            </a:solidFill>
            <a:ln w="12700">
              <a:solidFill>
                <a:schemeClr val="tx1"/>
              </a:solidFill>
            </a:ln>
          </cx:spPr>
          <cx:dataId val="0"/>
          <cx:layoutPr>
            <cx:visibility meanLine="1" nonoutliers="0" outliers="0"/>
            <cx:statistics quartileMethod="exclusive"/>
          </cx:layoutPr>
        </cx:series>
        <cx:series layoutId="boxWhisker" uniqueId="{3A5EE150-04C7-4EDD-999F-3BEA339C3C40}">
          <cx:tx>
            <cx:txData>
              <cx:f>_xlchart.v1.2</cx:f>
              <cx:v>Fimm_18</cx:v>
            </cx:txData>
          </cx:tx>
          <cx:spPr>
            <a:solidFill>
              <a:srgbClr val="009E73"/>
            </a:solidFill>
            <a:ln w="12700">
              <a:solidFill>
                <a:schemeClr val="tx1"/>
              </a:solidFill>
            </a:ln>
          </cx:spPr>
          <cx:dataId val="1"/>
          <cx:layoutPr>
            <cx:visibility meanLine="1" meanMarker="1" nonoutliers="0" outliers="0"/>
            <cx:statistics quartileMethod="exclusive"/>
          </cx:layoutPr>
        </cx:series>
        <cx:series layoutId="boxWhisker" uniqueId="{93748634-D7DC-404B-9DB5-F939E0C7FF8D}">
          <cx:tx>
            <cx:txData>
              <cx:f>_xlchart.v1.4</cx:f>
              <cx:v>Fatr_24</cx:v>
            </cx:txData>
          </cx:tx>
          <cx:spPr>
            <a:solidFill>
              <a:srgbClr val="D55E00"/>
            </a:solidFill>
            <a:ln w="12700">
              <a:solidFill>
                <a:schemeClr val="tx1"/>
              </a:solidFill>
            </a:ln>
          </cx:spPr>
          <cx:dataId val="2"/>
          <cx:layoutPr>
            <cx:visibility meanLine="1" meanMarker="1" nonoutliers="0" outliers="0"/>
            <cx:statistics quartileMethod="exclusive"/>
          </cx:layoutPr>
        </cx:series>
      </cx:plotAreaRegion>
      <cx:axis id="0" hidden="1">
        <cx:catScaling gapWidth="0.600000024"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lang="ru-RU" sz="1100" b="1" i="0" u="none" strike="noStrik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 b="1" i="0" u="none" strike="noStrik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Arial" panose="020B0604020202020204" pitchFamily="34" charset="0"/>
                    <a:cs typeface="Arial" panose="020B0604020202020204" pitchFamily="34" charset="0"/>
                  </a:rPr>
                  <a:t>Females with different ovarian conditions </a:t>
                </a:r>
                <a:endParaRPr lang="ru-RU" sz="1100" b="1" i="0" u="none" strike="noStrike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Arial" panose="020B0604020202020204" pitchFamily="34" charset="0"/>
                  <a:cs typeface="Arial" panose="020B0604020202020204" pitchFamily="34" charset="0"/>
                </a:endParaRPr>
              </a:p>
            </cx:rich>
          </cx:tx>
        </cx:title>
        <cx:tickLabels/>
        <cx:txPr>
          <a:bodyPr vertOverflow="overflow" horzOverflow="overflow" wrap="square" lIns="0" tIns="0" rIns="0" bIns="0"/>
          <a:lstStyle/>
          <a:p>
            <a:pPr algn="ctr" rtl="0">
              <a:defRPr lang="ru-RU" sz="1100" b="1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ru-RU" sz="11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endParaRPr>
          </a:p>
        </cx:txPr>
      </cx:axis>
      <cx:axis id="1">
        <cx:valScaling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lang="ru-RU" sz="1100" b="1" i="0" u="none" strike="noStrik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 b="1" i="0" u="none" strike="noStrik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Arial" panose="020B0604020202020204" pitchFamily="34" charset="0"/>
                    <a:cs typeface="Arial" panose="020B0604020202020204" pitchFamily="34" charset="0"/>
                  </a:rPr>
                  <a:t>Germ cell volume, µm</a:t>
                </a:r>
                <a:r>
                  <a:rPr lang="en-US" sz="1100" b="1" i="0" u="none" strike="noStrike" baseline="3000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Arial" panose="020B0604020202020204" pitchFamily="34" charset="0"/>
                    <a:cs typeface="Arial" panose="020B0604020202020204" pitchFamily="34" charset="0"/>
                  </a:rPr>
                  <a:t>3</a:t>
                </a:r>
                <a:endParaRPr lang="ru-RU" sz="1100" b="1" i="0" u="none" strike="noStrike" baseline="30000">
                  <a:solidFill>
                    <a:sysClr val="windowText" lastClr="000000"/>
                  </a:solidFill>
                  <a:latin typeface="Arial" panose="020B0604020202020204" pitchFamily="34" charset="0"/>
                  <a:ea typeface="Arial" panose="020B0604020202020204" pitchFamily="34" charset="0"/>
                  <a:cs typeface="Arial" panose="020B0604020202020204" pitchFamily="34" charset="0"/>
                </a:endParaRPr>
              </a:p>
            </cx:rich>
          </cx:tx>
        </cx:title>
        <cx:majorGridlines>
          <cx:spPr>
            <a:ln>
              <a:noFill/>
            </a:ln>
          </cx:spPr>
        </cx:majorGridlines>
        <cx:majorTickMarks type="out"/>
        <cx:tickLabels/>
        <cx:numFmt formatCode="#,##0" sourceLinked="0"/>
        <cx:spPr>
          <a:ln w="12700"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lang="ru-RU" sz="1100" b="1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ru-RU" sz="11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endParaRPr>
          </a:p>
        </cx:txPr>
      </cx:axis>
    </cx:plotArea>
    <cx:legend pos="r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300" b="1">
              <a:solidFill>
                <a:sysClr val="windowText" lastClr="000000"/>
              </a:solidFill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defRPr>
          </a:pPr>
          <a:endParaRPr lang="ru-RU" sz="1300" b="1" i="0" u="none" strike="noStrike" baseline="0">
            <a:solidFill>
              <a:sysClr val="windowText" lastClr="000000"/>
            </a:solidFill>
            <a:latin typeface="Arial" panose="020B0604020202020204" pitchFamily="34" charset="0"/>
            <a:ea typeface="Arial" panose="020B0604020202020204" pitchFamily="34" charset="0"/>
            <a:cs typeface="Arial" panose="020B0604020202020204" pitchFamily="34" charset="0"/>
          </a:endParaRPr>
        </a:p>
      </cx:txPr>
    </cx:legend>
  </cx:chart>
  <cx:spPr>
    <a:solidFill>
      <a:schemeClr val="bg1"/>
    </a:solidFill>
    <a:ln w="3175">
      <a:noFill/>
    </a:ln>
  </cx:spPr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</cx:f>
      </cx:numDim>
    </cx:data>
    <cx:data id="1">
      <cx:numDim type="val">
        <cx:f>_xlchart.v1.9</cx:f>
      </cx:numDim>
    </cx:data>
    <cx:data id="2">
      <cx:numDim type="val">
        <cx:f>_xlchart.v1.11</cx:f>
      </cx:numDim>
    </cx:data>
    <cx:data id="3">
      <cx:numDim type="val">
        <cx:f>_xlchart.v1.13</cx:f>
      </cx:numDim>
    </cx:data>
    <cx:data id="4">
      <cx:numDim type="val">
        <cx:f>_xlchart.v1.15</cx:f>
      </cx:numDim>
    </cx:data>
    <cx:data id="5">
      <cx:numDim type="val">
        <cx:f>_xlchart.v1.17</cx:f>
      </cx:numDim>
    </cx:data>
    <cx:data id="6">
      <cx:numDim type="val">
        <cx:f>_xlchart.v1.19</cx:f>
      </cx:numDim>
    </cx:data>
    <cx:data id="7">
      <cx:numDim type="val">
        <cx:f>_xlchart.v1.21</cx:f>
      </cx:numDim>
    </cx:data>
  </cx:chartData>
  <cx:chart>
    <cx:plotArea>
      <cx:plotAreaRegion>
        <cx:plotSurface>
          <cx:spPr>
            <a:ln w="6350">
              <a:noFill/>
            </a:ln>
          </cx:spPr>
        </cx:plotSurface>
        <cx:series layoutId="boxWhisker" uniqueId="{C9F0E10E-9603-48D0-B709-CB04E177D28E}">
          <cx:tx>
            <cx:txData>
              <cx:f>_xlchart.v1.6</cx:f>
              <cx:v>M_imb</cx:v>
            </cx:txData>
          </cx:tx>
          <cx:spPr>
            <a:solidFill>
              <a:srgbClr val="000000"/>
            </a:solidFill>
            <a:ln w="12700">
              <a:solidFill>
                <a:schemeClr val="tx1"/>
              </a:solidFill>
            </a:ln>
          </cx:spPr>
          <cx:dataId val="0"/>
          <cx:layoutPr>
            <cx:visibility nonoutliers="0" outliers="0"/>
            <cx:statistics quartileMethod="exclusive"/>
          </cx:layoutPr>
        </cx:series>
        <cx:series layoutId="boxWhisker" uniqueId="{AD2219AF-B7E8-442F-9A17-90B241B52AEB}">
          <cx:tx>
            <cx:txData>
              <cx:f>_xlchart.v1.8</cx:f>
              <cx:v>M_test</cx:v>
            </cx:txData>
          </cx:tx>
          <cx:spPr>
            <a:solidFill>
              <a:srgbClr val="D55E00"/>
            </a:solidFill>
            <a:ln w="12700">
              <a:solidFill>
                <a:schemeClr val="tx1"/>
              </a:solidFill>
            </a:ln>
          </cx:spPr>
          <cx:dataId val="1"/>
          <cx:layoutPr>
            <cx:visibility nonoutliers="0" outliers="0"/>
            <cx:statistics quartileMethod="exclusive"/>
          </cx:layoutPr>
        </cx:series>
        <cx:series layoutId="boxWhisker" uniqueId="{153870AD-12AB-4373-92E1-ECD90D51371D}">
          <cx:tx>
            <cx:txData>
              <cx:f>_xlchart.v1.10</cx:f>
              <cx:v>Fnorm_ibm</cx:v>
            </cx:txData>
          </cx:tx>
          <cx:spPr>
            <a:solidFill>
              <a:srgbClr val="F0E442"/>
            </a:solidFill>
            <a:ln w="12700">
              <a:solidFill>
                <a:schemeClr val="tx1"/>
              </a:solidFill>
            </a:ln>
          </cx:spPr>
          <cx:dataId val="2"/>
          <cx:layoutPr>
            <cx:visibility nonoutliers="0" outliers="0"/>
            <cx:statistics quartileMethod="exclusive"/>
          </cx:layoutPr>
        </cx:series>
        <cx:series layoutId="boxWhisker" uniqueId="{321CD704-4764-4005-9B97-8672A5AD4DAA}">
          <cx:tx>
            <cx:txData>
              <cx:f>_xlchart.v1.12</cx:f>
              <cx:v>Fatr_ibm</cx:v>
            </cx:txData>
          </cx:tx>
          <cx:spPr>
            <a:solidFill>
              <a:srgbClr val="CC79A7"/>
            </a:solidFill>
            <a:ln w="12700">
              <a:solidFill>
                <a:schemeClr val="tx1"/>
              </a:solidFill>
            </a:ln>
          </cx:spPr>
          <cx:dataId val="3"/>
          <cx:layoutPr>
            <cx:visibility nonoutliers="0" outliers="0"/>
            <cx:statistics quartileMethod="exclusive"/>
          </cx:layoutPr>
        </cx:series>
        <cx:series layoutId="boxWhisker" uniqueId="{1BB30313-A2DA-461F-A54D-A3B38D780C0D}">
          <cx:tx>
            <cx:txData>
              <cx:f>_xlchart.v1.14</cx:f>
              <cx:v>Freg_nest</cx:v>
            </cx:txData>
          </cx:tx>
          <cx:spPr>
            <a:noFill/>
            <a:ln w="12700">
              <a:solidFill>
                <a:srgbClr val="000000"/>
              </a:solidFill>
            </a:ln>
          </cx:spPr>
          <cx:dataId val="4"/>
          <cx:layoutPr>
            <cx:visibility nonoutliers="0" outliers="0"/>
            <cx:statistics quartileMethod="exclusive"/>
          </cx:layoutPr>
        </cx:series>
        <cx:series layoutId="boxWhisker" uniqueId="{227A3B52-150C-4648-9EBD-A0E5FA29034E}">
          <cx:tx>
            <cx:txData>
              <cx:f>_xlchart.v1.16</cx:f>
              <cx:v>Freg_ibm</cx:v>
            </cx:txData>
          </cx:tx>
          <cx:spPr>
            <a:solidFill>
              <a:srgbClr val="009E73"/>
            </a:solidFill>
            <a:ln w="12700">
              <a:solidFill>
                <a:schemeClr val="tx1"/>
              </a:solidFill>
            </a:ln>
          </cx:spPr>
          <cx:dataId val="5"/>
          <cx:layoutPr>
            <cx:visibility meanLine="0" meanMarker="1" nonoutliers="0" outliers="0"/>
            <cx:statistics quartileMethod="exclusive"/>
          </cx:layoutPr>
        </cx:series>
        <cx:series layoutId="boxWhisker" uniqueId="{99BA71FF-B02D-40B6-81F7-2CBF8714D549}">
          <cx:tx>
            <cx:txData>
              <cx:f>_xlchart.v1.18</cx:f>
              <cx:v>Freg_migr</cx:v>
            </cx:txData>
          </cx:tx>
          <cx:spPr>
            <a:solidFill>
              <a:srgbClr val="56B4E9"/>
            </a:solidFill>
            <a:ln w="12700">
              <a:solidFill>
                <a:schemeClr val="tx1"/>
              </a:solidFill>
            </a:ln>
          </cx:spPr>
          <cx:dataId val="6"/>
          <cx:layoutPr>
            <cx:visibility nonoutliers="0" outliers="0"/>
            <cx:statistics quartileMethod="exclusive"/>
          </cx:layoutPr>
        </cx:series>
        <cx:series layoutId="boxWhisker" uniqueId="{0707C983-5DEC-4DD4-BA7A-C2BEFAB45E2E}">
          <cx:tx>
            <cx:txData>
              <cx:f>_xlchart.v1.20</cx:f>
              <cx:v>Freg_gz</cx:v>
            </cx:txData>
          </cx:tx>
          <cx:spPr>
            <a:solidFill>
              <a:srgbClr val="E69F00"/>
            </a:solidFill>
            <a:ln w="12700">
              <a:solidFill>
                <a:schemeClr val="tx1"/>
              </a:solidFill>
            </a:ln>
          </cx:spPr>
          <cx:dataId val="7"/>
          <cx:layoutPr>
            <cx:visibility nonoutliers="0" outliers="0"/>
            <cx:statistics quartileMethod="exclusive"/>
          </cx:layoutPr>
        </cx:series>
      </cx:plotAreaRegion>
      <cx:axis id="0" hidden="1">
        <cx:catScaling gapWidth="0.0500000007"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ru-RU" sz="1100" b="1" i="0" u="none" strike="noStrik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ru-RU" sz="1100" b="1" i="0" u="none" strike="noStrike" baseline="0">
                    <a:effectLst/>
                  </a:rPr>
                  <a:t>Transformation of eosinophilic cells into mesoderm</a:t>
                </a:r>
                <a:r>
                  <a:rPr lang="en-US" sz="1100" b="1" i="0" u="none" strike="noStrike" baseline="0">
                    <a:effectLst/>
                  </a:rPr>
                  <a:t>al</a:t>
                </a:r>
                <a:r>
                  <a:rPr lang="ru-RU" sz="1100" b="1" i="0" u="none" strike="noStrike" baseline="0">
                    <a:effectLst/>
                  </a:rPr>
                  <a:t> cells </a:t>
                </a:r>
                <a:r>
                  <a:rPr lang="en-US" sz="1100" b="1" i="0" u="none" strike="noStrike" baseline="0">
                    <a:effectLst/>
                  </a:rPr>
                  <a:t>in</a:t>
                </a:r>
                <a:r>
                  <a:rPr lang="ru-RU" sz="1100" b="1" i="0" u="none" strike="noStrike" baseline="0">
                    <a:effectLst/>
                  </a:rPr>
                  <a:t> gonads</a:t>
                </a:r>
                <a:endParaRPr lang="ru-RU" sz="1100" b="1" i="0" u="none" strike="noStrike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Arial" panose="020B0604020202020204" pitchFamily="34" charset="0"/>
                  <a:cs typeface="Arial" panose="020B0604020202020204" pitchFamily="34" charset="0"/>
                </a:endParaRPr>
              </a:p>
            </cx:rich>
          </cx:tx>
        </cx:title>
        <cx:tickLabels/>
        <cx:txPr>
          <a:bodyPr vertOverflow="overflow" horzOverflow="overflow" wrap="square" lIns="0" tIns="0" rIns="0" bIns="0"/>
          <a:lstStyle/>
          <a:p>
            <a:pPr algn="ctr" rtl="0">
              <a:defRPr lang="ru-RU" sz="1100" b="1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ru-RU" sz="11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endParaRPr>
          </a:p>
        </cx:txPr>
      </cx:axis>
      <cx:axis id="1">
        <cx:valScaling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lang="ru-RU" sz="1100" b="1" i="0" u="none" strike="noStrik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 b="1" i="0" u="none" strike="noStrik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Arial" panose="020B0604020202020204" pitchFamily="34" charset="0"/>
                    <a:cs typeface="Arial" panose="020B0604020202020204" pitchFamily="34" charset="0"/>
                  </a:rPr>
                  <a:t>Eosinophlic and mesodermal </a:t>
                </a:r>
              </a:p>
              <a:p>
                <a:pPr algn="ctr" rtl="0">
                  <a:defRPr lang="ru-RU" sz="1100" b="1" i="0" u="none" strike="noStrik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 b="1" i="0" u="none" strike="noStrik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Arial" panose="020B0604020202020204" pitchFamily="34" charset="0"/>
                    <a:cs typeface="Arial" panose="020B0604020202020204" pitchFamily="34" charset="0"/>
                  </a:rPr>
                  <a:t>cell v</a:t>
                </a:r>
                <a:r>
                  <a:rPr lang="ru-RU" sz="1100" b="1" i="0" u="none" strike="noStrik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Arial" panose="020B0604020202020204" pitchFamily="34" charset="0"/>
                    <a:cs typeface="Arial" panose="020B0604020202020204" pitchFamily="34" charset="0"/>
                  </a:rPr>
                  <a:t>olume</a:t>
                </a:r>
                <a:r>
                  <a:rPr lang="en-US" sz="1100" b="1" i="0" u="none" strike="noStrik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Arial" panose="020B0604020202020204" pitchFamily="34" charset="0"/>
                    <a:cs typeface="Arial" panose="020B0604020202020204" pitchFamily="34" charset="0"/>
                  </a:rPr>
                  <a:t>, </a:t>
                </a:r>
                <a:r>
                  <a:rPr lang="en-US" sz="1100" b="1" i="0" u="none" strike="noStrike" baseline="0">
                    <a:effectLst/>
                  </a:rPr>
                  <a:t>µm</a:t>
                </a:r>
                <a:r>
                  <a:rPr lang="en-US" sz="1100" b="1" i="0" u="none" strike="noStrike" baseline="30000">
                    <a:effectLst/>
                  </a:rPr>
                  <a:t>3</a:t>
                </a:r>
                <a:endParaRPr lang="ru-RU" sz="1100" b="1" i="0" u="none" strike="noStrike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Arial" panose="020B0604020202020204" pitchFamily="34" charset="0"/>
                  <a:cs typeface="Arial" panose="020B0604020202020204" pitchFamily="34" charset="0"/>
                </a:endParaRPr>
              </a:p>
            </cx:rich>
          </cx:tx>
        </cx:title>
        <cx:majorGridlines>
          <cx:spPr>
            <a:ln>
              <a:noFill/>
            </a:ln>
          </cx:spPr>
        </cx:majorGridlines>
        <cx:majorTickMarks type="out"/>
        <cx:tickLabels/>
        <cx:numFmt formatCode="#,##0" sourceLinked="0"/>
        <cx:spPr>
          <a:ln w="12700"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lang="ru-RU" sz="1100" b="1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ru-RU" sz="11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endParaRPr>
          </a:p>
        </cx:txPr>
      </cx:axis>
    </cx:plotArea>
    <cx:legend pos="t" align="ctr" overlay="0"/>
  </cx:chart>
  <cx:spPr>
    <a:solidFill>
      <a:schemeClr val="bg1"/>
    </a:solidFill>
    <a:ln w="3175"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234902</xdr:colOff>
      <xdr:row>11</xdr:row>
      <xdr:rowOff>117783</xdr:rowOff>
    </xdr:from>
    <xdr:to>
      <xdr:col>7</xdr:col>
      <xdr:colOff>49531</xdr:colOff>
      <xdr:row>34</xdr:row>
      <xdr:rowOff>51840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Диаграмма 1">
              <a:extLst>
                <a:ext uri="{FF2B5EF4-FFF2-40B4-BE49-F238E27FC236}">
                  <a16:creationId xmlns:a16="http://schemas.microsoft.com/office/drawing/2014/main" id="{B0E795E3-CA84-4370-AF25-2D8AC722BB0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4902" y="1961823"/>
              <a:ext cx="4379009" cy="378977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7</xdr:col>
      <xdr:colOff>75443</xdr:colOff>
      <xdr:row>11</xdr:row>
      <xdr:rowOff>79497</xdr:rowOff>
    </xdr:from>
    <xdr:to>
      <xdr:col>13</xdr:col>
      <xdr:colOff>570743</xdr:colOff>
      <xdr:row>34</xdr:row>
      <xdr:rowOff>219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Диаграмма 2">
              <a:extLst>
                <a:ext uri="{FF2B5EF4-FFF2-40B4-BE49-F238E27FC236}">
                  <a16:creationId xmlns:a16="http://schemas.microsoft.com/office/drawing/2014/main" id="{9E326FE4-072A-48E8-9582-CD9B716FB2CB}"/>
                </a:ext>
                <a:ext uri="{147F2762-F138-4A5C-976F-8EAC2B608ADB}">
                  <a16:predDERef xmlns:a16="http://schemas.microsoft.com/office/drawing/2014/main" pred="{B0E795E3-CA84-4370-AF25-2D8AC722BB0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639823" y="1923537"/>
              <a:ext cx="4381500" cy="377644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tPGPV_XPw-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hm.uio.no/english/research/infrastructure/past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8"/>
  <sheetViews>
    <sheetView zoomScaleSheetLayoutView="1" workbookViewId="0">
      <selection activeCell="AK27" sqref="AK27"/>
    </sheetView>
  </sheetViews>
  <sheetFormatPr defaultRowHeight="13.2" x14ac:dyDescent="0.25"/>
  <cols>
    <col min="1" max="44" width="9.109375" customWidth="1"/>
  </cols>
  <sheetData>
    <row r="1" spans="1:45" x14ac:dyDescent="0.25">
      <c r="A1" t="s">
        <v>0</v>
      </c>
      <c r="B1" t="s">
        <v>0</v>
      </c>
      <c r="C1" t="s">
        <v>0</v>
      </c>
      <c r="E1" t="s">
        <v>1</v>
      </c>
      <c r="F1" t="s">
        <v>1</v>
      </c>
      <c r="G1" t="s">
        <v>1</v>
      </c>
      <c r="I1" t="s">
        <v>2</v>
      </c>
      <c r="J1" t="s">
        <v>2</v>
      </c>
      <c r="K1" t="s">
        <v>2</v>
      </c>
      <c r="N1" t="s">
        <v>3</v>
      </c>
      <c r="O1" t="s">
        <v>3</v>
      </c>
      <c r="P1" t="s">
        <v>3</v>
      </c>
      <c r="R1" t="s">
        <v>4</v>
      </c>
      <c r="S1" t="s">
        <v>4</v>
      </c>
      <c r="T1" t="s">
        <v>4</v>
      </c>
      <c r="V1" t="s">
        <v>5</v>
      </c>
      <c r="W1" t="s">
        <v>5</v>
      </c>
      <c r="X1" t="s">
        <v>5</v>
      </c>
      <c r="Z1" t="s">
        <v>6</v>
      </c>
      <c r="AA1" t="s">
        <v>6</v>
      </c>
      <c r="AB1" t="s">
        <v>6</v>
      </c>
      <c r="AD1" t="s">
        <v>7</v>
      </c>
      <c r="AE1" t="s">
        <v>7</v>
      </c>
      <c r="AF1" t="s">
        <v>7</v>
      </c>
      <c r="AH1" t="s">
        <v>8</v>
      </c>
      <c r="AI1" t="s">
        <v>8</v>
      </c>
      <c r="AJ1" t="s">
        <v>8</v>
      </c>
      <c r="AL1" t="s">
        <v>9</v>
      </c>
      <c r="AM1" t="s">
        <v>9</v>
      </c>
      <c r="AN1" t="s">
        <v>9</v>
      </c>
      <c r="AP1" t="s">
        <v>10</v>
      </c>
      <c r="AQ1" t="s">
        <v>10</v>
      </c>
      <c r="AR1" t="s">
        <v>10</v>
      </c>
    </row>
    <row r="2" spans="1:45" x14ac:dyDescent="0.25">
      <c r="A2" t="s">
        <v>11</v>
      </c>
      <c r="B2" t="s">
        <v>12</v>
      </c>
      <c r="C2" t="s">
        <v>13</v>
      </c>
      <c r="D2" t="s">
        <v>14</v>
      </c>
      <c r="E2" t="s">
        <v>11</v>
      </c>
      <c r="F2" t="s">
        <v>12</v>
      </c>
      <c r="G2" t="s">
        <v>13</v>
      </c>
      <c r="H2" t="s">
        <v>14</v>
      </c>
      <c r="I2" t="s">
        <v>11</v>
      </c>
      <c r="J2" t="s">
        <v>12</v>
      </c>
      <c r="K2" t="s">
        <v>13</v>
      </c>
      <c r="L2" t="s">
        <v>15</v>
      </c>
      <c r="N2" t="s">
        <v>11</v>
      </c>
      <c r="O2" t="s">
        <v>12</v>
      </c>
      <c r="P2" t="s">
        <v>13</v>
      </c>
      <c r="R2" t="s">
        <v>11</v>
      </c>
      <c r="S2" t="s">
        <v>12</v>
      </c>
      <c r="T2" t="s">
        <v>13</v>
      </c>
      <c r="V2" t="s">
        <v>11</v>
      </c>
      <c r="W2" t="s">
        <v>12</v>
      </c>
      <c r="X2" t="s">
        <v>13</v>
      </c>
      <c r="Z2" t="s">
        <v>11</v>
      </c>
      <c r="AA2" t="s">
        <v>12</v>
      </c>
      <c r="AB2" t="s">
        <v>13</v>
      </c>
      <c r="AD2" t="s">
        <v>11</v>
      </c>
      <c r="AE2" t="s">
        <v>12</v>
      </c>
      <c r="AF2" t="s">
        <v>13</v>
      </c>
      <c r="AH2" t="s">
        <v>11</v>
      </c>
      <c r="AI2" t="s">
        <v>12</v>
      </c>
      <c r="AJ2" t="s">
        <v>13</v>
      </c>
      <c r="AL2" t="s">
        <v>11</v>
      </c>
      <c r="AM2" t="s">
        <v>12</v>
      </c>
      <c r="AN2" t="s">
        <v>13</v>
      </c>
      <c r="AP2" t="s">
        <v>11</v>
      </c>
      <c r="AQ2" t="s">
        <v>12</v>
      </c>
      <c r="AR2" t="s">
        <v>13</v>
      </c>
    </row>
    <row r="3" spans="1:45" x14ac:dyDescent="0.25">
      <c r="A3" s="1">
        <v>6.75</v>
      </c>
      <c r="B3">
        <v>4.05</v>
      </c>
      <c r="C3">
        <v>462</v>
      </c>
      <c r="D3" s="8">
        <f>4/3*PI()*$A3*$B3^2</f>
        <v>463.7697615045592</v>
      </c>
      <c r="E3">
        <v>5.15</v>
      </c>
      <c r="F3">
        <v>3.45</v>
      </c>
      <c r="G3">
        <v>255</v>
      </c>
      <c r="H3" s="8">
        <f>4/3*PI()*$E3*$F3^2</f>
        <v>256.76393837422063</v>
      </c>
      <c r="I3">
        <v>5.15</v>
      </c>
      <c r="J3">
        <v>3.9</v>
      </c>
      <c r="K3">
        <v>327</v>
      </c>
      <c r="L3" s="8">
        <f>4/3*PI()*$I3*$J3^2</f>
        <v>328.11421992622519</v>
      </c>
      <c r="N3">
        <v>4.45</v>
      </c>
      <c r="O3">
        <v>4.4000000000000004</v>
      </c>
      <c r="P3">
        <v>360</v>
      </c>
      <c r="Q3" s="8">
        <f>4/3*PI()*$N3*$O3^2</f>
        <v>360.87265372275715</v>
      </c>
      <c r="R3">
        <v>5.75</v>
      </c>
      <c r="S3">
        <v>4.5999999999999996</v>
      </c>
      <c r="T3">
        <v>508</v>
      </c>
      <c r="U3" s="8">
        <f>4/3*PI()*$R3*$S3^2</f>
        <v>509.65010421636003</v>
      </c>
      <c r="V3">
        <v>7.21</v>
      </c>
      <c r="W3">
        <v>4.5</v>
      </c>
      <c r="X3">
        <v>610</v>
      </c>
      <c r="Y3" s="8">
        <f>4/3*PI()*$V3*$W3^2</f>
        <v>611.57384187432501</v>
      </c>
      <c r="Z3">
        <v>3.64</v>
      </c>
      <c r="AA3">
        <v>3.58</v>
      </c>
      <c r="AB3">
        <v>195</v>
      </c>
      <c r="AC3" s="8">
        <f>4/3*PI()*$Z3*$AA3^2</f>
        <v>195.41416724147246</v>
      </c>
      <c r="AD3">
        <v>10.07</v>
      </c>
      <c r="AE3">
        <v>6.8</v>
      </c>
      <c r="AF3">
        <v>1946</v>
      </c>
      <c r="AG3" s="8">
        <f>4/3*PI()*$AD3*$AE3^2</f>
        <v>1950.4548668280795</v>
      </c>
      <c r="AH3">
        <v>11.35</v>
      </c>
      <c r="AI3">
        <v>7.2</v>
      </c>
      <c r="AJ3">
        <v>2459</v>
      </c>
      <c r="AK3" s="8">
        <f>4/3*PI()*$AH3*$AI3^2</f>
        <v>2464.6171358530355</v>
      </c>
      <c r="AL3">
        <v>9.6</v>
      </c>
      <c r="AM3">
        <v>8.85</v>
      </c>
      <c r="AN3">
        <v>3143</v>
      </c>
      <c r="AO3" s="8">
        <f>4/3*PI()*$AL3*$AM3^2</f>
        <v>3149.5345998180674</v>
      </c>
      <c r="AP3">
        <v>11.3</v>
      </c>
      <c r="AQ3" s="1">
        <v>9.35</v>
      </c>
      <c r="AR3">
        <v>4129</v>
      </c>
      <c r="AS3" s="8">
        <f>4/3*PI()*$AP3*$AQ3^2</f>
        <v>4137.9979819607024</v>
      </c>
    </row>
    <row r="4" spans="1:45" x14ac:dyDescent="0.25">
      <c r="A4">
        <v>6</v>
      </c>
      <c r="B4">
        <v>4.55</v>
      </c>
      <c r="C4">
        <v>519</v>
      </c>
      <c r="D4" s="8">
        <f t="shared" ref="D4:D12" si="0">4/3*PI()*$A4*$B4^2</f>
        <v>520.3105752875415</v>
      </c>
      <c r="E4">
        <v>6.5</v>
      </c>
      <c r="F4">
        <v>3.9</v>
      </c>
      <c r="G4">
        <v>413</v>
      </c>
      <c r="H4" s="8">
        <f t="shared" ref="H4:H12" si="1">4/3*PI()*$E4*$F4^2</f>
        <v>414.12474359620649</v>
      </c>
      <c r="I4">
        <v>4.9000000000000004</v>
      </c>
      <c r="J4">
        <v>4.7</v>
      </c>
      <c r="K4">
        <v>452</v>
      </c>
      <c r="L4" s="8">
        <f t="shared" ref="L4:L7" si="2">4/3*PI()*$I4*$J4^2</f>
        <v>453.3988405562838</v>
      </c>
      <c r="N4">
        <v>4.9000000000000004</v>
      </c>
      <c r="O4">
        <v>3.45</v>
      </c>
      <c r="P4">
        <v>244</v>
      </c>
      <c r="Q4" s="8">
        <f t="shared" ref="Q4:Q12" si="3">4/3*PI()*$N4*$O4^2</f>
        <v>244.29966952110311</v>
      </c>
      <c r="R4">
        <v>5.25</v>
      </c>
      <c r="S4">
        <v>4</v>
      </c>
      <c r="T4">
        <v>351</v>
      </c>
      <c r="U4" s="8">
        <f t="shared" ref="U4:U12" si="4">4/3*PI()*$R4*$S4^2</f>
        <v>351.85837720205683</v>
      </c>
      <c r="V4">
        <v>5.41</v>
      </c>
      <c r="W4">
        <v>4.8099999999999996</v>
      </c>
      <c r="X4">
        <v>523</v>
      </c>
      <c r="Y4" s="8">
        <f t="shared" ref="Y4:Y22" si="5">4/3*PI()*$V4*$W4^2</f>
        <v>524.29537559814491</v>
      </c>
      <c r="Z4">
        <v>4.37</v>
      </c>
      <c r="AA4">
        <v>3.64</v>
      </c>
      <c r="AB4">
        <v>242</v>
      </c>
      <c r="AC4" s="8">
        <f t="shared" ref="AC4:AC22" si="6">4/3*PI()*$Z4*$AA4^2</f>
        <v>242.53410282736601</v>
      </c>
      <c r="AD4">
        <v>6.84</v>
      </c>
      <c r="AE4">
        <v>5.84</v>
      </c>
      <c r="AF4">
        <v>975</v>
      </c>
      <c r="AG4" s="8">
        <f t="shared" ref="AG4:AG18" si="7">4/3*PI()*$AD4*$AE4^2</f>
        <v>977.17062994520086</v>
      </c>
      <c r="AH4">
        <v>12.15</v>
      </c>
      <c r="AI4">
        <v>8.61</v>
      </c>
      <c r="AJ4">
        <v>3764</v>
      </c>
      <c r="AK4" s="8">
        <f t="shared" ref="AK4:AK19" si="8">4/3*PI()*$AH4*$AI4^2</f>
        <v>3772.8643442339785</v>
      </c>
      <c r="AL4">
        <v>10.050000000000001</v>
      </c>
      <c r="AM4">
        <v>9.75</v>
      </c>
      <c r="AN4">
        <v>3993</v>
      </c>
      <c r="AO4" s="8">
        <f t="shared" ref="AO4:AO12" si="9">4/3*PI()*$AL4*$AM4^2</f>
        <v>4001.8785318671876</v>
      </c>
      <c r="AP4">
        <v>11.6</v>
      </c>
      <c r="AQ4">
        <v>7.85</v>
      </c>
      <c r="AR4">
        <v>2988</v>
      </c>
      <c r="AS4" s="8">
        <f t="shared" ref="AS4:AS10" si="10">4/3*PI()*$AP4*$AQ4^2</f>
        <v>2994.2352029756121</v>
      </c>
    </row>
    <row r="5" spans="1:45" x14ac:dyDescent="0.25">
      <c r="A5">
        <v>6.7</v>
      </c>
      <c r="B5">
        <v>4.7</v>
      </c>
      <c r="C5">
        <v>618</v>
      </c>
      <c r="D5" s="8">
        <f t="shared" si="0"/>
        <v>619.95351667900024</v>
      </c>
      <c r="E5">
        <v>6.55</v>
      </c>
      <c r="F5" s="1">
        <v>3.95</v>
      </c>
      <c r="G5">
        <v>427</v>
      </c>
      <c r="H5" s="8">
        <f t="shared" si="1"/>
        <v>428.0791745646768</v>
      </c>
      <c r="I5">
        <v>4.8499999999999996</v>
      </c>
      <c r="J5">
        <v>4.8</v>
      </c>
      <c r="K5">
        <v>467</v>
      </c>
      <c r="L5" s="8">
        <f t="shared" si="2"/>
        <v>468.07217264365039</v>
      </c>
      <c r="N5">
        <v>4.7</v>
      </c>
      <c r="O5">
        <v>3.9</v>
      </c>
      <c r="P5">
        <v>299</v>
      </c>
      <c r="Q5" s="8">
        <f>4/3*PI()*$N5*$O5^2</f>
        <v>299.44404536956466</v>
      </c>
      <c r="R5">
        <v>5.0999999999999996</v>
      </c>
      <c r="S5">
        <v>3.85</v>
      </c>
      <c r="T5">
        <v>316</v>
      </c>
      <c r="U5" s="8">
        <f t="shared" si="4"/>
        <v>316.65054833327599</v>
      </c>
      <c r="V5">
        <v>4.71</v>
      </c>
      <c r="W5">
        <v>3.8</v>
      </c>
      <c r="X5">
        <v>284</v>
      </c>
      <c r="Y5" s="8">
        <f t="shared" si="5"/>
        <v>284.88967492401389</v>
      </c>
      <c r="Z5">
        <v>4.6100000000000003</v>
      </c>
      <c r="AA5">
        <v>3.72</v>
      </c>
      <c r="AB5">
        <v>266</v>
      </c>
      <c r="AC5" s="8">
        <f t="shared" si="6"/>
        <v>267.22397164531276</v>
      </c>
      <c r="AD5">
        <v>9.75</v>
      </c>
      <c r="AE5">
        <v>6.15</v>
      </c>
      <c r="AF5">
        <v>1541</v>
      </c>
      <c r="AG5" s="8">
        <f t="shared" si="7"/>
        <v>1544.6975458251993</v>
      </c>
      <c r="AH5">
        <v>11.4</v>
      </c>
      <c r="AI5">
        <v>8.9</v>
      </c>
      <c r="AJ5">
        <v>3774</v>
      </c>
      <c r="AK5" s="8">
        <f t="shared" si="8"/>
        <v>3782.4524221808824</v>
      </c>
      <c r="AL5">
        <v>11</v>
      </c>
      <c r="AM5">
        <v>8.8000000000000007</v>
      </c>
      <c r="AN5">
        <v>3558</v>
      </c>
      <c r="AO5" s="8">
        <f t="shared" si="9"/>
        <v>3568.1790480452396</v>
      </c>
      <c r="AP5">
        <v>12.25</v>
      </c>
      <c r="AQ5">
        <v>7.55</v>
      </c>
      <c r="AR5">
        <v>2919</v>
      </c>
      <c r="AS5" s="8">
        <f t="shared" si="10"/>
        <v>2924.9510421921186</v>
      </c>
    </row>
    <row r="6" spans="1:45" x14ac:dyDescent="0.25">
      <c r="A6">
        <v>5.55</v>
      </c>
      <c r="B6">
        <v>5.2</v>
      </c>
      <c r="C6">
        <v>627</v>
      </c>
      <c r="D6" s="8">
        <f t="shared" si="0"/>
        <v>628.6201236127032</v>
      </c>
      <c r="E6">
        <v>8.1</v>
      </c>
      <c r="F6">
        <v>4.2</v>
      </c>
      <c r="G6">
        <v>597</v>
      </c>
      <c r="H6" s="8">
        <f t="shared" si="1"/>
        <v>598.51109962069859</v>
      </c>
      <c r="I6">
        <v>6.2</v>
      </c>
      <c r="J6">
        <v>4.95</v>
      </c>
      <c r="K6">
        <v>635</v>
      </c>
      <c r="L6" s="8">
        <f t="shared" si="2"/>
        <v>636.34215835522696</v>
      </c>
      <c r="N6">
        <v>3.55</v>
      </c>
      <c r="O6">
        <v>2.5499999999999998</v>
      </c>
      <c r="P6">
        <v>96</v>
      </c>
      <c r="Q6" s="8">
        <f t="shared" si="3"/>
        <v>96.693509488513428</v>
      </c>
      <c r="R6">
        <v>4.5</v>
      </c>
      <c r="S6">
        <v>3.3</v>
      </c>
      <c r="T6">
        <v>205</v>
      </c>
      <c r="U6" s="8">
        <f t="shared" si="4"/>
        <v>205.27166398555707</v>
      </c>
      <c r="V6">
        <v>5.22</v>
      </c>
      <c r="W6">
        <v>4.32</v>
      </c>
      <c r="X6">
        <v>407</v>
      </c>
      <c r="Y6" s="8">
        <f t="shared" si="5"/>
        <v>408.06242481894492</v>
      </c>
      <c r="Z6">
        <v>6.01</v>
      </c>
      <c r="AA6">
        <v>4.75</v>
      </c>
      <c r="AB6">
        <v>565</v>
      </c>
      <c r="AC6" s="8">
        <f t="shared" si="6"/>
        <v>568.00256976291257</v>
      </c>
      <c r="AD6">
        <v>7.4</v>
      </c>
      <c r="AE6">
        <v>4.7</v>
      </c>
      <c r="AF6">
        <v>683</v>
      </c>
      <c r="AG6" s="8">
        <f t="shared" si="7"/>
        <v>684.72477961561219</v>
      </c>
      <c r="AH6">
        <v>9</v>
      </c>
      <c r="AI6">
        <v>6.7</v>
      </c>
      <c r="AJ6">
        <v>1689</v>
      </c>
      <c r="AK6" s="8">
        <f t="shared" si="8"/>
        <v>1692.3131306357498</v>
      </c>
      <c r="AL6">
        <v>8.85</v>
      </c>
      <c r="AM6">
        <v>7.55</v>
      </c>
      <c r="AN6">
        <v>2108</v>
      </c>
      <c r="AO6" s="8">
        <f t="shared" si="9"/>
        <v>2113.1278957877753</v>
      </c>
      <c r="AP6">
        <v>12.75</v>
      </c>
      <c r="AQ6">
        <v>7.5</v>
      </c>
      <c r="AR6">
        <v>2996</v>
      </c>
      <c r="AS6" s="8">
        <f t="shared" si="10"/>
        <v>3004.1479749952396</v>
      </c>
    </row>
    <row r="7" spans="1:45" x14ac:dyDescent="0.25">
      <c r="A7">
        <v>8.75</v>
      </c>
      <c r="B7">
        <v>4.4000000000000004</v>
      </c>
      <c r="C7">
        <v>707</v>
      </c>
      <c r="D7" s="8">
        <f t="shared" si="0"/>
        <v>709.58106069081464</v>
      </c>
      <c r="E7">
        <v>6.56</v>
      </c>
      <c r="F7">
        <v>4.8499999999999996</v>
      </c>
      <c r="G7">
        <v>645</v>
      </c>
      <c r="H7" s="8">
        <f t="shared" si="1"/>
        <v>646.36216340409635</v>
      </c>
      <c r="I7">
        <v>5.95</v>
      </c>
      <c r="J7">
        <v>5.7</v>
      </c>
      <c r="K7">
        <v>808</v>
      </c>
      <c r="L7" s="8">
        <f t="shared" si="2"/>
        <v>809.75807283338349</v>
      </c>
      <c r="N7">
        <v>4.8499999999999996</v>
      </c>
      <c r="O7">
        <v>3.9</v>
      </c>
      <c r="P7">
        <v>308</v>
      </c>
      <c r="Q7" s="8">
        <f t="shared" si="3"/>
        <v>309.00077022178482</v>
      </c>
      <c r="R7">
        <v>4.75</v>
      </c>
      <c r="S7">
        <v>4.75</v>
      </c>
      <c r="T7">
        <v>448</v>
      </c>
      <c r="U7" s="8">
        <f t="shared" si="4"/>
        <v>448.92050022859144</v>
      </c>
      <c r="V7">
        <v>4.8899999999999997</v>
      </c>
      <c r="W7">
        <v>4.75</v>
      </c>
      <c r="X7">
        <v>461</v>
      </c>
      <c r="Y7" s="8">
        <f t="shared" si="5"/>
        <v>462.15184128796045</v>
      </c>
      <c r="Z7">
        <v>6.81</v>
      </c>
      <c r="AA7">
        <v>4.76</v>
      </c>
      <c r="AB7">
        <v>645</v>
      </c>
      <c r="AC7" s="8">
        <f t="shared" si="6"/>
        <v>646.32302334842279</v>
      </c>
      <c r="AD7">
        <v>5.25</v>
      </c>
      <c r="AE7">
        <v>4.6500000000000004</v>
      </c>
      <c r="AF7">
        <v>474</v>
      </c>
      <c r="AG7" s="8">
        <f t="shared" si="7"/>
        <v>475.50361006571717</v>
      </c>
      <c r="AH7">
        <v>9.1</v>
      </c>
      <c r="AI7">
        <v>6.25</v>
      </c>
      <c r="AJ7">
        <v>1485</v>
      </c>
      <c r="AK7" s="8">
        <f t="shared" si="8"/>
        <v>1488.9840181076622</v>
      </c>
      <c r="AL7">
        <v>7.75</v>
      </c>
      <c r="AM7">
        <v>7.05</v>
      </c>
      <c r="AN7">
        <v>1610</v>
      </c>
      <c r="AO7" s="8">
        <f t="shared" si="9"/>
        <v>1613.4984249388158</v>
      </c>
      <c r="AP7">
        <v>12.5</v>
      </c>
      <c r="AQ7">
        <v>6.05</v>
      </c>
      <c r="AR7">
        <v>1912</v>
      </c>
      <c r="AS7" s="8">
        <f t="shared" si="10"/>
        <v>1916.5024183836733</v>
      </c>
    </row>
    <row r="8" spans="1:45" x14ac:dyDescent="0.25">
      <c r="A8">
        <v>7.8</v>
      </c>
      <c r="B8">
        <v>4.8499999999999996</v>
      </c>
      <c r="C8">
        <v>766</v>
      </c>
      <c r="D8" s="8">
        <f t="shared" si="0"/>
        <v>768.54037721828536</v>
      </c>
      <c r="E8">
        <v>9.15</v>
      </c>
      <c r="F8">
        <v>4.45</v>
      </c>
      <c r="G8">
        <v>757</v>
      </c>
      <c r="H8" s="8">
        <f t="shared" si="1"/>
        <v>758.97893997708491</v>
      </c>
      <c r="N8">
        <v>4.8499999999999996</v>
      </c>
      <c r="O8">
        <v>3.15</v>
      </c>
      <c r="P8">
        <v>131</v>
      </c>
      <c r="Q8" s="8">
        <f>4/3*PI()*$N8*$O8^2</f>
        <v>201.58186341391584</v>
      </c>
      <c r="R8">
        <v>5.05</v>
      </c>
      <c r="S8">
        <v>3.65</v>
      </c>
      <c r="T8">
        <v>281</v>
      </c>
      <c r="U8" s="8">
        <f t="shared" si="4"/>
        <v>281.8160453914968</v>
      </c>
      <c r="V8">
        <v>5.96</v>
      </c>
      <c r="W8">
        <v>3.67</v>
      </c>
      <c r="X8">
        <v>331</v>
      </c>
      <c r="Y8" s="8">
        <f t="shared" si="5"/>
        <v>336.25364247991462</v>
      </c>
      <c r="Z8">
        <v>5.56</v>
      </c>
      <c r="AA8">
        <v>4.8499999999999996</v>
      </c>
      <c r="AB8">
        <v>545</v>
      </c>
      <c r="AC8" s="8">
        <f t="shared" si="6"/>
        <v>547.83134581200852</v>
      </c>
      <c r="AD8">
        <v>15.2</v>
      </c>
      <c r="AE8">
        <v>4.05</v>
      </c>
      <c r="AF8">
        <v>1041</v>
      </c>
      <c r="AG8" s="8">
        <f t="shared" si="7"/>
        <v>1044.3407962769331</v>
      </c>
      <c r="AH8">
        <v>11.35</v>
      </c>
      <c r="AI8">
        <v>7.2</v>
      </c>
      <c r="AJ8">
        <v>2459</v>
      </c>
      <c r="AK8" s="8">
        <f t="shared" si="8"/>
        <v>2464.6171358530355</v>
      </c>
      <c r="AL8">
        <v>8.4</v>
      </c>
      <c r="AM8">
        <v>6.95</v>
      </c>
      <c r="AN8">
        <v>1695</v>
      </c>
      <c r="AO8" s="8">
        <f t="shared" si="9"/>
        <v>1699.5639264802351</v>
      </c>
      <c r="AP8">
        <v>9.8000000000000007</v>
      </c>
      <c r="AQ8">
        <v>6</v>
      </c>
      <c r="AR8">
        <v>1474</v>
      </c>
      <c r="AS8" s="8">
        <f t="shared" si="10"/>
        <v>1477.8051842486386</v>
      </c>
    </row>
    <row r="9" spans="1:45" x14ac:dyDescent="0.25">
      <c r="A9">
        <v>8.25</v>
      </c>
      <c r="B9">
        <v>4.75</v>
      </c>
      <c r="C9">
        <v>778</v>
      </c>
      <c r="D9" s="8">
        <f t="shared" si="0"/>
        <v>779.7040267128167</v>
      </c>
      <c r="E9">
        <v>6</v>
      </c>
      <c r="F9">
        <v>5.6</v>
      </c>
      <c r="G9">
        <v>786</v>
      </c>
      <c r="H9" s="8">
        <f t="shared" si="1"/>
        <v>788.16276493260716</v>
      </c>
      <c r="N9">
        <v>5.0999999999999996</v>
      </c>
      <c r="O9">
        <v>4.25</v>
      </c>
      <c r="P9">
        <v>321</v>
      </c>
      <c r="Q9" s="8">
        <f>4/3*PI()*$N9*$O9^2</f>
        <v>385.8661176771663</v>
      </c>
      <c r="R9">
        <v>5.2</v>
      </c>
      <c r="S9">
        <v>3.75</v>
      </c>
      <c r="T9">
        <v>305</v>
      </c>
      <c r="U9" s="8">
        <f>4/3*PI()*$R9*$S9^2</f>
        <v>306.30528372500481</v>
      </c>
      <c r="V9">
        <v>4.9800000000000004</v>
      </c>
      <c r="W9">
        <v>4.3099999999999996</v>
      </c>
      <c r="X9">
        <v>382</v>
      </c>
      <c r="Y9" s="8">
        <f t="shared" si="5"/>
        <v>387.50070090119965</v>
      </c>
      <c r="Z9">
        <v>5.12</v>
      </c>
      <c r="AA9">
        <v>4.79</v>
      </c>
      <c r="AB9">
        <v>491</v>
      </c>
      <c r="AC9" s="8">
        <f t="shared" si="6"/>
        <v>492.07306924871381</v>
      </c>
      <c r="AD9">
        <v>12</v>
      </c>
      <c r="AE9">
        <v>6.8</v>
      </c>
      <c r="AF9">
        <v>2318</v>
      </c>
      <c r="AG9" s="8">
        <f t="shared" si="7"/>
        <v>2324.2759088318721</v>
      </c>
      <c r="AH9">
        <v>10</v>
      </c>
      <c r="AI9">
        <v>7.65</v>
      </c>
      <c r="AJ9">
        <v>2446</v>
      </c>
      <c r="AK9" s="8">
        <f t="shared" si="8"/>
        <v>2451.3847475961156</v>
      </c>
      <c r="AL9">
        <v>8.15</v>
      </c>
      <c r="AM9">
        <v>6.9</v>
      </c>
      <c r="AN9">
        <v>1622</v>
      </c>
      <c r="AO9" s="8">
        <f t="shared" si="9"/>
        <v>1625.3406584465229</v>
      </c>
      <c r="AP9">
        <v>10.7</v>
      </c>
      <c r="AQ9">
        <v>6.9</v>
      </c>
      <c r="AR9">
        <v>2129</v>
      </c>
      <c r="AS9" s="8">
        <f t="shared" si="10"/>
        <v>2133.8828276537165</v>
      </c>
    </row>
    <row r="10" spans="1:45" x14ac:dyDescent="0.25">
      <c r="A10">
        <v>8.65</v>
      </c>
      <c r="B10">
        <v>4.9000000000000004</v>
      </c>
      <c r="C10">
        <v>868</v>
      </c>
      <c r="D10" s="8">
        <f t="shared" si="0"/>
        <v>869.9551768663689</v>
      </c>
      <c r="E10">
        <v>8.5</v>
      </c>
      <c r="F10">
        <v>5.0999999999999996</v>
      </c>
      <c r="G10">
        <v>924</v>
      </c>
      <c r="H10" s="8">
        <f t="shared" si="1"/>
        <v>926.07868242519908</v>
      </c>
      <c r="N10">
        <v>4.75</v>
      </c>
      <c r="O10">
        <v>3.1</v>
      </c>
      <c r="P10">
        <v>191</v>
      </c>
      <c r="Q10" s="8">
        <f>4/3*PI()*$N10*$O10^2</f>
        <v>191.20780087298678</v>
      </c>
      <c r="R10">
        <v>6.2</v>
      </c>
      <c r="S10">
        <v>4.2</v>
      </c>
      <c r="T10">
        <v>457</v>
      </c>
      <c r="U10" s="8">
        <f t="shared" si="4"/>
        <v>458.11960711707798</v>
      </c>
      <c r="V10">
        <v>5.15</v>
      </c>
      <c r="W10">
        <v>4.0199999999999996</v>
      </c>
      <c r="X10">
        <v>347</v>
      </c>
      <c r="Y10" s="8">
        <f t="shared" si="5"/>
        <v>348.61650491096435</v>
      </c>
      <c r="Z10">
        <v>5.58</v>
      </c>
      <c r="AA10">
        <v>4.3600000000000003</v>
      </c>
      <c r="AB10">
        <v>443</v>
      </c>
      <c r="AC10" s="8">
        <f t="shared" si="6"/>
        <v>444.31992262514319</v>
      </c>
      <c r="AD10">
        <v>12.15</v>
      </c>
      <c r="AE10">
        <v>6.25</v>
      </c>
      <c r="AF10">
        <v>1983</v>
      </c>
      <c r="AG10" s="8">
        <f t="shared" si="7"/>
        <v>1988.0391010997907</v>
      </c>
      <c r="AH10">
        <v>12</v>
      </c>
      <c r="AI10">
        <v>8.85</v>
      </c>
      <c r="AJ10">
        <v>3928</v>
      </c>
      <c r="AK10" s="8">
        <f t="shared" si="8"/>
        <v>3936.9182497725847</v>
      </c>
      <c r="AL10">
        <v>8.15</v>
      </c>
      <c r="AM10">
        <v>5</v>
      </c>
      <c r="AN10">
        <v>851</v>
      </c>
      <c r="AO10" s="8">
        <f t="shared" si="9"/>
        <v>853.46600422522715</v>
      </c>
      <c r="AP10">
        <v>9.4499999999999993</v>
      </c>
      <c r="AQ10">
        <v>6.15</v>
      </c>
      <c r="AR10">
        <v>1494</v>
      </c>
      <c r="AS10" s="8">
        <f t="shared" si="10"/>
        <v>1497.1683905690395</v>
      </c>
    </row>
    <row r="11" spans="1:45" x14ac:dyDescent="0.25">
      <c r="A11">
        <v>7.55</v>
      </c>
      <c r="B11">
        <v>5.3</v>
      </c>
      <c r="C11">
        <v>886</v>
      </c>
      <c r="D11" s="8">
        <f t="shared" si="0"/>
        <v>888.35653223599525</v>
      </c>
      <c r="E11">
        <v>6.95</v>
      </c>
      <c r="F11">
        <v>5.7</v>
      </c>
      <c r="G11">
        <v>943</v>
      </c>
      <c r="H11" s="8">
        <f t="shared" si="1"/>
        <v>945.85186658689338</v>
      </c>
      <c r="N11">
        <v>4.3</v>
      </c>
      <c r="O11">
        <v>4.05</v>
      </c>
      <c r="P11">
        <v>295</v>
      </c>
      <c r="Q11" s="8">
        <f t="shared" si="3"/>
        <v>295.43851473623772</v>
      </c>
      <c r="R11">
        <v>4.45</v>
      </c>
      <c r="S11">
        <v>3.9</v>
      </c>
      <c r="T11">
        <v>283</v>
      </c>
      <c r="U11" s="8">
        <f t="shared" si="4"/>
        <v>283.51617061586444</v>
      </c>
      <c r="V11">
        <v>6.01</v>
      </c>
      <c r="W11">
        <v>5.2</v>
      </c>
      <c r="X11">
        <v>679</v>
      </c>
      <c r="Y11" s="8">
        <f t="shared" si="5"/>
        <v>680.72197169591823</v>
      </c>
      <c r="Z11">
        <v>4.8</v>
      </c>
      <c r="AA11">
        <v>3.4</v>
      </c>
      <c r="AB11">
        <v>232</v>
      </c>
      <c r="AC11" s="8">
        <f t="shared" si="6"/>
        <v>232.42759088318718</v>
      </c>
      <c r="AD11">
        <v>8</v>
      </c>
      <c r="AE11">
        <v>6.7</v>
      </c>
      <c r="AF11">
        <v>1500</v>
      </c>
      <c r="AG11" s="8">
        <f t="shared" si="7"/>
        <v>1504.2783383428887</v>
      </c>
      <c r="AH11">
        <v>11.8</v>
      </c>
      <c r="AI11">
        <v>8.25</v>
      </c>
      <c r="AJ11">
        <v>3357</v>
      </c>
      <c r="AK11" s="8">
        <f t="shared" si="8"/>
        <v>3364.1744930966302</v>
      </c>
      <c r="AL11">
        <v>8.9</v>
      </c>
      <c r="AM11">
        <v>6.9</v>
      </c>
      <c r="AN11">
        <v>1771</v>
      </c>
      <c r="AO11" s="8">
        <f t="shared" si="9"/>
        <v>1774.9118846839328</v>
      </c>
    </row>
    <row r="12" spans="1:45" x14ac:dyDescent="0.25">
      <c r="A12">
        <v>7.4</v>
      </c>
      <c r="B12">
        <v>5.95</v>
      </c>
      <c r="C12">
        <v>1094</v>
      </c>
      <c r="D12" s="8">
        <f t="shared" si="0"/>
        <v>1097.3729746646316</v>
      </c>
      <c r="E12">
        <v>6.8</v>
      </c>
      <c r="F12">
        <v>5.95</v>
      </c>
      <c r="G12">
        <v>1006</v>
      </c>
      <c r="H12" s="8">
        <f t="shared" si="1"/>
        <v>1008.3967875296614</v>
      </c>
      <c r="N12">
        <v>4.95</v>
      </c>
      <c r="O12">
        <v>3.45</v>
      </c>
      <c r="P12">
        <v>246</v>
      </c>
      <c r="Q12" s="8">
        <f t="shared" si="3"/>
        <v>246.79252329172661</v>
      </c>
      <c r="R12">
        <v>5.35</v>
      </c>
      <c r="S12">
        <v>4.55</v>
      </c>
      <c r="T12">
        <v>463</v>
      </c>
      <c r="U12" s="8">
        <f t="shared" si="4"/>
        <v>463.94359629805768</v>
      </c>
      <c r="V12">
        <v>4.8899999999999997</v>
      </c>
      <c r="W12">
        <v>4.8600000000000003</v>
      </c>
      <c r="X12">
        <v>481</v>
      </c>
      <c r="Y12" s="8">
        <f t="shared" si="5"/>
        <v>483.8046152015562</v>
      </c>
      <c r="Z12">
        <v>4.5199999999999996</v>
      </c>
      <c r="AA12">
        <v>3.61</v>
      </c>
      <c r="AB12">
        <v>246</v>
      </c>
      <c r="AC12" s="8">
        <f t="shared" si="6"/>
        <v>246.74107238164117</v>
      </c>
      <c r="AD12">
        <v>7.55</v>
      </c>
      <c r="AE12">
        <v>5.45</v>
      </c>
      <c r="AF12">
        <v>937</v>
      </c>
      <c r="AG12" s="8">
        <f t="shared" si="7"/>
        <v>939.3524349853916</v>
      </c>
      <c r="AH12">
        <v>10.95</v>
      </c>
      <c r="AI12">
        <v>8.25</v>
      </c>
      <c r="AJ12">
        <v>3115</v>
      </c>
      <c r="AK12" s="8">
        <f t="shared" si="8"/>
        <v>3121.8398897803472</v>
      </c>
      <c r="AL12">
        <v>11.55</v>
      </c>
      <c r="AM12">
        <v>8.4</v>
      </c>
      <c r="AN12">
        <v>3406</v>
      </c>
      <c r="AO12" s="8">
        <f t="shared" si="9"/>
        <v>3413.7299756143552</v>
      </c>
    </row>
    <row r="13" spans="1:45" x14ac:dyDescent="0.25">
      <c r="V13">
        <v>5.22</v>
      </c>
      <c r="W13">
        <v>4.87</v>
      </c>
      <c r="X13">
        <v>511</v>
      </c>
      <c r="Y13" s="8">
        <f t="shared" si="5"/>
        <v>518.58151808922935</v>
      </c>
      <c r="Z13">
        <v>5.32</v>
      </c>
      <c r="AA13">
        <v>4.33</v>
      </c>
      <c r="AB13">
        <v>416</v>
      </c>
      <c r="AC13" s="8">
        <f t="shared" si="6"/>
        <v>417.80731012716404</v>
      </c>
      <c r="AD13">
        <v>9.85</v>
      </c>
      <c r="AE13">
        <v>7.6</v>
      </c>
      <c r="AF13">
        <v>2377</v>
      </c>
      <c r="AG13" s="8">
        <f t="shared" si="7"/>
        <v>2383.15354395035</v>
      </c>
      <c r="AH13">
        <v>8.85</v>
      </c>
      <c r="AI13">
        <v>6.75</v>
      </c>
      <c r="AJ13">
        <v>1685</v>
      </c>
      <c r="AK13" s="8">
        <f t="shared" si="8"/>
        <v>1689.0380202943822</v>
      </c>
    </row>
    <row r="14" spans="1:45" x14ac:dyDescent="0.25">
      <c r="B14" s="7"/>
      <c r="V14">
        <v>4.95</v>
      </c>
      <c r="W14">
        <v>3.81</v>
      </c>
      <c r="X14">
        <v>300</v>
      </c>
      <c r="Y14" s="8">
        <f t="shared" si="5"/>
        <v>300.98424258391367</v>
      </c>
      <c r="Z14">
        <v>6.25</v>
      </c>
      <c r="AA14">
        <v>5.7</v>
      </c>
      <c r="AB14">
        <v>848</v>
      </c>
      <c r="AC14" s="8">
        <f t="shared" si="6"/>
        <v>850.58621095943647</v>
      </c>
      <c r="AD14">
        <v>9.6</v>
      </c>
      <c r="AE14">
        <v>7.7</v>
      </c>
      <c r="AF14">
        <v>2378</v>
      </c>
      <c r="AG14" s="8">
        <f t="shared" si="7"/>
        <v>2384.1923639211368</v>
      </c>
      <c r="AH14">
        <v>11.1</v>
      </c>
      <c r="AI14">
        <v>9.35</v>
      </c>
      <c r="AJ14">
        <v>4056</v>
      </c>
      <c r="AK14" s="8">
        <f t="shared" si="8"/>
        <v>4064.7590796251138</v>
      </c>
    </row>
    <row r="15" spans="1:45" x14ac:dyDescent="0.25">
      <c r="B15" s="7"/>
      <c r="D15" s="9"/>
      <c r="V15">
        <v>4.63</v>
      </c>
      <c r="W15">
        <v>4.51</v>
      </c>
      <c r="X15">
        <v>393</v>
      </c>
      <c r="Y15" s="8">
        <f t="shared" si="5"/>
        <v>394.47790591345932</v>
      </c>
      <c r="Z15">
        <v>5.32</v>
      </c>
      <c r="AA15">
        <v>4.8899999999999997</v>
      </c>
      <c r="AB15">
        <v>532</v>
      </c>
      <c r="AC15" s="8">
        <f t="shared" si="6"/>
        <v>532.86593776124244</v>
      </c>
      <c r="AD15">
        <v>9.85</v>
      </c>
      <c r="AE15">
        <v>6.3</v>
      </c>
      <c r="AF15">
        <v>1633</v>
      </c>
      <c r="AG15" s="8">
        <f t="shared" si="7"/>
        <v>1637.5928697955226</v>
      </c>
      <c r="AH15">
        <v>12</v>
      </c>
      <c r="AI15">
        <v>8.1</v>
      </c>
      <c r="AJ15">
        <v>3291</v>
      </c>
      <c r="AK15" s="8">
        <f t="shared" si="8"/>
        <v>3297.918304032421</v>
      </c>
    </row>
    <row r="16" spans="1:45" x14ac:dyDescent="0.25">
      <c r="B16" s="7"/>
      <c r="V16">
        <v>4.8</v>
      </c>
      <c r="W16">
        <v>4.22</v>
      </c>
      <c r="X16">
        <v>357</v>
      </c>
      <c r="Y16" s="8">
        <f t="shared" si="5"/>
        <v>358.05912711800613</v>
      </c>
      <c r="Z16">
        <v>6.62</v>
      </c>
      <c r="AA16">
        <v>4.75</v>
      </c>
      <c r="AB16">
        <v>624</v>
      </c>
      <c r="AC16" s="8">
        <f t="shared" si="6"/>
        <v>625.65341295016322</v>
      </c>
      <c r="AD16">
        <v>8.15</v>
      </c>
      <c r="AE16">
        <v>5.35</v>
      </c>
      <c r="AF16">
        <v>974</v>
      </c>
      <c r="AG16" s="8">
        <f t="shared" si="7"/>
        <v>977.13322823746239</v>
      </c>
      <c r="AH16">
        <v>10.7</v>
      </c>
      <c r="AI16">
        <v>8.35</v>
      </c>
      <c r="AJ16">
        <v>3118</v>
      </c>
      <c r="AK16" s="8">
        <f t="shared" si="8"/>
        <v>3124.9662980694438</v>
      </c>
    </row>
    <row r="17" spans="2:37" x14ac:dyDescent="0.25">
      <c r="B17" s="7"/>
      <c r="V17">
        <v>5.3</v>
      </c>
      <c r="W17">
        <v>4.7300000000000004</v>
      </c>
      <c r="X17">
        <v>489</v>
      </c>
      <c r="Y17" s="8">
        <f t="shared" si="5"/>
        <v>496.69153717512688</v>
      </c>
      <c r="Z17">
        <v>5.95</v>
      </c>
      <c r="AA17">
        <v>5.14</v>
      </c>
      <c r="AB17">
        <v>657</v>
      </c>
      <c r="AC17" s="8">
        <f t="shared" si="6"/>
        <v>658.46366208152835</v>
      </c>
      <c r="AD17">
        <v>6.4</v>
      </c>
      <c r="AE17">
        <v>5.15</v>
      </c>
      <c r="AF17">
        <v>709</v>
      </c>
      <c r="AG17" s="8">
        <f t="shared" si="7"/>
        <v>711.02200452126124</v>
      </c>
      <c r="AH17">
        <v>18.45</v>
      </c>
      <c r="AI17">
        <v>10.8</v>
      </c>
      <c r="AJ17">
        <v>8995</v>
      </c>
      <c r="AK17" s="8">
        <f t="shared" si="8"/>
        <v>9014.3100310219525</v>
      </c>
    </row>
    <row r="18" spans="2:37" x14ac:dyDescent="0.25">
      <c r="B18" s="7"/>
      <c r="V18">
        <v>4.25</v>
      </c>
      <c r="W18">
        <v>4.08</v>
      </c>
      <c r="X18">
        <v>296</v>
      </c>
      <c r="Y18" s="8">
        <f t="shared" si="5"/>
        <v>296.3451783760637</v>
      </c>
      <c r="Z18">
        <v>6</v>
      </c>
      <c r="AA18">
        <v>5.0999999999999996</v>
      </c>
      <c r="AB18">
        <v>652</v>
      </c>
      <c r="AC18" s="8">
        <f t="shared" si="6"/>
        <v>653.70259935896411</v>
      </c>
      <c r="AD18">
        <v>6.5</v>
      </c>
      <c r="AE18">
        <v>5.65</v>
      </c>
      <c r="AF18">
        <v>867</v>
      </c>
      <c r="AG18" s="8">
        <f t="shared" si="7"/>
        <v>869.15825952990815</v>
      </c>
      <c r="AH18">
        <v>12.62</v>
      </c>
      <c r="AI18">
        <v>12.41</v>
      </c>
      <c r="AJ18">
        <v>8124</v>
      </c>
      <c r="AK18" s="8">
        <f t="shared" si="8"/>
        <v>8141.2581737105684</v>
      </c>
    </row>
    <row r="19" spans="2:37" x14ac:dyDescent="0.25">
      <c r="B19" s="7"/>
      <c r="V19">
        <v>6.98</v>
      </c>
      <c r="W19">
        <v>4.9400000000000004</v>
      </c>
      <c r="X19">
        <v>712</v>
      </c>
      <c r="Y19" s="8">
        <f t="shared" si="5"/>
        <v>713.50649327784583</v>
      </c>
      <c r="Z19">
        <v>5.65</v>
      </c>
      <c r="AA19">
        <v>5.15</v>
      </c>
      <c r="AB19">
        <v>626</v>
      </c>
      <c r="AC19" s="8">
        <f t="shared" si="6"/>
        <v>627.69911336642588</v>
      </c>
      <c r="AH19">
        <v>9.4499999999999993</v>
      </c>
      <c r="AI19">
        <v>9.1</v>
      </c>
      <c r="AJ19">
        <v>3271</v>
      </c>
      <c r="AK19" s="8">
        <f t="shared" si="8"/>
        <v>3277.956624311511</v>
      </c>
    </row>
    <row r="20" spans="2:37" x14ac:dyDescent="0.25">
      <c r="B20" s="7"/>
      <c r="V20">
        <v>6.93</v>
      </c>
      <c r="W20">
        <v>5.49</v>
      </c>
      <c r="X20">
        <v>872</v>
      </c>
      <c r="Y20" s="8">
        <f t="shared" si="5"/>
        <v>874.91635066338631</v>
      </c>
      <c r="Z20">
        <v>6.15</v>
      </c>
      <c r="AA20">
        <v>5.75</v>
      </c>
      <c r="AB20">
        <v>850</v>
      </c>
      <c r="AC20" s="8">
        <f t="shared" si="6"/>
        <v>851.72503829636275</v>
      </c>
    </row>
    <row r="21" spans="2:37" x14ac:dyDescent="0.25">
      <c r="B21" s="7"/>
      <c r="V21">
        <v>6.1</v>
      </c>
      <c r="W21">
        <v>4.8899999999999997</v>
      </c>
      <c r="X21">
        <v>609</v>
      </c>
      <c r="Y21" s="8">
        <f t="shared" si="5"/>
        <v>610.99289856082294</v>
      </c>
      <c r="Z21">
        <v>6.96</v>
      </c>
      <c r="AA21">
        <v>5.41</v>
      </c>
      <c r="AB21">
        <v>847</v>
      </c>
      <c r="AC21" s="8">
        <f t="shared" si="6"/>
        <v>853.28159692525162</v>
      </c>
    </row>
    <row r="22" spans="2:37" x14ac:dyDescent="0.25">
      <c r="B22" s="7"/>
      <c r="V22">
        <v>4.8099999999999996</v>
      </c>
      <c r="W22">
        <v>3.89</v>
      </c>
      <c r="X22">
        <v>304</v>
      </c>
      <c r="Y22" s="8">
        <f t="shared" si="5"/>
        <v>304.88277476024956</v>
      </c>
      <c r="Z22">
        <v>6.5</v>
      </c>
      <c r="AA22">
        <v>4.71</v>
      </c>
      <c r="AB22">
        <v>602</v>
      </c>
      <c r="AC22" s="8">
        <f t="shared" si="6"/>
        <v>604.00951508301148</v>
      </c>
    </row>
    <row r="23" spans="2:37" x14ac:dyDescent="0.25">
      <c r="B23" s="7"/>
    </row>
    <row r="24" spans="2:37" x14ac:dyDescent="0.25">
      <c r="B24" s="7"/>
    </row>
    <row r="25" spans="2:37" x14ac:dyDescent="0.25">
      <c r="B25" s="7"/>
    </row>
    <row r="26" spans="2:37" x14ac:dyDescent="0.25">
      <c r="B26" s="7"/>
    </row>
    <row r="27" spans="2:37" x14ac:dyDescent="0.25">
      <c r="B27" s="7"/>
    </row>
    <row r="28" spans="2:37" x14ac:dyDescent="0.25">
      <c r="B28" s="7"/>
    </row>
    <row r="29" spans="2:37" x14ac:dyDescent="0.25">
      <c r="B29" s="7"/>
    </row>
    <row r="30" spans="2:37" x14ac:dyDescent="0.25">
      <c r="B30" s="7"/>
    </row>
    <row r="31" spans="2:37" x14ac:dyDescent="0.25">
      <c r="B31" s="7"/>
    </row>
    <row r="32" spans="2:37" x14ac:dyDescent="0.25">
      <c r="B32" s="7"/>
    </row>
    <row r="33" spans="2:2" x14ac:dyDescent="0.25">
      <c r="B33" s="7"/>
    </row>
    <row r="34" spans="2:2" x14ac:dyDescent="0.25">
      <c r="B34" s="7"/>
    </row>
    <row r="35" spans="2:2" x14ac:dyDescent="0.25">
      <c r="B35" s="7"/>
    </row>
    <row r="36" spans="2:2" x14ac:dyDescent="0.25">
      <c r="B36" s="7"/>
    </row>
    <row r="37" spans="2:2" x14ac:dyDescent="0.25">
      <c r="B37" s="7"/>
    </row>
    <row r="38" spans="2:2" x14ac:dyDescent="0.25">
      <c r="B38" s="7"/>
    </row>
  </sheetData>
  <pageMargins left="0.75" right="0.75" top="1" bottom="1" header="0.5" footer="0.5"/>
  <pageSetup paperSize="9" orientation="portrait" r:id="rId1"/>
  <headerFooter alignWithMargins="0">
    <oddHeader>&amp;L&amp;C&amp;[TAB]&amp;R</oddHeader>
    <oddFooter>&amp;L&amp;CСтраница &amp;[PAGE]&amp;R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G117"/>
  <sheetViews>
    <sheetView topLeftCell="M2" zoomScale="90" zoomScaleNormal="90" zoomScaleSheetLayoutView="1" workbookViewId="0">
      <selection activeCell="AH69" sqref="AH69"/>
    </sheetView>
  </sheetViews>
  <sheetFormatPr defaultColWidth="9.109375" defaultRowHeight="13.2" x14ac:dyDescent="0.25"/>
  <cols>
    <col min="1" max="1" width="9.109375" style="2" customWidth="1"/>
    <col min="2" max="13" width="9.109375" style="2"/>
    <col min="14" max="14" width="12.5546875" style="2" customWidth="1"/>
    <col min="15" max="15" width="7.33203125" style="2" customWidth="1"/>
    <col min="16" max="16" width="7.109375" style="2" customWidth="1"/>
    <col min="17" max="17" width="10.88671875" style="2" customWidth="1"/>
    <col min="18" max="18" width="8.6640625" style="2" customWidth="1"/>
    <col min="19" max="20" width="10.33203125" style="2" customWidth="1"/>
    <col min="21" max="21" width="8.33203125" style="2" customWidth="1"/>
    <col min="22" max="22" width="9.109375" style="2"/>
    <col min="23" max="23" width="13.44140625" style="2" bestFit="1" customWidth="1"/>
    <col min="24" max="24" width="9.109375" style="2"/>
    <col min="25" max="25" width="11" style="2" customWidth="1"/>
    <col min="26" max="50" width="9.109375" style="2"/>
    <col min="51" max="59" width="10.33203125" style="2" customWidth="1"/>
    <col min="60" max="16384" width="9.109375" style="2"/>
  </cols>
  <sheetData>
    <row r="2" spans="1:21" x14ac:dyDescent="0.25">
      <c r="B2" s="12" t="s">
        <v>16</v>
      </c>
    </row>
    <row r="3" spans="1:21" x14ac:dyDescent="0.25">
      <c r="B3" s="12" t="s">
        <v>17</v>
      </c>
      <c r="C3" s="70" t="s">
        <v>18</v>
      </c>
    </row>
    <row r="9" spans="1:21" x14ac:dyDescent="0.25">
      <c r="N9" s="2">
        <v>1</v>
      </c>
      <c r="O9" s="2">
        <v>2</v>
      </c>
      <c r="P9" s="2">
        <v>3</v>
      </c>
      <c r="Q9" s="2">
        <v>4</v>
      </c>
      <c r="R9" s="2">
        <v>5</v>
      </c>
      <c r="S9" s="2">
        <v>6</v>
      </c>
      <c r="T9" s="2">
        <v>7</v>
      </c>
      <c r="U9" s="2">
        <v>8</v>
      </c>
    </row>
    <row r="10" spans="1:21" x14ac:dyDescent="0.25">
      <c r="A10" s="22" t="s">
        <v>19</v>
      </c>
      <c r="B10" s="22" t="s">
        <v>20</v>
      </c>
      <c r="C10" s="22" t="s">
        <v>21</v>
      </c>
      <c r="N10" s="5" t="s">
        <v>22</v>
      </c>
      <c r="O10" s="5" t="s">
        <v>23</v>
      </c>
      <c r="P10" s="5" t="s">
        <v>24</v>
      </c>
      <c r="Q10" s="5" t="s">
        <v>25</v>
      </c>
      <c r="R10" s="5" t="s">
        <v>26</v>
      </c>
      <c r="S10" s="5" t="s">
        <v>27</v>
      </c>
      <c r="T10" s="5" t="s">
        <v>28</v>
      </c>
      <c r="U10" s="5" t="s">
        <v>29</v>
      </c>
    </row>
    <row r="11" spans="1:21" x14ac:dyDescent="0.25">
      <c r="A11" s="22" t="s">
        <v>30</v>
      </c>
      <c r="B11" s="22" t="s">
        <v>31</v>
      </c>
      <c r="C11" s="22" t="s">
        <v>32</v>
      </c>
      <c r="D11" s="4"/>
      <c r="N11" s="5" t="s">
        <v>33</v>
      </c>
      <c r="O11" s="5" t="s">
        <v>34</v>
      </c>
      <c r="P11" s="5" t="s">
        <v>35</v>
      </c>
      <c r="Q11" s="5" t="s">
        <v>36</v>
      </c>
      <c r="R11" s="5" t="s">
        <v>37</v>
      </c>
      <c r="S11" s="5" t="s">
        <v>38</v>
      </c>
      <c r="T11" s="5" t="s">
        <v>39</v>
      </c>
      <c r="U11" s="5" t="s">
        <v>40</v>
      </c>
    </row>
    <row r="12" spans="1:21" x14ac:dyDescent="0.25">
      <c r="A12" s="22" t="s">
        <v>19</v>
      </c>
      <c r="B12" s="22" t="s">
        <v>20</v>
      </c>
      <c r="C12" s="22" t="s">
        <v>21</v>
      </c>
      <c r="N12" s="5" t="s">
        <v>22</v>
      </c>
      <c r="O12" s="5" t="s">
        <v>23</v>
      </c>
      <c r="P12" s="5" t="s">
        <v>24</v>
      </c>
      <c r="Q12" s="5" t="s">
        <v>25</v>
      </c>
      <c r="R12" s="5" t="s">
        <v>41</v>
      </c>
      <c r="S12" s="5" t="s">
        <v>42</v>
      </c>
      <c r="T12" s="5" t="s">
        <v>43</v>
      </c>
      <c r="U12" s="5" t="s">
        <v>44</v>
      </c>
    </row>
    <row r="13" spans="1:21" x14ac:dyDescent="0.25">
      <c r="A13" s="23">
        <v>463.7697615045592</v>
      </c>
      <c r="B13" s="23">
        <v>256.76393837422063</v>
      </c>
      <c r="C13" s="23">
        <v>328.11421992622519</v>
      </c>
      <c r="D13" s="3"/>
      <c r="N13" s="3">
        <v>360.87265372275715</v>
      </c>
      <c r="O13" s="3">
        <v>509.65010421636003</v>
      </c>
      <c r="P13" s="3">
        <v>611.57384187432501</v>
      </c>
      <c r="Q13" s="3">
        <v>195.41416724147246</v>
      </c>
      <c r="R13" s="3">
        <v>1950.4548668280795</v>
      </c>
      <c r="S13" s="3">
        <v>3149.5345998180674</v>
      </c>
      <c r="T13" s="3">
        <v>4137.9979819607024</v>
      </c>
      <c r="U13" s="3">
        <v>2464.6171358530355</v>
      </c>
    </row>
    <row r="14" spans="1:21" x14ac:dyDescent="0.25">
      <c r="A14" s="23">
        <v>520.3105752875415</v>
      </c>
      <c r="B14" s="23">
        <v>414.12474359620649</v>
      </c>
      <c r="C14" s="23">
        <v>453.3988405562838</v>
      </c>
      <c r="D14" s="3"/>
      <c r="N14" s="3">
        <v>244.29966952110311</v>
      </c>
      <c r="O14" s="3">
        <v>351.85837720205683</v>
      </c>
      <c r="P14" s="3">
        <v>524.29537559814491</v>
      </c>
      <c r="Q14" s="3">
        <v>242.53410282736601</v>
      </c>
      <c r="R14" s="3">
        <v>977.17062994520086</v>
      </c>
      <c r="S14" s="3">
        <v>4001.8785318671876</v>
      </c>
      <c r="T14" s="3">
        <v>2994.2352029756121</v>
      </c>
      <c r="U14" s="3">
        <v>3772.8643442339785</v>
      </c>
    </row>
    <row r="15" spans="1:21" x14ac:dyDescent="0.25">
      <c r="A15" s="23">
        <v>619.95351667900024</v>
      </c>
      <c r="B15" s="23">
        <v>428.0791745646768</v>
      </c>
      <c r="C15" s="23">
        <v>468.07217264365039</v>
      </c>
      <c r="D15" s="3"/>
      <c r="N15" s="3">
        <v>299.44404536956466</v>
      </c>
      <c r="O15" s="3">
        <v>316.65054833327599</v>
      </c>
      <c r="P15" s="3">
        <v>284.88967492401389</v>
      </c>
      <c r="Q15" s="3">
        <v>267.22397164531276</v>
      </c>
      <c r="R15" s="3">
        <v>1544.6975458251993</v>
      </c>
      <c r="S15" s="3">
        <v>3568.1790480452396</v>
      </c>
      <c r="T15" s="3">
        <v>2924.9510421921186</v>
      </c>
      <c r="U15" s="3">
        <v>3782.4524221808824</v>
      </c>
    </row>
    <row r="16" spans="1:21" x14ac:dyDescent="0.25">
      <c r="A16" s="23">
        <v>628.6201236127032</v>
      </c>
      <c r="B16" s="23">
        <v>598.51109962069859</v>
      </c>
      <c r="C16" s="23">
        <v>636.34215835522696</v>
      </c>
      <c r="D16" s="3"/>
      <c r="N16" s="3">
        <v>96.693509488513428</v>
      </c>
      <c r="O16" s="3">
        <v>205.27166398555707</v>
      </c>
      <c r="P16" s="3">
        <v>408.06242481894492</v>
      </c>
      <c r="Q16" s="3">
        <v>568.00256976291257</v>
      </c>
      <c r="R16" s="3">
        <v>684.72477961561219</v>
      </c>
      <c r="S16" s="3">
        <v>2113.1278957877753</v>
      </c>
      <c r="T16" s="3">
        <v>3004.1479749952396</v>
      </c>
      <c r="U16" s="3">
        <v>1692.3131306357498</v>
      </c>
    </row>
    <row r="17" spans="1:21" x14ac:dyDescent="0.25">
      <c r="A17" s="23">
        <v>709.58106069081464</v>
      </c>
      <c r="B17" s="23">
        <v>646.36216340409635</v>
      </c>
      <c r="C17" s="23">
        <v>809.75807283338349</v>
      </c>
      <c r="D17" s="3"/>
      <c r="N17" s="3">
        <v>309.00077022178482</v>
      </c>
      <c r="O17" s="3">
        <v>448.92050022859144</v>
      </c>
      <c r="P17" s="3">
        <v>462.15184128796045</v>
      </c>
      <c r="Q17" s="3">
        <v>646.32302334842279</v>
      </c>
      <c r="R17" s="3">
        <v>475.50361006571717</v>
      </c>
      <c r="S17" s="3">
        <v>1613.4984249388158</v>
      </c>
      <c r="T17" s="3">
        <v>1916.5024183836733</v>
      </c>
      <c r="U17" s="3">
        <v>1488.9840181076622</v>
      </c>
    </row>
    <row r="18" spans="1:21" x14ac:dyDescent="0.25">
      <c r="A18" s="23">
        <v>768.54037721828536</v>
      </c>
      <c r="B18" s="23">
        <v>758.97893997708491</v>
      </c>
      <c r="C18" s="23"/>
      <c r="D18" s="3"/>
      <c r="N18" s="3">
        <v>201.58186341391584</v>
      </c>
      <c r="O18" s="3">
        <v>281.8160453914968</v>
      </c>
      <c r="P18" s="3">
        <v>336.25364247991462</v>
      </c>
      <c r="Q18" s="3">
        <v>547.83134581200852</v>
      </c>
      <c r="R18" s="3">
        <v>1044.3407962769331</v>
      </c>
      <c r="S18" s="3">
        <v>1699.5639264802351</v>
      </c>
      <c r="T18" s="3">
        <v>1477.8051842486386</v>
      </c>
      <c r="U18" s="3">
        <v>2464.6171358530355</v>
      </c>
    </row>
    <row r="19" spans="1:21" x14ac:dyDescent="0.25">
      <c r="A19" s="23">
        <v>779.7040267128167</v>
      </c>
      <c r="B19" s="23">
        <v>788.16276493260716</v>
      </c>
      <c r="C19" s="23"/>
      <c r="D19" s="3"/>
      <c r="N19" s="3">
        <v>385.8661176771663</v>
      </c>
      <c r="O19" s="3">
        <v>306.30528372500481</v>
      </c>
      <c r="P19" s="3">
        <v>387.50070090119965</v>
      </c>
      <c r="Q19" s="3">
        <v>492.07306924871381</v>
      </c>
      <c r="R19" s="3">
        <v>2324.2759088318721</v>
      </c>
      <c r="S19" s="3">
        <v>1625.3406584465229</v>
      </c>
      <c r="T19" s="3">
        <v>2133.8828276537165</v>
      </c>
      <c r="U19" s="3">
        <v>2451.3847475961156</v>
      </c>
    </row>
    <row r="20" spans="1:21" x14ac:dyDescent="0.25">
      <c r="A20" s="23">
        <v>869.9551768663689</v>
      </c>
      <c r="B20" s="23">
        <v>926.07868242519908</v>
      </c>
      <c r="C20" s="23"/>
      <c r="D20" s="3"/>
      <c r="N20" s="3">
        <v>191.20780087298678</v>
      </c>
      <c r="O20" s="3">
        <v>458.11960711707798</v>
      </c>
      <c r="P20" s="3">
        <v>348.61650491096435</v>
      </c>
      <c r="Q20" s="3">
        <v>444.31992262514319</v>
      </c>
      <c r="R20" s="3">
        <v>1988.0391010997907</v>
      </c>
      <c r="S20" s="3">
        <v>853.46600422522715</v>
      </c>
      <c r="T20" s="3">
        <v>1497.1683905690395</v>
      </c>
      <c r="U20" s="3">
        <v>3936.9182497725847</v>
      </c>
    </row>
    <row r="21" spans="1:21" x14ac:dyDescent="0.25">
      <c r="A21" s="23">
        <v>888.35653223599525</v>
      </c>
      <c r="B21" s="23">
        <v>945.85186658689338</v>
      </c>
      <c r="C21" s="23"/>
      <c r="D21" s="3"/>
      <c r="N21" s="3">
        <v>295.43851473623772</v>
      </c>
      <c r="O21" s="3">
        <v>283.51617061586444</v>
      </c>
      <c r="P21" s="3">
        <v>680.72197169591823</v>
      </c>
      <c r="Q21" s="3">
        <v>232.42759088318718</v>
      </c>
      <c r="R21" s="3">
        <v>1504.2783383428887</v>
      </c>
      <c r="S21" s="3">
        <v>1774.9118846839328</v>
      </c>
      <c r="T21" s="3"/>
      <c r="U21" s="3">
        <v>3364.1744930966302</v>
      </c>
    </row>
    <row r="22" spans="1:21" x14ac:dyDescent="0.25">
      <c r="A22" s="23">
        <v>1097.3729746646316</v>
      </c>
      <c r="B22" s="23">
        <v>1008.3967875296614</v>
      </c>
      <c r="C22" s="23"/>
      <c r="D22" s="3"/>
      <c r="N22" s="3">
        <v>246.79252329172661</v>
      </c>
      <c r="O22" s="3">
        <v>463.94359629805768</v>
      </c>
      <c r="P22" s="3">
        <v>483.8046152015562</v>
      </c>
      <c r="Q22" s="3">
        <v>246.74107238164117</v>
      </c>
      <c r="R22" s="3">
        <v>939.3524349853916</v>
      </c>
      <c r="S22" s="3">
        <v>3413.7299756143552</v>
      </c>
      <c r="T22" s="3"/>
      <c r="U22" s="3">
        <v>3121.8398897803472</v>
      </c>
    </row>
    <row r="23" spans="1:21" x14ac:dyDescent="0.25">
      <c r="A23" s="3"/>
      <c r="B23" s="3"/>
      <c r="C23" s="3"/>
      <c r="D23" s="3"/>
      <c r="N23" s="3"/>
      <c r="O23" s="3"/>
      <c r="P23" s="3">
        <v>518.58151808922935</v>
      </c>
      <c r="Q23" s="3">
        <v>417.80731012716404</v>
      </c>
      <c r="R23" s="3">
        <v>2383.15354395035</v>
      </c>
      <c r="S23" s="3"/>
      <c r="T23" s="3"/>
      <c r="U23" s="3">
        <v>1689.0380202943822</v>
      </c>
    </row>
    <row r="24" spans="1:21" x14ac:dyDescent="0.25">
      <c r="A24" s="3"/>
      <c r="B24" s="3"/>
      <c r="C24" s="3"/>
      <c r="D24" s="3"/>
      <c r="N24" s="3"/>
      <c r="O24" s="3"/>
      <c r="P24" s="3">
        <v>300.98424258391367</v>
      </c>
      <c r="Q24" s="3">
        <v>850.58621095943647</v>
      </c>
      <c r="R24" s="3">
        <v>2384.1923639211368</v>
      </c>
      <c r="S24" s="3"/>
      <c r="T24" s="3"/>
      <c r="U24" s="3">
        <v>4064.7590796251138</v>
      </c>
    </row>
    <row r="25" spans="1:21" x14ac:dyDescent="0.25">
      <c r="A25" s="3"/>
      <c r="B25" s="3"/>
      <c r="C25" s="3"/>
      <c r="D25" s="3"/>
      <c r="N25" s="3"/>
      <c r="O25" s="3"/>
      <c r="P25" s="3">
        <v>394.47790591345932</v>
      </c>
      <c r="Q25" s="3">
        <v>532.86593776124244</v>
      </c>
      <c r="R25" s="3">
        <v>1637.5928697955226</v>
      </c>
      <c r="S25" s="3"/>
      <c r="T25" s="3"/>
      <c r="U25" s="3">
        <v>3297.918304032421</v>
      </c>
    </row>
    <row r="26" spans="1:21" x14ac:dyDescent="0.25">
      <c r="A26" s="3"/>
      <c r="B26" s="3"/>
      <c r="C26" s="3"/>
      <c r="D26" s="3"/>
      <c r="N26" s="3"/>
      <c r="O26" s="3"/>
      <c r="P26" s="3">
        <v>358.05912711800613</v>
      </c>
      <c r="Q26" s="3">
        <v>625.65341295016322</v>
      </c>
      <c r="R26" s="3">
        <v>977.13322823746239</v>
      </c>
      <c r="S26" s="3"/>
      <c r="T26" s="3"/>
      <c r="U26" s="3">
        <v>3124.9662980694438</v>
      </c>
    </row>
    <row r="27" spans="1:21" x14ac:dyDescent="0.25">
      <c r="A27" s="3"/>
      <c r="B27" s="3"/>
      <c r="C27" s="3"/>
      <c r="D27" s="3"/>
      <c r="N27" s="3"/>
      <c r="O27" s="3"/>
      <c r="P27" s="3">
        <v>496.69153717512688</v>
      </c>
      <c r="Q27" s="3">
        <v>658.46366208152835</v>
      </c>
      <c r="R27" s="3">
        <v>711.02200452126124</v>
      </c>
      <c r="S27" s="3"/>
      <c r="T27" s="3"/>
      <c r="U27" s="3">
        <v>9014.3100310219525</v>
      </c>
    </row>
    <row r="28" spans="1:21" x14ac:dyDescent="0.25">
      <c r="A28" s="3"/>
      <c r="B28" s="3"/>
      <c r="C28" s="3"/>
      <c r="D28" s="3"/>
      <c r="N28" s="3"/>
      <c r="O28" s="3"/>
      <c r="P28" s="3">
        <v>296.3451783760637</v>
      </c>
      <c r="Q28" s="3">
        <v>653.70259935896411</v>
      </c>
      <c r="R28" s="3">
        <v>869.15825952990815</v>
      </c>
      <c r="S28" s="3"/>
      <c r="T28" s="3"/>
      <c r="U28" s="3">
        <v>8141.2581737105684</v>
      </c>
    </row>
    <row r="29" spans="1:21" x14ac:dyDescent="0.25">
      <c r="A29" s="3"/>
      <c r="B29" s="3"/>
      <c r="C29" s="3"/>
      <c r="D29" s="3"/>
      <c r="N29" s="3"/>
      <c r="O29" s="3"/>
      <c r="P29" s="3">
        <v>713.50649327784583</v>
      </c>
      <c r="Q29" s="3">
        <v>627.69911336642588</v>
      </c>
      <c r="R29" s="3"/>
      <c r="S29" s="3"/>
      <c r="T29" s="3"/>
      <c r="U29" s="3">
        <v>3277.956624311511</v>
      </c>
    </row>
    <row r="30" spans="1:21" x14ac:dyDescent="0.25">
      <c r="A30" s="3"/>
      <c r="B30" s="3"/>
      <c r="C30" s="3"/>
      <c r="D30" s="3"/>
      <c r="N30" s="3"/>
      <c r="O30" s="3"/>
      <c r="P30" s="3">
        <v>874.91635066338631</v>
      </c>
      <c r="Q30" s="3">
        <v>851.72503829636275</v>
      </c>
      <c r="R30" s="3"/>
      <c r="S30" s="3"/>
      <c r="T30" s="3"/>
      <c r="U30" s="3"/>
    </row>
    <row r="31" spans="1:21" x14ac:dyDescent="0.25">
      <c r="A31" s="3"/>
      <c r="B31" s="3"/>
      <c r="C31" s="3"/>
      <c r="D31" s="3"/>
      <c r="N31" s="3"/>
      <c r="O31" s="3"/>
      <c r="P31" s="3">
        <v>610.99289856082294</v>
      </c>
      <c r="Q31" s="3">
        <v>853.28159692525162</v>
      </c>
      <c r="R31" s="3"/>
      <c r="S31" s="3"/>
      <c r="T31" s="3"/>
      <c r="U31" s="3"/>
    </row>
    <row r="32" spans="1:21" x14ac:dyDescent="0.25">
      <c r="A32" s="3"/>
      <c r="B32" s="3"/>
      <c r="C32" s="3"/>
      <c r="D32" s="3"/>
      <c r="N32" s="3"/>
      <c r="O32" s="3"/>
      <c r="P32" s="3">
        <v>304.88277476024956</v>
      </c>
      <c r="Q32" s="3">
        <v>604.00951508301148</v>
      </c>
      <c r="R32" s="3"/>
      <c r="S32" s="3"/>
      <c r="T32" s="3"/>
      <c r="U32" s="3"/>
    </row>
    <row r="33" spans="1:28" x14ac:dyDescent="0.25">
      <c r="N33" s="27">
        <f t="shared" ref="N33:U33" si="0">AVERAGE(N13:N32)</f>
        <v>263.11974683157564</v>
      </c>
      <c r="O33" s="27">
        <f t="shared" si="0"/>
        <v>362.60518971133433</v>
      </c>
      <c r="P33" s="27">
        <f t="shared" si="0"/>
        <v>469.86543101055224</v>
      </c>
      <c r="Q33" s="27">
        <f t="shared" si="0"/>
        <v>527.93426163428649</v>
      </c>
      <c r="R33" s="27">
        <f t="shared" si="0"/>
        <v>1399.6931426107706</v>
      </c>
      <c r="S33" s="27">
        <f t="shared" si="0"/>
        <v>2381.3230949907361</v>
      </c>
      <c r="T33" s="27">
        <f t="shared" si="0"/>
        <v>2510.8363778723428</v>
      </c>
      <c r="U33" s="27">
        <f t="shared" si="0"/>
        <v>3597.0807116573774</v>
      </c>
      <c r="V33" s="28"/>
    </row>
    <row r="36" spans="1:28" x14ac:dyDescent="0.25">
      <c r="A36" s="13" t="s">
        <v>45</v>
      </c>
      <c r="B36" s="13"/>
      <c r="C36" s="13"/>
      <c r="D36" s="13"/>
      <c r="E36" s="13"/>
      <c r="F36" s="13"/>
      <c r="G36" s="13"/>
      <c r="H36" s="14"/>
      <c r="N36" t="s">
        <v>46</v>
      </c>
      <c r="O36"/>
      <c r="P36"/>
      <c r="Q36"/>
      <c r="R36"/>
      <c r="S36"/>
      <c r="T36"/>
    </row>
    <row r="37" spans="1:28" x14ac:dyDescent="0.25">
      <c r="A37" s="13"/>
      <c r="B37" s="13"/>
      <c r="C37" s="13"/>
      <c r="D37" s="13"/>
      <c r="E37" s="13"/>
      <c r="F37" s="13"/>
      <c r="G37" s="13"/>
      <c r="H37" s="14"/>
      <c r="N37"/>
      <c r="O37"/>
      <c r="P37"/>
      <c r="Q37"/>
      <c r="R37"/>
      <c r="S37"/>
      <c r="T37"/>
    </row>
    <row r="38" spans="1:28" ht="13.8" thickBot="1" x14ac:dyDescent="0.3">
      <c r="A38" s="13" t="s">
        <v>47</v>
      </c>
      <c r="B38" s="13"/>
      <c r="C38" s="13"/>
      <c r="D38" s="13"/>
      <c r="E38" s="13"/>
      <c r="F38" s="13"/>
      <c r="G38" s="13"/>
      <c r="H38" s="14"/>
      <c r="N38" t="s">
        <v>47</v>
      </c>
      <c r="O38"/>
      <c r="P38"/>
      <c r="Q38"/>
      <c r="R38"/>
      <c r="S38"/>
      <c r="T38"/>
      <c r="Z38" t="s">
        <v>48</v>
      </c>
      <c r="AA38"/>
      <c r="AB38"/>
    </row>
    <row r="39" spans="1:28" ht="13.8" thickBot="1" x14ac:dyDescent="0.3">
      <c r="A39" s="15" t="s">
        <v>49</v>
      </c>
      <c r="B39" s="15" t="s">
        <v>50</v>
      </c>
      <c r="C39" s="15" t="s">
        <v>51</v>
      </c>
      <c r="D39" s="15" t="s">
        <v>52</v>
      </c>
      <c r="E39" s="15" t="s">
        <v>53</v>
      </c>
      <c r="F39" s="13"/>
      <c r="G39" s="13"/>
      <c r="H39" s="14"/>
      <c r="N39" s="11" t="s">
        <v>49</v>
      </c>
      <c r="O39" s="11" t="s">
        <v>50</v>
      </c>
      <c r="P39" s="11" t="s">
        <v>51</v>
      </c>
      <c r="Q39" s="11" t="s">
        <v>52</v>
      </c>
      <c r="R39" s="11" t="s">
        <v>53</v>
      </c>
      <c r="S39"/>
      <c r="Z39"/>
      <c r="AA39"/>
      <c r="AB39"/>
    </row>
    <row r="40" spans="1:28" x14ac:dyDescent="0.25">
      <c r="A40" s="13" t="s">
        <v>19</v>
      </c>
      <c r="B40" s="13">
        <v>10</v>
      </c>
      <c r="C40" s="13">
        <v>7346.1641254727165</v>
      </c>
      <c r="D40" s="13">
        <v>734.61641254727169</v>
      </c>
      <c r="E40" s="13">
        <v>35669.235475854744</v>
      </c>
      <c r="F40" s="13"/>
      <c r="G40" s="13"/>
      <c r="H40" s="14"/>
      <c r="N40" t="s">
        <v>22</v>
      </c>
      <c r="O40">
        <v>10</v>
      </c>
      <c r="P40">
        <v>2631.1974683157564</v>
      </c>
      <c r="Q40">
        <v>263.11974683157564</v>
      </c>
      <c r="R40">
        <v>7374.2259081847478</v>
      </c>
      <c r="S40"/>
      <c r="Z40" s="11"/>
      <c r="AA40" s="11" t="s">
        <v>42</v>
      </c>
      <c r="AB40" s="11" t="s">
        <v>44</v>
      </c>
    </row>
    <row r="41" spans="1:28" x14ac:dyDescent="0.25">
      <c r="A41" s="13" t="s">
        <v>20</v>
      </c>
      <c r="B41" s="13">
        <v>10</v>
      </c>
      <c r="C41" s="13">
        <v>6771.3101610113445</v>
      </c>
      <c r="D41" s="13">
        <v>677.13101610113449</v>
      </c>
      <c r="E41" s="13">
        <v>64220.599112832191</v>
      </c>
      <c r="F41" s="13"/>
      <c r="G41" s="13"/>
      <c r="H41" s="14"/>
      <c r="N41" t="s">
        <v>23</v>
      </c>
      <c r="O41">
        <v>10</v>
      </c>
      <c r="P41">
        <v>3626.0518971133433</v>
      </c>
      <c r="Q41">
        <v>362.60518971133433</v>
      </c>
      <c r="R41">
        <v>10155.312872162167</v>
      </c>
      <c r="S41"/>
      <c r="Z41" t="s">
        <v>54</v>
      </c>
      <c r="AA41">
        <v>2381.3230949907361</v>
      </c>
      <c r="AB41">
        <v>3597.0807116573774</v>
      </c>
    </row>
    <row r="42" spans="1:28" ht="13.8" thickBot="1" x14ac:dyDescent="0.3">
      <c r="A42" s="16" t="s">
        <v>21</v>
      </c>
      <c r="B42" s="16">
        <v>5</v>
      </c>
      <c r="C42" s="16">
        <v>2695.6854643147699</v>
      </c>
      <c r="D42" s="16">
        <v>539.13709286295398</v>
      </c>
      <c r="E42" s="16">
        <v>34904.115813590412</v>
      </c>
      <c r="F42" s="13"/>
      <c r="G42" s="13"/>
      <c r="H42" s="14"/>
      <c r="N42" t="s">
        <v>24</v>
      </c>
      <c r="O42">
        <v>20</v>
      </c>
      <c r="P42">
        <v>9397.3086202110444</v>
      </c>
      <c r="Q42">
        <v>469.86543101055224</v>
      </c>
      <c r="R42">
        <v>26084.294192654521</v>
      </c>
      <c r="S42"/>
      <c r="Z42" t="s">
        <v>53</v>
      </c>
      <c r="AA42">
        <v>1121190.0114904807</v>
      </c>
      <c r="AB42">
        <v>4167508.2391487807</v>
      </c>
    </row>
    <row r="43" spans="1:28" x14ac:dyDescent="0.25">
      <c r="A43" s="13"/>
      <c r="B43" s="13"/>
      <c r="C43" s="13"/>
      <c r="D43" s="13"/>
      <c r="E43" s="13"/>
      <c r="F43" s="13"/>
      <c r="G43" s="13"/>
      <c r="H43" s="14"/>
      <c r="N43" t="s">
        <v>25</v>
      </c>
      <c r="O43">
        <v>20</v>
      </c>
      <c r="P43">
        <v>10558.68523268573</v>
      </c>
      <c r="Q43">
        <v>527.93426163428649</v>
      </c>
      <c r="R43">
        <v>43988.11424641958</v>
      </c>
      <c r="S43"/>
      <c r="Z43" t="s">
        <v>55</v>
      </c>
      <c r="AA43">
        <v>10</v>
      </c>
      <c r="AB43">
        <v>17</v>
      </c>
    </row>
    <row r="44" spans="1:28" x14ac:dyDescent="0.25">
      <c r="A44" s="13"/>
      <c r="B44" s="13"/>
      <c r="C44" s="13"/>
      <c r="D44" s="13"/>
      <c r="E44" s="13"/>
      <c r="F44" s="13"/>
      <c r="G44" s="13"/>
      <c r="H44" s="14"/>
      <c r="N44" t="s">
        <v>41</v>
      </c>
      <c r="O44">
        <v>16</v>
      </c>
      <c r="P44">
        <v>22395.090281772329</v>
      </c>
      <c r="Q44">
        <v>1399.6931426107706</v>
      </c>
      <c r="R44">
        <v>423043.24641611974</v>
      </c>
      <c r="S44"/>
      <c r="Z44" t="s">
        <v>56</v>
      </c>
      <c r="AA44">
        <v>3070833.6771917925</v>
      </c>
      <c r="AB44"/>
    </row>
    <row r="45" spans="1:28" ht="13.8" thickBot="1" x14ac:dyDescent="0.3">
      <c r="A45" s="13" t="s">
        <v>57</v>
      </c>
      <c r="B45" s="13"/>
      <c r="C45" s="13"/>
      <c r="D45" s="13"/>
      <c r="E45" s="13"/>
      <c r="F45" s="13"/>
      <c r="G45" s="13"/>
      <c r="H45" s="14"/>
      <c r="N45" t="s">
        <v>44</v>
      </c>
      <c r="O45">
        <v>17</v>
      </c>
      <c r="P45">
        <v>61150.372098175416</v>
      </c>
      <c r="Q45">
        <v>3597.0807116573774</v>
      </c>
      <c r="R45">
        <v>4167508.2391487807</v>
      </c>
      <c r="S45"/>
      <c r="Z45" t="s">
        <v>58</v>
      </c>
      <c r="AA45">
        <v>0</v>
      </c>
      <c r="AB45"/>
    </row>
    <row r="46" spans="1:28" x14ac:dyDescent="0.25">
      <c r="A46" s="15" t="s">
        <v>59</v>
      </c>
      <c r="B46" s="15" t="s">
        <v>60</v>
      </c>
      <c r="C46" s="15" t="s">
        <v>61</v>
      </c>
      <c r="D46" s="15" t="s">
        <v>62</v>
      </c>
      <c r="E46" s="15" t="s">
        <v>63</v>
      </c>
      <c r="F46" s="15" t="s">
        <v>64</v>
      </c>
      <c r="G46" s="15" t="s">
        <v>65</v>
      </c>
      <c r="H46" s="14"/>
      <c r="N46" t="s">
        <v>42</v>
      </c>
      <c r="O46">
        <v>10</v>
      </c>
      <c r="P46">
        <v>23813.23094990736</v>
      </c>
      <c r="Q46">
        <v>2381.3230949907361</v>
      </c>
      <c r="R46">
        <v>1121190.0114904807</v>
      </c>
      <c r="S46"/>
      <c r="Z46" t="s">
        <v>61</v>
      </c>
      <c r="AA46">
        <v>25</v>
      </c>
      <c r="AB46"/>
    </row>
    <row r="47" spans="1:28" ht="13.8" thickBot="1" x14ac:dyDescent="0.3">
      <c r="A47" s="13" t="s">
        <v>66</v>
      </c>
      <c r="B47" s="13">
        <v>127727.25776809547</v>
      </c>
      <c r="C47" s="13">
        <v>2</v>
      </c>
      <c r="D47" s="13">
        <v>63863.628884047735</v>
      </c>
      <c r="E47" s="13">
        <v>1.352749904800189</v>
      </c>
      <c r="F47" s="13">
        <v>0.27920256300892643</v>
      </c>
      <c r="G47" s="13">
        <v>3.4433567793667246</v>
      </c>
      <c r="H47" s="17" t="s">
        <v>67</v>
      </c>
      <c r="N47" s="10" t="s">
        <v>43</v>
      </c>
      <c r="O47" s="10">
        <v>8</v>
      </c>
      <c r="P47" s="10">
        <v>20086.691022978743</v>
      </c>
      <c r="Q47" s="10">
        <v>2510.8363778723428</v>
      </c>
      <c r="R47" s="10">
        <v>840882.80955689936</v>
      </c>
      <c r="S47"/>
      <c r="Z47" t="s">
        <v>68</v>
      </c>
      <c r="AA47">
        <v>-1.7408503145616969</v>
      </c>
      <c r="AB47"/>
    </row>
    <row r="48" spans="1:28" x14ac:dyDescent="0.25">
      <c r="A48" s="13" t="s">
        <v>69</v>
      </c>
      <c r="B48" s="13">
        <v>1038624.9745525422</v>
      </c>
      <c r="C48" s="13">
        <v>22</v>
      </c>
      <c r="D48" s="13">
        <v>47210.226116024649</v>
      </c>
      <c r="E48" s="13"/>
      <c r="F48" s="13"/>
      <c r="G48" s="13"/>
      <c r="H48" s="14"/>
      <c r="N48"/>
      <c r="O48"/>
      <c r="P48"/>
      <c r="Q48"/>
      <c r="R48"/>
      <c r="S48"/>
      <c r="Z48" t="s">
        <v>70</v>
      </c>
      <c r="AA48">
        <v>4.7002823005137043E-2</v>
      </c>
      <c r="AB48"/>
    </row>
    <row r="49" spans="1:59" x14ac:dyDescent="0.25">
      <c r="A49" s="13"/>
      <c r="B49" s="13"/>
      <c r="C49" s="13"/>
      <c r="D49" s="13"/>
      <c r="E49" s="13"/>
      <c r="F49" s="13"/>
      <c r="G49" s="13"/>
      <c r="H49" s="14"/>
      <c r="N49"/>
      <c r="O49"/>
      <c r="P49"/>
      <c r="Q49"/>
      <c r="R49"/>
      <c r="S49"/>
      <c r="T49"/>
      <c r="Z49" t="s">
        <v>71</v>
      </c>
      <c r="AA49">
        <v>1.7081407612518986</v>
      </c>
      <c r="AB49"/>
    </row>
    <row r="50" spans="1:59" ht="13.8" thickBot="1" x14ac:dyDescent="0.3">
      <c r="A50" s="16" t="s">
        <v>72</v>
      </c>
      <c r="B50" s="16">
        <v>1166352.2323206377</v>
      </c>
      <c r="C50" s="16">
        <v>24</v>
      </c>
      <c r="D50" s="16"/>
      <c r="E50" s="16"/>
      <c r="F50" s="16"/>
      <c r="G50" s="16"/>
      <c r="H50" s="14"/>
      <c r="N50" t="s">
        <v>57</v>
      </c>
      <c r="O50"/>
      <c r="P50"/>
      <c r="Q50"/>
      <c r="R50"/>
      <c r="S50"/>
      <c r="T50"/>
      <c r="Z50" t="s">
        <v>73</v>
      </c>
      <c r="AA50">
        <v>9.4005646010274085E-2</v>
      </c>
      <c r="AB50"/>
      <c r="AC50" s="2" t="b">
        <f>AA50&lt;$W$52</f>
        <v>0</v>
      </c>
    </row>
    <row r="51" spans="1:59" ht="13.8" thickBot="1" x14ac:dyDescent="0.3">
      <c r="A51" s="14"/>
      <c r="B51" s="14"/>
      <c r="C51" s="14"/>
      <c r="D51" s="14"/>
      <c r="E51" s="14"/>
      <c r="F51" s="14"/>
      <c r="G51" s="14"/>
      <c r="H51" s="14"/>
      <c r="N51" s="11" t="s">
        <v>59</v>
      </c>
      <c r="O51" s="11" t="s">
        <v>60</v>
      </c>
      <c r="P51" s="11" t="s">
        <v>61</v>
      </c>
      <c r="Q51" s="11" t="s">
        <v>62</v>
      </c>
      <c r="R51" s="11" t="s">
        <v>63</v>
      </c>
      <c r="S51" s="11" t="s">
        <v>64</v>
      </c>
      <c r="T51" s="11" t="s">
        <v>65</v>
      </c>
      <c r="W51" s="12" t="s">
        <v>74</v>
      </c>
      <c r="Z51" s="10" t="s">
        <v>75</v>
      </c>
      <c r="AA51" s="10">
        <v>2.0595385527532977</v>
      </c>
      <c r="AB51" s="10"/>
    </row>
    <row r="52" spans="1:59" x14ac:dyDescent="0.25">
      <c r="A52" s="14"/>
      <c r="B52" s="14"/>
      <c r="C52" s="14"/>
      <c r="D52" s="14"/>
      <c r="E52" s="14"/>
      <c r="F52" s="14"/>
      <c r="G52" s="14"/>
      <c r="H52" s="14"/>
      <c r="N52" t="s">
        <v>66</v>
      </c>
      <c r="O52">
        <v>157735901.12521726</v>
      </c>
      <c r="P52">
        <v>7</v>
      </c>
      <c r="Q52">
        <v>22533700.160745323</v>
      </c>
      <c r="R52">
        <v>25.64841025685956</v>
      </c>
      <c r="S52">
        <v>5.5503589159572571E-20</v>
      </c>
      <c r="T52">
        <v>2.0997545705233955</v>
      </c>
      <c r="W52" s="26">
        <f>0.05/8</f>
        <v>6.2500000000000003E-3</v>
      </c>
    </row>
    <row r="53" spans="1:59" x14ac:dyDescent="0.25">
      <c r="A53" s="14"/>
      <c r="B53" s="14"/>
      <c r="C53" s="14"/>
      <c r="D53" s="14"/>
      <c r="E53" s="14"/>
      <c r="F53" s="14"/>
      <c r="G53" s="14"/>
      <c r="H53" s="14"/>
      <c r="N53" t="s">
        <v>69</v>
      </c>
      <c r="O53">
        <v>90491811.902300432</v>
      </c>
      <c r="P53">
        <v>103</v>
      </c>
      <c r="Q53">
        <v>878561.28060485853</v>
      </c>
      <c r="R53"/>
      <c r="S53"/>
      <c r="T53"/>
    </row>
    <row r="54" spans="1:59" x14ac:dyDescent="0.25">
      <c r="A54" s="14"/>
      <c r="B54" s="14"/>
      <c r="C54" s="14"/>
      <c r="D54" s="14"/>
      <c r="E54" s="14"/>
      <c r="F54" s="14"/>
      <c r="G54" s="14"/>
      <c r="H54" s="14"/>
      <c r="N54"/>
      <c r="O54"/>
      <c r="P54"/>
      <c r="Q54"/>
      <c r="R54"/>
      <c r="S54"/>
      <c r="T54"/>
    </row>
    <row r="55" spans="1:59" ht="13.8" thickBot="1" x14ac:dyDescent="0.3">
      <c r="A55" s="14"/>
      <c r="B55" s="14"/>
      <c r="C55" s="14"/>
      <c r="D55" s="14"/>
      <c r="E55" s="14"/>
      <c r="F55" s="14"/>
      <c r="G55" s="14"/>
      <c r="H55" s="14"/>
      <c r="N55" s="10" t="s">
        <v>72</v>
      </c>
      <c r="O55" s="10">
        <v>248227713.02751768</v>
      </c>
      <c r="P55" s="10">
        <v>110</v>
      </c>
      <c r="Q55" s="10"/>
      <c r="R55" s="10"/>
      <c r="S55" s="10"/>
      <c r="T55" s="10"/>
    </row>
    <row r="56" spans="1:59" ht="13.8" thickBot="1" x14ac:dyDescent="0.3">
      <c r="A56" s="15" t="s">
        <v>52</v>
      </c>
      <c r="B56" s="13">
        <v>734.61641254727169</v>
      </c>
      <c r="C56" s="13">
        <v>677.13101610113449</v>
      </c>
      <c r="D56" s="16">
        <v>539.13709286295398</v>
      </c>
      <c r="E56" s="14"/>
      <c r="F56" s="14"/>
      <c r="G56" s="14"/>
      <c r="H56" s="14"/>
      <c r="N56"/>
      <c r="O56"/>
      <c r="P56"/>
      <c r="Q56"/>
      <c r="R56"/>
      <c r="S56"/>
      <c r="T56"/>
    </row>
    <row r="57" spans="1:59" x14ac:dyDescent="0.25">
      <c r="A57" s="17" t="s">
        <v>76</v>
      </c>
      <c r="B57" s="14">
        <f>_xlfn.STDEV.P(A13:A22)</f>
        <v>179.17118051815515</v>
      </c>
      <c r="C57" s="14">
        <f t="shared" ref="C57" si="1">_xlfn.STDEV.P(B13:B22)</f>
        <v>240.41326752396381</v>
      </c>
      <c r="D57" s="14">
        <f>_xlfn.STDEV.P(C13:C17)</f>
        <v>167.10264106492249</v>
      </c>
      <c r="E57" s="14"/>
      <c r="F57" s="14"/>
      <c r="G57" s="14"/>
      <c r="H57" s="14"/>
      <c r="N57"/>
      <c r="O57"/>
      <c r="P57"/>
      <c r="Q57"/>
      <c r="R57"/>
      <c r="S57"/>
      <c r="T57"/>
    </row>
    <row r="58" spans="1:59" x14ac:dyDescent="0.25">
      <c r="A58" s="17" t="s">
        <v>77</v>
      </c>
      <c r="B58" s="14">
        <f>B57/SQRT(B59)</f>
        <v>56.658902149855798</v>
      </c>
      <c r="C58" s="14">
        <f t="shared" ref="C58:D58" si="2">C57/SQRT(C59)</f>
        <v>76.02535050991149</v>
      </c>
      <c r="D58" s="14">
        <f t="shared" si="2"/>
        <v>74.730572928182909</v>
      </c>
      <c r="E58" s="14"/>
      <c r="F58" s="14"/>
      <c r="G58" s="14"/>
      <c r="H58" s="14"/>
      <c r="N58"/>
    </row>
    <row r="59" spans="1:59" ht="13.8" thickBot="1" x14ac:dyDescent="0.3">
      <c r="A59" s="17" t="s">
        <v>78</v>
      </c>
      <c r="B59" s="13">
        <v>10</v>
      </c>
      <c r="C59" s="13">
        <v>10</v>
      </c>
      <c r="D59" s="16">
        <v>5</v>
      </c>
      <c r="E59" s="14"/>
      <c r="F59" s="14"/>
      <c r="G59" s="14"/>
      <c r="H59" s="14"/>
      <c r="N59"/>
      <c r="O59" s="30" t="s">
        <v>22</v>
      </c>
      <c r="P59" s="30" t="s">
        <v>23</v>
      </c>
      <c r="Q59" s="30" t="s">
        <v>24</v>
      </c>
      <c r="R59" s="30" t="s">
        <v>25</v>
      </c>
      <c r="S59" s="30" t="s">
        <v>41</v>
      </c>
      <c r="T59" s="30" t="s">
        <v>42</v>
      </c>
      <c r="U59" s="30" t="s">
        <v>43</v>
      </c>
      <c r="V59" s="30" t="s">
        <v>44</v>
      </c>
      <c r="Y59"/>
      <c r="AA59" s="2" t="s">
        <v>76</v>
      </c>
      <c r="AB59" s="2" t="s">
        <v>78</v>
      </c>
      <c r="AC59" s="2" t="s">
        <v>77</v>
      </c>
      <c r="AY59"/>
      <c r="AZ59" s="30"/>
      <c r="BA59" s="30"/>
      <c r="BB59" s="30"/>
      <c r="BC59" s="30"/>
      <c r="BD59" s="30"/>
      <c r="BE59" s="30"/>
      <c r="BF59" s="30"/>
      <c r="BG59" s="30"/>
    </row>
    <row r="60" spans="1:59" x14ac:dyDescent="0.25">
      <c r="A60" s="14"/>
      <c r="B60" s="14"/>
      <c r="C60" s="14"/>
      <c r="D60" s="14"/>
      <c r="E60" s="14"/>
      <c r="F60" s="14"/>
      <c r="G60" s="14"/>
      <c r="H60" s="14"/>
      <c r="N60" s="29" t="s">
        <v>79</v>
      </c>
      <c r="O60" s="69" t="s">
        <v>80</v>
      </c>
      <c r="P60" s="69" t="s">
        <v>81</v>
      </c>
      <c r="Q60" s="69" t="s">
        <v>82</v>
      </c>
      <c r="R60" s="69" t="s">
        <v>83</v>
      </c>
      <c r="S60" s="30" t="s">
        <v>41</v>
      </c>
      <c r="T60" s="30" t="s">
        <v>42</v>
      </c>
      <c r="U60" s="30" t="s">
        <v>43</v>
      </c>
      <c r="V60" s="30" t="s">
        <v>44</v>
      </c>
      <c r="Y60" t="s">
        <v>80</v>
      </c>
      <c r="Z60" s="6">
        <v>263.11974683157564</v>
      </c>
      <c r="AA60" s="6">
        <v>81.466577916138533</v>
      </c>
      <c r="AB60" s="2">
        <v>10</v>
      </c>
      <c r="AC60" s="6">
        <v>25.761993939457152</v>
      </c>
      <c r="AY60" s="29" t="s">
        <v>79</v>
      </c>
      <c r="AZ60" s="41" t="s">
        <v>80</v>
      </c>
      <c r="BA60" s="32" t="s">
        <v>81</v>
      </c>
      <c r="BB60" s="37" t="s">
        <v>82</v>
      </c>
      <c r="BC60" s="47" t="s">
        <v>83</v>
      </c>
      <c r="BD60" s="30" t="s">
        <v>41</v>
      </c>
      <c r="BE60" s="56" t="s">
        <v>42</v>
      </c>
      <c r="BF60" s="53" t="s">
        <v>43</v>
      </c>
      <c r="BG60" s="61" t="s">
        <v>44</v>
      </c>
    </row>
    <row r="61" spans="1:59" ht="13.8" thickBot="1" x14ac:dyDescent="0.3">
      <c r="A61" s="14"/>
      <c r="B61" s="14"/>
      <c r="C61" s="14"/>
      <c r="D61" s="14"/>
      <c r="E61" s="14"/>
      <c r="F61" s="14"/>
      <c r="G61" s="14"/>
      <c r="H61" s="14"/>
      <c r="N61" s="29" t="s">
        <v>84</v>
      </c>
      <c r="O61" s="25">
        <v>263.11974683157564</v>
      </c>
      <c r="P61" s="25">
        <v>362.60518971133433</v>
      </c>
      <c r="Q61" s="25">
        <v>469.86543101055224</v>
      </c>
      <c r="R61" s="25">
        <v>527.93426163428649</v>
      </c>
      <c r="S61" s="25">
        <v>1399.6931426107706</v>
      </c>
      <c r="T61" s="25">
        <v>2381.3230949907361</v>
      </c>
      <c r="U61" s="25">
        <v>2510.8363778723428</v>
      </c>
      <c r="V61" s="25">
        <v>3597.0807116573774</v>
      </c>
      <c r="Y61" t="s">
        <v>81</v>
      </c>
      <c r="Z61" s="6">
        <v>362.60518971133433</v>
      </c>
      <c r="AA61" s="6">
        <v>95.602204916758879</v>
      </c>
      <c r="AB61" s="2">
        <v>10</v>
      </c>
      <c r="AC61" s="6">
        <v>30.232071687110619</v>
      </c>
      <c r="AY61" s="29" t="s">
        <v>84</v>
      </c>
      <c r="AZ61" s="42">
        <v>263.11974683157564</v>
      </c>
      <c r="BA61" s="33">
        <v>362.60518971133433</v>
      </c>
      <c r="BB61" s="38">
        <v>469.86543101055224</v>
      </c>
      <c r="BC61" s="48">
        <v>527.93426163428649</v>
      </c>
      <c r="BD61" s="25">
        <v>1399.6931426107706</v>
      </c>
      <c r="BE61" s="57">
        <v>2381.3230949907361</v>
      </c>
      <c r="BF61" s="54">
        <v>2510.8363778723428</v>
      </c>
      <c r="BG61" s="62">
        <v>3597.0807116573774</v>
      </c>
    </row>
    <row r="62" spans="1:59" ht="14.4" thickTop="1" thickBot="1" x14ac:dyDescent="0.3">
      <c r="A62" s="18" t="s">
        <v>85</v>
      </c>
      <c r="B62" s="14"/>
      <c r="C62" s="14"/>
      <c r="D62" s="14"/>
      <c r="E62" s="14"/>
      <c r="F62" s="14"/>
      <c r="G62" s="14"/>
      <c r="H62" s="14"/>
      <c r="N62"/>
      <c r="O62" s="84"/>
      <c r="P62"/>
      <c r="Q62"/>
      <c r="R62"/>
      <c r="T62" s="31"/>
      <c r="U62" s="85"/>
      <c r="V62" s="85"/>
      <c r="Y62" t="s">
        <v>82</v>
      </c>
      <c r="Z62" s="6">
        <v>469.86543101055224</v>
      </c>
      <c r="AA62" s="6">
        <v>157.41689706960227</v>
      </c>
      <c r="AB62" s="2">
        <v>20</v>
      </c>
      <c r="AC62" s="6">
        <v>35.199488265471814</v>
      </c>
      <c r="AY62"/>
      <c r="AZ62" s="43"/>
      <c r="BA62" s="34"/>
      <c r="BB62" s="13"/>
      <c r="BC62" s="49"/>
      <c r="BE62" s="58"/>
      <c r="BF62" s="65"/>
      <c r="BG62" s="63"/>
    </row>
    <row r="63" spans="1:59" ht="14.4" thickTop="1" thickBot="1" x14ac:dyDescent="0.3">
      <c r="A63" s="14"/>
      <c r="B63" s="14"/>
      <c r="C63" s="14"/>
      <c r="D63" s="14"/>
      <c r="E63" s="14"/>
      <c r="F63" s="14"/>
      <c r="G63" s="14"/>
      <c r="H63" s="14"/>
      <c r="N63"/>
      <c r="O63"/>
      <c r="P63"/>
      <c r="Q63" s="9"/>
      <c r="R63" s="9"/>
      <c r="S63" s="31"/>
      <c r="T63" s="31"/>
      <c r="U63" s="12"/>
      <c r="Y63" t="s">
        <v>83</v>
      </c>
      <c r="Z63" s="6">
        <v>527.93426163428649</v>
      </c>
      <c r="AA63" s="6">
        <v>204.4228669549926</v>
      </c>
      <c r="AB63" s="2">
        <v>20</v>
      </c>
      <c r="AC63" s="6">
        <v>45.710342666675885</v>
      </c>
      <c r="AY63"/>
      <c r="AZ63" s="44"/>
      <c r="BA63" s="34"/>
      <c r="BB63" s="18"/>
      <c r="BC63" s="50"/>
      <c r="BD63" s="31"/>
      <c r="BE63" s="58"/>
      <c r="BF63" s="66"/>
      <c r="BG63" s="26"/>
    </row>
    <row r="64" spans="1:59" ht="14.4" thickTop="1" thickBot="1" x14ac:dyDescent="0.3">
      <c r="A64" s="14"/>
      <c r="B64" s="14"/>
      <c r="C64" s="14"/>
      <c r="D64" s="14"/>
      <c r="E64" s="14"/>
      <c r="F64" s="14"/>
      <c r="G64" s="14"/>
      <c r="H64" s="14"/>
      <c r="N64"/>
      <c r="O64" s="86"/>
      <c r="P64" s="31"/>
      <c r="Q64" s="31"/>
      <c r="R64" s="31"/>
      <c r="S64"/>
      <c r="T64"/>
      <c r="Y64" t="s">
        <v>41</v>
      </c>
      <c r="Z64" s="6">
        <v>1399.6931426107706</v>
      </c>
      <c r="AA64" s="6">
        <v>629.7642761503007</v>
      </c>
      <c r="AB64" s="2">
        <v>16</v>
      </c>
      <c r="AC64" s="6">
        <v>157.44106903757518</v>
      </c>
      <c r="AY64"/>
      <c r="AZ64" s="44"/>
      <c r="BA64" s="35"/>
      <c r="BB64" s="39"/>
      <c r="BC64" s="51"/>
      <c r="BD64"/>
      <c r="BE64" s="59"/>
      <c r="BF64" s="67"/>
      <c r="BG64" s="26"/>
    </row>
    <row r="65" spans="1:59" ht="13.8" thickTop="1" x14ac:dyDescent="0.25">
      <c r="A65" s="13" t="s">
        <v>48</v>
      </c>
      <c r="B65" s="13"/>
      <c r="C65" s="13"/>
      <c r="D65" s="14"/>
      <c r="E65" s="14"/>
      <c r="F65" s="14"/>
      <c r="G65" s="14"/>
      <c r="H65" s="14"/>
      <c r="N65"/>
      <c r="O65" s="31"/>
      <c r="P65" s="31"/>
      <c r="Q65"/>
      <c r="R65"/>
      <c r="S65"/>
      <c r="T65"/>
      <c r="Y65" t="s">
        <v>42</v>
      </c>
      <c r="Z65" s="6">
        <v>2381.3230949907361</v>
      </c>
      <c r="AA65" s="6">
        <v>857.77179853518555</v>
      </c>
      <c r="AB65" s="2">
        <v>10</v>
      </c>
      <c r="AC65" s="6">
        <v>271.25125960302688</v>
      </c>
      <c r="AY65"/>
      <c r="AZ65" s="45"/>
      <c r="BA65" s="35"/>
      <c r="BB65" s="13"/>
      <c r="BC65" s="49"/>
      <c r="BD65"/>
      <c r="BE65" s="59"/>
      <c r="BF65" s="67"/>
      <c r="BG65" s="26"/>
    </row>
    <row r="66" spans="1:59" ht="13.8" thickBot="1" x14ac:dyDescent="0.3">
      <c r="A66" s="13"/>
      <c r="B66" s="13"/>
      <c r="C66" s="13"/>
      <c r="D66" s="14"/>
      <c r="E66" s="14"/>
      <c r="F66" s="14"/>
      <c r="G66" s="14"/>
      <c r="H66" s="14"/>
      <c r="N66" s="29" t="s">
        <v>76</v>
      </c>
      <c r="O66" s="25">
        <f>_xlfn.STDEV.S($N$13:$N$22)</f>
        <v>85.873313131523858</v>
      </c>
      <c r="P66" s="25">
        <f>_xlfn.STDEV.S($O$13:$O$22)</f>
        <v>100.7735722903687</v>
      </c>
      <c r="Q66" s="25">
        <f>_xlfn.STDEV.S($P$13:$P$32)</f>
        <v>161.506328645829</v>
      </c>
      <c r="R66" s="25">
        <f>_xlfn.STDEV.S($Q$13:$Q$32)</f>
        <v>209.733436167006</v>
      </c>
      <c r="S66" s="25">
        <f>_xlfn.STDEV.S($R$13:$R$28)</f>
        <v>650.41774761772899</v>
      </c>
      <c r="T66" s="25">
        <f>_xlfn.STDEV.S($S$13:$S$22)</f>
        <v>1058.8626027443224</v>
      </c>
      <c r="U66" s="25">
        <f>_xlfn.STDEV.S($T$13:$T$20)</f>
        <v>916.99662461587036</v>
      </c>
      <c r="V66" s="25">
        <f>_xlfn.STDEV.S($U$13:$U$29)</f>
        <v>2041.4475842276188</v>
      </c>
      <c r="Y66" t="s">
        <v>43</v>
      </c>
      <c r="Z66" s="6">
        <v>2510.8363778723428</v>
      </c>
      <c r="AA66" s="6">
        <v>900.10683435707347</v>
      </c>
      <c r="AB66" s="2">
        <v>8</v>
      </c>
      <c r="AC66" s="6">
        <v>318.23582318312157</v>
      </c>
      <c r="AY66" s="29" t="s">
        <v>76</v>
      </c>
      <c r="AZ66" s="42">
        <f>_xlfn.STDEV.S($N$13:$N$22)</f>
        <v>85.873313131523858</v>
      </c>
      <c r="BA66" s="33">
        <f>_xlfn.STDEV.S($O$13:$O$22)</f>
        <v>100.7735722903687</v>
      </c>
      <c r="BB66" s="38">
        <f>_xlfn.STDEV.S($P$13:$P$32)</f>
        <v>161.506328645829</v>
      </c>
      <c r="BC66" s="48">
        <f>_xlfn.STDEV.S($Q$13:$Q$32)</f>
        <v>209.733436167006</v>
      </c>
      <c r="BD66" s="25">
        <f>_xlfn.STDEV.S($R$13:$R$28)</f>
        <v>650.41774761772899</v>
      </c>
      <c r="BE66" s="57">
        <f>_xlfn.STDEV.S($S$13:$S$22)</f>
        <v>1058.8626027443224</v>
      </c>
      <c r="BF66" s="54">
        <f>_xlfn.STDEV.S($T$13:$T$20)</f>
        <v>916.99662461587036</v>
      </c>
      <c r="BG66" s="62">
        <f>_xlfn.STDEV.S($U$13:$U$29)</f>
        <v>2041.4475842276188</v>
      </c>
    </row>
    <row r="67" spans="1:59" x14ac:dyDescent="0.25">
      <c r="A67" s="15"/>
      <c r="B67" s="15" t="s">
        <v>19</v>
      </c>
      <c r="C67" s="15" t="s">
        <v>20</v>
      </c>
      <c r="D67" s="14"/>
      <c r="E67" s="14"/>
      <c r="F67" s="14"/>
      <c r="G67" s="14"/>
      <c r="H67" s="14"/>
      <c r="N67" s="29" t="s">
        <v>78</v>
      </c>
      <c r="O67" s="24">
        <v>10</v>
      </c>
      <c r="P67" s="24">
        <v>10</v>
      </c>
      <c r="Q67" s="24">
        <v>20</v>
      </c>
      <c r="R67" s="24">
        <v>20</v>
      </c>
      <c r="S67" s="24">
        <v>16</v>
      </c>
      <c r="T67" s="24">
        <v>10</v>
      </c>
      <c r="U67" s="24">
        <v>8</v>
      </c>
      <c r="V67" s="24">
        <v>17</v>
      </c>
      <c r="Y67" t="s">
        <v>44</v>
      </c>
      <c r="Z67" s="6">
        <v>3597.0807116573774</v>
      </c>
      <c r="AA67" s="6">
        <v>1004.5252661538351</v>
      </c>
      <c r="AB67" s="2">
        <v>17</v>
      </c>
      <c r="AC67" s="6">
        <v>243.63316329140912</v>
      </c>
      <c r="AY67" s="29" t="s">
        <v>78</v>
      </c>
      <c r="AZ67" s="46">
        <v>10</v>
      </c>
      <c r="BA67" s="36">
        <v>10</v>
      </c>
      <c r="BB67" s="40">
        <v>20</v>
      </c>
      <c r="BC67" s="52">
        <v>20</v>
      </c>
      <c r="BD67" s="24">
        <v>16</v>
      </c>
      <c r="BE67" s="60">
        <v>10</v>
      </c>
      <c r="BF67" s="55">
        <v>8</v>
      </c>
      <c r="BG67" s="64">
        <v>17</v>
      </c>
    </row>
    <row r="68" spans="1:59" x14ac:dyDescent="0.25">
      <c r="A68" s="13" t="s">
        <v>54</v>
      </c>
      <c r="B68" s="19">
        <v>734.61641254727169</v>
      </c>
      <c r="C68" s="13">
        <v>677.13101610113449</v>
      </c>
      <c r="D68" s="14"/>
      <c r="E68" s="20">
        <f>ABS(B68-C68)</f>
        <v>57.485396446137202</v>
      </c>
      <c r="F68" s="14"/>
      <c r="G68" s="14"/>
      <c r="H68" s="14"/>
      <c r="N68" s="29" t="s">
        <v>77</v>
      </c>
      <c r="O68" s="25">
        <f>O66/SQRT(O67)</f>
        <v>27.155525972046181</v>
      </c>
      <c r="P68" s="25">
        <f t="shared" ref="P68:V68" si="3">P66/SQRT(P67)</f>
        <v>31.867401638919617</v>
      </c>
      <c r="Q68" s="25">
        <f t="shared" si="3"/>
        <v>36.113912964849519</v>
      </c>
      <c r="R68" s="25">
        <f t="shared" si="3"/>
        <v>46.897822042403831</v>
      </c>
      <c r="S68" s="25">
        <f t="shared" si="3"/>
        <v>162.60443690443225</v>
      </c>
      <c r="T68" s="25">
        <f t="shared" si="3"/>
        <v>334.84175538461159</v>
      </c>
      <c r="U68" s="25">
        <f>U66/SQRT(U67)</f>
        <v>324.20726579552843</v>
      </c>
      <c r="V68" s="25">
        <f t="shared" si="3"/>
        <v>495.12376581955755</v>
      </c>
      <c r="Y68"/>
      <c r="AY68" s="29" t="s">
        <v>77</v>
      </c>
      <c r="AZ68" s="42">
        <f>AZ66/SQRT(AZ67)</f>
        <v>27.155525972046181</v>
      </c>
      <c r="BA68" s="33">
        <f t="shared" ref="BA68:BE68" si="4">BA66/SQRT(BA67)</f>
        <v>31.867401638919617</v>
      </c>
      <c r="BB68" s="38">
        <f t="shared" si="4"/>
        <v>36.113912964849519</v>
      </c>
      <c r="BC68" s="48">
        <f t="shared" si="4"/>
        <v>46.897822042403831</v>
      </c>
      <c r="BD68" s="25">
        <f t="shared" si="4"/>
        <v>162.60443690443225</v>
      </c>
      <c r="BE68" s="57">
        <f t="shared" si="4"/>
        <v>334.84175538461159</v>
      </c>
      <c r="BF68" s="54">
        <f>BF66/SQRT(BF67)</f>
        <v>324.20726579552843</v>
      </c>
      <c r="BG68" s="62">
        <f t="shared" ref="BG68" si="5">BG66/SQRT(BG67)</f>
        <v>495.12376581955755</v>
      </c>
    </row>
    <row r="69" spans="1:59" ht="17.399999999999999" x14ac:dyDescent="0.3">
      <c r="A69" s="13" t="s">
        <v>53</v>
      </c>
      <c r="B69" s="19">
        <v>35669.235475854744</v>
      </c>
      <c r="C69" s="13">
        <v>64220.599112832191</v>
      </c>
      <c r="D69" s="14"/>
      <c r="E69" s="14"/>
      <c r="F69" s="14"/>
      <c r="G69" s="14"/>
      <c r="H69" s="14"/>
      <c r="BE69" s="68" t="s">
        <v>86</v>
      </c>
      <c r="BF69" s="68" t="s">
        <v>86</v>
      </c>
      <c r="BG69" s="68" t="s">
        <v>86</v>
      </c>
    </row>
    <row r="70" spans="1:59" x14ac:dyDescent="0.25">
      <c r="A70" s="13" t="s">
        <v>55</v>
      </c>
      <c r="B70" s="13">
        <v>10</v>
      </c>
      <c r="C70" s="13">
        <v>10</v>
      </c>
      <c r="D70" s="14"/>
      <c r="E70" s="14"/>
      <c r="F70" s="14"/>
      <c r="G70" s="14"/>
      <c r="H70" s="14"/>
    </row>
    <row r="71" spans="1:59" x14ac:dyDescent="0.25">
      <c r="A71" s="13" t="s">
        <v>56</v>
      </c>
      <c r="B71" s="13">
        <v>49944.917294343468</v>
      </c>
      <c r="C71" s="13"/>
      <c r="D71" s="14"/>
      <c r="E71" s="14"/>
      <c r="F71" s="14"/>
      <c r="G71" s="14"/>
      <c r="H71" s="14"/>
    </row>
    <row r="72" spans="1:59" x14ac:dyDescent="0.25">
      <c r="A72" s="13" t="s">
        <v>58</v>
      </c>
      <c r="B72" s="13">
        <v>0</v>
      </c>
      <c r="C72" s="13"/>
      <c r="D72" s="14"/>
      <c r="E72" s="14"/>
      <c r="F72" s="14"/>
      <c r="G72" s="14"/>
      <c r="H72" s="14"/>
    </row>
    <row r="73" spans="1:59" x14ac:dyDescent="0.25">
      <c r="A73" s="13" t="s">
        <v>61</v>
      </c>
      <c r="B73" s="13">
        <v>18</v>
      </c>
      <c r="C73" s="13"/>
      <c r="D73" s="14"/>
      <c r="E73" s="14"/>
      <c r="F73" s="14"/>
      <c r="G73" s="14"/>
      <c r="H73" s="14"/>
    </row>
    <row r="74" spans="1:59" x14ac:dyDescent="0.25">
      <c r="A74" s="13" t="s">
        <v>68</v>
      </c>
      <c r="B74" s="19">
        <v>0.57517087144403334</v>
      </c>
      <c r="C74" s="13"/>
      <c r="D74" s="14"/>
      <c r="E74" s="14"/>
      <c r="F74" s="14"/>
      <c r="G74" s="14"/>
      <c r="H74" s="14"/>
      <c r="N74" t="s">
        <v>48</v>
      </c>
      <c r="O74"/>
      <c r="P74"/>
      <c r="U74" t="s">
        <v>48</v>
      </c>
      <c r="V74"/>
      <c r="W74"/>
      <c r="AA74" t="s">
        <v>48</v>
      </c>
      <c r="AB74"/>
      <c r="AC74"/>
      <c r="AG74" t="s">
        <v>48</v>
      </c>
      <c r="AH74"/>
      <c r="AI74"/>
      <c r="AM74" t="s">
        <v>48</v>
      </c>
      <c r="AN74"/>
      <c r="AO74"/>
      <c r="AS74" t="s">
        <v>48</v>
      </c>
      <c r="AT74"/>
      <c r="AU74"/>
    </row>
    <row r="75" spans="1:59" ht="13.8" thickBot="1" x14ac:dyDescent="0.3">
      <c r="A75" s="13" t="s">
        <v>70</v>
      </c>
      <c r="B75" s="19">
        <v>0.28614804533035465</v>
      </c>
      <c r="C75" s="13"/>
      <c r="D75" s="14"/>
      <c r="E75" s="14"/>
      <c r="F75" s="14"/>
      <c r="G75" s="14"/>
      <c r="H75" s="14"/>
      <c r="N75"/>
      <c r="O75"/>
      <c r="P75"/>
      <c r="U75"/>
      <c r="V75"/>
      <c r="W75"/>
      <c r="AA75"/>
      <c r="AB75"/>
      <c r="AC75"/>
      <c r="AG75"/>
      <c r="AH75"/>
      <c r="AI75"/>
      <c r="AM75"/>
      <c r="AN75"/>
      <c r="AO75"/>
      <c r="AS75"/>
      <c r="AT75"/>
      <c r="AU75"/>
    </row>
    <row r="76" spans="1:59" x14ac:dyDescent="0.25">
      <c r="A76" s="13" t="s">
        <v>71</v>
      </c>
      <c r="B76" s="19">
        <v>1.7340636066175394</v>
      </c>
      <c r="C76" s="13"/>
      <c r="D76" s="14"/>
      <c r="E76" s="14"/>
      <c r="F76" s="14"/>
      <c r="G76" s="14"/>
      <c r="H76" s="14"/>
      <c r="N76" s="11"/>
      <c r="O76" s="11" t="s">
        <v>22</v>
      </c>
      <c r="P76" s="11" t="s">
        <v>23</v>
      </c>
      <c r="U76" s="11"/>
      <c r="V76" s="11" t="s">
        <v>23</v>
      </c>
      <c r="W76" s="11" t="s">
        <v>24</v>
      </c>
      <c r="AA76" s="11"/>
      <c r="AB76" s="11" t="s">
        <v>24</v>
      </c>
      <c r="AC76" s="11" t="s">
        <v>25</v>
      </c>
      <c r="AG76" s="11"/>
      <c r="AH76" s="11" t="s">
        <v>25</v>
      </c>
      <c r="AI76" s="11" t="s">
        <v>41</v>
      </c>
      <c r="AM76" s="11"/>
      <c r="AN76" s="11" t="s">
        <v>41</v>
      </c>
      <c r="AO76" s="11" t="s">
        <v>42</v>
      </c>
      <c r="AS76" s="11"/>
      <c r="AT76" s="11" t="s">
        <v>42</v>
      </c>
      <c r="AU76" s="11" t="s">
        <v>44</v>
      </c>
    </row>
    <row r="77" spans="1:59" x14ac:dyDescent="0.25">
      <c r="A77" s="13" t="s">
        <v>73</v>
      </c>
      <c r="B77" s="19">
        <v>0.5722960906607093</v>
      </c>
      <c r="C77" s="13"/>
      <c r="D77" s="14"/>
      <c r="E77" s="17" t="s">
        <v>67</v>
      </c>
      <c r="F77" s="14"/>
      <c r="G77" s="14"/>
      <c r="H77" s="14"/>
      <c r="N77" t="s">
        <v>54</v>
      </c>
      <c r="O77">
        <v>263.11974683157564</v>
      </c>
      <c r="P77">
        <v>362.60518971133433</v>
      </c>
      <c r="U77" t="s">
        <v>54</v>
      </c>
      <c r="V77">
        <v>362.60518971133433</v>
      </c>
      <c r="W77">
        <v>469.86543101055224</v>
      </c>
      <c r="AA77" t="s">
        <v>54</v>
      </c>
      <c r="AB77">
        <v>469.86543101055224</v>
      </c>
      <c r="AC77">
        <v>527.93426163428649</v>
      </c>
      <c r="AG77" t="s">
        <v>54</v>
      </c>
      <c r="AH77">
        <v>527.93426163428649</v>
      </c>
      <c r="AI77">
        <v>1399.6931426107706</v>
      </c>
      <c r="AM77" t="s">
        <v>54</v>
      </c>
      <c r="AN77">
        <v>1399.6931426107706</v>
      </c>
      <c r="AO77">
        <v>2381.3230949907361</v>
      </c>
      <c r="AS77" t="s">
        <v>54</v>
      </c>
      <c r="AT77">
        <v>2381.3230949907361</v>
      </c>
      <c r="AU77">
        <v>3597.0807116573774</v>
      </c>
    </row>
    <row r="78" spans="1:59" ht="13.8" thickBot="1" x14ac:dyDescent="0.3">
      <c r="A78" s="16" t="s">
        <v>75</v>
      </c>
      <c r="B78" s="21">
        <v>2.1009220402410378</v>
      </c>
      <c r="C78" s="16"/>
      <c r="D78" s="14"/>
      <c r="E78" s="14"/>
      <c r="F78" s="14"/>
      <c r="G78" s="14"/>
      <c r="H78" s="14"/>
      <c r="N78" t="s">
        <v>53</v>
      </c>
      <c r="O78">
        <v>7374.2259081847478</v>
      </c>
      <c r="P78">
        <v>10155.312872162167</v>
      </c>
      <c r="U78" t="s">
        <v>53</v>
      </c>
      <c r="V78">
        <v>10155.312872162167</v>
      </c>
      <c r="W78">
        <v>26084.294192654521</v>
      </c>
      <c r="AA78" t="s">
        <v>53</v>
      </c>
      <c r="AB78">
        <v>26084.294192654521</v>
      </c>
      <c r="AC78">
        <v>43988.11424641958</v>
      </c>
      <c r="AG78" t="s">
        <v>53</v>
      </c>
      <c r="AH78">
        <v>43988.11424641958</v>
      </c>
      <c r="AI78">
        <v>423043.24641611974</v>
      </c>
      <c r="AM78" t="s">
        <v>53</v>
      </c>
      <c r="AN78">
        <v>423043.24641611974</v>
      </c>
      <c r="AO78">
        <v>1121190.0114904807</v>
      </c>
      <c r="AS78" t="s">
        <v>53</v>
      </c>
      <c r="AT78">
        <v>1121190.0114904807</v>
      </c>
      <c r="AU78">
        <v>4167508.2391487807</v>
      </c>
    </row>
    <row r="79" spans="1:59" x14ac:dyDescent="0.25">
      <c r="A79" s="14"/>
      <c r="B79" s="14"/>
      <c r="C79" s="14"/>
      <c r="D79" s="14"/>
      <c r="E79" s="14"/>
      <c r="F79" s="14"/>
      <c r="G79" s="14"/>
      <c r="H79" s="14"/>
      <c r="N79" t="s">
        <v>55</v>
      </c>
      <c r="O79">
        <v>10</v>
      </c>
      <c r="P79">
        <v>10</v>
      </c>
      <c r="U79" t="s">
        <v>55</v>
      </c>
      <c r="V79">
        <v>10</v>
      </c>
      <c r="W79">
        <v>20</v>
      </c>
      <c r="AA79" t="s">
        <v>55</v>
      </c>
      <c r="AB79">
        <v>20</v>
      </c>
      <c r="AC79">
        <v>20</v>
      </c>
      <c r="AG79" t="s">
        <v>55</v>
      </c>
      <c r="AH79">
        <v>20</v>
      </c>
      <c r="AI79">
        <v>16</v>
      </c>
      <c r="AM79" t="s">
        <v>55</v>
      </c>
      <c r="AN79">
        <v>16</v>
      </c>
      <c r="AO79">
        <v>10</v>
      </c>
      <c r="AS79" t="s">
        <v>55</v>
      </c>
      <c r="AT79">
        <v>10</v>
      </c>
      <c r="AU79">
        <v>17</v>
      </c>
    </row>
    <row r="80" spans="1:59" x14ac:dyDescent="0.25">
      <c r="A80" s="14"/>
      <c r="B80" s="14"/>
      <c r="C80" s="14"/>
      <c r="D80" s="14"/>
      <c r="E80" s="14"/>
      <c r="F80" s="14"/>
      <c r="G80" s="14"/>
      <c r="H80" s="14"/>
      <c r="N80" t="s">
        <v>56</v>
      </c>
      <c r="O80">
        <v>8764.7693901734565</v>
      </c>
      <c r="P80"/>
      <c r="U80" t="s">
        <v>56</v>
      </c>
      <c r="V80">
        <v>20964.264482496266</v>
      </c>
      <c r="W80"/>
      <c r="AA80" t="s">
        <v>56</v>
      </c>
      <c r="AB80">
        <v>35036.204219537052</v>
      </c>
      <c r="AC80"/>
      <c r="AG80" t="s">
        <v>56</v>
      </c>
      <c r="AH80">
        <v>211218.31961540494</v>
      </c>
      <c r="AI80"/>
      <c r="AM80" t="s">
        <v>56</v>
      </c>
      <c r="AN80">
        <v>684848.28331900516</v>
      </c>
      <c r="AO80"/>
      <c r="AS80" t="s">
        <v>56</v>
      </c>
      <c r="AT80">
        <v>3070833.6771917925</v>
      </c>
      <c r="AU80"/>
    </row>
    <row r="81" spans="1:48" x14ac:dyDescent="0.25">
      <c r="A81" s="13" t="s">
        <v>48</v>
      </c>
      <c r="B81" s="13"/>
      <c r="C81" s="13"/>
      <c r="D81" s="14"/>
      <c r="E81" s="14"/>
      <c r="F81" s="14"/>
      <c r="G81" s="14"/>
      <c r="H81" s="14"/>
      <c r="N81" t="s">
        <v>58</v>
      </c>
      <c r="O81">
        <v>0</v>
      </c>
      <c r="P81"/>
      <c r="U81" t="s">
        <v>58</v>
      </c>
      <c r="V81">
        <v>0</v>
      </c>
      <c r="W81"/>
      <c r="AA81" t="s">
        <v>58</v>
      </c>
      <c r="AB81">
        <v>0</v>
      </c>
      <c r="AC81"/>
      <c r="AG81" t="s">
        <v>58</v>
      </c>
      <c r="AH81">
        <v>0</v>
      </c>
      <c r="AI81"/>
      <c r="AM81" t="s">
        <v>58</v>
      </c>
      <c r="AN81">
        <v>0</v>
      </c>
      <c r="AO81"/>
      <c r="AS81" t="s">
        <v>58</v>
      </c>
      <c r="AT81">
        <v>0</v>
      </c>
      <c r="AU81"/>
    </row>
    <row r="82" spans="1:48" ht="13.8" thickBot="1" x14ac:dyDescent="0.3">
      <c r="A82" s="13"/>
      <c r="B82" s="13"/>
      <c r="C82" s="13"/>
      <c r="D82" s="14"/>
      <c r="E82" s="14"/>
      <c r="F82" s="14"/>
      <c r="G82" s="14"/>
      <c r="H82" s="14"/>
      <c r="N82" t="s">
        <v>61</v>
      </c>
      <c r="O82">
        <v>18</v>
      </c>
      <c r="P82"/>
      <c r="U82" t="s">
        <v>61</v>
      </c>
      <c r="V82">
        <v>28</v>
      </c>
      <c r="W82"/>
      <c r="AA82" t="s">
        <v>61</v>
      </c>
      <c r="AB82">
        <v>38</v>
      </c>
      <c r="AC82"/>
      <c r="AG82" t="s">
        <v>61</v>
      </c>
      <c r="AH82">
        <v>34</v>
      </c>
      <c r="AI82"/>
      <c r="AM82" t="s">
        <v>61</v>
      </c>
      <c r="AN82">
        <v>24</v>
      </c>
      <c r="AO82"/>
      <c r="AS82" t="s">
        <v>61</v>
      </c>
      <c r="AT82">
        <v>25</v>
      </c>
      <c r="AU82"/>
    </row>
    <row r="83" spans="1:48" x14ac:dyDescent="0.25">
      <c r="A83" s="15"/>
      <c r="B83" s="15" t="s">
        <v>19</v>
      </c>
      <c r="C83" s="15" t="s">
        <v>21</v>
      </c>
      <c r="D83" s="14"/>
      <c r="E83" s="14"/>
      <c r="F83" s="14"/>
      <c r="G83" s="14"/>
      <c r="H83" s="14"/>
      <c r="N83" t="s">
        <v>68</v>
      </c>
      <c r="O83">
        <v>-2.3761524065411384</v>
      </c>
      <c r="P83"/>
      <c r="U83" t="s">
        <v>68</v>
      </c>
      <c r="V83">
        <v>-1.9127284828206426</v>
      </c>
      <c r="W83"/>
      <c r="AA83" t="s">
        <v>68</v>
      </c>
      <c r="AB83">
        <v>-0.98103512207844579</v>
      </c>
      <c r="AC83"/>
      <c r="AG83" t="s">
        <v>68</v>
      </c>
      <c r="AH83">
        <v>-5.6552828040277454</v>
      </c>
      <c r="AI83"/>
      <c r="AM83" t="s">
        <v>68</v>
      </c>
      <c r="AN83">
        <v>-2.9425505554265192</v>
      </c>
      <c r="AO83"/>
      <c r="AS83" t="s">
        <v>68</v>
      </c>
      <c r="AT83">
        <v>-1.7408503145616969</v>
      </c>
      <c r="AU83"/>
    </row>
    <row r="84" spans="1:48" x14ac:dyDescent="0.25">
      <c r="A84" s="13" t="s">
        <v>54</v>
      </c>
      <c r="B84" s="13">
        <v>734.61641254727169</v>
      </c>
      <c r="C84" s="13">
        <v>539.13709286295398</v>
      </c>
      <c r="D84" s="14"/>
      <c r="E84" s="20">
        <f>ABS(B84-C84)</f>
        <v>195.47931968431772</v>
      </c>
      <c r="F84" s="14"/>
      <c r="G84" s="14"/>
      <c r="H84" s="14"/>
      <c r="N84" t="s">
        <v>70</v>
      </c>
      <c r="O84">
        <v>1.440023753574861E-2</v>
      </c>
      <c r="P84"/>
      <c r="U84" t="s">
        <v>70</v>
      </c>
      <c r="V84">
        <v>3.3030654629353277E-2</v>
      </c>
      <c r="W84"/>
      <c r="AA84" t="s">
        <v>70</v>
      </c>
      <c r="AB84">
        <v>0.16639022266350295</v>
      </c>
      <c r="AC84"/>
      <c r="AG84" t="s">
        <v>70</v>
      </c>
      <c r="AH84">
        <v>1.2080489334881977E-6</v>
      </c>
      <c r="AI84"/>
      <c r="AM84" t="s">
        <v>70</v>
      </c>
      <c r="AN84">
        <v>3.555207664137736E-3</v>
      </c>
      <c r="AO84"/>
      <c r="AS84" t="s">
        <v>70</v>
      </c>
      <c r="AT84">
        <v>4.7002823005137043E-2</v>
      </c>
      <c r="AU84"/>
    </row>
    <row r="85" spans="1:48" x14ac:dyDescent="0.25">
      <c r="A85" s="13" t="s">
        <v>53</v>
      </c>
      <c r="B85" s="13">
        <v>35669.235475854744</v>
      </c>
      <c r="C85" s="13">
        <v>34904.115813590412</v>
      </c>
      <c r="D85" s="14"/>
      <c r="E85" s="14"/>
      <c r="F85" s="14"/>
      <c r="G85" s="14"/>
      <c r="H85" s="14"/>
      <c r="N85" t="s">
        <v>71</v>
      </c>
      <c r="O85">
        <v>1.7340636066175394</v>
      </c>
      <c r="P85"/>
      <c r="U85" t="s">
        <v>71</v>
      </c>
      <c r="V85">
        <v>1.7011309342659326</v>
      </c>
      <c r="W85"/>
      <c r="AA85" t="s">
        <v>71</v>
      </c>
      <c r="AB85">
        <v>1.6859544601667387</v>
      </c>
      <c r="AC85"/>
      <c r="AG85" t="s">
        <v>71</v>
      </c>
      <c r="AH85">
        <v>1.6909242551868542</v>
      </c>
      <c r="AI85"/>
      <c r="AM85" t="s">
        <v>71</v>
      </c>
      <c r="AN85">
        <v>1.7108820799094284</v>
      </c>
      <c r="AO85"/>
      <c r="AS85" t="s">
        <v>71</v>
      </c>
      <c r="AT85">
        <v>1.7081407612518986</v>
      </c>
      <c r="AU85"/>
    </row>
    <row r="86" spans="1:48" x14ac:dyDescent="0.25">
      <c r="A86" s="13" t="s">
        <v>55</v>
      </c>
      <c r="B86" s="13">
        <v>10</v>
      </c>
      <c r="C86" s="13">
        <v>5</v>
      </c>
      <c r="D86" s="14"/>
      <c r="E86" s="14"/>
      <c r="F86" s="14"/>
      <c r="G86" s="14"/>
      <c r="H86" s="14"/>
      <c r="N86" t="s">
        <v>73</v>
      </c>
      <c r="O86">
        <v>2.880047507149722E-2</v>
      </c>
      <c r="P86"/>
      <c r="R86" s="2" t="b">
        <f>O86&lt;$W$52</f>
        <v>0</v>
      </c>
      <c r="U86" t="s">
        <v>73</v>
      </c>
      <c r="V86">
        <v>6.6061309258706555E-2</v>
      </c>
      <c r="W86"/>
      <c r="X86" s="2" t="b">
        <f>V86&lt;$W$52</f>
        <v>0</v>
      </c>
      <c r="AA86" t="s">
        <v>73</v>
      </c>
      <c r="AB86">
        <v>0.3327804453270059</v>
      </c>
      <c r="AC86"/>
      <c r="AD86" s="2" t="b">
        <f>AB86&lt;$W$52</f>
        <v>0</v>
      </c>
      <c r="AG86" t="s">
        <v>73</v>
      </c>
      <c r="AH86">
        <v>2.4160978669763953E-6</v>
      </c>
      <c r="AI86"/>
      <c r="AJ86" s="2" t="b">
        <f>AH86&lt;$W$52</f>
        <v>1</v>
      </c>
      <c r="AM86" t="s">
        <v>73</v>
      </c>
      <c r="AN86">
        <v>7.110415328275472E-3</v>
      </c>
      <c r="AO86"/>
      <c r="AP86" s="2" t="b">
        <f>AN86&lt;$W$52</f>
        <v>0</v>
      </c>
      <c r="AS86" t="s">
        <v>73</v>
      </c>
      <c r="AT86">
        <v>9.4005646010274085E-2</v>
      </c>
      <c r="AU86"/>
      <c r="AV86" s="2" t="b">
        <f>AT86&lt;$W$52</f>
        <v>0</v>
      </c>
    </row>
    <row r="87" spans="1:48" ht="13.8" thickBot="1" x14ac:dyDescent="0.3">
      <c r="A87" s="13" t="s">
        <v>56</v>
      </c>
      <c r="B87" s="13">
        <v>35433.814041311867</v>
      </c>
      <c r="C87" s="13"/>
      <c r="D87" s="14"/>
      <c r="E87" s="14"/>
      <c r="F87" s="14"/>
      <c r="G87" s="14"/>
      <c r="H87" s="14"/>
      <c r="N87" s="10" t="s">
        <v>75</v>
      </c>
      <c r="O87" s="10">
        <v>2.1009220402410378</v>
      </c>
      <c r="P87" s="10"/>
      <c r="U87" s="10" t="s">
        <v>75</v>
      </c>
      <c r="V87" s="10">
        <v>2.0484071417952445</v>
      </c>
      <c r="W87" s="10"/>
      <c r="AA87" s="10" t="s">
        <v>75</v>
      </c>
      <c r="AB87" s="10">
        <v>2.0243941639119702</v>
      </c>
      <c r="AC87" s="10"/>
      <c r="AG87" s="10" t="s">
        <v>75</v>
      </c>
      <c r="AH87" s="10">
        <v>2.0322445093177191</v>
      </c>
      <c r="AI87" s="10"/>
      <c r="AM87" s="10" t="s">
        <v>75</v>
      </c>
      <c r="AN87" s="10">
        <v>2.0638985616280254</v>
      </c>
      <c r="AO87" s="10"/>
      <c r="AS87" s="10" t="s">
        <v>75</v>
      </c>
      <c r="AT87" s="10">
        <v>2.0595385527532977</v>
      </c>
      <c r="AU87" s="10"/>
    </row>
    <row r="88" spans="1:48" x14ac:dyDescent="0.25">
      <c r="A88" s="13" t="s">
        <v>58</v>
      </c>
      <c r="B88" s="13">
        <v>0</v>
      </c>
      <c r="C88" s="13"/>
      <c r="D88" s="14"/>
      <c r="E88" s="14"/>
      <c r="F88" s="14"/>
      <c r="G88" s="14"/>
      <c r="H88" s="14"/>
    </row>
    <row r="89" spans="1:48" ht="13.8" thickBot="1" x14ac:dyDescent="0.3">
      <c r="A89" s="13" t="s">
        <v>61</v>
      </c>
      <c r="B89" s="13">
        <v>13</v>
      </c>
      <c r="C89" s="13"/>
      <c r="D89" s="14"/>
      <c r="E89" s="14"/>
      <c r="F89" s="14"/>
      <c r="G89" s="14"/>
      <c r="H89" s="14"/>
      <c r="U89" t="s">
        <v>48</v>
      </c>
      <c r="V89"/>
      <c r="W89"/>
      <c r="AA89" t="s">
        <v>48</v>
      </c>
      <c r="AB89"/>
      <c r="AC89"/>
      <c r="AM89" t="s">
        <v>48</v>
      </c>
      <c r="AN89"/>
      <c r="AO89"/>
      <c r="AS89" t="s">
        <v>48</v>
      </c>
      <c r="AT89"/>
      <c r="AU89"/>
    </row>
    <row r="90" spans="1:48" ht="13.8" thickBot="1" x14ac:dyDescent="0.3">
      <c r="A90" s="13" t="s">
        <v>68</v>
      </c>
      <c r="B90" s="19">
        <v>1.8959690375034484</v>
      </c>
      <c r="C90" s="13"/>
      <c r="D90" s="14"/>
      <c r="E90" s="14"/>
      <c r="F90" s="14"/>
      <c r="G90" s="14"/>
      <c r="H90" s="14"/>
      <c r="N90" s="11"/>
      <c r="O90" s="11" t="s">
        <v>22</v>
      </c>
      <c r="P90" s="11" t="s">
        <v>24</v>
      </c>
      <c r="U90"/>
      <c r="V90"/>
      <c r="W90"/>
      <c r="AA90"/>
      <c r="AB90"/>
      <c r="AC90"/>
      <c r="AM90"/>
      <c r="AN90"/>
      <c r="AO90"/>
      <c r="AS90"/>
      <c r="AT90"/>
      <c r="AU90"/>
    </row>
    <row r="91" spans="1:48" x14ac:dyDescent="0.25">
      <c r="A91" s="13" t="s">
        <v>70</v>
      </c>
      <c r="B91" s="19">
        <v>4.0205393527483334E-2</v>
      </c>
      <c r="C91" s="13"/>
      <c r="D91" s="14"/>
      <c r="E91" s="14"/>
      <c r="F91" s="14"/>
      <c r="G91" s="14"/>
      <c r="H91" s="14"/>
      <c r="N91" t="s">
        <v>54</v>
      </c>
      <c r="O91">
        <v>263.11974683157564</v>
      </c>
      <c r="P91">
        <v>469.86543101055224</v>
      </c>
      <c r="U91" s="11"/>
      <c r="V91" s="11" t="s">
        <v>23</v>
      </c>
      <c r="W91" s="11" t="s">
        <v>25</v>
      </c>
      <c r="AA91" s="11"/>
      <c r="AB91" s="11" t="s">
        <v>24</v>
      </c>
      <c r="AC91" s="11" t="s">
        <v>41</v>
      </c>
      <c r="AM91" s="11"/>
      <c r="AN91" s="11" t="s">
        <v>41</v>
      </c>
      <c r="AO91" s="11" t="s">
        <v>43</v>
      </c>
      <c r="AS91" s="11"/>
      <c r="AT91" s="11" t="s">
        <v>42</v>
      </c>
      <c r="AU91" s="11" t="s">
        <v>43</v>
      </c>
    </row>
    <row r="92" spans="1:48" x14ac:dyDescent="0.25">
      <c r="A92" s="13" t="s">
        <v>71</v>
      </c>
      <c r="B92" s="19">
        <v>1.7709333959868729</v>
      </c>
      <c r="C92" s="13"/>
      <c r="D92" s="14"/>
      <c r="E92" s="14"/>
      <c r="F92" s="14"/>
      <c r="G92" s="14"/>
      <c r="H92" s="14"/>
      <c r="N92" t="s">
        <v>53</v>
      </c>
      <c r="O92">
        <v>7374.2259081847478</v>
      </c>
      <c r="P92">
        <v>26084.294192654521</v>
      </c>
      <c r="U92" t="s">
        <v>54</v>
      </c>
      <c r="V92">
        <v>362.60518971133433</v>
      </c>
      <c r="W92">
        <v>527.93426163428649</v>
      </c>
      <c r="AA92" t="s">
        <v>54</v>
      </c>
      <c r="AB92">
        <v>469.86543101055224</v>
      </c>
      <c r="AC92">
        <v>1399.6931426107706</v>
      </c>
      <c r="AM92" t="s">
        <v>54</v>
      </c>
      <c r="AN92">
        <v>1399.6931426107706</v>
      </c>
      <c r="AO92">
        <v>2510.8363778723428</v>
      </c>
      <c r="AS92" t="s">
        <v>54</v>
      </c>
      <c r="AT92">
        <v>2381.3230949907361</v>
      </c>
      <c r="AU92">
        <v>2510.8363778723428</v>
      </c>
    </row>
    <row r="93" spans="1:48" x14ac:dyDescent="0.25">
      <c r="A93" s="13" t="s">
        <v>73</v>
      </c>
      <c r="B93" s="19">
        <v>8.0410787054966668E-2</v>
      </c>
      <c r="C93" s="13"/>
      <c r="D93" s="14"/>
      <c r="E93" s="17" t="s">
        <v>67</v>
      </c>
      <c r="F93" s="14"/>
      <c r="G93" s="14"/>
      <c r="H93" s="14"/>
      <c r="N93" t="s">
        <v>55</v>
      </c>
      <c r="O93">
        <v>10</v>
      </c>
      <c r="P93">
        <v>20</v>
      </c>
      <c r="U93" t="s">
        <v>53</v>
      </c>
      <c r="V93">
        <v>10155.312872162167</v>
      </c>
      <c r="W93">
        <v>43988.11424641958</v>
      </c>
      <c r="AA93" t="s">
        <v>53</v>
      </c>
      <c r="AB93">
        <v>26084.294192654521</v>
      </c>
      <c r="AC93">
        <v>423043.24641611974</v>
      </c>
      <c r="AM93" t="s">
        <v>53</v>
      </c>
      <c r="AN93">
        <v>423043.24641611974</v>
      </c>
      <c r="AO93">
        <v>840882.80955689936</v>
      </c>
      <c r="AS93" t="s">
        <v>53</v>
      </c>
      <c r="AT93">
        <v>1121190.0114904807</v>
      </c>
      <c r="AU93">
        <v>840882.80955689936</v>
      </c>
    </row>
    <row r="94" spans="1:48" ht="13.8" thickBot="1" x14ac:dyDescent="0.3">
      <c r="A94" s="16" t="s">
        <v>75</v>
      </c>
      <c r="B94" s="21">
        <v>2.1603686564627926</v>
      </c>
      <c r="C94" s="16"/>
      <c r="D94" s="14"/>
      <c r="E94" s="14"/>
      <c r="F94" s="14"/>
      <c r="G94" s="14"/>
      <c r="H94" s="14"/>
      <c r="N94" t="s">
        <v>56</v>
      </c>
      <c r="O94">
        <v>20070.343672646381</v>
      </c>
      <c r="P94"/>
      <c r="U94" t="s">
        <v>55</v>
      </c>
      <c r="V94">
        <v>10</v>
      </c>
      <c r="W94">
        <v>20</v>
      </c>
      <c r="AA94" t="s">
        <v>55</v>
      </c>
      <c r="AB94">
        <v>20</v>
      </c>
      <c r="AC94">
        <v>16</v>
      </c>
      <c r="AM94" t="s">
        <v>55</v>
      </c>
      <c r="AN94">
        <v>16</v>
      </c>
      <c r="AO94">
        <v>8</v>
      </c>
      <c r="AS94" t="s">
        <v>55</v>
      </c>
      <c r="AT94">
        <v>10</v>
      </c>
      <c r="AU94">
        <v>8</v>
      </c>
    </row>
    <row r="95" spans="1:48" x14ac:dyDescent="0.25">
      <c r="A95" s="14"/>
      <c r="B95" s="14"/>
      <c r="C95" s="14"/>
      <c r="D95" s="14"/>
      <c r="E95" s="14"/>
      <c r="F95" s="14"/>
      <c r="G95" s="14"/>
      <c r="H95" s="14"/>
      <c r="N95" t="s">
        <v>58</v>
      </c>
      <c r="O95">
        <v>0</v>
      </c>
      <c r="P95"/>
      <c r="U95" t="s">
        <v>56</v>
      </c>
      <c r="V95">
        <v>33113.285233265415</v>
      </c>
      <c r="W95"/>
      <c r="AA95" t="s">
        <v>56</v>
      </c>
      <c r="AB95">
        <v>201213.24370300682</v>
      </c>
      <c r="AC95"/>
      <c r="AM95" t="s">
        <v>56</v>
      </c>
      <c r="AN95">
        <v>555992.19832454959</v>
      </c>
      <c r="AO95"/>
      <c r="AS95" t="s">
        <v>56</v>
      </c>
      <c r="AT95">
        <v>998555.61064453889</v>
      </c>
      <c r="AU95"/>
    </row>
    <row r="96" spans="1:48" x14ac:dyDescent="0.25">
      <c r="A96" s="13" t="s">
        <v>48</v>
      </c>
      <c r="B96" s="13"/>
      <c r="C96" s="13"/>
      <c r="D96" s="14"/>
      <c r="E96" s="14"/>
      <c r="F96" s="14"/>
      <c r="G96" s="14"/>
      <c r="H96" s="14"/>
      <c r="N96" t="s">
        <v>61</v>
      </c>
      <c r="O96">
        <v>28</v>
      </c>
      <c r="P96"/>
      <c r="U96" t="s">
        <v>58</v>
      </c>
      <c r="V96">
        <v>0</v>
      </c>
      <c r="W96"/>
      <c r="AA96" t="s">
        <v>58</v>
      </c>
      <c r="AB96">
        <v>0</v>
      </c>
      <c r="AC96"/>
      <c r="AM96" t="s">
        <v>58</v>
      </c>
      <c r="AN96">
        <v>0</v>
      </c>
      <c r="AO96"/>
      <c r="AS96" t="s">
        <v>58</v>
      </c>
      <c r="AT96">
        <v>0</v>
      </c>
      <c r="AU96"/>
    </row>
    <row r="97" spans="1:48" ht="13.8" thickBot="1" x14ac:dyDescent="0.3">
      <c r="A97" s="13"/>
      <c r="B97" s="13"/>
      <c r="C97" s="13"/>
      <c r="D97" s="14"/>
      <c r="E97" s="14"/>
      <c r="F97" s="14"/>
      <c r="G97" s="14"/>
      <c r="H97" s="14"/>
      <c r="N97" t="s">
        <v>68</v>
      </c>
      <c r="O97">
        <v>-3.7680219002651718</v>
      </c>
      <c r="P97"/>
      <c r="U97" t="s">
        <v>61</v>
      </c>
      <c r="V97">
        <v>28</v>
      </c>
      <c r="W97"/>
      <c r="AA97" t="s">
        <v>61</v>
      </c>
      <c r="AB97">
        <v>34</v>
      </c>
      <c r="AC97"/>
      <c r="AM97" t="s">
        <v>61</v>
      </c>
      <c r="AN97">
        <v>22</v>
      </c>
      <c r="AO97"/>
      <c r="AS97" t="s">
        <v>61</v>
      </c>
      <c r="AT97">
        <v>16</v>
      </c>
      <c r="AU97"/>
    </row>
    <row r="98" spans="1:48" x14ac:dyDescent="0.25">
      <c r="A98" s="15"/>
      <c r="B98" s="15" t="s">
        <v>20</v>
      </c>
      <c r="C98" s="15" t="s">
        <v>21</v>
      </c>
      <c r="D98" s="14"/>
      <c r="E98" s="14"/>
      <c r="F98" s="14"/>
      <c r="G98" s="14"/>
      <c r="H98" s="14"/>
      <c r="N98" t="s">
        <v>70</v>
      </c>
      <c r="O98">
        <v>3.8994866475898927E-4</v>
      </c>
      <c r="P98"/>
      <c r="U98" t="s">
        <v>68</v>
      </c>
      <c r="V98">
        <v>-2.34586201603349</v>
      </c>
      <c r="W98"/>
      <c r="AA98" t="s">
        <v>68</v>
      </c>
      <c r="AB98">
        <v>-6.1801347287630541</v>
      </c>
      <c r="AC98"/>
      <c r="AM98" t="s">
        <v>68</v>
      </c>
      <c r="AN98">
        <v>-3.4413992660678785</v>
      </c>
      <c r="AO98"/>
      <c r="AS98" t="s">
        <v>68</v>
      </c>
      <c r="AT98">
        <v>-0.27323537454084107</v>
      </c>
      <c r="AU98"/>
    </row>
    <row r="99" spans="1:48" x14ac:dyDescent="0.25">
      <c r="A99" s="13" t="s">
        <v>54</v>
      </c>
      <c r="B99" s="19">
        <v>677.13101610113449</v>
      </c>
      <c r="C99" s="13">
        <v>539.13709286295398</v>
      </c>
      <c r="D99" s="14"/>
      <c r="E99" s="20">
        <f>ABS(B99-C99)</f>
        <v>137.99392323818051</v>
      </c>
      <c r="F99" s="14"/>
      <c r="G99" s="14"/>
      <c r="H99" s="14"/>
      <c r="N99" t="s">
        <v>71</v>
      </c>
      <c r="O99">
        <v>1.7011309342659326</v>
      </c>
      <c r="P99"/>
      <c r="U99" t="s">
        <v>70</v>
      </c>
      <c r="V99">
        <v>1.3147240544881944E-2</v>
      </c>
      <c r="W99"/>
      <c r="AA99" t="s">
        <v>70</v>
      </c>
      <c r="AB99">
        <v>2.5157684357852791E-7</v>
      </c>
      <c r="AC99"/>
      <c r="AM99" t="s">
        <v>70</v>
      </c>
      <c r="AN99">
        <v>1.1645761529159918E-3</v>
      </c>
      <c r="AO99"/>
      <c r="AS99" t="s">
        <v>70</v>
      </c>
      <c r="AT99">
        <v>0.39408387493391966</v>
      </c>
      <c r="AU99"/>
    </row>
    <row r="100" spans="1:48" x14ac:dyDescent="0.25">
      <c r="A100" s="13" t="s">
        <v>53</v>
      </c>
      <c r="B100" s="19">
        <v>64220.599112832191</v>
      </c>
      <c r="C100" s="13">
        <v>34904.115813590412</v>
      </c>
      <c r="D100" s="14"/>
      <c r="E100" s="14"/>
      <c r="F100" s="14"/>
      <c r="G100" s="14"/>
      <c r="H100" s="14"/>
      <c r="N100" t="s">
        <v>73</v>
      </c>
      <c r="O100">
        <v>7.7989732951797854E-4</v>
      </c>
      <c r="P100"/>
      <c r="Q100" s="2" t="b">
        <f>O100&lt;$W$52</f>
        <v>1</v>
      </c>
      <c r="U100" t="s">
        <v>71</v>
      </c>
      <c r="V100">
        <v>1.7011309342659326</v>
      </c>
      <c r="W100"/>
      <c r="AA100" t="s">
        <v>71</v>
      </c>
      <c r="AB100">
        <v>1.6909242551868542</v>
      </c>
      <c r="AC100"/>
      <c r="AM100" t="s">
        <v>71</v>
      </c>
      <c r="AN100">
        <v>1.7171443743802424</v>
      </c>
      <c r="AO100"/>
      <c r="AS100" t="s">
        <v>71</v>
      </c>
      <c r="AT100">
        <v>1.7458836762762506</v>
      </c>
      <c r="AU100"/>
    </row>
    <row r="101" spans="1:48" ht="13.8" thickBot="1" x14ac:dyDescent="0.3">
      <c r="A101" s="13" t="s">
        <v>55</v>
      </c>
      <c r="B101" s="13">
        <v>10</v>
      </c>
      <c r="C101" s="13">
        <v>5</v>
      </c>
      <c r="D101" s="14"/>
      <c r="E101" s="14"/>
      <c r="F101" s="14"/>
      <c r="G101" s="14"/>
      <c r="H101" s="14"/>
      <c r="N101" s="10" t="s">
        <v>75</v>
      </c>
      <c r="O101" s="10">
        <v>2.0484071417952445</v>
      </c>
      <c r="P101" s="10"/>
      <c r="U101" t="s">
        <v>73</v>
      </c>
      <c r="V101">
        <v>2.6294481089763889E-2</v>
      </c>
      <c r="W101"/>
      <c r="X101" s="2" t="b">
        <f>V101&lt;$W$52</f>
        <v>0</v>
      </c>
      <c r="AA101" t="s">
        <v>73</v>
      </c>
      <c r="AB101">
        <v>5.0315368715705583E-7</v>
      </c>
      <c r="AC101"/>
      <c r="AD101" s="2" t="b">
        <f>AB101&lt;$W$52</f>
        <v>1</v>
      </c>
      <c r="AM101" t="s">
        <v>73</v>
      </c>
      <c r="AN101">
        <v>2.3291523058319836E-3</v>
      </c>
      <c r="AO101"/>
      <c r="AP101" s="2" t="b">
        <f>AN101&lt;$W$52</f>
        <v>1</v>
      </c>
      <c r="AS101" t="s">
        <v>73</v>
      </c>
      <c r="AT101">
        <v>0.78816774986783933</v>
      </c>
      <c r="AU101"/>
      <c r="AV101" s="2" t="b">
        <f>AT101&lt;$W$52</f>
        <v>0</v>
      </c>
    </row>
    <row r="102" spans="1:48" ht="13.8" thickBot="1" x14ac:dyDescent="0.3">
      <c r="A102" s="13" t="s">
        <v>56</v>
      </c>
      <c r="B102" s="13">
        <v>55200.142713065492</v>
      </c>
      <c r="C102" s="13"/>
      <c r="D102" s="14"/>
      <c r="E102" s="14"/>
      <c r="F102" s="14"/>
      <c r="G102" s="14"/>
      <c r="H102" s="14"/>
      <c r="N102"/>
      <c r="O102"/>
      <c r="P102"/>
      <c r="U102" s="10" t="s">
        <v>75</v>
      </c>
      <c r="V102" s="10">
        <v>2.0484071417952445</v>
      </c>
      <c r="W102" s="10"/>
      <c r="AA102" s="10" t="s">
        <v>75</v>
      </c>
      <c r="AB102" s="10">
        <v>2.0322445093177191</v>
      </c>
      <c r="AC102" s="10"/>
      <c r="AM102" s="10" t="s">
        <v>75</v>
      </c>
      <c r="AN102" s="10">
        <v>2.0738730679040258</v>
      </c>
      <c r="AO102" s="10"/>
      <c r="AS102" s="10" t="s">
        <v>75</v>
      </c>
      <c r="AT102" s="10">
        <v>2.119905299221255</v>
      </c>
      <c r="AU102" s="10"/>
    </row>
    <row r="103" spans="1:48" ht="13.8" thickBot="1" x14ac:dyDescent="0.3">
      <c r="A103" s="13" t="s">
        <v>58</v>
      </c>
      <c r="B103" s="13">
        <v>0</v>
      </c>
      <c r="C103" s="13"/>
      <c r="D103" s="14"/>
      <c r="E103" s="14"/>
      <c r="F103" s="14"/>
      <c r="G103" s="14"/>
      <c r="H103" s="14"/>
      <c r="N103" s="10"/>
      <c r="O103" s="10"/>
      <c r="P103" s="10"/>
    </row>
    <row r="104" spans="1:48" x14ac:dyDescent="0.25">
      <c r="A104" s="13" t="s">
        <v>61</v>
      </c>
      <c r="B104" s="13">
        <v>13</v>
      </c>
      <c r="C104" s="13"/>
      <c r="D104" s="14"/>
      <c r="E104" s="14"/>
      <c r="F104" s="14"/>
      <c r="G104" s="14"/>
      <c r="H104" s="14"/>
      <c r="U104" t="s">
        <v>48</v>
      </c>
      <c r="V104"/>
      <c r="W104"/>
      <c r="AS104" t="s">
        <v>48</v>
      </c>
      <c r="AT104"/>
      <c r="AU104"/>
    </row>
    <row r="105" spans="1:48" ht="13.8" thickBot="1" x14ac:dyDescent="0.3">
      <c r="A105" s="13" t="s">
        <v>68</v>
      </c>
      <c r="B105" s="19">
        <v>1.0723319215368425</v>
      </c>
      <c r="C105" s="13"/>
      <c r="D105" s="14"/>
      <c r="E105" s="14"/>
      <c r="F105" s="14"/>
      <c r="G105" s="14"/>
      <c r="H105" s="14"/>
      <c r="U105"/>
      <c r="V105"/>
      <c r="W105"/>
      <c r="AS105"/>
      <c r="AT105"/>
      <c r="AU105"/>
    </row>
    <row r="106" spans="1:48" x14ac:dyDescent="0.25">
      <c r="A106" s="13" t="s">
        <v>70</v>
      </c>
      <c r="B106" s="19">
        <v>0.15153728872680219</v>
      </c>
      <c r="C106" s="13"/>
      <c r="D106" s="14"/>
      <c r="E106" s="14"/>
      <c r="F106" s="14"/>
      <c r="G106" s="14"/>
      <c r="H106" s="14"/>
      <c r="U106" s="11"/>
      <c r="V106" s="11" t="s">
        <v>23</v>
      </c>
      <c r="W106" s="11" t="s">
        <v>41</v>
      </c>
      <c r="AS106" s="11"/>
      <c r="AT106" s="11" t="s">
        <v>42</v>
      </c>
      <c r="AU106" s="11" t="s">
        <v>44</v>
      </c>
    </row>
    <row r="107" spans="1:48" x14ac:dyDescent="0.25">
      <c r="A107" s="13" t="s">
        <v>71</v>
      </c>
      <c r="B107" s="19">
        <v>1.7709333959868729</v>
      </c>
      <c r="C107" s="13"/>
      <c r="D107" s="14"/>
      <c r="E107" s="14"/>
      <c r="F107" s="14"/>
      <c r="G107" s="14"/>
      <c r="H107" s="14"/>
      <c r="U107" t="s">
        <v>54</v>
      </c>
      <c r="V107">
        <v>362.60518971133433</v>
      </c>
      <c r="W107">
        <v>1399.6931426107706</v>
      </c>
      <c r="AS107" t="s">
        <v>54</v>
      </c>
      <c r="AT107">
        <v>2381.3230949907361</v>
      </c>
      <c r="AU107">
        <v>3597.0807116573774</v>
      </c>
    </row>
    <row r="108" spans="1:48" x14ac:dyDescent="0.25">
      <c r="A108" s="13" t="s">
        <v>73</v>
      </c>
      <c r="B108" s="19">
        <v>0.30307457745360439</v>
      </c>
      <c r="C108" s="13"/>
      <c r="D108" s="14"/>
      <c r="E108" s="17" t="s">
        <v>67</v>
      </c>
      <c r="F108" s="14"/>
      <c r="G108" s="14"/>
      <c r="H108" s="14"/>
      <c r="U108" t="s">
        <v>53</v>
      </c>
      <c r="V108">
        <v>10155.312872162167</v>
      </c>
      <c r="W108">
        <v>423043.24641611974</v>
      </c>
      <c r="AS108" t="s">
        <v>53</v>
      </c>
      <c r="AT108">
        <v>1121190.0114904807</v>
      </c>
      <c r="AU108">
        <v>4167508.2391487807</v>
      </c>
    </row>
    <row r="109" spans="1:48" ht="13.8" thickBot="1" x14ac:dyDescent="0.3">
      <c r="A109" s="16" t="s">
        <v>75</v>
      </c>
      <c r="B109" s="21">
        <v>2.1603686564627926</v>
      </c>
      <c r="C109" s="16"/>
      <c r="D109" s="14"/>
      <c r="E109" s="14"/>
      <c r="F109" s="14"/>
      <c r="G109" s="14"/>
      <c r="H109" s="14"/>
      <c r="U109" t="s">
        <v>55</v>
      </c>
      <c r="V109">
        <v>10</v>
      </c>
      <c r="W109">
        <v>16</v>
      </c>
      <c r="AS109" t="s">
        <v>55</v>
      </c>
      <c r="AT109">
        <v>10</v>
      </c>
      <c r="AU109">
        <v>17</v>
      </c>
    </row>
    <row r="110" spans="1:48" x14ac:dyDescent="0.25">
      <c r="U110" t="s">
        <v>56</v>
      </c>
      <c r="V110">
        <v>268210.27133713564</v>
      </c>
      <c r="W110"/>
      <c r="AS110" t="s">
        <v>56</v>
      </c>
      <c r="AT110">
        <v>3070833.6771917925</v>
      </c>
      <c r="AU110"/>
    </row>
    <row r="111" spans="1:48" x14ac:dyDescent="0.25">
      <c r="U111" t="s">
        <v>58</v>
      </c>
      <c r="V111">
        <v>0</v>
      </c>
      <c r="W111"/>
      <c r="AS111" t="s">
        <v>58</v>
      </c>
      <c r="AT111">
        <v>0</v>
      </c>
      <c r="AU111"/>
    </row>
    <row r="112" spans="1:48" x14ac:dyDescent="0.25">
      <c r="U112" t="s">
        <v>61</v>
      </c>
      <c r="V112">
        <v>24</v>
      </c>
      <c r="W112"/>
      <c r="AS112" t="s">
        <v>61</v>
      </c>
      <c r="AT112">
        <v>25</v>
      </c>
      <c r="AU112"/>
    </row>
    <row r="113" spans="21:48" x14ac:dyDescent="0.25">
      <c r="U113" t="s">
        <v>68</v>
      </c>
      <c r="V113">
        <v>-4.9676524516768774</v>
      </c>
      <c r="W113"/>
      <c r="AS113" t="s">
        <v>68</v>
      </c>
      <c r="AT113">
        <v>-1.7408503145616969</v>
      </c>
      <c r="AU113"/>
    </row>
    <row r="114" spans="21:48" x14ac:dyDescent="0.25">
      <c r="U114" t="s">
        <v>70</v>
      </c>
      <c r="V114">
        <v>2.2560356168666982E-5</v>
      </c>
      <c r="W114"/>
      <c r="AS114" t="s">
        <v>70</v>
      </c>
      <c r="AT114">
        <v>4.7002823005137043E-2</v>
      </c>
      <c r="AU114"/>
    </row>
    <row r="115" spans="21:48" x14ac:dyDescent="0.25">
      <c r="U115" t="s">
        <v>71</v>
      </c>
      <c r="V115">
        <v>1.7108820799094284</v>
      </c>
      <c r="W115"/>
      <c r="AS115" t="s">
        <v>71</v>
      </c>
      <c r="AT115">
        <v>1.7081407612518986</v>
      </c>
      <c r="AU115"/>
    </row>
    <row r="116" spans="21:48" x14ac:dyDescent="0.25">
      <c r="U116" t="s">
        <v>73</v>
      </c>
      <c r="V116">
        <v>4.5120712337333964E-5</v>
      </c>
      <c r="W116"/>
      <c r="X116" s="2" t="b">
        <f>V116&lt;$W$52</f>
        <v>1</v>
      </c>
      <c r="AS116" t="s">
        <v>73</v>
      </c>
      <c r="AT116">
        <v>9.4005646010274085E-2</v>
      </c>
      <c r="AU116"/>
      <c r="AV116" s="2" t="b">
        <f>AT116&lt;$W$52</f>
        <v>0</v>
      </c>
    </row>
    <row r="117" spans="21:48" ht="13.8" thickBot="1" x14ac:dyDescent="0.3">
      <c r="U117" s="10" t="s">
        <v>75</v>
      </c>
      <c r="V117" s="10">
        <v>2.0638985616280254</v>
      </c>
      <c r="W117" s="10"/>
      <c r="AS117" s="10" t="s">
        <v>75</v>
      </c>
      <c r="AT117" s="10">
        <v>2.0595385527532977</v>
      </c>
      <c r="AU117" s="10"/>
    </row>
  </sheetData>
  <sortState columnSort="1" ref="N10:U33">
    <sortCondition ref="N33:U33"/>
  </sortState>
  <hyperlinks>
    <hyperlink ref="C3" r:id="rId1" xr:uid="{5D2F38F7-B7CD-445D-8FA2-2F4E946C0D97}"/>
  </hyperlinks>
  <pageMargins left="0.75" right="0.75" top="1" bottom="1" header="0.5" footer="0.5"/>
  <pageSetup paperSize="9" firstPageNumber="4294967295" fitToWidth="0" fitToHeight="0" orientation="landscape" r:id="rId2"/>
  <headerFooter alignWithMargins="0">
    <oddHeader>&amp;L&amp;C&amp;[TAB]&amp;R</oddHeader>
    <oddFooter>&amp;L&amp;CСтраница &amp;[PAGE]&amp;R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656B4-7706-4FCB-9C4F-BDC50D6AA1AC}">
  <dimension ref="A1:Z112"/>
  <sheetViews>
    <sheetView topLeftCell="G1" zoomScale="90" zoomScaleNormal="90" workbookViewId="0">
      <selection activeCell="W38" sqref="W38"/>
    </sheetView>
  </sheetViews>
  <sheetFormatPr defaultColWidth="9" defaultRowHeight="13.2" x14ac:dyDescent="0.25"/>
  <cols>
    <col min="1" max="4" width="9" style="71"/>
    <col min="5" max="5" width="24.5546875" style="71" customWidth="1"/>
    <col min="6" max="6" width="9.6640625" style="71" bestFit="1" customWidth="1"/>
    <col min="7" max="11" width="9" style="71"/>
    <col min="12" max="12" width="12.33203125" style="71" customWidth="1"/>
    <col min="13" max="20" width="9.33203125" style="71" bestFit="1" customWidth="1"/>
    <col min="21" max="16384" width="9" style="71"/>
  </cols>
  <sheetData>
    <row r="1" spans="1:26" x14ac:dyDescent="0.25">
      <c r="A1" s="71" t="s">
        <v>87</v>
      </c>
      <c r="B1" s="71" t="s">
        <v>88</v>
      </c>
      <c r="G1" s="87" t="s">
        <v>89</v>
      </c>
    </row>
    <row r="2" spans="1:26" x14ac:dyDescent="0.25">
      <c r="A2" s="71">
        <v>360.87265372275715</v>
      </c>
      <c r="B2" s="71" t="s">
        <v>80</v>
      </c>
      <c r="D2" s="82">
        <f>_xlfn.STDEV.S(A2:A11)</f>
        <v>85.873313131523858</v>
      </c>
      <c r="E2" s="71" t="s">
        <v>90</v>
      </c>
      <c r="M2" s="71" t="s">
        <v>80</v>
      </c>
      <c r="N2" s="71" t="s">
        <v>81</v>
      </c>
      <c r="O2" s="71" t="s">
        <v>82</v>
      </c>
      <c r="P2" s="71" t="s">
        <v>83</v>
      </c>
      <c r="Q2" s="71" t="s">
        <v>41</v>
      </c>
      <c r="R2" s="71" t="s">
        <v>44</v>
      </c>
      <c r="S2" s="71" t="s">
        <v>42</v>
      </c>
      <c r="T2" s="71" t="s">
        <v>43</v>
      </c>
    </row>
    <row r="3" spans="1:26" x14ac:dyDescent="0.25">
      <c r="A3" s="71">
        <v>244.29966952110311</v>
      </c>
      <c r="B3" s="71" t="s">
        <v>80</v>
      </c>
      <c r="D3" s="83">
        <f>COUNT(A2:A11)</f>
        <v>10</v>
      </c>
      <c r="L3" s="71" t="s">
        <v>78</v>
      </c>
      <c r="M3" s="78">
        <v>10</v>
      </c>
      <c r="N3" s="78">
        <v>10</v>
      </c>
      <c r="O3" s="78">
        <v>20</v>
      </c>
      <c r="P3" s="78">
        <v>20</v>
      </c>
      <c r="Q3" s="78">
        <v>16</v>
      </c>
      <c r="R3" s="78">
        <v>17</v>
      </c>
      <c r="S3" s="78">
        <v>10</v>
      </c>
      <c r="T3" s="78">
        <v>8</v>
      </c>
      <c r="X3" s="71" t="s">
        <v>76</v>
      </c>
      <c r="Y3" s="71" t="s">
        <v>78</v>
      </c>
      <c r="Z3" s="71" t="s">
        <v>77</v>
      </c>
    </row>
    <row r="4" spans="1:26" x14ac:dyDescent="0.25">
      <c r="A4" s="71">
        <v>299.44404536956466</v>
      </c>
      <c r="B4" s="71" t="s">
        <v>80</v>
      </c>
      <c r="D4" s="82">
        <f>D2/SQRT(D3)</f>
        <v>27.155525972046181</v>
      </c>
      <c r="F4" s="71" t="s">
        <v>91</v>
      </c>
      <c r="G4" s="71" t="s">
        <v>61</v>
      </c>
      <c r="H4" s="71" t="s">
        <v>92</v>
      </c>
      <c r="I4" s="71" t="s">
        <v>63</v>
      </c>
      <c r="J4" s="71" t="s">
        <v>93</v>
      </c>
      <c r="L4" s="71" t="s">
        <v>94</v>
      </c>
      <c r="M4" s="76">
        <v>96.693510000000003</v>
      </c>
      <c r="N4" s="76">
        <v>205.27170000000001</v>
      </c>
      <c r="O4" s="76">
        <v>284.8897</v>
      </c>
      <c r="P4" s="76">
        <v>195.41419999999999</v>
      </c>
      <c r="Q4" s="76">
        <v>475.50360000000001</v>
      </c>
      <c r="R4" s="76">
        <v>1488.9839999999999</v>
      </c>
      <c r="S4" s="76">
        <v>853.46600000000001</v>
      </c>
      <c r="T4" s="76">
        <v>1477.8050000000001</v>
      </c>
      <c r="V4" s="71" t="s">
        <v>80</v>
      </c>
      <c r="W4" s="76">
        <v>263.11974683157564</v>
      </c>
      <c r="X4" s="76">
        <v>81.466577916138533</v>
      </c>
      <c r="Y4" s="71">
        <v>10</v>
      </c>
      <c r="Z4" s="76">
        <v>25.761993939457152</v>
      </c>
    </row>
    <row r="5" spans="1:26" x14ac:dyDescent="0.25">
      <c r="A5" s="71">
        <v>96.693509488513428</v>
      </c>
      <c r="B5" s="71" t="s">
        <v>80</v>
      </c>
      <c r="E5" s="71" t="s">
        <v>95</v>
      </c>
      <c r="F5" s="73">
        <v>157736000</v>
      </c>
      <c r="G5" s="71">
        <v>7</v>
      </c>
      <c r="H5" s="73">
        <v>22533700</v>
      </c>
      <c r="I5" s="71">
        <v>25.65</v>
      </c>
      <c r="J5" s="75">
        <v>5.5500000000000001E-20</v>
      </c>
      <c r="L5" s="71" t="s">
        <v>96</v>
      </c>
      <c r="M5" s="76">
        <v>385.86610000000002</v>
      </c>
      <c r="N5" s="76">
        <v>509.65010000000001</v>
      </c>
      <c r="O5" s="76">
        <v>874.91639999999995</v>
      </c>
      <c r="P5" s="76">
        <v>853.28160000000003</v>
      </c>
      <c r="Q5" s="76">
        <v>2384.192</v>
      </c>
      <c r="R5" s="76">
        <v>9014.31</v>
      </c>
      <c r="S5" s="76">
        <v>4001.8789999999999</v>
      </c>
      <c r="T5" s="76">
        <v>4137.9979999999996</v>
      </c>
      <c r="V5" s="71" t="s">
        <v>81</v>
      </c>
      <c r="W5" s="76">
        <v>362.60518971133433</v>
      </c>
      <c r="X5" s="76">
        <v>95.602204916758879</v>
      </c>
      <c r="Y5" s="71">
        <v>10</v>
      </c>
      <c r="Z5" s="76">
        <v>30.232071687110619</v>
      </c>
    </row>
    <row r="6" spans="1:26" x14ac:dyDescent="0.25">
      <c r="A6" s="71">
        <v>309.00077022178482</v>
      </c>
      <c r="B6" s="71" t="s">
        <v>80</v>
      </c>
      <c r="E6" s="71" t="s">
        <v>97</v>
      </c>
      <c r="F6" s="73">
        <v>90491800</v>
      </c>
      <c r="G6" s="71">
        <v>103</v>
      </c>
      <c r="H6" s="71">
        <v>878561</v>
      </c>
      <c r="I6" s="71" t="s">
        <v>98</v>
      </c>
      <c r="L6" s="71" t="s">
        <v>51</v>
      </c>
      <c r="M6" s="76">
        <v>2631.1970000000001</v>
      </c>
      <c r="N6" s="76">
        <v>3626.0520000000001</v>
      </c>
      <c r="O6" s="76">
        <v>9397.3089999999993</v>
      </c>
      <c r="P6" s="76">
        <v>10558.69</v>
      </c>
      <c r="Q6" s="76">
        <v>22395.09</v>
      </c>
      <c r="R6" s="76">
        <v>61150.37</v>
      </c>
      <c r="S6" s="76">
        <v>23813.23</v>
      </c>
      <c r="T6" s="76">
        <v>20086.689999999999</v>
      </c>
      <c r="V6" s="71" t="s">
        <v>82</v>
      </c>
      <c r="W6" s="76">
        <v>469.86543101055224</v>
      </c>
      <c r="X6" s="76">
        <v>157.41689706960227</v>
      </c>
      <c r="Y6" s="71">
        <v>20</v>
      </c>
      <c r="Z6" s="76">
        <v>35.199488265471814</v>
      </c>
    </row>
    <row r="7" spans="1:26" x14ac:dyDescent="0.25">
      <c r="A7" s="71">
        <v>201.58186341391584</v>
      </c>
      <c r="B7" s="71" t="s">
        <v>80</v>
      </c>
      <c r="E7" s="71" t="s">
        <v>99</v>
      </c>
      <c r="F7" s="73">
        <v>248228000</v>
      </c>
      <c r="G7" s="71">
        <v>110</v>
      </c>
      <c r="H7" s="74">
        <v>1.0000000000000001E-5</v>
      </c>
      <c r="L7" s="71" t="s">
        <v>54</v>
      </c>
      <c r="M7" s="77">
        <v>263.11970000000002</v>
      </c>
      <c r="N7" s="77">
        <v>362.60520000000002</v>
      </c>
      <c r="O7" s="77">
        <v>469.86540000000002</v>
      </c>
      <c r="P7" s="77">
        <v>527.93430000000001</v>
      </c>
      <c r="Q7" s="77">
        <v>1399.693</v>
      </c>
      <c r="R7" s="77">
        <v>3597.0810000000001</v>
      </c>
      <c r="S7" s="77">
        <v>2381.3229999999999</v>
      </c>
      <c r="T7" s="77">
        <v>2510.8359999999998</v>
      </c>
      <c r="V7" s="71" t="s">
        <v>83</v>
      </c>
      <c r="W7" s="76">
        <v>527.93426163428649</v>
      </c>
      <c r="X7" s="76">
        <v>204.4228669549926</v>
      </c>
      <c r="Y7" s="71">
        <v>20</v>
      </c>
      <c r="Z7" s="76">
        <v>45.710342666675885</v>
      </c>
    </row>
    <row r="8" spans="1:26" x14ac:dyDescent="0.25">
      <c r="A8" s="71">
        <v>385.8661176771663</v>
      </c>
      <c r="B8" s="71" t="s">
        <v>80</v>
      </c>
      <c r="L8" s="71" t="s">
        <v>100</v>
      </c>
      <c r="M8" s="77">
        <v>27.155529999999999</v>
      </c>
      <c r="N8" s="77">
        <v>31.8674</v>
      </c>
      <c r="O8" s="77">
        <v>36.113909999999997</v>
      </c>
      <c r="P8" s="77">
        <v>46.897820000000003</v>
      </c>
      <c r="Q8" s="77">
        <v>162.6044</v>
      </c>
      <c r="R8" s="77">
        <v>495.12380000000002</v>
      </c>
      <c r="S8" s="77">
        <v>334.84179999999998</v>
      </c>
      <c r="T8" s="77">
        <v>324.20729999999998</v>
      </c>
      <c r="V8" s="71" t="s">
        <v>41</v>
      </c>
      <c r="W8" s="76">
        <v>1399.6931426107706</v>
      </c>
      <c r="X8" s="76">
        <v>629.7642761503007</v>
      </c>
      <c r="Y8" s="71">
        <v>16</v>
      </c>
      <c r="Z8" s="76">
        <v>157.44106903757518</v>
      </c>
    </row>
    <row r="9" spans="1:26" x14ac:dyDescent="0.25">
      <c r="A9" s="71">
        <v>191.20780087298678</v>
      </c>
      <c r="B9" s="71" t="s">
        <v>80</v>
      </c>
      <c r="E9" s="71" t="s">
        <v>101</v>
      </c>
      <c r="L9" s="71" t="s">
        <v>53</v>
      </c>
      <c r="M9" s="76">
        <v>7374.2259999999997</v>
      </c>
      <c r="N9" s="76">
        <v>10155.31</v>
      </c>
      <c r="O9" s="76">
        <v>26084.29</v>
      </c>
      <c r="P9" s="76">
        <v>43988.11</v>
      </c>
      <c r="Q9" s="76">
        <v>423043.2</v>
      </c>
      <c r="R9" s="76">
        <v>4167508</v>
      </c>
      <c r="S9" s="76">
        <v>1121190</v>
      </c>
      <c r="T9" s="76">
        <v>840882.8</v>
      </c>
      <c r="V9" s="71" t="s">
        <v>42</v>
      </c>
      <c r="W9" s="76">
        <v>2381.3230949907361</v>
      </c>
      <c r="X9" s="76">
        <v>857.77179853518555</v>
      </c>
      <c r="Y9" s="71">
        <v>10</v>
      </c>
      <c r="Z9" s="76">
        <v>271.25125960302688</v>
      </c>
    </row>
    <row r="10" spans="1:26" x14ac:dyDescent="0.25">
      <c r="A10" s="71">
        <v>295.43851473623772</v>
      </c>
      <c r="B10" s="71" t="s">
        <v>80</v>
      </c>
      <c r="E10" s="71" t="s">
        <v>102</v>
      </c>
      <c r="F10" s="72">
        <v>1585570</v>
      </c>
      <c r="G10" s="71" t="s">
        <v>103</v>
      </c>
      <c r="H10" s="71">
        <v>878561</v>
      </c>
      <c r="I10" s="71" t="s">
        <v>104</v>
      </c>
      <c r="J10" s="71">
        <v>0.64346000000000003</v>
      </c>
      <c r="L10" s="71" t="s">
        <v>105</v>
      </c>
      <c r="M10" s="77">
        <v>85.873310000000004</v>
      </c>
      <c r="N10" s="77">
        <v>100.7736</v>
      </c>
      <c r="O10" s="77">
        <v>161.50630000000001</v>
      </c>
      <c r="P10" s="77">
        <v>209.73339999999999</v>
      </c>
      <c r="Q10" s="77">
        <v>650.41769999999997</v>
      </c>
      <c r="R10" s="77">
        <v>2041.4480000000001</v>
      </c>
      <c r="S10" s="77">
        <v>1058.8630000000001</v>
      </c>
      <c r="T10" s="77">
        <v>916.99659999999994</v>
      </c>
      <c r="V10" s="71" t="s">
        <v>43</v>
      </c>
      <c r="W10" s="76">
        <v>2510.8363778723428</v>
      </c>
      <c r="X10" s="76">
        <v>900.10683435707347</v>
      </c>
      <c r="Y10" s="71">
        <v>8</v>
      </c>
      <c r="Z10" s="76">
        <v>318.23582318312157</v>
      </c>
    </row>
    <row r="11" spans="1:26" x14ac:dyDescent="0.25">
      <c r="A11" s="71">
        <v>246.79252329172661</v>
      </c>
      <c r="B11" s="71" t="s">
        <v>80</v>
      </c>
      <c r="L11" s="71" t="s">
        <v>106</v>
      </c>
      <c r="M11" s="76">
        <v>271.1155</v>
      </c>
      <c r="N11" s="76">
        <v>334.25450000000001</v>
      </c>
      <c r="O11" s="76">
        <v>435.1071</v>
      </c>
      <c r="P11" s="76">
        <v>557.91700000000003</v>
      </c>
      <c r="Q11" s="76">
        <v>1274.31</v>
      </c>
      <c r="R11" s="76">
        <v>3277.9569999999999</v>
      </c>
      <c r="S11" s="76">
        <v>1944.02</v>
      </c>
      <c r="T11" s="76">
        <v>2529.4169999999999</v>
      </c>
      <c r="V11" s="71" t="s">
        <v>44</v>
      </c>
      <c r="W11" s="76">
        <v>3597.0807116573774</v>
      </c>
      <c r="X11" s="76">
        <v>1004.5252661538351</v>
      </c>
      <c r="Y11" s="71">
        <v>17</v>
      </c>
      <c r="Z11" s="76">
        <v>243.63316329140912</v>
      </c>
    </row>
    <row r="12" spans="1:26" x14ac:dyDescent="0.25">
      <c r="A12" s="71">
        <v>509.65010421636003</v>
      </c>
      <c r="B12" s="71" t="s">
        <v>81</v>
      </c>
      <c r="E12" s="71" t="s">
        <v>107</v>
      </c>
      <c r="F12" s="71">
        <v>0.60850000000000004</v>
      </c>
      <c r="L12" s="71" t="s">
        <v>108</v>
      </c>
      <c r="M12" s="76">
        <v>198.98830000000001</v>
      </c>
      <c r="N12" s="76">
        <v>283.09109999999998</v>
      </c>
      <c r="O12" s="76">
        <v>339.34440000000001</v>
      </c>
      <c r="P12" s="76">
        <v>304.8698</v>
      </c>
      <c r="Q12" s="76">
        <v>886.70680000000004</v>
      </c>
      <c r="R12" s="76">
        <v>2458.0010000000002</v>
      </c>
      <c r="S12" s="76">
        <v>1622.38</v>
      </c>
      <c r="T12" s="76">
        <v>1602.002</v>
      </c>
    </row>
    <row r="13" spans="1:26" x14ac:dyDescent="0.25">
      <c r="A13" s="71">
        <v>351.85837720205683</v>
      </c>
      <c r="B13" s="71" t="s">
        <v>81</v>
      </c>
      <c r="L13" s="71" t="s">
        <v>109</v>
      </c>
      <c r="M13" s="76">
        <v>321.96870000000001</v>
      </c>
      <c r="N13" s="76">
        <v>459.57560000000001</v>
      </c>
      <c r="O13" s="76">
        <v>589.31849999999997</v>
      </c>
      <c r="P13" s="76">
        <v>651.85770000000002</v>
      </c>
      <c r="Q13" s="76">
        <v>1978.643</v>
      </c>
      <c r="R13" s="76">
        <v>3859.6849999999999</v>
      </c>
      <c r="S13" s="76">
        <v>3452.3420000000001</v>
      </c>
      <c r="T13" s="76">
        <v>3001.67</v>
      </c>
    </row>
    <row r="14" spans="1:26" x14ac:dyDescent="0.25">
      <c r="A14" s="71">
        <v>316.65054833327599</v>
      </c>
      <c r="B14" s="71" t="s">
        <v>81</v>
      </c>
      <c r="E14" s="71" t="s">
        <v>110</v>
      </c>
      <c r="F14" s="71" t="s">
        <v>111</v>
      </c>
      <c r="G14" s="72">
        <v>1.8799999999999999E-7</v>
      </c>
      <c r="L14" s="71" t="s">
        <v>112</v>
      </c>
      <c r="M14" s="76">
        <v>-0.49651810000000002</v>
      </c>
      <c r="N14" s="76">
        <v>7.3452139999999999E-2</v>
      </c>
      <c r="O14" s="76">
        <v>0.95223979999999997</v>
      </c>
      <c r="P14" s="76">
        <v>-0.11063199999999999</v>
      </c>
      <c r="Q14" s="76">
        <v>0.32122499999999998</v>
      </c>
      <c r="R14" s="76">
        <v>1.8736729999999999</v>
      </c>
      <c r="S14" s="76">
        <v>0.2890895</v>
      </c>
      <c r="T14" s="76">
        <v>0.54461590000000004</v>
      </c>
    </row>
    <row r="15" spans="1:26" x14ac:dyDescent="0.25">
      <c r="A15" s="71">
        <v>205.27166398555707</v>
      </c>
      <c r="B15" s="71" t="s">
        <v>81</v>
      </c>
      <c r="E15" s="71" t="s">
        <v>113</v>
      </c>
      <c r="F15" s="71" t="s">
        <v>111</v>
      </c>
      <c r="G15" s="72">
        <v>1.5299999999999999E-5</v>
      </c>
      <c r="L15" s="71" t="s">
        <v>114</v>
      </c>
      <c r="M15" s="76">
        <v>0.2121663</v>
      </c>
      <c r="N15" s="76">
        <v>-1.3326340000000001</v>
      </c>
      <c r="O15" s="76">
        <v>0.4580824</v>
      </c>
      <c r="P15" s="76">
        <v>-0.86788580000000004</v>
      </c>
      <c r="Q15" s="76">
        <v>-1.3478209999999999</v>
      </c>
      <c r="R15" s="76">
        <v>3.3639199999999998</v>
      </c>
      <c r="S15" s="76">
        <v>-1.4145760000000001</v>
      </c>
      <c r="T15" s="76">
        <v>-0.29700029999999999</v>
      </c>
    </row>
    <row r="16" spans="1:26" x14ac:dyDescent="0.25">
      <c r="A16" s="71">
        <v>448.92050022859144</v>
      </c>
      <c r="B16" s="71" t="s">
        <v>81</v>
      </c>
      <c r="L16" s="71" t="s">
        <v>115</v>
      </c>
      <c r="M16" s="76">
        <v>247.2944</v>
      </c>
      <c r="N16" s="76">
        <v>349.53129999999999</v>
      </c>
      <c r="O16" s="76">
        <v>446.0616</v>
      </c>
      <c r="P16" s="76">
        <v>481.50689999999997</v>
      </c>
      <c r="Q16" s="76">
        <v>1252.5940000000001</v>
      </c>
      <c r="R16" s="76">
        <v>3195.0659999999998</v>
      </c>
      <c r="S16" s="76">
        <v>2158.0050000000001</v>
      </c>
      <c r="T16" s="76">
        <v>2366.9299999999998</v>
      </c>
    </row>
    <row r="17" spans="1:20" x14ac:dyDescent="0.25">
      <c r="A17" s="71">
        <v>281.8160453914968</v>
      </c>
      <c r="B17" s="71" t="s">
        <v>81</v>
      </c>
      <c r="E17" s="71" t="s">
        <v>116</v>
      </c>
      <c r="L17" s="71" t="s">
        <v>117</v>
      </c>
      <c r="M17" s="76">
        <v>32.636589999999998</v>
      </c>
      <c r="N17" s="76">
        <v>27.791540000000001</v>
      </c>
      <c r="O17" s="76">
        <v>34.372889999999998</v>
      </c>
      <c r="P17" s="76">
        <v>39.72719</v>
      </c>
      <c r="Q17" s="76">
        <v>46.468600000000002</v>
      </c>
      <c r="R17" s="76">
        <v>56.752899999999997</v>
      </c>
      <c r="S17" s="76">
        <v>44.465310000000002</v>
      </c>
      <c r="T17" s="76">
        <v>36.521560000000001</v>
      </c>
    </row>
    <row r="18" spans="1:20" x14ac:dyDescent="0.25">
      <c r="A18" s="71">
        <v>306.30528372500481</v>
      </c>
      <c r="B18" s="71" t="s">
        <v>81</v>
      </c>
    </row>
    <row r="19" spans="1:20" x14ac:dyDescent="0.25">
      <c r="A19" s="71">
        <v>458.11960711707798</v>
      </c>
      <c r="B19" s="71" t="s">
        <v>81</v>
      </c>
    </row>
    <row r="20" spans="1:20" x14ac:dyDescent="0.25">
      <c r="A20" s="71">
        <v>283.51617061586444</v>
      </c>
      <c r="B20" s="71" t="s">
        <v>81</v>
      </c>
      <c r="E20" s="71" t="s">
        <v>118</v>
      </c>
      <c r="L20" s="79" t="s">
        <v>119</v>
      </c>
    </row>
    <row r="21" spans="1:20" x14ac:dyDescent="0.25">
      <c r="A21" s="71">
        <v>463.94359629805768</v>
      </c>
      <c r="B21" s="71" t="s">
        <v>81</v>
      </c>
      <c r="M21" s="71" t="s">
        <v>80</v>
      </c>
      <c r="N21" s="71" t="s">
        <v>81</v>
      </c>
      <c r="O21" s="71" t="s">
        <v>82</v>
      </c>
      <c r="P21" s="71" t="s">
        <v>83</v>
      </c>
      <c r="Q21" s="71" t="s">
        <v>41</v>
      </c>
      <c r="R21" s="71" t="s">
        <v>44</v>
      </c>
      <c r="S21" s="71" t="s">
        <v>42</v>
      </c>
      <c r="T21" s="71" t="s">
        <v>43</v>
      </c>
    </row>
    <row r="22" spans="1:20" x14ac:dyDescent="0.25">
      <c r="A22" s="71">
        <v>611.57384187432501</v>
      </c>
      <c r="B22" s="71" t="s">
        <v>82</v>
      </c>
      <c r="E22" s="71" t="s">
        <v>120</v>
      </c>
      <c r="F22" s="71">
        <v>88.33</v>
      </c>
      <c r="L22" s="71" t="s">
        <v>80</v>
      </c>
      <c r="N22" s="71">
        <v>1</v>
      </c>
      <c r="O22" s="80">
        <v>1.549E-2</v>
      </c>
      <c r="P22" s="81">
        <v>9.6259999999999998E-2</v>
      </c>
      <c r="Q22" s="80">
        <v>7.8100000000000001E-4</v>
      </c>
      <c r="R22" s="80">
        <v>6.1649999999999997E-4</v>
      </c>
      <c r="S22" s="80">
        <v>5.1149999999999998E-3</v>
      </c>
      <c r="T22" s="80">
        <v>1.256E-2</v>
      </c>
    </row>
    <row r="23" spans="1:20" x14ac:dyDescent="0.25">
      <c r="A23" s="71">
        <v>524.29537559814491</v>
      </c>
      <c r="B23" s="71" t="s">
        <v>82</v>
      </c>
      <c r="E23" s="71" t="s">
        <v>121</v>
      </c>
      <c r="F23" s="71">
        <v>88.33</v>
      </c>
      <c r="L23" s="71" t="s">
        <v>81</v>
      </c>
      <c r="M23" s="71">
        <v>1</v>
      </c>
      <c r="O23" s="71">
        <v>1</v>
      </c>
      <c r="P23" s="71">
        <v>1</v>
      </c>
      <c r="Q23" s="80">
        <v>9.8390000000000001E-4</v>
      </c>
      <c r="R23" s="80">
        <v>6.1649999999999997E-4</v>
      </c>
      <c r="S23" s="80">
        <v>5.1149999999999998E-3</v>
      </c>
      <c r="T23" s="80">
        <v>1.256E-2</v>
      </c>
    </row>
    <row r="24" spans="1:20" x14ac:dyDescent="0.25">
      <c r="A24" s="71">
        <v>284.88967492401389</v>
      </c>
      <c r="B24" s="71" t="s">
        <v>82</v>
      </c>
      <c r="E24" s="71" t="s">
        <v>111</v>
      </c>
      <c r="F24" s="75">
        <v>2.7290000000000001E-16</v>
      </c>
      <c r="L24" s="71" t="s">
        <v>82</v>
      </c>
      <c r="M24" s="80">
        <v>1.549E-2</v>
      </c>
      <c r="N24" s="71">
        <v>1</v>
      </c>
      <c r="P24" s="71">
        <v>1</v>
      </c>
      <c r="Q24" s="80">
        <v>1.014E-4</v>
      </c>
      <c r="R24" s="80">
        <v>6.6959999999999999E-6</v>
      </c>
      <c r="S24" s="80">
        <v>4.1110000000000002E-4</v>
      </c>
      <c r="T24" s="80">
        <v>1.4779999999999999E-3</v>
      </c>
    </row>
    <row r="25" spans="1:20" x14ac:dyDescent="0.25">
      <c r="A25" s="71">
        <v>408.06242481894492</v>
      </c>
      <c r="B25" s="71" t="s">
        <v>82</v>
      </c>
      <c r="L25" s="71" t="s">
        <v>83</v>
      </c>
      <c r="M25" s="71">
        <v>9.6259999999999998E-2</v>
      </c>
      <c r="N25" s="71">
        <v>1</v>
      </c>
      <c r="O25" s="71">
        <v>1</v>
      </c>
      <c r="Q25" s="80">
        <v>2.1599999999999999E-4</v>
      </c>
      <c r="R25" s="80">
        <v>6.6959999999999999E-6</v>
      </c>
      <c r="S25" s="80">
        <v>3.3629999999999999E-4</v>
      </c>
      <c r="T25" s="80">
        <v>1.4779999999999999E-3</v>
      </c>
    </row>
    <row r="26" spans="1:20" x14ac:dyDescent="0.25">
      <c r="A26" s="71">
        <v>462.15184128796045</v>
      </c>
      <c r="B26" s="71" t="s">
        <v>82</v>
      </c>
      <c r="E26" s="83" t="s">
        <v>122</v>
      </c>
      <c r="F26" s="83"/>
      <c r="G26" s="83"/>
      <c r="H26" s="83"/>
      <c r="L26" s="71" t="s">
        <v>41</v>
      </c>
      <c r="M26" s="80">
        <v>7.8100000000000001E-4</v>
      </c>
      <c r="N26" s="80">
        <v>9.8390000000000001E-4</v>
      </c>
      <c r="O26" s="80">
        <v>1.014E-4</v>
      </c>
      <c r="P26" s="80">
        <v>2.1599999999999999E-4</v>
      </c>
      <c r="R26" s="80">
        <v>6.4590000000000003E-4</v>
      </c>
      <c r="S26" s="71">
        <v>0.80430000000000001</v>
      </c>
      <c r="T26" s="71">
        <v>0.43590000000000001</v>
      </c>
    </row>
    <row r="27" spans="1:20" x14ac:dyDescent="0.25">
      <c r="A27" s="71">
        <v>336.25364247991462</v>
      </c>
      <c r="B27" s="71" t="s">
        <v>82</v>
      </c>
      <c r="L27" s="71" t="s">
        <v>44</v>
      </c>
      <c r="M27" s="80">
        <v>6.1649999999999997E-4</v>
      </c>
      <c r="N27" s="80">
        <v>6.1649999999999997E-4</v>
      </c>
      <c r="O27" s="80">
        <v>6.6959999999999999E-6</v>
      </c>
      <c r="P27" s="80">
        <v>6.6959999999999999E-6</v>
      </c>
      <c r="Q27" s="80">
        <v>6.4590000000000003E-4</v>
      </c>
      <c r="S27" s="71">
        <v>1</v>
      </c>
      <c r="T27" s="71">
        <v>1</v>
      </c>
    </row>
    <row r="28" spans="1:20" x14ac:dyDescent="0.25">
      <c r="A28" s="71">
        <v>387.50070090119965</v>
      </c>
      <c r="B28" s="71" t="s">
        <v>82</v>
      </c>
      <c r="L28" s="71" t="s">
        <v>42</v>
      </c>
      <c r="M28" s="80">
        <v>5.1149999999999998E-3</v>
      </c>
      <c r="N28" s="80">
        <v>5.1149999999999998E-3</v>
      </c>
      <c r="O28" s="80">
        <v>4.1110000000000002E-4</v>
      </c>
      <c r="P28" s="80">
        <v>3.3629999999999999E-4</v>
      </c>
      <c r="Q28" s="71">
        <v>0.80430000000000001</v>
      </c>
      <c r="R28" s="71">
        <v>1</v>
      </c>
      <c r="T28" s="71">
        <v>1</v>
      </c>
    </row>
    <row r="29" spans="1:20" x14ac:dyDescent="0.25">
      <c r="A29" s="71">
        <v>348.61650491096435</v>
      </c>
      <c r="B29" s="71" t="s">
        <v>82</v>
      </c>
      <c r="L29" s="71" t="s">
        <v>43</v>
      </c>
      <c r="M29" s="80">
        <v>1.256E-2</v>
      </c>
      <c r="N29" s="80">
        <v>1.256E-2</v>
      </c>
      <c r="O29" s="80">
        <v>1.4779999999999999E-3</v>
      </c>
      <c r="P29" s="80">
        <v>1.4779999999999999E-3</v>
      </c>
      <c r="Q29" s="71">
        <v>0.43590000000000001</v>
      </c>
      <c r="R29" s="71">
        <v>1</v>
      </c>
      <c r="S29" s="71">
        <v>1</v>
      </c>
    </row>
    <row r="30" spans="1:20" x14ac:dyDescent="0.25">
      <c r="A30" s="71">
        <v>680.72197169591823</v>
      </c>
      <c r="B30" s="71" t="s">
        <v>82</v>
      </c>
    </row>
    <row r="31" spans="1:20" x14ac:dyDescent="0.25">
      <c r="A31" s="71">
        <v>483.8046152015562</v>
      </c>
      <c r="B31" s="71" t="s">
        <v>82</v>
      </c>
    </row>
    <row r="32" spans="1:20" x14ac:dyDescent="0.25">
      <c r="A32" s="71">
        <v>518.58151808922935</v>
      </c>
      <c r="B32" s="71" t="s">
        <v>82</v>
      </c>
    </row>
    <row r="33" spans="1:20" x14ac:dyDescent="0.25">
      <c r="A33" s="71">
        <v>300.98424258391367</v>
      </c>
      <c r="B33" s="71" t="s">
        <v>82</v>
      </c>
      <c r="L33" s="79" t="s">
        <v>123</v>
      </c>
    </row>
    <row r="34" spans="1:20" x14ac:dyDescent="0.25">
      <c r="A34" s="71">
        <v>394.47790591345932</v>
      </c>
      <c r="B34" s="71" t="s">
        <v>82</v>
      </c>
      <c r="M34" s="71" t="s">
        <v>80</v>
      </c>
      <c r="N34" s="71" t="s">
        <v>81</v>
      </c>
      <c r="O34" s="71" t="s">
        <v>82</v>
      </c>
      <c r="P34" s="71" t="s">
        <v>83</v>
      </c>
      <c r="Q34" s="71" t="s">
        <v>41</v>
      </c>
      <c r="R34" s="71" t="s">
        <v>44</v>
      </c>
      <c r="S34" s="71" t="s">
        <v>42</v>
      </c>
      <c r="T34" s="71" t="s">
        <v>43</v>
      </c>
    </row>
    <row r="35" spans="1:20" x14ac:dyDescent="0.25">
      <c r="A35" s="71">
        <v>358.05912711800613</v>
      </c>
      <c r="B35" s="71" t="s">
        <v>82</v>
      </c>
      <c r="L35" s="71" t="s">
        <v>80</v>
      </c>
      <c r="N35" s="71">
        <v>5.3900000000000003E-2</v>
      </c>
      <c r="O35" s="80">
        <v>5.5329999999999995E-4</v>
      </c>
      <c r="P35" s="80">
        <v>3.4380000000000001E-3</v>
      </c>
      <c r="Q35" s="80">
        <v>2.7889999999999999E-5</v>
      </c>
      <c r="R35" s="80">
        <v>2.2019999999999999E-5</v>
      </c>
      <c r="S35" s="80">
        <v>1.827E-4</v>
      </c>
      <c r="T35" s="80">
        <v>4.4870000000000001E-4</v>
      </c>
    </row>
    <row r="36" spans="1:20" x14ac:dyDescent="0.25">
      <c r="A36" s="71">
        <v>496.69153717512688</v>
      </c>
      <c r="B36" s="71" t="s">
        <v>82</v>
      </c>
      <c r="L36" s="71" t="s">
        <v>81</v>
      </c>
      <c r="M36" s="71" t="b">
        <f>N35&lt;M44</f>
        <v>0</v>
      </c>
      <c r="O36" s="71">
        <v>6.7890000000000006E-2</v>
      </c>
      <c r="P36" s="71">
        <v>5.0259999999999999E-2</v>
      </c>
      <c r="Q36" s="80">
        <v>3.5139999999999999E-5</v>
      </c>
      <c r="R36" s="80">
        <v>2.2019999999999999E-5</v>
      </c>
      <c r="S36" s="80">
        <v>1.827E-4</v>
      </c>
      <c r="T36" s="80">
        <v>4.4870000000000001E-4</v>
      </c>
    </row>
    <row r="37" spans="1:20" x14ac:dyDescent="0.25">
      <c r="A37" s="71">
        <v>296.3451783760637</v>
      </c>
      <c r="B37" s="71" t="s">
        <v>82</v>
      </c>
      <c r="L37" s="71" t="s">
        <v>82</v>
      </c>
      <c r="M37" s="71" t="b">
        <f>O35&lt;M44</f>
        <v>1</v>
      </c>
      <c r="N37" s="71" t="b">
        <f>O36&lt;M44</f>
        <v>0</v>
      </c>
      <c r="P37" s="71">
        <v>0.36480000000000001</v>
      </c>
      <c r="Q37" s="80">
        <v>3.6200000000000001E-6</v>
      </c>
      <c r="R37" s="80">
        <v>2.3920000000000002E-7</v>
      </c>
      <c r="S37" s="80">
        <v>1.468E-5</v>
      </c>
      <c r="T37" s="80">
        <v>5.2779999999999999E-5</v>
      </c>
    </row>
    <row r="38" spans="1:20" x14ac:dyDescent="0.25">
      <c r="A38" s="71">
        <v>713.50649327784583</v>
      </c>
      <c r="B38" s="71" t="s">
        <v>82</v>
      </c>
      <c r="L38" s="71" t="s">
        <v>83</v>
      </c>
      <c r="M38" s="71" t="b">
        <f>P35&lt;M44</f>
        <v>1</v>
      </c>
      <c r="N38" s="71" t="b">
        <f>P36&lt;M44</f>
        <v>0</v>
      </c>
      <c r="O38" s="71" t="b">
        <f>P37&lt;M44</f>
        <v>0</v>
      </c>
      <c r="Q38" s="80">
        <v>7.7160000000000003E-6</v>
      </c>
      <c r="R38" s="80">
        <v>2.3920000000000002E-7</v>
      </c>
      <c r="S38" s="80">
        <v>1.201E-5</v>
      </c>
      <c r="T38" s="80">
        <v>5.2779999999999999E-5</v>
      </c>
    </row>
    <row r="39" spans="1:20" x14ac:dyDescent="0.25">
      <c r="A39" s="71">
        <v>874.91635066338631</v>
      </c>
      <c r="B39" s="71" t="s">
        <v>82</v>
      </c>
      <c r="L39" s="71" t="s">
        <v>41</v>
      </c>
      <c r="M39" s="71" t="b">
        <f>Q35&lt;M44</f>
        <v>1</v>
      </c>
      <c r="N39" s="72" t="b">
        <f>Q36&lt;M44</f>
        <v>1</v>
      </c>
      <c r="O39" s="72" t="b">
        <f>Q37&lt;M44</f>
        <v>1</v>
      </c>
      <c r="P39" s="72" t="b">
        <f>Q38&lt;M44</f>
        <v>1</v>
      </c>
      <c r="R39" s="80">
        <v>2.3070000000000001E-5</v>
      </c>
      <c r="S39" s="71">
        <v>2.8719999999999999E-2</v>
      </c>
      <c r="T39" s="71">
        <v>1.5570000000000001E-2</v>
      </c>
    </row>
    <row r="40" spans="1:20" x14ac:dyDescent="0.25">
      <c r="A40" s="71">
        <v>610.99289856082294</v>
      </c>
      <c r="B40" s="71" t="s">
        <v>82</v>
      </c>
      <c r="L40" s="71" t="s">
        <v>44</v>
      </c>
      <c r="M40" s="71" t="b">
        <f>R35&lt;M44</f>
        <v>1</v>
      </c>
      <c r="N40" s="72" t="b">
        <f>R36&lt;M44</f>
        <v>1</v>
      </c>
      <c r="O40" s="72" t="b">
        <f>R37&lt;M44</f>
        <v>1</v>
      </c>
      <c r="P40" s="72" t="b">
        <f>R38&lt;M44</f>
        <v>1</v>
      </c>
      <c r="Q40" s="72" t="b">
        <f>R39&lt;M44</f>
        <v>1</v>
      </c>
      <c r="S40" s="71">
        <v>0.13850000000000001</v>
      </c>
      <c r="T40" s="71">
        <v>0.1091</v>
      </c>
    </row>
    <row r="41" spans="1:20" x14ac:dyDescent="0.25">
      <c r="A41" s="71">
        <v>304.88277476024956</v>
      </c>
      <c r="B41" s="71" t="s">
        <v>82</v>
      </c>
      <c r="L41" s="71" t="s">
        <v>42</v>
      </c>
      <c r="M41" s="71" t="b">
        <f>S35&lt;M44</f>
        <v>1</v>
      </c>
      <c r="N41" s="71" t="b">
        <f>S36&lt;M44</f>
        <v>1</v>
      </c>
      <c r="O41" s="72" t="b">
        <f>S37&lt;M44</f>
        <v>1</v>
      </c>
      <c r="P41" s="72" t="b">
        <f>S38&lt;M44</f>
        <v>1</v>
      </c>
      <c r="Q41" s="71" t="b">
        <f>S39&lt;M44</f>
        <v>0</v>
      </c>
      <c r="R41" s="71" t="b">
        <f>S40&lt;M44</f>
        <v>0</v>
      </c>
      <c r="T41" s="71">
        <v>0.96460000000000001</v>
      </c>
    </row>
    <row r="42" spans="1:20" x14ac:dyDescent="0.25">
      <c r="A42" s="71">
        <v>195.41416724147246</v>
      </c>
      <c r="B42" s="71" t="s">
        <v>83</v>
      </c>
      <c r="L42" s="71" t="s">
        <v>43</v>
      </c>
      <c r="M42" s="71" t="b">
        <f>T35&lt;M44</f>
        <v>1</v>
      </c>
      <c r="N42" s="71" t="b">
        <f>T36&lt;M44</f>
        <v>1</v>
      </c>
      <c r="O42" s="72" t="b">
        <f>T37&lt;M44</f>
        <v>1</v>
      </c>
      <c r="P42" s="72" t="b">
        <f>T38&lt;M44</f>
        <v>1</v>
      </c>
      <c r="Q42" s="71" t="b">
        <f>T39&lt;M44</f>
        <v>0</v>
      </c>
      <c r="R42" s="71" t="b">
        <f>T40&lt;M44</f>
        <v>0</v>
      </c>
      <c r="S42" s="71" t="b">
        <f>T41&lt;M44</f>
        <v>0</v>
      </c>
    </row>
    <row r="43" spans="1:20" x14ac:dyDescent="0.25">
      <c r="A43" s="71">
        <v>242.53410282736601</v>
      </c>
      <c r="B43" s="71" t="s">
        <v>83</v>
      </c>
    </row>
    <row r="44" spans="1:20" x14ac:dyDescent="0.25">
      <c r="A44" s="71">
        <v>267.22397164531276</v>
      </c>
      <c r="B44" s="71" t="s">
        <v>83</v>
      </c>
      <c r="M44" s="71">
        <f>0.05/8</f>
        <v>6.2500000000000003E-3</v>
      </c>
    </row>
    <row r="45" spans="1:20" x14ac:dyDescent="0.25">
      <c r="A45" s="71">
        <v>568.00256976291257</v>
      </c>
      <c r="B45" s="71" t="s">
        <v>83</v>
      </c>
    </row>
    <row r="46" spans="1:20" x14ac:dyDescent="0.25">
      <c r="A46" s="71">
        <v>646.32302334842279</v>
      </c>
      <c r="B46" s="71" t="s">
        <v>83</v>
      </c>
    </row>
    <row r="47" spans="1:20" x14ac:dyDescent="0.25">
      <c r="A47" s="71">
        <v>547.83134581200852</v>
      </c>
      <c r="B47" s="71" t="s">
        <v>83</v>
      </c>
    </row>
    <row r="48" spans="1:20" x14ac:dyDescent="0.25">
      <c r="A48" s="71">
        <v>492.07306924871381</v>
      </c>
      <c r="B48" s="71" t="s">
        <v>83</v>
      </c>
    </row>
    <row r="49" spans="1:2" x14ac:dyDescent="0.25">
      <c r="A49" s="71">
        <v>444.31992262514319</v>
      </c>
      <c r="B49" s="71" t="s">
        <v>83</v>
      </c>
    </row>
    <row r="50" spans="1:2" x14ac:dyDescent="0.25">
      <c r="A50" s="71">
        <v>232.42759088318718</v>
      </c>
      <c r="B50" s="71" t="s">
        <v>83</v>
      </c>
    </row>
    <row r="51" spans="1:2" x14ac:dyDescent="0.25">
      <c r="A51" s="71">
        <v>246.74107238164117</v>
      </c>
      <c r="B51" s="71" t="s">
        <v>83</v>
      </c>
    </row>
    <row r="52" spans="1:2" x14ac:dyDescent="0.25">
      <c r="A52" s="71">
        <v>417.80731012716404</v>
      </c>
      <c r="B52" s="71" t="s">
        <v>83</v>
      </c>
    </row>
    <row r="53" spans="1:2" x14ac:dyDescent="0.25">
      <c r="A53" s="71">
        <v>850.58621095943647</v>
      </c>
      <c r="B53" s="71" t="s">
        <v>83</v>
      </c>
    </row>
    <row r="54" spans="1:2" x14ac:dyDescent="0.25">
      <c r="A54" s="71">
        <v>532.86593776124244</v>
      </c>
      <c r="B54" s="71" t="s">
        <v>83</v>
      </c>
    </row>
    <row r="55" spans="1:2" x14ac:dyDescent="0.25">
      <c r="A55" s="71">
        <v>625.65341295016322</v>
      </c>
      <c r="B55" s="71" t="s">
        <v>83</v>
      </c>
    </row>
    <row r="56" spans="1:2" x14ac:dyDescent="0.25">
      <c r="A56" s="71">
        <v>658.46366208152835</v>
      </c>
      <c r="B56" s="71" t="s">
        <v>83</v>
      </c>
    </row>
    <row r="57" spans="1:2" x14ac:dyDescent="0.25">
      <c r="A57" s="71">
        <v>653.70259935896411</v>
      </c>
      <c r="B57" s="71" t="s">
        <v>83</v>
      </c>
    </row>
    <row r="58" spans="1:2" x14ac:dyDescent="0.25">
      <c r="A58" s="71">
        <v>627.69911336642588</v>
      </c>
      <c r="B58" s="71" t="s">
        <v>83</v>
      </c>
    </row>
    <row r="59" spans="1:2" x14ac:dyDescent="0.25">
      <c r="A59" s="71">
        <v>851.72503829636275</v>
      </c>
      <c r="B59" s="71" t="s">
        <v>83</v>
      </c>
    </row>
    <row r="60" spans="1:2" x14ac:dyDescent="0.25">
      <c r="A60" s="71">
        <v>853.28159692525162</v>
      </c>
      <c r="B60" s="71" t="s">
        <v>83</v>
      </c>
    </row>
    <row r="61" spans="1:2" x14ac:dyDescent="0.25">
      <c r="A61" s="71">
        <v>604.00951508301148</v>
      </c>
      <c r="B61" s="71" t="s">
        <v>83</v>
      </c>
    </row>
    <row r="62" spans="1:2" x14ac:dyDescent="0.25">
      <c r="A62" s="71">
        <v>1950.4548668280795</v>
      </c>
      <c r="B62" s="71" t="s">
        <v>41</v>
      </c>
    </row>
    <row r="63" spans="1:2" x14ac:dyDescent="0.25">
      <c r="A63" s="71">
        <v>977.17062994520086</v>
      </c>
      <c r="B63" s="71" t="s">
        <v>41</v>
      </c>
    </row>
    <row r="64" spans="1:2" x14ac:dyDescent="0.25">
      <c r="A64" s="71">
        <v>1544.6975458251993</v>
      </c>
      <c r="B64" s="71" t="s">
        <v>41</v>
      </c>
    </row>
    <row r="65" spans="1:2" x14ac:dyDescent="0.25">
      <c r="A65" s="71">
        <v>684.72477961561219</v>
      </c>
      <c r="B65" s="71" t="s">
        <v>41</v>
      </c>
    </row>
    <row r="66" spans="1:2" x14ac:dyDescent="0.25">
      <c r="A66" s="71">
        <v>475.50361006571717</v>
      </c>
      <c r="B66" s="71" t="s">
        <v>41</v>
      </c>
    </row>
    <row r="67" spans="1:2" x14ac:dyDescent="0.25">
      <c r="A67" s="71">
        <v>1044.3407962769331</v>
      </c>
      <c r="B67" s="71" t="s">
        <v>41</v>
      </c>
    </row>
    <row r="68" spans="1:2" x14ac:dyDescent="0.25">
      <c r="A68" s="71">
        <v>2324.2759088318721</v>
      </c>
      <c r="B68" s="71" t="s">
        <v>41</v>
      </c>
    </row>
    <row r="69" spans="1:2" x14ac:dyDescent="0.25">
      <c r="A69" s="71">
        <v>1988.0391010997907</v>
      </c>
      <c r="B69" s="71" t="s">
        <v>41</v>
      </c>
    </row>
    <row r="70" spans="1:2" x14ac:dyDescent="0.25">
      <c r="A70" s="71">
        <v>1504.2783383428887</v>
      </c>
      <c r="B70" s="71" t="s">
        <v>41</v>
      </c>
    </row>
    <row r="71" spans="1:2" x14ac:dyDescent="0.25">
      <c r="A71" s="71">
        <v>939.3524349853916</v>
      </c>
      <c r="B71" s="71" t="s">
        <v>41</v>
      </c>
    </row>
    <row r="72" spans="1:2" x14ac:dyDescent="0.25">
      <c r="A72" s="71">
        <v>2383.15354395035</v>
      </c>
      <c r="B72" s="71" t="s">
        <v>41</v>
      </c>
    </row>
    <row r="73" spans="1:2" x14ac:dyDescent="0.25">
      <c r="A73" s="71">
        <v>2384.1923639211368</v>
      </c>
      <c r="B73" s="71" t="s">
        <v>41</v>
      </c>
    </row>
    <row r="74" spans="1:2" x14ac:dyDescent="0.25">
      <c r="A74" s="71">
        <v>1637.5928697955226</v>
      </c>
      <c r="B74" s="71" t="s">
        <v>41</v>
      </c>
    </row>
    <row r="75" spans="1:2" x14ac:dyDescent="0.25">
      <c r="A75" s="71">
        <v>977.13322823746239</v>
      </c>
      <c r="B75" s="71" t="s">
        <v>41</v>
      </c>
    </row>
    <row r="76" spans="1:2" x14ac:dyDescent="0.25">
      <c r="A76" s="71">
        <v>711.02200452126124</v>
      </c>
      <c r="B76" s="71" t="s">
        <v>41</v>
      </c>
    </row>
    <row r="77" spans="1:2" x14ac:dyDescent="0.25">
      <c r="A77" s="71">
        <v>869.15825952990815</v>
      </c>
      <c r="B77" s="71" t="s">
        <v>41</v>
      </c>
    </row>
    <row r="78" spans="1:2" x14ac:dyDescent="0.25">
      <c r="A78" s="71">
        <v>2464.6171358530355</v>
      </c>
      <c r="B78" s="71" t="s">
        <v>44</v>
      </c>
    </row>
    <row r="79" spans="1:2" x14ac:dyDescent="0.25">
      <c r="A79" s="71">
        <v>3772.8643442339785</v>
      </c>
      <c r="B79" s="71" t="s">
        <v>44</v>
      </c>
    </row>
    <row r="80" spans="1:2" x14ac:dyDescent="0.25">
      <c r="A80" s="71">
        <v>3782.4524221808824</v>
      </c>
      <c r="B80" s="71" t="s">
        <v>44</v>
      </c>
    </row>
    <row r="81" spans="1:2" x14ac:dyDescent="0.25">
      <c r="A81" s="71">
        <v>1692.3131306357498</v>
      </c>
      <c r="B81" s="71" t="s">
        <v>44</v>
      </c>
    </row>
    <row r="82" spans="1:2" x14ac:dyDescent="0.25">
      <c r="A82" s="71">
        <v>1488.9840181076622</v>
      </c>
      <c r="B82" s="71" t="s">
        <v>44</v>
      </c>
    </row>
    <row r="83" spans="1:2" x14ac:dyDescent="0.25">
      <c r="A83" s="71">
        <v>2464.6171358530355</v>
      </c>
      <c r="B83" s="71" t="s">
        <v>44</v>
      </c>
    </row>
    <row r="84" spans="1:2" x14ac:dyDescent="0.25">
      <c r="A84" s="71">
        <v>2451.3847475961156</v>
      </c>
      <c r="B84" s="71" t="s">
        <v>44</v>
      </c>
    </row>
    <row r="85" spans="1:2" x14ac:dyDescent="0.25">
      <c r="A85" s="71">
        <v>3936.9182497725847</v>
      </c>
      <c r="B85" s="71" t="s">
        <v>44</v>
      </c>
    </row>
    <row r="86" spans="1:2" x14ac:dyDescent="0.25">
      <c r="A86" s="71">
        <v>3364.1744930966302</v>
      </c>
      <c r="B86" s="71" t="s">
        <v>44</v>
      </c>
    </row>
    <row r="87" spans="1:2" x14ac:dyDescent="0.25">
      <c r="A87" s="71">
        <v>3121.8398897803472</v>
      </c>
      <c r="B87" s="71" t="s">
        <v>44</v>
      </c>
    </row>
    <row r="88" spans="1:2" x14ac:dyDescent="0.25">
      <c r="A88" s="71">
        <v>1689.0380202943822</v>
      </c>
      <c r="B88" s="71" t="s">
        <v>44</v>
      </c>
    </row>
    <row r="89" spans="1:2" x14ac:dyDescent="0.25">
      <c r="A89" s="71">
        <v>4064.7590796251138</v>
      </c>
      <c r="B89" s="71" t="s">
        <v>44</v>
      </c>
    </row>
    <row r="90" spans="1:2" x14ac:dyDescent="0.25">
      <c r="A90" s="71">
        <v>3297.918304032421</v>
      </c>
      <c r="B90" s="71" t="s">
        <v>44</v>
      </c>
    </row>
    <row r="91" spans="1:2" x14ac:dyDescent="0.25">
      <c r="A91" s="71">
        <v>3124.9662980694438</v>
      </c>
      <c r="B91" s="71" t="s">
        <v>44</v>
      </c>
    </row>
    <row r="92" spans="1:2" x14ac:dyDescent="0.25">
      <c r="A92" s="71">
        <v>9014.3100310219525</v>
      </c>
      <c r="B92" s="71" t="s">
        <v>44</v>
      </c>
    </row>
    <row r="93" spans="1:2" x14ac:dyDescent="0.25">
      <c r="A93" s="71">
        <v>8141.2581737105684</v>
      </c>
      <c r="B93" s="71" t="s">
        <v>44</v>
      </c>
    </row>
    <row r="94" spans="1:2" x14ac:dyDescent="0.25">
      <c r="A94" s="71">
        <v>3277.956624311511</v>
      </c>
      <c r="B94" s="71" t="s">
        <v>44</v>
      </c>
    </row>
    <row r="95" spans="1:2" x14ac:dyDescent="0.25">
      <c r="A95" s="71">
        <v>3149.5345998180674</v>
      </c>
      <c r="B95" s="71" t="s">
        <v>42</v>
      </c>
    </row>
    <row r="96" spans="1:2" x14ac:dyDescent="0.25">
      <c r="A96" s="71">
        <v>4001.8785318671876</v>
      </c>
      <c r="B96" s="71" t="s">
        <v>42</v>
      </c>
    </row>
    <row r="97" spans="1:2" x14ac:dyDescent="0.25">
      <c r="A97" s="71">
        <v>3568.1790480452396</v>
      </c>
      <c r="B97" s="71" t="s">
        <v>42</v>
      </c>
    </row>
    <row r="98" spans="1:2" x14ac:dyDescent="0.25">
      <c r="A98" s="71">
        <v>2113.1278957877753</v>
      </c>
      <c r="B98" s="71" t="s">
        <v>42</v>
      </c>
    </row>
    <row r="99" spans="1:2" x14ac:dyDescent="0.25">
      <c r="A99" s="71">
        <v>1613.4984249388158</v>
      </c>
      <c r="B99" s="71" t="s">
        <v>42</v>
      </c>
    </row>
    <row r="100" spans="1:2" x14ac:dyDescent="0.25">
      <c r="A100" s="71">
        <v>1699.5639264802351</v>
      </c>
      <c r="B100" s="71" t="s">
        <v>42</v>
      </c>
    </row>
    <row r="101" spans="1:2" x14ac:dyDescent="0.25">
      <c r="A101" s="71">
        <v>1625.3406584465229</v>
      </c>
      <c r="B101" s="71" t="s">
        <v>42</v>
      </c>
    </row>
    <row r="102" spans="1:2" x14ac:dyDescent="0.25">
      <c r="A102" s="71">
        <v>853.46600422522715</v>
      </c>
      <c r="B102" s="71" t="s">
        <v>42</v>
      </c>
    </row>
    <row r="103" spans="1:2" x14ac:dyDescent="0.25">
      <c r="A103" s="71">
        <v>1774.9118846839328</v>
      </c>
      <c r="B103" s="71" t="s">
        <v>42</v>
      </c>
    </row>
    <row r="104" spans="1:2" x14ac:dyDescent="0.25">
      <c r="A104" s="71">
        <v>3413.7299756143552</v>
      </c>
      <c r="B104" s="71" t="s">
        <v>42</v>
      </c>
    </row>
    <row r="105" spans="1:2" x14ac:dyDescent="0.25">
      <c r="A105" s="71">
        <v>4137.9979819607024</v>
      </c>
      <c r="B105" s="71" t="s">
        <v>43</v>
      </c>
    </row>
    <row r="106" spans="1:2" x14ac:dyDescent="0.25">
      <c r="A106" s="71">
        <v>2994.2352029756121</v>
      </c>
      <c r="B106" s="71" t="s">
        <v>43</v>
      </c>
    </row>
    <row r="107" spans="1:2" x14ac:dyDescent="0.25">
      <c r="A107" s="71">
        <v>2924.9510421921186</v>
      </c>
      <c r="B107" s="71" t="s">
        <v>43</v>
      </c>
    </row>
    <row r="108" spans="1:2" x14ac:dyDescent="0.25">
      <c r="A108" s="71">
        <v>3004.1479749952396</v>
      </c>
      <c r="B108" s="71" t="s">
        <v>43</v>
      </c>
    </row>
    <row r="109" spans="1:2" x14ac:dyDescent="0.25">
      <c r="A109" s="71">
        <v>1916.5024183836733</v>
      </c>
      <c r="B109" s="71" t="s">
        <v>43</v>
      </c>
    </row>
    <row r="110" spans="1:2" x14ac:dyDescent="0.25">
      <c r="A110" s="71">
        <v>1477.8051842486386</v>
      </c>
      <c r="B110" s="71" t="s">
        <v>43</v>
      </c>
    </row>
    <row r="111" spans="1:2" x14ac:dyDescent="0.25">
      <c r="A111" s="71">
        <v>2133.8828276537165</v>
      </c>
      <c r="B111" s="71" t="s">
        <v>43</v>
      </c>
    </row>
    <row r="112" spans="1:2" x14ac:dyDescent="0.25">
      <c r="A112" s="71">
        <v>1497.1683905690395</v>
      </c>
      <c r="B112" s="71" t="s">
        <v>43</v>
      </c>
    </row>
  </sheetData>
  <hyperlinks>
    <hyperlink ref="G1" r:id="rId1" xr:uid="{6FFE3F07-DC97-4FAF-8AEA-14790D755CAD}"/>
  </hyperlinks>
  <pageMargins left="0.7" right="0.7" top="0.75" bottom="0.75" header="0.3" footer="0.3"/>
  <pageSetup paperSize="9" orientation="portrait" horizont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4"/>
  <sheetViews>
    <sheetView tabSelected="1" topLeftCell="A12" zoomScale="140" zoomScaleNormal="140" zoomScaleSheetLayoutView="100" workbookViewId="0">
      <selection activeCell="T24" sqref="T24"/>
    </sheetView>
  </sheetViews>
  <sheetFormatPr defaultColWidth="9.109375" defaultRowHeight="13.2" x14ac:dyDescent="0.25"/>
  <cols>
    <col min="1" max="1" width="11.88671875" style="2" customWidth="1"/>
    <col min="2" max="9" width="9.109375" style="2" bestFit="1" customWidth="1"/>
    <col min="10" max="11" width="10.109375" style="2" bestFit="1" customWidth="1"/>
    <col min="12" max="12" width="9.109375" style="2" bestFit="1" customWidth="1"/>
    <col min="13" max="16384" width="9.109375" style="2"/>
  </cols>
  <sheetData>
    <row r="1" spans="1:13" x14ac:dyDescent="0.25"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13</v>
      </c>
      <c r="L1" s="2">
        <v>12</v>
      </c>
      <c r="M1" s="2">
        <v>11</v>
      </c>
    </row>
    <row r="2" spans="1:13" x14ac:dyDescent="0.25">
      <c r="A2" s="2" t="s">
        <v>124</v>
      </c>
      <c r="B2" s="2">
        <v>1</v>
      </c>
      <c r="C2" s="2">
        <v>2</v>
      </c>
      <c r="D2" s="2">
        <v>3</v>
      </c>
      <c r="F2" s="2">
        <v>6</v>
      </c>
      <c r="G2" s="2">
        <v>7</v>
      </c>
      <c r="H2" s="2">
        <v>8</v>
      </c>
      <c r="I2" s="2">
        <v>9</v>
      </c>
      <c r="J2" s="2">
        <v>10</v>
      </c>
      <c r="K2" s="2">
        <v>11</v>
      </c>
      <c r="L2" s="2">
        <v>12</v>
      </c>
      <c r="M2" s="2">
        <v>13</v>
      </c>
    </row>
    <row r="3" spans="1:13" x14ac:dyDescent="0.25">
      <c r="B3" s="2" t="s">
        <v>125</v>
      </c>
      <c r="C3" s="2" t="s">
        <v>126</v>
      </c>
      <c r="D3" s="2" t="s">
        <v>127</v>
      </c>
      <c r="F3" s="2" t="s">
        <v>33</v>
      </c>
      <c r="G3" s="2" t="s">
        <v>34</v>
      </c>
      <c r="H3" s="2" t="s">
        <v>35</v>
      </c>
      <c r="I3" s="2" t="s">
        <v>36</v>
      </c>
      <c r="J3" s="2" t="s">
        <v>37</v>
      </c>
      <c r="K3" s="2" t="s">
        <v>40</v>
      </c>
      <c r="L3" s="2" t="s">
        <v>38</v>
      </c>
      <c r="M3" s="2" t="s">
        <v>39</v>
      </c>
    </row>
    <row r="4" spans="1:13" x14ac:dyDescent="0.25">
      <c r="A4" s="2" t="s">
        <v>128</v>
      </c>
      <c r="B4" s="6">
        <v>1097.3699999999999</v>
      </c>
      <c r="C4" s="6">
        <v>1008.4</v>
      </c>
      <c r="D4" s="6">
        <v>809.76</v>
      </c>
      <c r="F4" s="6">
        <v>385.87</v>
      </c>
      <c r="G4" s="6">
        <v>509.65</v>
      </c>
      <c r="H4" s="6">
        <v>874.92</v>
      </c>
      <c r="I4" s="6">
        <v>853.28</v>
      </c>
      <c r="J4" s="6">
        <v>2384.19</v>
      </c>
      <c r="K4" s="6">
        <v>9014.31</v>
      </c>
      <c r="L4" s="6">
        <v>4001.88</v>
      </c>
      <c r="M4" s="6">
        <v>4138</v>
      </c>
    </row>
    <row r="5" spans="1:13" x14ac:dyDescent="0.25">
      <c r="A5" s="2" t="s">
        <v>129</v>
      </c>
      <c r="B5" s="6">
        <v>874.56</v>
      </c>
      <c r="C5" s="6">
        <v>931.02250000000004</v>
      </c>
      <c r="D5" s="6">
        <v>723.05</v>
      </c>
      <c r="F5" s="6">
        <v>321.96749999999997</v>
      </c>
      <c r="G5" s="6">
        <v>459.57499999999999</v>
      </c>
      <c r="H5" s="6">
        <v>589.3175</v>
      </c>
      <c r="I5" s="6">
        <v>651.85500000000002</v>
      </c>
      <c r="J5" s="6">
        <v>1978.643</v>
      </c>
      <c r="K5" s="6">
        <v>3859.6849999999999</v>
      </c>
      <c r="L5" s="6">
        <v>3452.3420000000001</v>
      </c>
      <c r="M5" s="6">
        <v>3001.6729999999998</v>
      </c>
    </row>
    <row r="6" spans="1:13" x14ac:dyDescent="0.25">
      <c r="A6" s="2" t="s">
        <v>54</v>
      </c>
      <c r="B6" s="6">
        <v>734.61599999999999</v>
      </c>
      <c r="C6" s="6">
        <v>677.13</v>
      </c>
      <c r="D6" s="6">
        <v>539.13599999999997</v>
      </c>
      <c r="F6" s="6">
        <v>263.11900000000003</v>
      </c>
      <c r="G6" s="6">
        <v>362.60599999999999</v>
      </c>
      <c r="H6" s="6">
        <v>469.86500000000001</v>
      </c>
      <c r="I6" s="6">
        <v>527.93349999999998</v>
      </c>
      <c r="J6" s="6">
        <v>1399.692</v>
      </c>
      <c r="K6" s="6">
        <v>3597.0810000000001</v>
      </c>
      <c r="L6" s="6">
        <v>2381.3229999999999</v>
      </c>
      <c r="M6" s="6">
        <v>2510.837</v>
      </c>
    </row>
    <row r="7" spans="1:13" x14ac:dyDescent="0.25">
      <c r="A7" s="2" t="s">
        <v>106</v>
      </c>
      <c r="B7" s="6">
        <v>739.06</v>
      </c>
      <c r="C7" s="6">
        <v>702.67</v>
      </c>
      <c r="D7" s="6">
        <v>468.07</v>
      </c>
      <c r="F7" s="6">
        <v>271.11500000000001</v>
      </c>
      <c r="G7" s="6">
        <v>334.255</v>
      </c>
      <c r="H7" s="6">
        <v>435.10500000000002</v>
      </c>
      <c r="I7" s="6">
        <v>557.91499999999996</v>
      </c>
      <c r="J7" s="6">
        <v>1274.31</v>
      </c>
      <c r="K7" s="6">
        <v>3277.96</v>
      </c>
      <c r="L7" s="6">
        <v>1944.02</v>
      </c>
      <c r="M7" s="6">
        <v>2529.415</v>
      </c>
    </row>
    <row r="8" spans="1:13" x14ac:dyDescent="0.25">
      <c r="A8" s="2" t="s">
        <v>130</v>
      </c>
      <c r="B8" s="6">
        <v>595.04</v>
      </c>
      <c r="C8" s="6">
        <v>424.59</v>
      </c>
      <c r="D8" s="6">
        <v>390.755</v>
      </c>
      <c r="F8" s="6">
        <v>198.98750000000001</v>
      </c>
      <c r="G8" s="6">
        <v>283.09500000000003</v>
      </c>
      <c r="H8" s="6">
        <v>339.34249999999997</v>
      </c>
      <c r="I8" s="6">
        <v>304.86750000000001</v>
      </c>
      <c r="J8" s="6">
        <v>886.70749999999998</v>
      </c>
      <c r="K8" s="6">
        <v>2458</v>
      </c>
      <c r="L8" s="6">
        <v>1622.38</v>
      </c>
      <c r="M8" s="6">
        <v>1602.0029999999999</v>
      </c>
    </row>
    <row r="9" spans="1:13" x14ac:dyDescent="0.25">
      <c r="A9" s="2" t="s">
        <v>131</v>
      </c>
      <c r="B9" s="6">
        <v>463.77</v>
      </c>
      <c r="C9" s="6">
        <v>256.76</v>
      </c>
      <c r="D9" s="6">
        <v>328.11</v>
      </c>
      <c r="F9" s="6">
        <v>96.69</v>
      </c>
      <c r="G9" s="6">
        <v>205.27</v>
      </c>
      <c r="H9" s="6">
        <v>284.89</v>
      </c>
      <c r="I9" s="6">
        <v>195.41</v>
      </c>
      <c r="J9" s="6">
        <v>475.5</v>
      </c>
      <c r="K9" s="6">
        <v>1488.98</v>
      </c>
      <c r="L9" s="6">
        <v>853.47</v>
      </c>
      <c r="M9" s="6">
        <v>1477.81</v>
      </c>
    </row>
    <row r="10" spans="1:13" x14ac:dyDescent="0.25">
      <c r="A10" s="2" t="s">
        <v>78</v>
      </c>
      <c r="B10" s="2">
        <v>10</v>
      </c>
      <c r="C10" s="2">
        <v>10</v>
      </c>
      <c r="D10" s="2">
        <v>5</v>
      </c>
      <c r="F10" s="2">
        <v>10</v>
      </c>
      <c r="G10" s="2">
        <v>10</v>
      </c>
      <c r="H10" s="2">
        <v>20</v>
      </c>
      <c r="I10" s="2">
        <v>20</v>
      </c>
      <c r="J10" s="2">
        <v>16</v>
      </c>
      <c r="K10" s="2">
        <v>17</v>
      </c>
      <c r="L10" s="2">
        <v>10</v>
      </c>
      <c r="M10" s="2">
        <v>8</v>
      </c>
    </row>
    <row r="11" spans="1:13" x14ac:dyDescent="0.25">
      <c r="B11" s="2" t="s">
        <v>132</v>
      </c>
      <c r="C11" s="2" t="s">
        <v>133</v>
      </c>
      <c r="D11" s="2" t="s">
        <v>134</v>
      </c>
      <c r="F11" s="2" t="s">
        <v>80</v>
      </c>
      <c r="G11" s="2" t="s">
        <v>81</v>
      </c>
      <c r="H11" s="2" t="s">
        <v>82</v>
      </c>
      <c r="I11" s="2" t="s">
        <v>83</v>
      </c>
      <c r="J11" s="2" t="s">
        <v>135</v>
      </c>
      <c r="K11" s="2" t="s">
        <v>136</v>
      </c>
      <c r="L11" s="2" t="s">
        <v>137</v>
      </c>
      <c r="M11" s="2" t="s">
        <v>138</v>
      </c>
    </row>
    <row r="37" spans="9:9" x14ac:dyDescent="0.25">
      <c r="I37" s="5"/>
    </row>
    <row r="38" spans="9:9" x14ac:dyDescent="0.25">
      <c r="I38" s="5"/>
    </row>
    <row r="39" spans="9:9" x14ac:dyDescent="0.25">
      <c r="I39" s="5"/>
    </row>
    <row r="40" spans="9:9" x14ac:dyDescent="0.25">
      <c r="I40" s="5"/>
    </row>
    <row r="41" spans="9:9" x14ac:dyDescent="0.25">
      <c r="I41" s="5"/>
    </row>
    <row r="42" spans="9:9" x14ac:dyDescent="0.25">
      <c r="I42" s="5"/>
    </row>
    <row r="43" spans="9:9" x14ac:dyDescent="0.25">
      <c r="I43" s="5"/>
    </row>
    <row r="44" spans="9:9" x14ac:dyDescent="0.25">
      <c r="I44" s="5"/>
    </row>
  </sheetData>
  <sortState columnSort="1" ref="F1:M11">
    <sortCondition ref="F2:M2"/>
  </sortState>
  <pageMargins left="0.75" right="0.75" top="1" bottom="1" header="0.5" footer="0.5"/>
  <pageSetup paperSize="9" firstPageNumber="4294967295" fitToWidth="0" fitToHeight="0" orientation="landscape" r:id="rId1"/>
  <headerFooter alignWithMargins="0">
    <oddHeader>&amp;L&amp;C&amp;[TAB]&amp;R</oddHeader>
    <oddFooter>&amp;L&amp;CСтраница &amp;[PAGE]&amp;R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Raw_data</vt:lpstr>
      <vt:lpstr>ANOVA Vol. Bonferroni</vt:lpstr>
      <vt:lpstr>PAST</vt:lpstr>
      <vt:lpstr>Stat &amp; Graphs</vt:lpstr>
    </vt:vector>
  </TitlesOfParts>
  <Manager/>
  <Company>IMB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Valya</dc:creator>
  <cp:keywords>figures2 and 5;ANOVA</cp:keywords>
  <dc:description/>
  <cp:lastModifiedBy>Chapman, John</cp:lastModifiedBy>
  <cp:revision/>
  <dcterms:created xsi:type="dcterms:W3CDTF">2020-03-12T03:52:47Z</dcterms:created>
  <dcterms:modified xsi:type="dcterms:W3CDTF">2022-02-05T16:15:04Z</dcterms:modified>
  <cp:category/>
  <cp:contentStatus/>
</cp:coreProperties>
</file>