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ongjun\Desktop\PEERJ REVISION\supplemental\"/>
    </mc:Choice>
  </mc:AlternateContent>
  <xr:revisionPtr revIDLastSave="0" documentId="13_ncr:1_{1E8C7D38-FFE8-4DEE-8C65-D9F782B382B5}" xr6:coauthVersionLast="47" xr6:coauthVersionMax="47" xr10:uidLastSave="{00000000-0000-0000-0000-000000000000}"/>
  <bookViews>
    <workbookView xWindow="27540" yWindow="4995" windowWidth="15015" windowHeight="10890" firstSheet="7" activeTab="7" xr2:uid="{00000000-000D-0000-FFFF-FFFF00000000}"/>
  </bookViews>
  <sheets>
    <sheet name="1-1.Physical characteristcs" sheetId="4" r:id="rId1"/>
    <sheet name="1-2. Chemical characteristics" sheetId="1" r:id="rId2"/>
    <sheet name="1-3. Fatty acids" sheetId="2" r:id="rId3"/>
    <sheet name="1-4.amino acid" sheetId="3" r:id="rId4"/>
    <sheet name="2-1. IN SITU disappearance - DM" sheetId="7" r:id="rId5"/>
    <sheet name="2-2. IN SITU disappearance - CP" sheetId="8" r:id="rId6"/>
    <sheet name="3-1. Table 2 fomular" sheetId="24" r:id="rId7"/>
    <sheet name="3-2. in vitro digestibility" sheetId="10" r:id="rId8"/>
    <sheet name="4-1. Milk yield" sheetId="13" r:id="rId9"/>
    <sheet name="4-2. Feed intake" sheetId="14" r:id="rId10"/>
    <sheet name="4-3. Milk composition" sheetId="15" r:id="rId11"/>
    <sheet name="4-4. Blood composition" sheetId="16" r:id="rId12"/>
    <sheet name="4-5. Body weight" sheetId="17" r:id="rId13"/>
    <sheet name="4-6. Pen informantion" sheetId="18" r:id="rId14"/>
    <sheet name="4-7. Cow information" sheetId="19" r:id="rId15"/>
    <sheet name="4-8. Experimental feed formular" sheetId="20" r:id="rId16"/>
    <sheet name="4-9. Feed ingredient chem comp." sheetId="21" r:id="rId17"/>
  </sheets>
  <externalReferences>
    <externalReference r:id="rId18"/>
  </externalReferences>
  <definedNames>
    <definedName name="_xlchart.v1.0" hidden="1">'3-2. in vitro digestibility'!$AO$103:$AO$107</definedName>
    <definedName name="_xlchart.v1.1" hidden="1">'3-2. in vitro digestibility'!$AO$111:$AO$121</definedName>
    <definedName name="_xlchart.v1.2" hidden="1">'3-2. in vitro digestibility'!$AP$103:$AP$107</definedName>
    <definedName name="_xlchart.v1.3" hidden="1">'3-2. in vitro digestibility'!$AS$111:$AS$121</definedName>
    <definedName name="_xlnm.Print_Area" localSheetId="15">'4-8. Experimental feed formular'!$C$2:$R$27</definedName>
    <definedName name="solver_adj" localSheetId="7" hidden="1">'3-2. in vitro digestibility'!$AV$103:$AV$107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'3-2. in vitro digestibility'!$AS$109</definedName>
    <definedName name="solver_pre" localSheetId="7" hidden="1">0.000001</definedName>
    <definedName name="solver_rbv" localSheetId="7" hidden="1">1</definedName>
    <definedName name="solver_rlx" localSheetId="7" hidden="1">2</definedName>
    <definedName name="solver_rsd" localSheetId="7" hidden="1">0</definedName>
    <definedName name="solver_scl" localSheetId="7" hidden="1">1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2</definedName>
    <definedName name="solver_val" localSheetId="7" hidden="1">0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12" i="10" l="1"/>
  <c r="AS113" i="10"/>
  <c r="AS114" i="10"/>
  <c r="AS115" i="10"/>
  <c r="AS116" i="10"/>
  <c r="AS117" i="10"/>
  <c r="AS118" i="10"/>
  <c r="AS119" i="10"/>
  <c r="AS120" i="10"/>
  <c r="AS121" i="10"/>
  <c r="AS111" i="10"/>
  <c r="AS104" i="10"/>
  <c r="AS105" i="10"/>
  <c r="AS109" i="10" s="1"/>
  <c r="AS106" i="10"/>
  <c r="AS107" i="10"/>
  <c r="AS103" i="10"/>
  <c r="D52" i="20"/>
  <c r="E52" i="20"/>
  <c r="O3" i="7"/>
  <c r="N9" i="7"/>
  <c r="N8" i="7"/>
  <c r="N7" i="7"/>
  <c r="N6" i="7"/>
  <c r="N5" i="7"/>
  <c r="N4" i="7"/>
  <c r="N3" i="7"/>
  <c r="P3" i="7"/>
  <c r="Q3" i="7" s="1"/>
  <c r="R3" i="7" s="1"/>
  <c r="O4" i="7"/>
  <c r="O5" i="7"/>
  <c r="O6" i="7"/>
  <c r="O7" i="7"/>
  <c r="O8" i="7"/>
  <c r="O9" i="7"/>
  <c r="P4" i="7" s="1"/>
  <c r="Q4" i="7" s="1"/>
  <c r="R4" i="7" s="1"/>
  <c r="J20" i="19"/>
  <c r="J19" i="19"/>
  <c r="C20" i="19"/>
  <c r="C19" i="19"/>
  <c r="D20" i="19"/>
  <c r="D19" i="19"/>
  <c r="B22" i="17"/>
  <c r="B21" i="17"/>
  <c r="K8" i="19"/>
  <c r="L8" i="19" s="1"/>
  <c r="K16" i="19"/>
  <c r="L16" i="19" s="1"/>
  <c r="I17" i="19"/>
  <c r="K17" i="19" s="1"/>
  <c r="L17" i="19" s="1"/>
  <c r="I16" i="19"/>
  <c r="I15" i="19"/>
  <c r="K15" i="19" s="1"/>
  <c r="L15" i="19" s="1"/>
  <c r="I14" i="19"/>
  <c r="K14" i="19" s="1"/>
  <c r="L14" i="19" s="1"/>
  <c r="I13" i="19"/>
  <c r="K13" i="19" s="1"/>
  <c r="L13" i="19" s="1"/>
  <c r="I12" i="19"/>
  <c r="K12" i="19" s="1"/>
  <c r="L12" i="19" s="1"/>
  <c r="I11" i="19"/>
  <c r="K11" i="19" s="1"/>
  <c r="L11" i="19" s="1"/>
  <c r="I10" i="19"/>
  <c r="K10" i="19" s="1"/>
  <c r="L10" i="19" s="1"/>
  <c r="I9" i="19"/>
  <c r="K9" i="19" s="1"/>
  <c r="L9" i="19" s="1"/>
  <c r="I8" i="19"/>
  <c r="I7" i="19"/>
  <c r="K7" i="19" s="1"/>
  <c r="L7" i="19" s="1"/>
  <c r="I6" i="19"/>
  <c r="K6" i="19" s="1"/>
  <c r="L6" i="19" s="1"/>
  <c r="I5" i="19"/>
  <c r="K5" i="19" s="1"/>
  <c r="L5" i="19" s="1"/>
  <c r="I4" i="19"/>
  <c r="K4" i="19" s="1"/>
  <c r="L4" i="19" s="1"/>
  <c r="I3" i="19"/>
  <c r="K3" i="19" s="1"/>
  <c r="L3" i="19" s="1"/>
  <c r="I2" i="19"/>
  <c r="K2" i="19" s="1"/>
  <c r="L2" i="19" s="1"/>
  <c r="L18" i="19" l="1"/>
  <c r="L19" i="19"/>
  <c r="P8" i="7"/>
  <c r="Q8" i="7" s="1"/>
  <c r="R8" i="7" s="1"/>
  <c r="P7" i="7"/>
  <c r="Q7" i="7" s="1"/>
  <c r="R7" i="7" s="1"/>
  <c r="P6" i="7"/>
  <c r="Q6" i="7" s="1"/>
  <c r="R6" i="7" s="1"/>
  <c r="P5" i="7"/>
  <c r="Q5" i="7" s="1"/>
  <c r="R5" i="7" s="1"/>
  <c r="AM106" i="10"/>
  <c r="AM109" i="10"/>
  <c r="AM112" i="10"/>
  <c r="AM115" i="10"/>
  <c r="AM103" i="10"/>
  <c r="AL115" i="10"/>
  <c r="AK115" i="10"/>
  <c r="AL112" i="10"/>
  <c r="AK112" i="10"/>
  <c r="AL109" i="10"/>
  <c r="AK109" i="10"/>
  <c r="AL106" i="10"/>
  <c r="AK106" i="10"/>
  <c r="AK103" i="10"/>
  <c r="AL103" i="10"/>
  <c r="K19" i="8" l="1"/>
  <c r="K20" i="8"/>
  <c r="J18" i="8"/>
  <c r="K18" i="8" s="1"/>
  <c r="J19" i="8"/>
  <c r="J20" i="8"/>
  <c r="V44" i="20" l="1"/>
  <c r="V43" i="20"/>
  <c r="V42" i="20"/>
  <c r="V41" i="20"/>
  <c r="V40" i="20"/>
  <c r="V39" i="20"/>
  <c r="V38" i="20"/>
  <c r="V37" i="20"/>
  <c r="V36" i="20"/>
  <c r="V35" i="20"/>
  <c r="V34" i="20"/>
  <c r="V33" i="20"/>
  <c r="V32" i="20"/>
  <c r="AD24" i="20"/>
  <c r="AC24" i="20"/>
  <c r="AB24" i="20"/>
  <c r="AA24" i="20"/>
  <c r="Z24" i="20"/>
  <c r="Y24" i="20"/>
  <c r="X24" i="20"/>
  <c r="W24" i="20"/>
  <c r="E24" i="20"/>
  <c r="D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7" i="20"/>
  <c r="K24" i="20" s="1"/>
  <c r="J7" i="20"/>
  <c r="I17" i="18"/>
  <c r="H17" i="18"/>
  <c r="G17" i="18"/>
  <c r="D17" i="18"/>
  <c r="C17" i="18"/>
  <c r="B17" i="18"/>
  <c r="I8" i="18"/>
  <c r="H8" i="18"/>
  <c r="G8" i="18"/>
  <c r="D8" i="18"/>
  <c r="C8" i="18"/>
  <c r="B8" i="18"/>
  <c r="D26" i="17"/>
  <c r="D25" i="17"/>
  <c r="G23" i="17"/>
  <c r="B23" i="17"/>
  <c r="G22" i="17"/>
  <c r="G21" i="17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P84" i="15"/>
  <c r="P111" i="15" s="1"/>
  <c r="O84" i="15"/>
  <c r="N84" i="15"/>
  <c r="N111" i="15" s="1"/>
  <c r="M84" i="15"/>
  <c r="M111" i="15" s="1"/>
  <c r="L84" i="15"/>
  <c r="L111" i="15" s="1"/>
  <c r="K84" i="15"/>
  <c r="J84" i="15"/>
  <c r="J111" i="15" s="1"/>
  <c r="I84" i="15"/>
  <c r="I111" i="15" s="1"/>
  <c r="H84" i="15"/>
  <c r="H111" i="15" s="1"/>
  <c r="G84" i="15"/>
  <c r="F84" i="15"/>
  <c r="F111" i="15" s="1"/>
  <c r="E84" i="15"/>
  <c r="E111" i="15" s="1"/>
  <c r="D84" i="15"/>
  <c r="D111" i="15" s="1"/>
  <c r="P83" i="15"/>
  <c r="O83" i="15"/>
  <c r="O110" i="15" s="1"/>
  <c r="N83" i="15"/>
  <c r="N110" i="15" s="1"/>
  <c r="M83" i="15"/>
  <c r="M110" i="15" s="1"/>
  <c r="L83" i="15"/>
  <c r="K83" i="15"/>
  <c r="K110" i="15" s="1"/>
  <c r="J83" i="15"/>
  <c r="J110" i="15" s="1"/>
  <c r="I83" i="15"/>
  <c r="I110" i="15" s="1"/>
  <c r="H83" i="15"/>
  <c r="G83" i="15"/>
  <c r="G110" i="15" s="1"/>
  <c r="F83" i="15"/>
  <c r="F110" i="15" s="1"/>
  <c r="E83" i="15"/>
  <c r="E110" i="15" s="1"/>
  <c r="D83" i="15"/>
  <c r="P82" i="15"/>
  <c r="P109" i="15" s="1"/>
  <c r="O82" i="15"/>
  <c r="O109" i="15" s="1"/>
  <c r="N82" i="15"/>
  <c r="N109" i="15" s="1"/>
  <c r="M82" i="15"/>
  <c r="L82" i="15"/>
  <c r="L109" i="15" s="1"/>
  <c r="K82" i="15"/>
  <c r="K109" i="15" s="1"/>
  <c r="J82" i="15"/>
  <c r="J109" i="15" s="1"/>
  <c r="I82" i="15"/>
  <c r="H82" i="15"/>
  <c r="H109" i="15" s="1"/>
  <c r="G82" i="15"/>
  <c r="G109" i="15" s="1"/>
  <c r="F82" i="15"/>
  <c r="F109" i="15" s="1"/>
  <c r="E82" i="15"/>
  <c r="D82" i="15"/>
  <c r="D109" i="15" s="1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E76" i="14"/>
  <c r="AD76" i="14"/>
  <c r="AC76" i="14"/>
  <c r="AB76" i="14"/>
  <c r="AA76" i="14"/>
  <c r="Z76" i="14"/>
  <c r="Y76" i="14"/>
  <c r="X76" i="14"/>
  <c r="W76" i="14"/>
  <c r="V76" i="14"/>
  <c r="V81" i="14" s="1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O41" i="14"/>
  <c r="M41" i="14"/>
  <c r="K41" i="14"/>
  <c r="I41" i="14"/>
  <c r="G41" i="14"/>
  <c r="O40" i="14"/>
  <c r="M40" i="14"/>
  <c r="K40" i="14"/>
  <c r="I40" i="14"/>
  <c r="G40" i="14"/>
  <c r="O39" i="14"/>
  <c r="M39" i="14"/>
  <c r="K39" i="14"/>
  <c r="I39" i="14"/>
  <c r="G39" i="14"/>
  <c r="O38" i="14"/>
  <c r="M38" i="14"/>
  <c r="K38" i="14"/>
  <c r="I38" i="14"/>
  <c r="G38" i="14"/>
  <c r="O37" i="14"/>
  <c r="M37" i="14"/>
  <c r="K37" i="14"/>
  <c r="I37" i="14"/>
  <c r="G37" i="14"/>
  <c r="O36" i="14"/>
  <c r="M36" i="14"/>
  <c r="K36" i="14"/>
  <c r="I36" i="14"/>
  <c r="G36" i="14"/>
  <c r="O35" i="14"/>
  <c r="M35" i="14"/>
  <c r="K35" i="14"/>
  <c r="I35" i="14"/>
  <c r="G35" i="14"/>
  <c r="O34" i="14"/>
  <c r="M34" i="14"/>
  <c r="K34" i="14"/>
  <c r="I34" i="14"/>
  <c r="G34" i="14"/>
  <c r="O33" i="14"/>
  <c r="M33" i="14"/>
  <c r="K33" i="14"/>
  <c r="I33" i="14"/>
  <c r="G33" i="14"/>
  <c r="F33" i="14"/>
  <c r="O32" i="14"/>
  <c r="M32" i="14"/>
  <c r="K32" i="14"/>
  <c r="I32" i="14"/>
  <c r="G32" i="14"/>
  <c r="F32" i="14"/>
  <c r="O31" i="14"/>
  <c r="M31" i="14"/>
  <c r="K31" i="14"/>
  <c r="I31" i="14"/>
  <c r="G31" i="14"/>
  <c r="F31" i="14"/>
  <c r="O30" i="14"/>
  <c r="M30" i="14"/>
  <c r="K30" i="14"/>
  <c r="I30" i="14"/>
  <c r="G30" i="14"/>
  <c r="F30" i="14"/>
  <c r="E6" i="14" s="1"/>
  <c r="O29" i="14"/>
  <c r="M29" i="14"/>
  <c r="K29" i="14"/>
  <c r="I29" i="14"/>
  <c r="G29" i="14"/>
  <c r="F29" i="14"/>
  <c r="O28" i="14"/>
  <c r="M28" i="14"/>
  <c r="K28" i="14"/>
  <c r="I28" i="14"/>
  <c r="G28" i="14"/>
  <c r="F28" i="14"/>
  <c r="E4" i="14" s="1"/>
  <c r="O27" i="14"/>
  <c r="M27" i="14"/>
  <c r="K27" i="14"/>
  <c r="I27" i="14"/>
  <c r="G27" i="14"/>
  <c r="F27" i="14"/>
  <c r="O26" i="14"/>
  <c r="M26" i="14"/>
  <c r="K26" i="14"/>
  <c r="I26" i="14"/>
  <c r="G26" i="14"/>
  <c r="F26" i="14"/>
  <c r="E2" i="14" s="1"/>
  <c r="J20" i="14"/>
  <c r="I20" i="14"/>
  <c r="H20" i="14"/>
  <c r="G20" i="14"/>
  <c r="F20" i="14"/>
  <c r="J19" i="14"/>
  <c r="I19" i="14"/>
  <c r="H19" i="14"/>
  <c r="G19" i="14"/>
  <c r="F19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E1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E16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E15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E14" i="14"/>
  <c r="AH13" i="14"/>
  <c r="AG13" i="14"/>
  <c r="AF13" i="14"/>
  <c r="AE13" i="14"/>
  <c r="AD13" i="14"/>
  <c r="AC13" i="14"/>
  <c r="AC20" i="14" s="1"/>
  <c r="AB13" i="14"/>
  <c r="AA13" i="14"/>
  <c r="Z13" i="14"/>
  <c r="Y13" i="14"/>
  <c r="X13" i="14"/>
  <c r="W13" i="14"/>
  <c r="V13" i="14"/>
  <c r="U13" i="14"/>
  <c r="U20" i="14" s="1"/>
  <c r="T13" i="14"/>
  <c r="S13" i="14"/>
  <c r="R13" i="14"/>
  <c r="Q13" i="14"/>
  <c r="P13" i="14"/>
  <c r="O13" i="14"/>
  <c r="N13" i="14"/>
  <c r="M13" i="14"/>
  <c r="M20" i="14" s="1"/>
  <c r="L13" i="14"/>
  <c r="K13" i="14"/>
  <c r="E13" i="14"/>
  <c r="AH12" i="14"/>
  <c r="AG12" i="14"/>
  <c r="AF12" i="14"/>
  <c r="AE12" i="14"/>
  <c r="AD12" i="14"/>
  <c r="AD20" i="14" s="1"/>
  <c r="AC12" i="14"/>
  <c r="AB12" i="14"/>
  <c r="AA12" i="14"/>
  <c r="Z12" i="14"/>
  <c r="Y12" i="14"/>
  <c r="X12" i="14"/>
  <c r="W12" i="14"/>
  <c r="V12" i="14"/>
  <c r="V20" i="14" s="1"/>
  <c r="U12" i="14"/>
  <c r="T12" i="14"/>
  <c r="S12" i="14"/>
  <c r="R12" i="14"/>
  <c r="Q12" i="14"/>
  <c r="P12" i="14"/>
  <c r="O12" i="14"/>
  <c r="N12" i="14"/>
  <c r="N20" i="14" s="1"/>
  <c r="M12" i="14"/>
  <c r="L12" i="14"/>
  <c r="K12" i="14"/>
  <c r="E12" i="14"/>
  <c r="AH11" i="14"/>
  <c r="AG11" i="14"/>
  <c r="AF11" i="14"/>
  <c r="AE11" i="14"/>
  <c r="AE20" i="14" s="1"/>
  <c r="AD11" i="14"/>
  <c r="AC11" i="14"/>
  <c r="AB11" i="14"/>
  <c r="AA11" i="14"/>
  <c r="Z11" i="14"/>
  <c r="Y11" i="14"/>
  <c r="X11" i="14"/>
  <c r="W11" i="14"/>
  <c r="W20" i="14" s="1"/>
  <c r="V11" i="14"/>
  <c r="U11" i="14"/>
  <c r="T11" i="14"/>
  <c r="S11" i="14"/>
  <c r="R11" i="14"/>
  <c r="Q11" i="14"/>
  <c r="P11" i="14"/>
  <c r="O11" i="14"/>
  <c r="O20" i="14" s="1"/>
  <c r="N11" i="14"/>
  <c r="M11" i="14"/>
  <c r="L11" i="14"/>
  <c r="K11" i="14"/>
  <c r="E11" i="14"/>
  <c r="AH10" i="14"/>
  <c r="AG10" i="14"/>
  <c r="AF10" i="14"/>
  <c r="AF20" i="14" s="1"/>
  <c r="AE10" i="14"/>
  <c r="AD10" i="14"/>
  <c r="AC10" i="14"/>
  <c r="AB10" i="14"/>
  <c r="AA10" i="14"/>
  <c r="Z10" i="14"/>
  <c r="Y10" i="14"/>
  <c r="X10" i="14"/>
  <c r="X20" i="14" s="1"/>
  <c r="W10" i="14"/>
  <c r="V10" i="14"/>
  <c r="U10" i="14"/>
  <c r="T10" i="14"/>
  <c r="S10" i="14"/>
  <c r="R10" i="14"/>
  <c r="Q10" i="14"/>
  <c r="P10" i="14"/>
  <c r="P20" i="14" s="1"/>
  <c r="O10" i="14"/>
  <c r="N10" i="14"/>
  <c r="M10" i="14"/>
  <c r="L10" i="14"/>
  <c r="K10" i="14"/>
  <c r="E10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E9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E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E7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E5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E3" i="14"/>
  <c r="AH2" i="14"/>
  <c r="AG2" i="14"/>
  <c r="AF2" i="14"/>
  <c r="AE2" i="14"/>
  <c r="AD2" i="14"/>
  <c r="AC2" i="14"/>
  <c r="AB2" i="14"/>
  <c r="AA2" i="14"/>
  <c r="Z2" i="14"/>
  <c r="Y2" i="14"/>
  <c r="X2" i="14"/>
  <c r="X19" i="14" s="1"/>
  <c r="W2" i="14"/>
  <c r="V2" i="14"/>
  <c r="U2" i="14"/>
  <c r="T2" i="14"/>
  <c r="S2" i="14"/>
  <c r="R2" i="14"/>
  <c r="Q2" i="14"/>
  <c r="P2" i="14"/>
  <c r="P19" i="14" s="1"/>
  <c r="O2" i="14"/>
  <c r="N2" i="14"/>
  <c r="M2" i="14"/>
  <c r="L2" i="14"/>
  <c r="K2" i="14"/>
  <c r="H19" i="20" l="1"/>
  <c r="H15" i="20"/>
  <c r="E109" i="15"/>
  <c r="M109" i="15"/>
  <c r="H110" i="15"/>
  <c r="P110" i="15"/>
  <c r="K111" i="15"/>
  <c r="H10" i="20"/>
  <c r="H14" i="20"/>
  <c r="H22" i="20"/>
  <c r="H17" i="20"/>
  <c r="H9" i="20"/>
  <c r="H11" i="20"/>
  <c r="H8" i="20"/>
  <c r="H21" i="20"/>
  <c r="H13" i="20"/>
  <c r="H18" i="20"/>
  <c r="H12" i="20"/>
  <c r="H23" i="20"/>
  <c r="H16" i="20"/>
  <c r="H20" i="20"/>
  <c r="O19" i="14"/>
  <c r="AB21" i="14"/>
  <c r="S19" i="14"/>
  <c r="Z21" i="14"/>
  <c r="AH21" i="14"/>
  <c r="Z19" i="14"/>
  <c r="T20" i="14"/>
  <c r="E20" i="14"/>
  <c r="T19" i="14"/>
  <c r="K19" i="14"/>
  <c r="AC21" i="14"/>
  <c r="H7" i="20"/>
  <c r="AF21" i="14"/>
  <c r="AH19" i="14"/>
  <c r="L20" i="14"/>
  <c r="S20" i="14"/>
  <c r="L19" i="14"/>
  <c r="AA21" i="14"/>
  <c r="M19" i="14"/>
  <c r="U19" i="14"/>
  <c r="N19" i="14"/>
  <c r="V19" i="14"/>
  <c r="AD19" i="14"/>
  <c r="V80" i="14"/>
  <c r="J24" i="20"/>
  <c r="G9" i="20" s="1"/>
  <c r="W19" i="14"/>
  <c r="AD21" i="14"/>
  <c r="Q19" i="14"/>
  <c r="Y21" i="14"/>
  <c r="AG21" i="14"/>
  <c r="I109" i="15"/>
  <c r="D110" i="15"/>
  <c r="L110" i="15"/>
  <c r="G111" i="15"/>
  <c r="O111" i="15"/>
  <c r="AE21" i="14"/>
  <c r="R19" i="14"/>
  <c r="AB20" i="14"/>
  <c r="K20" i="14"/>
  <c r="AA20" i="14"/>
  <c r="R20" i="14"/>
  <c r="Z20" i="14"/>
  <c r="AH20" i="14"/>
  <c r="Q20" i="14"/>
  <c r="Y20" i="14"/>
  <c r="AG20" i="14"/>
  <c r="G10" i="20"/>
  <c r="G20" i="20"/>
  <c r="E21" i="14"/>
  <c r="E19" i="14"/>
  <c r="AA19" i="14"/>
  <c r="AE19" i="14"/>
  <c r="AB19" i="14"/>
  <c r="AF19" i="14"/>
  <c r="V79" i="14"/>
  <c r="Y19" i="14"/>
  <c r="AC19" i="14"/>
  <c r="AG19" i="14"/>
  <c r="G22" i="20" l="1"/>
  <c r="G14" i="20"/>
  <c r="G21" i="20"/>
  <c r="G16" i="20"/>
  <c r="G17" i="20"/>
  <c r="G18" i="20"/>
  <c r="G23" i="20"/>
  <c r="G19" i="20"/>
  <c r="G7" i="20"/>
  <c r="G11" i="20"/>
  <c r="G15" i="20"/>
  <c r="G12" i="20"/>
  <c r="G13" i="20"/>
  <c r="H24" i="20"/>
  <c r="G8" i="20"/>
  <c r="G24" i="20" l="1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T25" i="13" s="1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E16" i="13"/>
  <c r="F16" i="13"/>
  <c r="G16" i="13"/>
  <c r="H16" i="13"/>
  <c r="H25" i="13" s="1"/>
  <c r="I16" i="13"/>
  <c r="J16" i="13"/>
  <c r="K16" i="13"/>
  <c r="L16" i="13"/>
  <c r="L25" i="13" s="1"/>
  <c r="M16" i="13"/>
  <c r="N16" i="13"/>
  <c r="O16" i="13"/>
  <c r="P16" i="13"/>
  <c r="P25" i="13" s="1"/>
  <c r="Q16" i="13"/>
  <c r="R16" i="13"/>
  <c r="S16" i="13"/>
  <c r="T16" i="13"/>
  <c r="U16" i="13"/>
  <c r="V16" i="13"/>
  <c r="W16" i="13"/>
  <c r="X16" i="13"/>
  <c r="X25" i="13" s="1"/>
  <c r="Y16" i="13"/>
  <c r="Z16" i="13"/>
  <c r="AA16" i="13"/>
  <c r="AB16" i="13"/>
  <c r="AB25" i="13" s="1"/>
  <c r="AC16" i="13"/>
  <c r="AD16" i="13"/>
  <c r="AE16" i="13"/>
  <c r="AF16" i="13"/>
  <c r="AF25" i="13" s="1"/>
  <c r="AG16" i="13"/>
  <c r="AH16" i="13"/>
  <c r="AI16" i="13"/>
  <c r="AJ16" i="13"/>
  <c r="AJ25" i="13" s="1"/>
  <c r="AK16" i="13"/>
  <c r="AL16" i="13"/>
  <c r="AM16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M25" i="13" l="1"/>
  <c r="AE25" i="13"/>
  <c r="AA25" i="13"/>
  <c r="S25" i="13"/>
  <c r="O25" i="13"/>
  <c r="G25" i="13"/>
  <c r="AI25" i="13"/>
  <c r="W25" i="13"/>
  <c r="AH25" i="13"/>
  <c r="Z25" i="13"/>
  <c r="R25" i="13"/>
  <c r="J25" i="13"/>
  <c r="Y25" i="13"/>
  <c r="Q25" i="13"/>
  <c r="I25" i="13"/>
  <c r="AG25" i="13"/>
  <c r="K25" i="13"/>
  <c r="AL25" i="13"/>
  <c r="AD25" i="13"/>
  <c r="V25" i="13"/>
  <c r="N25" i="13"/>
  <c r="F25" i="13"/>
  <c r="AK25" i="13"/>
  <c r="AC25" i="13"/>
  <c r="U25" i="13"/>
  <c r="M25" i="13"/>
  <c r="E25" i="13"/>
  <c r="V279" i="10"/>
  <c r="T279" i="10"/>
  <c r="R279" i="10"/>
  <c r="P279" i="10"/>
  <c r="N279" i="10"/>
  <c r="L279" i="10"/>
  <c r="J279" i="10"/>
  <c r="V275" i="10"/>
  <c r="T275" i="10"/>
  <c r="R275" i="10"/>
  <c r="P275" i="10"/>
  <c r="N275" i="10"/>
  <c r="L275" i="10"/>
  <c r="J275" i="10"/>
  <c r="V271" i="10"/>
  <c r="T271" i="10"/>
  <c r="R271" i="10"/>
  <c r="P271" i="10"/>
  <c r="N271" i="10"/>
  <c r="L271" i="10"/>
  <c r="J271" i="10"/>
  <c r="V267" i="10"/>
  <c r="T267" i="10"/>
  <c r="R267" i="10"/>
  <c r="P267" i="10"/>
  <c r="N267" i="10"/>
  <c r="L267" i="10"/>
  <c r="J267" i="10"/>
  <c r="V263" i="10"/>
  <c r="T263" i="10"/>
  <c r="R263" i="10"/>
  <c r="P263" i="10"/>
  <c r="N263" i="10"/>
  <c r="L263" i="10"/>
  <c r="J263" i="10"/>
  <c r="V259" i="10"/>
  <c r="T259" i="10"/>
  <c r="R259" i="10"/>
  <c r="P259" i="10"/>
  <c r="N259" i="10"/>
  <c r="L259" i="10"/>
  <c r="J259" i="10"/>
  <c r="Z245" i="10"/>
  <c r="Z253" i="10" s="1"/>
  <c r="Y245" i="10"/>
  <c r="Y253" i="10" s="1"/>
  <c r="X245" i="10"/>
  <c r="X253" i="10" s="1"/>
  <c r="W245" i="10"/>
  <c r="W253" i="10" s="1"/>
  <c r="V245" i="10"/>
  <c r="V253" i="10" s="1"/>
  <c r="U245" i="10"/>
  <c r="U253" i="10" s="1"/>
  <c r="T245" i="10"/>
  <c r="T253" i="10" s="1"/>
  <c r="Z244" i="10"/>
  <c r="Z252" i="10" s="1"/>
  <c r="Y244" i="10"/>
  <c r="Y252" i="10" s="1"/>
  <c r="X244" i="10"/>
  <c r="X252" i="10" s="1"/>
  <c r="W244" i="10"/>
  <c r="W252" i="10" s="1"/>
  <c r="V244" i="10"/>
  <c r="V252" i="10" s="1"/>
  <c r="U244" i="10"/>
  <c r="U252" i="10" s="1"/>
  <c r="T244" i="10"/>
  <c r="T252" i="10" s="1"/>
  <c r="Z243" i="10"/>
  <c r="Z251" i="10" s="1"/>
  <c r="Y243" i="10"/>
  <c r="Y251" i="10" s="1"/>
  <c r="X243" i="10"/>
  <c r="X251" i="10" s="1"/>
  <c r="W243" i="10"/>
  <c r="W251" i="10" s="1"/>
  <c r="V243" i="10"/>
  <c r="V251" i="10" s="1"/>
  <c r="U243" i="10"/>
  <c r="U251" i="10" s="1"/>
  <c r="T243" i="10"/>
  <c r="T251" i="10" s="1"/>
  <c r="Z242" i="10"/>
  <c r="Z250" i="10" s="1"/>
  <c r="Y242" i="10"/>
  <c r="Y250" i="10" s="1"/>
  <c r="X242" i="10"/>
  <c r="X250" i="10" s="1"/>
  <c r="W242" i="10"/>
  <c r="W250" i="10" s="1"/>
  <c r="V242" i="10"/>
  <c r="V250" i="10" s="1"/>
  <c r="U242" i="10"/>
  <c r="U250" i="10" s="1"/>
  <c r="T242" i="10"/>
  <c r="T250" i="10" s="1"/>
  <c r="Z241" i="10"/>
  <c r="Z249" i="10" s="1"/>
  <c r="Y241" i="10"/>
  <c r="Y249" i="10" s="1"/>
  <c r="X241" i="10"/>
  <c r="X249" i="10" s="1"/>
  <c r="W241" i="10"/>
  <c r="W249" i="10" s="1"/>
  <c r="V241" i="10"/>
  <c r="V249" i="10" s="1"/>
  <c r="U241" i="10"/>
  <c r="U249" i="10" s="1"/>
  <c r="T241" i="10"/>
  <c r="T249" i="10" s="1"/>
  <c r="Z240" i="10"/>
  <c r="Z248" i="10" s="1"/>
  <c r="Y240" i="10"/>
  <c r="Y248" i="10" s="1"/>
  <c r="X240" i="10"/>
  <c r="X248" i="10" s="1"/>
  <c r="W240" i="10"/>
  <c r="W248" i="10" s="1"/>
  <c r="V240" i="10"/>
  <c r="V248" i="10" s="1"/>
  <c r="U240" i="10"/>
  <c r="U248" i="10" s="1"/>
  <c r="T240" i="10"/>
  <c r="T248" i="10" s="1"/>
  <c r="AA236" i="10"/>
  <c r="Y236" i="10"/>
  <c r="V236" i="10"/>
  <c r="S236" i="10"/>
  <c r="P236" i="10"/>
  <c r="M236" i="10"/>
  <c r="J236" i="10"/>
  <c r="AA235" i="10"/>
  <c r="Y235" i="10"/>
  <c r="V235" i="10"/>
  <c r="S235" i="10"/>
  <c r="P235" i="10"/>
  <c r="M235" i="10"/>
  <c r="J235" i="10"/>
  <c r="AA234" i="10"/>
  <c r="Y234" i="10"/>
  <c r="V234" i="10"/>
  <c r="S234" i="10"/>
  <c r="P234" i="10"/>
  <c r="M234" i="10"/>
  <c r="J234" i="10"/>
  <c r="AA233" i="10"/>
  <c r="Y233" i="10"/>
  <c r="V233" i="10"/>
  <c r="S233" i="10"/>
  <c r="P233" i="10"/>
  <c r="M233" i="10"/>
  <c r="J233" i="10"/>
  <c r="AA232" i="10"/>
  <c r="Y232" i="10"/>
  <c r="V232" i="10"/>
  <c r="S232" i="10"/>
  <c r="P232" i="10"/>
  <c r="M232" i="10"/>
  <c r="J232" i="10"/>
  <c r="AA231" i="10"/>
  <c r="Y231" i="10"/>
  <c r="V231" i="10"/>
  <c r="S231" i="10"/>
  <c r="P231" i="10"/>
  <c r="M231" i="10"/>
  <c r="J231" i="10"/>
  <c r="AA230" i="10"/>
  <c r="Y230" i="10"/>
  <c r="V230" i="10"/>
  <c r="S230" i="10"/>
  <c r="P230" i="10"/>
  <c r="M230" i="10"/>
  <c r="J230" i="10"/>
  <c r="AA229" i="10"/>
  <c r="Y229" i="10"/>
  <c r="V229" i="10"/>
  <c r="S229" i="10"/>
  <c r="P229" i="10"/>
  <c r="M229" i="10"/>
  <c r="J229" i="10"/>
  <c r="AA228" i="10"/>
  <c r="Y228" i="10"/>
  <c r="V228" i="10"/>
  <c r="S228" i="10"/>
  <c r="P228" i="10"/>
  <c r="M228" i="10"/>
  <c r="J228" i="10"/>
  <c r="AA227" i="10"/>
  <c r="Y227" i="10"/>
  <c r="V227" i="10"/>
  <c r="S227" i="10"/>
  <c r="P227" i="10"/>
  <c r="M227" i="10"/>
  <c r="J227" i="10"/>
  <c r="AA226" i="10"/>
  <c r="Y226" i="10"/>
  <c r="V226" i="10"/>
  <c r="S226" i="10"/>
  <c r="P226" i="10"/>
  <c r="M226" i="10"/>
  <c r="J226" i="10"/>
  <c r="AA225" i="10"/>
  <c r="Y225" i="10"/>
  <c r="V225" i="10"/>
  <c r="S225" i="10"/>
  <c r="P225" i="10"/>
  <c r="M225" i="10"/>
  <c r="J225" i="10"/>
  <c r="AA224" i="10"/>
  <c r="Y224" i="10"/>
  <c r="V224" i="10"/>
  <c r="S224" i="10"/>
  <c r="P224" i="10"/>
  <c r="M224" i="10"/>
  <c r="J224" i="10"/>
  <c r="AA223" i="10"/>
  <c r="Y223" i="10"/>
  <c r="V223" i="10"/>
  <c r="S223" i="10"/>
  <c r="P223" i="10"/>
  <c r="M223" i="10"/>
  <c r="J223" i="10"/>
  <c r="AA222" i="10"/>
  <c r="Y222" i="10"/>
  <c r="V222" i="10"/>
  <c r="S222" i="10"/>
  <c r="P222" i="10"/>
  <c r="M222" i="10"/>
  <c r="J222" i="10"/>
  <c r="AA221" i="10"/>
  <c r="Y221" i="10"/>
  <c r="V221" i="10"/>
  <c r="S221" i="10"/>
  <c r="P221" i="10"/>
  <c r="M221" i="10"/>
  <c r="J221" i="10"/>
  <c r="AA220" i="10"/>
  <c r="Y220" i="10"/>
  <c r="V220" i="10"/>
  <c r="S220" i="10"/>
  <c r="P220" i="10"/>
  <c r="M220" i="10"/>
  <c r="J220" i="10"/>
  <c r="AA219" i="10"/>
  <c r="Y219" i="10"/>
  <c r="V219" i="10"/>
  <c r="S219" i="10"/>
  <c r="P219" i="10"/>
  <c r="M219" i="10"/>
  <c r="J219" i="10"/>
  <c r="N209" i="10"/>
  <c r="Z182" i="10"/>
  <c r="W182" i="10"/>
  <c r="T182" i="10"/>
  <c r="Q182" i="10"/>
  <c r="N182" i="10"/>
  <c r="K182" i="10"/>
  <c r="Z179" i="10"/>
  <c r="W179" i="10"/>
  <c r="T179" i="10"/>
  <c r="Q179" i="10"/>
  <c r="N179" i="10"/>
  <c r="K179" i="10"/>
  <c r="Z176" i="10"/>
  <c r="W176" i="10"/>
  <c r="T176" i="10"/>
  <c r="Q176" i="10"/>
  <c r="N176" i="10"/>
  <c r="K176" i="10"/>
  <c r="Z173" i="10"/>
  <c r="W173" i="10"/>
  <c r="T173" i="10"/>
  <c r="Q173" i="10"/>
  <c r="N173" i="10"/>
  <c r="K173" i="10"/>
  <c r="Z170" i="10"/>
  <c r="W170" i="10"/>
  <c r="T170" i="10"/>
  <c r="Q170" i="10"/>
  <c r="N170" i="10"/>
  <c r="K170" i="10"/>
  <c r="Z167" i="10"/>
  <c r="W167" i="10"/>
  <c r="T167" i="10"/>
  <c r="Q167" i="10"/>
  <c r="N167" i="10"/>
  <c r="K167" i="10"/>
  <c r="Z95" i="10"/>
  <c r="W95" i="10"/>
  <c r="T95" i="10"/>
  <c r="Q95" i="10"/>
  <c r="N95" i="10"/>
  <c r="K95" i="10"/>
  <c r="Z92" i="10"/>
  <c r="W92" i="10"/>
  <c r="T92" i="10"/>
  <c r="Q92" i="10"/>
  <c r="N92" i="10"/>
  <c r="K92" i="10"/>
  <c r="Z89" i="10"/>
  <c r="W89" i="10"/>
  <c r="T89" i="10"/>
  <c r="Q89" i="10"/>
  <c r="N89" i="10"/>
  <c r="K89" i="10"/>
  <c r="Z86" i="10"/>
  <c r="W86" i="10"/>
  <c r="T86" i="10"/>
  <c r="Q86" i="10"/>
  <c r="N86" i="10"/>
  <c r="K86" i="10"/>
  <c r="Z83" i="10"/>
  <c r="W83" i="10"/>
  <c r="T83" i="10"/>
  <c r="Q83" i="10"/>
  <c r="N83" i="10"/>
  <c r="K83" i="10"/>
  <c r="Z80" i="10"/>
  <c r="W80" i="10"/>
  <c r="T80" i="10"/>
  <c r="Q80" i="10"/>
  <c r="N80" i="10"/>
  <c r="K80" i="10"/>
  <c r="Z53" i="10"/>
  <c r="W53" i="10"/>
  <c r="T53" i="10"/>
  <c r="Q53" i="10"/>
  <c r="N53" i="10"/>
  <c r="K53" i="10"/>
  <c r="Z50" i="10"/>
  <c r="W50" i="10"/>
  <c r="T50" i="10"/>
  <c r="Q50" i="10"/>
  <c r="N50" i="10"/>
  <c r="K50" i="10"/>
  <c r="Z47" i="10"/>
  <c r="W47" i="10"/>
  <c r="T47" i="10"/>
  <c r="Q47" i="10"/>
  <c r="N47" i="10"/>
  <c r="K47" i="10"/>
  <c r="Z44" i="10"/>
  <c r="W44" i="10"/>
  <c r="T44" i="10"/>
  <c r="Q44" i="10"/>
  <c r="N44" i="10"/>
  <c r="K44" i="10"/>
  <c r="Z41" i="10"/>
  <c r="W41" i="10"/>
  <c r="T41" i="10"/>
  <c r="Q41" i="10"/>
  <c r="N41" i="10"/>
  <c r="K41" i="10"/>
  <c r="Z38" i="10"/>
  <c r="W38" i="10"/>
  <c r="T38" i="10"/>
  <c r="Q38" i="10"/>
  <c r="N38" i="10"/>
  <c r="K38" i="10"/>
  <c r="H2" i="10"/>
  <c r="H3" i="10"/>
  <c r="H4" i="10"/>
  <c r="H5" i="10"/>
  <c r="H6" i="10"/>
  <c r="H7" i="10"/>
  <c r="K7" i="10"/>
  <c r="L7" i="10"/>
  <c r="M7" i="10"/>
  <c r="N7" i="10"/>
  <c r="O7" i="10"/>
  <c r="H8" i="10"/>
  <c r="R9" i="10"/>
  <c r="S9" i="10"/>
  <c r="T9" i="10"/>
  <c r="U9" i="10"/>
  <c r="V9" i="10"/>
  <c r="W9" i="10"/>
  <c r="H9" i="10"/>
  <c r="H10" i="10"/>
  <c r="R11" i="10"/>
  <c r="S11" i="10"/>
  <c r="T11" i="10"/>
  <c r="U11" i="10"/>
  <c r="V11" i="10"/>
  <c r="W11" i="10"/>
  <c r="H11" i="10"/>
  <c r="H12" i="10"/>
  <c r="R13" i="10"/>
  <c r="S13" i="10"/>
  <c r="T13" i="10"/>
  <c r="U13" i="10"/>
  <c r="V13" i="10"/>
  <c r="W13" i="10"/>
  <c r="H13" i="10"/>
  <c r="H14" i="10"/>
  <c r="R15" i="10"/>
  <c r="S15" i="10"/>
  <c r="T15" i="10"/>
  <c r="U15" i="10"/>
  <c r="V15" i="10"/>
  <c r="W15" i="10"/>
  <c r="H15" i="10"/>
  <c r="H16" i="10"/>
  <c r="R17" i="10"/>
  <c r="S17" i="10"/>
  <c r="T17" i="10"/>
  <c r="U17" i="10"/>
  <c r="V17" i="10"/>
  <c r="W17" i="10"/>
  <c r="T18" i="10" l="1"/>
  <c r="W14" i="10"/>
  <c r="U18" i="10"/>
  <c r="W18" i="10"/>
  <c r="U14" i="10"/>
  <c r="S14" i="10"/>
  <c r="V18" i="10"/>
  <c r="V14" i="10"/>
  <c r="V16" i="10"/>
  <c r="V12" i="10"/>
  <c r="U16" i="10"/>
  <c r="T16" i="10"/>
  <c r="S12" i="10"/>
  <c r="R14" i="10"/>
  <c r="W12" i="10"/>
  <c r="U12" i="10"/>
  <c r="T12" i="10"/>
  <c r="T14" i="10"/>
  <c r="T222" i="10"/>
  <c r="W231" i="10"/>
  <c r="N222" i="10"/>
  <c r="Q225" i="10"/>
  <c r="W228" i="10"/>
  <c r="Q231" i="10"/>
  <c r="Z234" i="10"/>
  <c r="R18" i="10"/>
  <c r="R16" i="10"/>
  <c r="R12" i="10"/>
  <c r="Z225" i="10"/>
  <c r="T231" i="10"/>
  <c r="S18" i="10"/>
  <c r="W16" i="10"/>
  <c r="S16" i="10"/>
  <c r="Q219" i="10"/>
  <c r="K222" i="10"/>
  <c r="W222" i="10"/>
  <c r="N228" i="10"/>
  <c r="K234" i="10"/>
  <c r="W234" i="10"/>
  <c r="K228" i="10"/>
  <c r="K219" i="10"/>
  <c r="Q228" i="10"/>
  <c r="N219" i="10"/>
  <c r="K225" i="10"/>
  <c r="Z231" i="10"/>
  <c r="Q234" i="10"/>
  <c r="Z222" i="10"/>
  <c r="T228" i="10"/>
  <c r="N234" i="10"/>
  <c r="T219" i="10"/>
  <c r="W219" i="10"/>
  <c r="N225" i="10"/>
  <c r="Z228" i="10"/>
  <c r="K231" i="10"/>
  <c r="T234" i="10"/>
  <c r="Z219" i="10"/>
  <c r="Q222" i="10"/>
  <c r="T225" i="10"/>
  <c r="W225" i="10"/>
  <c r="N231" i="10"/>
  <c r="C14" i="8"/>
  <c r="C12" i="8"/>
  <c r="C10" i="8"/>
  <c r="I9" i="8"/>
  <c r="K9" i="8" s="1"/>
  <c r="L9" i="8" s="1"/>
  <c r="M9" i="8" s="1"/>
  <c r="O9" i="8" s="1"/>
  <c r="I8" i="8"/>
  <c r="K8" i="8" s="1"/>
  <c r="L8" i="8" s="1"/>
  <c r="M8" i="8" s="1"/>
  <c r="O8" i="8" s="1"/>
  <c r="P8" i="8" s="1"/>
  <c r="Q8" i="8" s="1"/>
  <c r="R8" i="8" s="1"/>
  <c r="C8" i="8"/>
  <c r="I7" i="8"/>
  <c r="K7" i="8" s="1"/>
  <c r="L7" i="8" s="1"/>
  <c r="M7" i="8" s="1"/>
  <c r="O7" i="8" s="1"/>
  <c r="I6" i="8"/>
  <c r="K6" i="8" s="1"/>
  <c r="L6" i="8" s="1"/>
  <c r="M6" i="8" s="1"/>
  <c r="O6" i="8" s="1"/>
  <c r="C6" i="8"/>
  <c r="I5" i="8"/>
  <c r="K5" i="8" s="1"/>
  <c r="L5" i="8" s="1"/>
  <c r="M5" i="8" s="1"/>
  <c r="O5" i="8" s="1"/>
  <c r="I4" i="8"/>
  <c r="K4" i="8" s="1"/>
  <c r="L4" i="8" s="1"/>
  <c r="M4" i="8" s="1"/>
  <c r="O4" i="8" s="1"/>
  <c r="C4" i="8"/>
  <c r="I3" i="8"/>
  <c r="K3" i="8" s="1"/>
  <c r="L3" i="8" s="1"/>
  <c r="M3" i="8" s="1"/>
  <c r="O3" i="8" s="1"/>
  <c r="C2" i="8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P26" i="7"/>
  <c r="Q26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P27" i="7"/>
  <c r="Q27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2" i="7"/>
  <c r="F2" i="7" s="1"/>
  <c r="G16" i="7" l="1"/>
  <c r="G34" i="7"/>
  <c r="P4" i="8"/>
  <c r="Q4" i="8" s="1"/>
  <c r="R4" i="8" s="1"/>
  <c r="P5" i="8"/>
  <c r="Q5" i="8" s="1"/>
  <c r="R5" i="8" s="1"/>
  <c r="G10" i="7"/>
  <c r="P6" i="8"/>
  <c r="Q6" i="8" s="1"/>
  <c r="R6" i="8" s="1"/>
  <c r="P3" i="8"/>
  <c r="Q3" i="8" s="1"/>
  <c r="R3" i="8" s="1"/>
  <c r="P7" i="8"/>
  <c r="Q7" i="8" s="1"/>
  <c r="R7" i="8" s="1"/>
  <c r="H16" i="7"/>
  <c r="P25" i="7"/>
  <c r="Q25" i="7" s="1"/>
  <c r="G24" i="7"/>
  <c r="G46" i="7"/>
  <c r="H4" i="7"/>
  <c r="G58" i="7"/>
  <c r="H10" i="7"/>
  <c r="G7" i="7"/>
  <c r="G40" i="7"/>
  <c r="G29" i="7"/>
  <c r="H34" i="7"/>
  <c r="H58" i="7"/>
  <c r="G52" i="7"/>
  <c r="H24" i="7"/>
  <c r="G13" i="7"/>
  <c r="H46" i="7"/>
  <c r="G20" i="7"/>
  <c r="L20" i="2" l="1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<sst xmlns="http://schemas.openxmlformats.org/spreadsheetml/2006/main" count="1544" uniqueCount="770">
  <si>
    <t>SSBP1</t>
    <phoneticPr fontId="3" type="noConversion"/>
  </si>
  <si>
    <t>SSBP2</t>
    <phoneticPr fontId="3" type="noConversion"/>
  </si>
  <si>
    <t>SSBP3</t>
    <phoneticPr fontId="3" type="noConversion"/>
  </si>
  <si>
    <t>SSBP4</t>
    <phoneticPr fontId="3" type="noConversion"/>
  </si>
  <si>
    <t>SSBP5</t>
    <phoneticPr fontId="3" type="noConversion"/>
  </si>
  <si>
    <t>SSBP6</t>
    <phoneticPr fontId="3" type="noConversion"/>
  </si>
  <si>
    <t>SSBP7</t>
    <phoneticPr fontId="3" type="noConversion"/>
  </si>
  <si>
    <t>SSBP8</t>
    <phoneticPr fontId="3" type="noConversion"/>
  </si>
  <si>
    <t>SSBP9</t>
    <phoneticPr fontId="3" type="noConversion"/>
  </si>
  <si>
    <t>SSBP10</t>
    <phoneticPr fontId="3" type="noConversion"/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</si>
  <si>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8:0</t>
    </r>
    <phoneticPr fontId="3" type="noConversion"/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</si>
  <si>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12:0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</si>
  <si>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14:0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</si>
  <si>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16:0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</si>
  <si>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17:0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</si>
  <si>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18:0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</si>
  <si>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</si>
  <si>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22:0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</si>
  <si>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16:1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</si>
  <si>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17:1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</si>
  <si>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18:1n9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</si>
  <si>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18:2n6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</si>
  <si>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18:3n3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</si>
  <si>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20:1n9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</si>
  <si>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20:2n6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</si>
  <si>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20:3n6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</si>
  <si>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20:3n3</t>
    </r>
  </si>
  <si>
    <r>
      <t>C</t>
    </r>
    <r>
      <rPr>
        <vertAlign val="subscript"/>
        <sz val="11"/>
        <color rgb="FF000000"/>
        <rFont val="맑은 고딕"/>
        <family val="3"/>
        <charset val="129"/>
        <scheme val="minor"/>
      </rPr>
      <t>20:4n6</t>
    </r>
  </si>
  <si>
    <t>mg/kg</t>
    <phoneticPr fontId="3" type="noConversion"/>
  </si>
  <si>
    <t>Aspartic acid</t>
  </si>
  <si>
    <t>Glutamic acid</t>
  </si>
  <si>
    <t>Serine</t>
  </si>
  <si>
    <t>Histidine</t>
  </si>
  <si>
    <t>Glycine</t>
  </si>
  <si>
    <t>Threonine</t>
  </si>
  <si>
    <t>Arginine</t>
  </si>
  <si>
    <t>Alanine</t>
  </si>
  <si>
    <t>Tyrosine</t>
  </si>
  <si>
    <t>Valine</t>
  </si>
  <si>
    <t>Methionine</t>
  </si>
  <si>
    <t>Phenylalanine</t>
  </si>
  <si>
    <t>Isoleucine</t>
  </si>
  <si>
    <t>Leucine</t>
  </si>
  <si>
    <t>Lysine</t>
  </si>
  <si>
    <t>Proline</t>
  </si>
  <si>
    <t>Items</t>
    <phoneticPr fontId="3" type="noConversion"/>
  </si>
  <si>
    <t>SSBP1</t>
    <phoneticPr fontId="3" type="noConversion"/>
  </si>
  <si>
    <t>SSBP2</t>
    <phoneticPr fontId="3" type="noConversion"/>
  </si>
  <si>
    <t>SSBP3</t>
    <phoneticPr fontId="3" type="noConversion"/>
  </si>
  <si>
    <t>SSBP4</t>
    <phoneticPr fontId="3" type="noConversion"/>
  </si>
  <si>
    <t>SSBP5</t>
    <phoneticPr fontId="3" type="noConversion"/>
  </si>
  <si>
    <t>SSBP6</t>
    <phoneticPr fontId="3" type="noConversion"/>
  </si>
  <si>
    <t>SSBP7</t>
    <phoneticPr fontId="3" type="noConversion"/>
  </si>
  <si>
    <t>SSBP8</t>
    <phoneticPr fontId="3" type="noConversion"/>
  </si>
  <si>
    <t>SSBP9</t>
    <phoneticPr fontId="3" type="noConversion"/>
  </si>
  <si>
    <t>SSBP10</t>
    <phoneticPr fontId="3" type="noConversion"/>
  </si>
  <si>
    <t>0-0-3</t>
  </si>
  <si>
    <t>B-0-1</t>
    <phoneticPr fontId="3" type="noConversion"/>
  </si>
  <si>
    <t>B-0-2</t>
    <phoneticPr fontId="3" type="noConversion"/>
  </si>
  <si>
    <t>B-2-2</t>
    <phoneticPr fontId="3" type="noConversion"/>
  </si>
  <si>
    <t>B-4-2</t>
    <phoneticPr fontId="3" type="noConversion"/>
  </si>
  <si>
    <t>B-8-2</t>
    <phoneticPr fontId="3" type="noConversion"/>
  </si>
  <si>
    <t>B-16-2</t>
    <phoneticPr fontId="3" type="noConversion"/>
  </si>
  <si>
    <t>B-24-2</t>
    <phoneticPr fontId="3" type="noConversion"/>
  </si>
  <si>
    <t>B-48-2</t>
    <phoneticPr fontId="3" type="noConversion"/>
  </si>
  <si>
    <t>B-0-3</t>
    <phoneticPr fontId="3" type="noConversion"/>
  </si>
  <si>
    <t>B-2-3</t>
    <phoneticPr fontId="3" type="noConversion"/>
  </si>
  <si>
    <t>B-4-3</t>
    <phoneticPr fontId="3" type="noConversion"/>
  </si>
  <si>
    <t>B-8-3</t>
    <phoneticPr fontId="3" type="noConversion"/>
  </si>
  <si>
    <t>B-16-3</t>
    <phoneticPr fontId="3" type="noConversion"/>
  </si>
  <si>
    <t>B-24-3</t>
    <phoneticPr fontId="3" type="noConversion"/>
  </si>
  <si>
    <t>B-48-3</t>
    <phoneticPr fontId="3" type="noConversion"/>
  </si>
  <si>
    <t>0-0-1</t>
    <phoneticPr fontId="3" type="noConversion"/>
  </si>
  <si>
    <t>0-2-1</t>
    <phoneticPr fontId="3" type="noConversion"/>
  </si>
  <si>
    <t>0-4-1</t>
    <phoneticPr fontId="3" type="noConversion"/>
  </si>
  <si>
    <t>0-8-1</t>
    <phoneticPr fontId="3" type="noConversion"/>
  </si>
  <si>
    <t>0-16-1</t>
    <phoneticPr fontId="3" type="noConversion"/>
  </si>
  <si>
    <t>0-24-1</t>
    <phoneticPr fontId="3" type="noConversion"/>
  </si>
  <si>
    <t>0-48-1</t>
    <phoneticPr fontId="3" type="noConversion"/>
  </si>
  <si>
    <t>0-0-2</t>
    <phoneticPr fontId="3" type="noConversion"/>
  </si>
  <si>
    <t>0-2-2</t>
    <phoneticPr fontId="3" type="noConversion"/>
  </si>
  <si>
    <t>0-4-2</t>
    <phoneticPr fontId="3" type="noConversion"/>
  </si>
  <si>
    <t>0-8-2</t>
    <phoneticPr fontId="3" type="noConversion"/>
  </si>
  <si>
    <t>0-16-2</t>
    <phoneticPr fontId="3" type="noConversion"/>
  </si>
  <si>
    <t>0-24-2</t>
    <phoneticPr fontId="3" type="noConversion"/>
  </si>
  <si>
    <t>0-48-2</t>
    <phoneticPr fontId="3" type="noConversion"/>
  </si>
  <si>
    <t>0-2-3</t>
    <phoneticPr fontId="3" type="noConversion"/>
  </si>
  <si>
    <t>0-4-3</t>
    <phoneticPr fontId="3" type="noConversion"/>
  </si>
  <si>
    <t>0-8-3</t>
    <phoneticPr fontId="3" type="noConversion"/>
  </si>
  <si>
    <t>0-16-3</t>
    <phoneticPr fontId="3" type="noConversion"/>
  </si>
  <si>
    <t>0-24-3</t>
    <phoneticPr fontId="3" type="noConversion"/>
  </si>
  <si>
    <t>0-48-3</t>
    <phoneticPr fontId="3" type="noConversion"/>
  </si>
  <si>
    <t>B-2-1</t>
    <phoneticPr fontId="3" type="noConversion"/>
  </si>
  <si>
    <t>B-4-1</t>
    <phoneticPr fontId="3" type="noConversion"/>
  </si>
  <si>
    <t>B-8-1</t>
    <phoneticPr fontId="3" type="noConversion"/>
  </si>
  <si>
    <t>B-16-1</t>
    <phoneticPr fontId="3" type="noConversion"/>
  </si>
  <si>
    <t>B-24-1</t>
    <phoneticPr fontId="3" type="noConversion"/>
  </si>
  <si>
    <t>B-48-1</t>
    <phoneticPr fontId="3" type="noConversion"/>
  </si>
  <si>
    <t>Blank</t>
    <phoneticPr fontId="3" type="noConversion"/>
  </si>
  <si>
    <t>Control</t>
    <phoneticPr fontId="3" type="noConversion"/>
  </si>
  <si>
    <t>Total VFA</t>
    <phoneticPr fontId="8" type="noConversion"/>
  </si>
  <si>
    <t>Acetate</t>
    <phoneticPr fontId="8" type="noConversion"/>
  </si>
  <si>
    <t>control</t>
    <phoneticPr fontId="3" type="noConversion"/>
  </si>
  <si>
    <t>A/P ratio</t>
    <phoneticPr fontId="3" type="noConversion"/>
  </si>
  <si>
    <t>0</t>
    <phoneticPr fontId="3" type="noConversion"/>
  </si>
  <si>
    <t xml:space="preserve">Time, h </t>
    <phoneticPr fontId="3" type="noConversion"/>
  </si>
  <si>
    <t>Disappearance rate, %</t>
    <phoneticPr fontId="3" type="noConversion"/>
  </si>
  <si>
    <t>D-0-1</t>
    <phoneticPr fontId="3" type="noConversion"/>
  </si>
  <si>
    <t>당박</t>
    <phoneticPr fontId="3" type="noConversion"/>
  </si>
  <si>
    <t>D-0-2</t>
    <phoneticPr fontId="3" type="noConversion"/>
  </si>
  <si>
    <t>D-0-3</t>
    <phoneticPr fontId="3" type="noConversion"/>
  </si>
  <si>
    <t>D-2-1</t>
    <phoneticPr fontId="3" type="noConversion"/>
  </si>
  <si>
    <t>D-2-2</t>
    <phoneticPr fontId="3" type="noConversion"/>
  </si>
  <si>
    <t>D-2-3</t>
    <phoneticPr fontId="3" type="noConversion"/>
  </si>
  <si>
    <t>D-2-4</t>
    <phoneticPr fontId="3" type="noConversion"/>
  </si>
  <si>
    <t>D-2-5</t>
    <phoneticPr fontId="3" type="noConversion"/>
  </si>
  <si>
    <t>D-2-6</t>
    <phoneticPr fontId="3" type="noConversion"/>
  </si>
  <si>
    <t>D-4-1</t>
    <phoneticPr fontId="3" type="noConversion"/>
  </si>
  <si>
    <t>D-4-2</t>
    <phoneticPr fontId="3" type="noConversion"/>
  </si>
  <si>
    <t>D-4-3</t>
    <phoneticPr fontId="3" type="noConversion"/>
  </si>
  <si>
    <t>D-4-4</t>
    <phoneticPr fontId="3" type="noConversion"/>
  </si>
  <si>
    <t>D-4-5</t>
    <phoneticPr fontId="3" type="noConversion"/>
  </si>
  <si>
    <t>D-4-6</t>
    <phoneticPr fontId="3" type="noConversion"/>
  </si>
  <si>
    <t>D-8-1</t>
    <phoneticPr fontId="3" type="noConversion"/>
  </si>
  <si>
    <t>D-8-2</t>
    <phoneticPr fontId="3" type="noConversion"/>
  </si>
  <si>
    <t>D-8-3</t>
    <phoneticPr fontId="3" type="noConversion"/>
  </si>
  <si>
    <t>D-8-4</t>
    <phoneticPr fontId="3" type="noConversion"/>
  </si>
  <si>
    <t>D-8-5</t>
    <phoneticPr fontId="3" type="noConversion"/>
  </si>
  <si>
    <t>D-8-6</t>
    <phoneticPr fontId="3" type="noConversion"/>
  </si>
  <si>
    <t>D-8-7</t>
    <phoneticPr fontId="3" type="noConversion"/>
  </si>
  <si>
    <t>Table X. Dry matter disappearance rate at different incubation time and degradation parameters of 당박</t>
    <phoneticPr fontId="3" type="noConversion"/>
  </si>
  <si>
    <t>D-8-8</t>
    <phoneticPr fontId="3" type="noConversion"/>
  </si>
  <si>
    <t>Items</t>
    <phoneticPr fontId="3" type="noConversion"/>
  </si>
  <si>
    <t>Incubation time, h</t>
    <phoneticPr fontId="3" type="noConversion"/>
  </si>
  <si>
    <t>DM disappearance rate, %</t>
    <phoneticPr fontId="3" type="noConversion"/>
  </si>
  <si>
    <t>Degradation parameter</t>
    <phoneticPr fontId="3" type="noConversion"/>
  </si>
  <si>
    <t>D-16-1</t>
    <phoneticPr fontId="3" type="noConversion"/>
  </si>
  <si>
    <t>당박</t>
    <phoneticPr fontId="3" type="noConversion"/>
  </si>
  <si>
    <t>a</t>
    <phoneticPr fontId="3" type="noConversion"/>
  </si>
  <si>
    <t>D-16-2</t>
    <phoneticPr fontId="3" type="noConversion"/>
  </si>
  <si>
    <t>b</t>
    <phoneticPr fontId="3" type="noConversion"/>
  </si>
  <si>
    <t>D-16-3</t>
    <phoneticPr fontId="3" type="noConversion"/>
  </si>
  <si>
    <t>c</t>
    <phoneticPr fontId="3" type="noConversion"/>
  </si>
  <si>
    <t>D-16-4</t>
    <phoneticPr fontId="3" type="noConversion"/>
  </si>
  <si>
    <t>D-16-5</t>
    <phoneticPr fontId="3" type="noConversion"/>
  </si>
  <si>
    <t>D-16-6</t>
    <phoneticPr fontId="3" type="noConversion"/>
  </si>
  <si>
    <t>D-16-7</t>
    <phoneticPr fontId="3" type="noConversion"/>
  </si>
  <si>
    <t>D-16-8</t>
    <phoneticPr fontId="3" type="noConversion"/>
  </si>
  <si>
    <t>D-16-9</t>
    <phoneticPr fontId="3" type="noConversion"/>
  </si>
  <si>
    <t>D-16-10</t>
    <phoneticPr fontId="3" type="noConversion"/>
  </si>
  <si>
    <t>D-24-1</t>
    <phoneticPr fontId="3" type="noConversion"/>
  </si>
  <si>
    <t>D-24-2</t>
    <phoneticPr fontId="3" type="noConversion"/>
  </si>
  <si>
    <t>Corn</t>
    <phoneticPr fontId="3" type="noConversion"/>
  </si>
  <si>
    <t>D-24-3</t>
    <phoneticPr fontId="3" type="noConversion"/>
  </si>
  <si>
    <t>D-24-4</t>
    <phoneticPr fontId="3" type="noConversion"/>
  </si>
  <si>
    <t>c</t>
    <phoneticPr fontId="3" type="noConversion"/>
  </si>
  <si>
    <t>D-24-5</t>
    <phoneticPr fontId="3" type="noConversion"/>
  </si>
  <si>
    <t>D-24-6</t>
    <phoneticPr fontId="3" type="noConversion"/>
  </si>
  <si>
    <t>D-24-7</t>
    <phoneticPr fontId="3" type="noConversion"/>
  </si>
  <si>
    <t>D-24-8</t>
    <phoneticPr fontId="3" type="noConversion"/>
  </si>
  <si>
    <t>D-24-9</t>
    <phoneticPr fontId="3" type="noConversion"/>
  </si>
  <si>
    <t>D-24-10</t>
    <phoneticPr fontId="3" type="noConversion"/>
  </si>
  <si>
    <t>D-24-11</t>
    <phoneticPr fontId="3" type="noConversion"/>
  </si>
  <si>
    <t>D-24-12</t>
    <phoneticPr fontId="3" type="noConversion"/>
  </si>
  <si>
    <t>D-48-1</t>
    <phoneticPr fontId="3" type="noConversion"/>
  </si>
  <si>
    <t>D-48-2</t>
    <phoneticPr fontId="3" type="noConversion"/>
  </si>
  <si>
    <t>D-48-3</t>
    <phoneticPr fontId="3" type="noConversion"/>
  </si>
  <si>
    <t>D-48-4</t>
    <phoneticPr fontId="3" type="noConversion"/>
  </si>
  <si>
    <t>D-48-5</t>
    <phoneticPr fontId="3" type="noConversion"/>
  </si>
  <si>
    <t>D-48-6</t>
    <phoneticPr fontId="3" type="noConversion"/>
  </si>
  <si>
    <t>D-48-7</t>
    <phoneticPr fontId="3" type="noConversion"/>
  </si>
  <si>
    <t>D-48-8</t>
    <phoneticPr fontId="3" type="noConversion"/>
  </si>
  <si>
    <t>D-48-9</t>
    <phoneticPr fontId="3" type="noConversion"/>
  </si>
  <si>
    <t>D-48-10</t>
    <phoneticPr fontId="3" type="noConversion"/>
  </si>
  <si>
    <t>D-48-11</t>
    <phoneticPr fontId="3" type="noConversion"/>
  </si>
  <si>
    <t>D-48-12</t>
    <phoneticPr fontId="3" type="noConversion"/>
  </si>
  <si>
    <t>D</t>
  </si>
  <si>
    <t>D 0</t>
  </si>
  <si>
    <t>CPintake</t>
    <phoneticPr fontId="3" type="noConversion"/>
  </si>
  <si>
    <t>INSITUDMD</t>
    <phoneticPr fontId="3" type="noConversion"/>
  </si>
  <si>
    <t>RESIDUE</t>
    <phoneticPr fontId="3" type="noConversion"/>
  </si>
  <si>
    <t>CP</t>
    <phoneticPr fontId="3" type="noConversion"/>
  </si>
  <si>
    <t>CP in residue</t>
    <phoneticPr fontId="3" type="noConversion"/>
  </si>
  <si>
    <t>CPD</t>
    <phoneticPr fontId="3" type="noConversion"/>
  </si>
  <si>
    <t>1-D-2</t>
  </si>
  <si>
    <t>D0</t>
    <phoneticPr fontId="3" type="noConversion"/>
  </si>
  <si>
    <t>2-D-2</t>
  </si>
  <si>
    <t>D2</t>
    <phoneticPr fontId="3" type="noConversion"/>
  </si>
  <si>
    <t>1-D-4</t>
  </si>
  <si>
    <t>D4</t>
    <phoneticPr fontId="3" type="noConversion"/>
  </si>
  <si>
    <t>2-D-4</t>
  </si>
  <si>
    <t>D8</t>
    <phoneticPr fontId="3" type="noConversion"/>
  </si>
  <si>
    <t>1-D-8</t>
  </si>
  <si>
    <t>D16</t>
    <phoneticPr fontId="3" type="noConversion"/>
  </si>
  <si>
    <t>2-D-8</t>
  </si>
  <si>
    <t>D24</t>
    <phoneticPr fontId="3" type="noConversion"/>
  </si>
  <si>
    <t>1-D-16</t>
  </si>
  <si>
    <t>D48</t>
    <phoneticPr fontId="3" type="noConversion"/>
  </si>
  <si>
    <t>2-D-16</t>
  </si>
  <si>
    <t>1-D-24</t>
  </si>
  <si>
    <t>2-D-24</t>
  </si>
  <si>
    <t>1-D-48</t>
  </si>
  <si>
    <t>2-D-48</t>
  </si>
  <si>
    <t xml:space="preserve">intake </t>
    <phoneticPr fontId="3" type="noConversion"/>
  </si>
  <si>
    <t>a</t>
    <phoneticPr fontId="3" type="noConversion"/>
  </si>
  <si>
    <t>D</t>
    <phoneticPr fontId="3" type="noConversion"/>
  </si>
  <si>
    <t>b</t>
    <phoneticPr fontId="3" type="noConversion"/>
  </si>
  <si>
    <t>GE, kcal/kg</t>
    <phoneticPr fontId="3" type="noConversion"/>
  </si>
  <si>
    <t>Ash, %DM</t>
    <phoneticPr fontId="3" type="noConversion"/>
  </si>
  <si>
    <t>ADF, %DM</t>
    <phoneticPr fontId="3" type="noConversion"/>
  </si>
  <si>
    <t>NDF, %DM</t>
    <phoneticPr fontId="3" type="noConversion"/>
  </si>
  <si>
    <t>EE, %DM</t>
    <phoneticPr fontId="3" type="noConversion"/>
  </si>
  <si>
    <t>CP, %DM</t>
    <phoneticPr fontId="3" type="noConversion"/>
  </si>
  <si>
    <t>Chemical composition</t>
    <phoneticPr fontId="3" type="noConversion"/>
  </si>
  <si>
    <t>Soybean meal</t>
    <phoneticPr fontId="3" type="noConversion"/>
  </si>
  <si>
    <t>SSBP</t>
    <phoneticPr fontId="3" type="noConversion"/>
  </si>
  <si>
    <t>Corn</t>
    <phoneticPr fontId="3" type="noConversion"/>
  </si>
  <si>
    <t>Beet pulp</t>
    <phoneticPr fontId="3" type="noConversion"/>
  </si>
  <si>
    <t>Timothy</t>
    <phoneticPr fontId="3" type="noConversion"/>
  </si>
  <si>
    <t>Ingredients, %</t>
    <phoneticPr fontId="3" type="noConversion"/>
  </si>
  <si>
    <t>Control</t>
    <phoneticPr fontId="3" type="noConversion"/>
  </si>
  <si>
    <t>Items</t>
    <phoneticPr fontId="3" type="noConversion"/>
  </si>
  <si>
    <t xml:space="preserve">Table. TMR formula and chemical composition of control and replacement level of SSBP </t>
    <phoneticPr fontId="3" type="noConversion"/>
  </si>
  <si>
    <t>Differ</t>
    <phoneticPr fontId="3" type="noConversion"/>
  </si>
  <si>
    <t>당박</t>
    <phoneticPr fontId="3" type="noConversion"/>
  </si>
  <si>
    <t>파인애플 부산물</t>
    <phoneticPr fontId="3" type="noConversion"/>
  </si>
  <si>
    <t>아몬드피</t>
    <phoneticPr fontId="3" type="noConversion"/>
  </si>
  <si>
    <t>파옥쇄</t>
  </si>
  <si>
    <t>비트펄프</t>
  </si>
  <si>
    <t>Differ</t>
    <phoneticPr fontId="3" type="noConversion"/>
  </si>
  <si>
    <t>맥주박</t>
  </si>
  <si>
    <t>프로틴</t>
  </si>
  <si>
    <t>한우백년후기</t>
  </si>
  <si>
    <t>CON</t>
    <phoneticPr fontId="3" type="noConversion"/>
  </si>
  <si>
    <t>한우백년3호</t>
  </si>
  <si>
    <t>GE (kcal/kg)</t>
    <phoneticPr fontId="3" type="noConversion"/>
  </si>
  <si>
    <t>ASH</t>
    <phoneticPr fontId="3" type="noConversion"/>
  </si>
  <si>
    <t>ADF</t>
    <phoneticPr fontId="3" type="noConversion"/>
  </si>
  <si>
    <t>NDF</t>
    <phoneticPr fontId="3" type="noConversion"/>
  </si>
  <si>
    <t>EE</t>
    <phoneticPr fontId="3" type="noConversion"/>
  </si>
  <si>
    <t>CP</t>
    <phoneticPr fontId="3" type="noConversion"/>
  </si>
  <si>
    <t>한우백년육성</t>
  </si>
  <si>
    <t>한우백년전기</t>
  </si>
  <si>
    <t>라이그라스</t>
  </si>
  <si>
    <t>티모시</t>
  </si>
  <si>
    <t>톨페스큐</t>
  </si>
  <si>
    <t>버뮤다그라스</t>
  </si>
  <si>
    <t>알팔파펠렛</t>
  </si>
  <si>
    <t>NFC</t>
    <phoneticPr fontId="3" type="noConversion"/>
  </si>
  <si>
    <t>DM</t>
    <phoneticPr fontId="3" type="noConversion"/>
  </si>
  <si>
    <t>Ingredient</t>
    <phoneticPr fontId="3" type="noConversion"/>
  </si>
  <si>
    <t>2-0-1</t>
    <phoneticPr fontId="3" type="noConversion"/>
  </si>
  <si>
    <t>2-2-1</t>
    <phoneticPr fontId="3" type="noConversion"/>
  </si>
  <si>
    <t>2-4-1</t>
    <phoneticPr fontId="3" type="noConversion"/>
  </si>
  <si>
    <t>.6.94</t>
    <phoneticPr fontId="3" type="noConversion"/>
  </si>
  <si>
    <t>2-8-1</t>
    <phoneticPr fontId="3" type="noConversion"/>
  </si>
  <si>
    <t>2-16-1</t>
    <phoneticPr fontId="3" type="noConversion"/>
  </si>
  <si>
    <t>2-24-1</t>
    <phoneticPr fontId="3" type="noConversion"/>
  </si>
  <si>
    <t>2-48-1</t>
    <phoneticPr fontId="3" type="noConversion"/>
  </si>
  <si>
    <t>2-0-2</t>
    <phoneticPr fontId="3" type="noConversion"/>
  </si>
  <si>
    <t>2-2-2</t>
    <phoneticPr fontId="3" type="noConversion"/>
  </si>
  <si>
    <t>2-4-2</t>
    <phoneticPr fontId="3" type="noConversion"/>
  </si>
  <si>
    <t>2-8-2</t>
    <phoneticPr fontId="3" type="noConversion"/>
  </si>
  <si>
    <t>2-16-2</t>
    <phoneticPr fontId="3" type="noConversion"/>
  </si>
  <si>
    <t>2-24-2</t>
    <phoneticPr fontId="3" type="noConversion"/>
  </si>
  <si>
    <t>2-48-2</t>
    <phoneticPr fontId="3" type="noConversion"/>
  </si>
  <si>
    <t>2-0-3</t>
    <phoneticPr fontId="3" type="noConversion"/>
  </si>
  <si>
    <t>2-2-3</t>
    <phoneticPr fontId="3" type="noConversion"/>
  </si>
  <si>
    <t>2-4-3</t>
    <phoneticPr fontId="3" type="noConversion"/>
  </si>
  <si>
    <t>2-8-3</t>
    <phoneticPr fontId="3" type="noConversion"/>
  </si>
  <si>
    <t>2-16-3</t>
    <phoneticPr fontId="3" type="noConversion"/>
  </si>
  <si>
    <t>2-24-3</t>
    <phoneticPr fontId="3" type="noConversion"/>
  </si>
  <si>
    <t>2-48-3</t>
    <phoneticPr fontId="3" type="noConversion"/>
  </si>
  <si>
    <t>4-0-1</t>
    <phoneticPr fontId="3" type="noConversion"/>
  </si>
  <si>
    <t>4-2-1</t>
    <phoneticPr fontId="3" type="noConversion"/>
  </si>
  <si>
    <t>4-4-1</t>
    <phoneticPr fontId="3" type="noConversion"/>
  </si>
  <si>
    <t>4-8-1</t>
    <phoneticPr fontId="3" type="noConversion"/>
  </si>
  <si>
    <t>4-16-1</t>
    <phoneticPr fontId="3" type="noConversion"/>
  </si>
  <si>
    <t>4-24-1</t>
    <phoneticPr fontId="3" type="noConversion"/>
  </si>
  <si>
    <t>4-48-1</t>
    <phoneticPr fontId="3" type="noConversion"/>
  </si>
  <si>
    <t>4-0-2</t>
    <phoneticPr fontId="3" type="noConversion"/>
  </si>
  <si>
    <t>4-2-2</t>
    <phoneticPr fontId="3" type="noConversion"/>
  </si>
  <si>
    <t>4-4-2</t>
    <phoneticPr fontId="3" type="noConversion"/>
  </si>
  <si>
    <t>4-8-2</t>
    <phoneticPr fontId="3" type="noConversion"/>
  </si>
  <si>
    <t>4-16-2</t>
    <phoneticPr fontId="3" type="noConversion"/>
  </si>
  <si>
    <t>4-24-2</t>
    <phoneticPr fontId="3" type="noConversion"/>
  </si>
  <si>
    <t>4-48-2</t>
    <phoneticPr fontId="3" type="noConversion"/>
  </si>
  <si>
    <t>4-0-3</t>
    <phoneticPr fontId="3" type="noConversion"/>
  </si>
  <si>
    <t>4-2-3</t>
    <phoneticPr fontId="3" type="noConversion"/>
  </si>
  <si>
    <t>4-4-3</t>
    <phoneticPr fontId="3" type="noConversion"/>
  </si>
  <si>
    <t>4-8-3</t>
    <phoneticPr fontId="3" type="noConversion"/>
  </si>
  <si>
    <t>4-16-3</t>
    <phoneticPr fontId="3" type="noConversion"/>
  </si>
  <si>
    <t>4-24-3</t>
    <phoneticPr fontId="3" type="noConversion"/>
  </si>
  <si>
    <t>4-48-3</t>
    <phoneticPr fontId="3" type="noConversion"/>
  </si>
  <si>
    <t>6-0-1</t>
    <phoneticPr fontId="3" type="noConversion"/>
  </si>
  <si>
    <t>6-2-1</t>
    <phoneticPr fontId="3" type="noConversion"/>
  </si>
  <si>
    <t>6-4-1</t>
    <phoneticPr fontId="3" type="noConversion"/>
  </si>
  <si>
    <t>6-8-1</t>
    <phoneticPr fontId="3" type="noConversion"/>
  </si>
  <si>
    <t>6-16-1</t>
    <phoneticPr fontId="3" type="noConversion"/>
  </si>
  <si>
    <t>6-24-1</t>
    <phoneticPr fontId="3" type="noConversion"/>
  </si>
  <si>
    <t>6-48-1</t>
    <phoneticPr fontId="3" type="noConversion"/>
  </si>
  <si>
    <t>6-0-2</t>
    <phoneticPr fontId="3" type="noConversion"/>
  </si>
  <si>
    <t>6-2-2</t>
    <phoneticPr fontId="3" type="noConversion"/>
  </si>
  <si>
    <t>6-4-2</t>
    <phoneticPr fontId="3" type="noConversion"/>
  </si>
  <si>
    <t>6-8-2</t>
    <phoneticPr fontId="3" type="noConversion"/>
  </si>
  <si>
    <t>6-16-2</t>
    <phoneticPr fontId="3" type="noConversion"/>
  </si>
  <si>
    <t>6-24-2</t>
    <phoneticPr fontId="3" type="noConversion"/>
  </si>
  <si>
    <t>6-48-2</t>
    <phoneticPr fontId="3" type="noConversion"/>
  </si>
  <si>
    <t>6-0-3</t>
    <phoneticPr fontId="3" type="noConversion"/>
  </si>
  <si>
    <t>6-2-3</t>
    <phoneticPr fontId="3" type="noConversion"/>
  </si>
  <si>
    <t>6-4-3</t>
    <phoneticPr fontId="3" type="noConversion"/>
  </si>
  <si>
    <t>6-8-3</t>
    <phoneticPr fontId="3" type="noConversion"/>
  </si>
  <si>
    <t>6-16-3</t>
    <phoneticPr fontId="3" type="noConversion"/>
  </si>
  <si>
    <t>6-24-3</t>
    <phoneticPr fontId="3" type="noConversion"/>
  </si>
  <si>
    <t>6-48-3</t>
    <phoneticPr fontId="3" type="noConversion"/>
  </si>
  <si>
    <t>8-0-1</t>
    <phoneticPr fontId="3" type="noConversion"/>
  </si>
  <si>
    <t>pH</t>
    <phoneticPr fontId="3" type="noConversion"/>
  </si>
  <si>
    <t>8-2-1</t>
    <phoneticPr fontId="3" type="noConversion"/>
  </si>
  <si>
    <t>8-4-1</t>
    <phoneticPr fontId="3" type="noConversion"/>
  </si>
  <si>
    <t>8-8-1</t>
    <phoneticPr fontId="3" type="noConversion"/>
  </si>
  <si>
    <t>8-16-1</t>
    <phoneticPr fontId="3" type="noConversion"/>
  </si>
  <si>
    <t>8-24-1</t>
    <phoneticPr fontId="3" type="noConversion"/>
  </si>
  <si>
    <t>8-48-1</t>
    <phoneticPr fontId="3" type="noConversion"/>
  </si>
  <si>
    <t>8-0-2</t>
    <phoneticPr fontId="3" type="noConversion"/>
  </si>
  <si>
    <t>8-2-2</t>
    <phoneticPr fontId="3" type="noConversion"/>
  </si>
  <si>
    <t>8-4-2</t>
    <phoneticPr fontId="3" type="noConversion"/>
  </si>
  <si>
    <t>8-8-2</t>
    <phoneticPr fontId="3" type="noConversion"/>
  </si>
  <si>
    <t>8-16-2</t>
    <phoneticPr fontId="3" type="noConversion"/>
  </si>
  <si>
    <t>8-24-2</t>
    <phoneticPr fontId="3" type="noConversion"/>
  </si>
  <si>
    <t>8-48-2</t>
    <phoneticPr fontId="3" type="noConversion"/>
  </si>
  <si>
    <t>8-0-3</t>
    <phoneticPr fontId="3" type="noConversion"/>
  </si>
  <si>
    <t>8-2-3</t>
    <phoneticPr fontId="3" type="noConversion"/>
  </si>
  <si>
    <t>8-4-3</t>
    <phoneticPr fontId="3" type="noConversion"/>
  </si>
  <si>
    <t>8-8-3</t>
    <phoneticPr fontId="3" type="noConversion"/>
  </si>
  <si>
    <t>8-16-3</t>
    <phoneticPr fontId="3" type="noConversion"/>
  </si>
  <si>
    <t>8-24-3</t>
    <phoneticPr fontId="3" type="noConversion"/>
  </si>
  <si>
    <t>8-48-3</t>
    <phoneticPr fontId="3" type="noConversion"/>
  </si>
  <si>
    <t>0%</t>
    <phoneticPr fontId="3" type="noConversion"/>
  </si>
  <si>
    <t>2%</t>
    <phoneticPr fontId="3" type="noConversion"/>
  </si>
  <si>
    <t>4%</t>
    <phoneticPr fontId="3" type="noConversion"/>
  </si>
  <si>
    <t>6%</t>
    <phoneticPr fontId="3" type="noConversion"/>
  </si>
  <si>
    <t>8%</t>
    <phoneticPr fontId="3" type="noConversion"/>
  </si>
  <si>
    <t>Control</t>
    <phoneticPr fontId="8" type="noConversion"/>
  </si>
  <si>
    <r>
      <t>NH</t>
    </r>
    <r>
      <rPr>
        <vertAlign val="subscript"/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-N</t>
    </r>
    <phoneticPr fontId="3" type="noConversion"/>
  </si>
  <si>
    <t>시간</t>
  </si>
  <si>
    <t>Blank</t>
  </si>
  <si>
    <t>0%</t>
  </si>
  <si>
    <t>2%</t>
  </si>
  <si>
    <t>4%</t>
  </si>
  <si>
    <t>6%</t>
  </si>
  <si>
    <t>8%</t>
  </si>
  <si>
    <t>std</t>
    <phoneticPr fontId="3" type="noConversion"/>
  </si>
  <si>
    <t>B-3-1</t>
    <phoneticPr fontId="3" type="noConversion"/>
  </si>
  <si>
    <t>B-6-1</t>
    <phoneticPr fontId="3" type="noConversion"/>
  </si>
  <si>
    <t>B-12-1</t>
    <phoneticPr fontId="3" type="noConversion"/>
  </si>
  <si>
    <t>B-72-1</t>
    <phoneticPr fontId="3" type="noConversion"/>
  </si>
  <si>
    <t>B-3-2</t>
    <phoneticPr fontId="3" type="noConversion"/>
  </si>
  <si>
    <t>B-6-2</t>
    <phoneticPr fontId="3" type="noConversion"/>
  </si>
  <si>
    <t>B-12-2</t>
    <phoneticPr fontId="3" type="noConversion"/>
  </si>
  <si>
    <t>B-72-2</t>
    <phoneticPr fontId="3" type="noConversion"/>
  </si>
  <si>
    <t>B-3-3</t>
    <phoneticPr fontId="3" type="noConversion"/>
  </si>
  <si>
    <t>B-6-3</t>
    <phoneticPr fontId="3" type="noConversion"/>
  </si>
  <si>
    <t>B-12-3</t>
    <phoneticPr fontId="3" type="noConversion"/>
  </si>
  <si>
    <t>B-72-3</t>
    <phoneticPr fontId="3" type="noConversion"/>
  </si>
  <si>
    <t>=(E75-0.08+C52:C5316)/0.3+A48:N71132</t>
    <phoneticPr fontId="3" type="noConversion"/>
  </si>
  <si>
    <t>0-6-1</t>
    <phoneticPr fontId="3" type="noConversion"/>
  </si>
  <si>
    <t>0-12-1</t>
    <phoneticPr fontId="3" type="noConversion"/>
  </si>
  <si>
    <t>0-72-1</t>
    <phoneticPr fontId="3" type="noConversion"/>
  </si>
  <si>
    <t>0-3-2</t>
    <phoneticPr fontId="3" type="noConversion"/>
  </si>
  <si>
    <t>0-6-2</t>
    <phoneticPr fontId="3" type="noConversion"/>
  </si>
  <si>
    <t>0-12-2</t>
    <phoneticPr fontId="3" type="noConversion"/>
  </si>
  <si>
    <t>0-72-2</t>
    <phoneticPr fontId="3" type="noConversion"/>
  </si>
  <si>
    <t>0-3-3</t>
    <phoneticPr fontId="3" type="noConversion"/>
  </si>
  <si>
    <t>0-6-3</t>
    <phoneticPr fontId="3" type="noConversion"/>
  </si>
  <si>
    <t>0-12-3</t>
    <phoneticPr fontId="3" type="noConversion"/>
  </si>
  <si>
    <t>0-72-3</t>
    <phoneticPr fontId="3" type="noConversion"/>
  </si>
  <si>
    <t>2-3-1</t>
    <phoneticPr fontId="3" type="noConversion"/>
  </si>
  <si>
    <t>2-6-1</t>
    <phoneticPr fontId="3" type="noConversion"/>
  </si>
  <si>
    <t>2-12-1</t>
    <phoneticPr fontId="3" type="noConversion"/>
  </si>
  <si>
    <t>2-72-1</t>
    <phoneticPr fontId="3" type="noConversion"/>
  </si>
  <si>
    <t>2-3-2</t>
    <phoneticPr fontId="3" type="noConversion"/>
  </si>
  <si>
    <t>2-6-2</t>
    <phoneticPr fontId="3" type="noConversion"/>
  </si>
  <si>
    <t>2-12-2</t>
    <phoneticPr fontId="3" type="noConversion"/>
  </si>
  <si>
    <t>2-72-2</t>
    <phoneticPr fontId="3" type="noConversion"/>
  </si>
  <si>
    <t>2-3-3</t>
    <phoneticPr fontId="3" type="noConversion"/>
  </si>
  <si>
    <t>2-6-3</t>
    <phoneticPr fontId="3" type="noConversion"/>
  </si>
  <si>
    <t>2-12-3</t>
    <phoneticPr fontId="3" type="noConversion"/>
  </si>
  <si>
    <t>2-72-3</t>
    <phoneticPr fontId="3" type="noConversion"/>
  </si>
  <si>
    <t>4-3-1</t>
    <phoneticPr fontId="3" type="noConversion"/>
  </si>
  <si>
    <t>4-6-1</t>
    <phoneticPr fontId="3" type="noConversion"/>
  </si>
  <si>
    <t>4-12-1</t>
    <phoneticPr fontId="3" type="noConversion"/>
  </si>
  <si>
    <t>4-72-1</t>
    <phoneticPr fontId="3" type="noConversion"/>
  </si>
  <si>
    <t>4-3-2</t>
    <phoneticPr fontId="3" type="noConversion"/>
  </si>
  <si>
    <t>4-6-2</t>
    <phoneticPr fontId="3" type="noConversion"/>
  </si>
  <si>
    <t>4-12-2</t>
    <phoneticPr fontId="3" type="noConversion"/>
  </si>
  <si>
    <t>4-72-2</t>
    <phoneticPr fontId="3" type="noConversion"/>
  </si>
  <si>
    <t>4-3-3</t>
    <phoneticPr fontId="3" type="noConversion"/>
  </si>
  <si>
    <t>4-6-3</t>
    <phoneticPr fontId="3" type="noConversion"/>
  </si>
  <si>
    <t>4-12-3</t>
    <phoneticPr fontId="3" type="noConversion"/>
  </si>
  <si>
    <t>4-72-3</t>
    <phoneticPr fontId="3" type="noConversion"/>
  </si>
  <si>
    <t>6-3-1</t>
    <phoneticPr fontId="3" type="noConversion"/>
  </si>
  <si>
    <t>6-6-1</t>
    <phoneticPr fontId="3" type="noConversion"/>
  </si>
  <si>
    <t>6-12-1</t>
    <phoneticPr fontId="3" type="noConversion"/>
  </si>
  <si>
    <t>6-72-1</t>
    <phoneticPr fontId="3" type="noConversion"/>
  </si>
  <si>
    <t>6-3-2</t>
    <phoneticPr fontId="3" type="noConversion"/>
  </si>
  <si>
    <t>6-6-2</t>
    <phoneticPr fontId="3" type="noConversion"/>
  </si>
  <si>
    <t>6-12-2</t>
    <phoneticPr fontId="3" type="noConversion"/>
  </si>
  <si>
    <t>6-72-2</t>
    <phoneticPr fontId="3" type="noConversion"/>
  </si>
  <si>
    <t>6-3-3</t>
    <phoneticPr fontId="3" type="noConversion"/>
  </si>
  <si>
    <t>6-6-3</t>
    <phoneticPr fontId="3" type="noConversion"/>
  </si>
  <si>
    <t>6-12-3</t>
    <phoneticPr fontId="3" type="noConversion"/>
  </si>
  <si>
    <t>6-72-3</t>
    <phoneticPr fontId="3" type="noConversion"/>
  </si>
  <si>
    <t>8-3-1</t>
    <phoneticPr fontId="3" type="noConversion"/>
  </si>
  <si>
    <t>8-6-1</t>
    <phoneticPr fontId="3" type="noConversion"/>
  </si>
  <si>
    <t>8-12-1</t>
    <phoneticPr fontId="3" type="noConversion"/>
  </si>
  <si>
    <t>8-72-1</t>
    <phoneticPr fontId="3" type="noConversion"/>
  </si>
  <si>
    <t>8-3-2</t>
    <phoneticPr fontId="3" type="noConversion"/>
  </si>
  <si>
    <t>8-6-2</t>
    <phoneticPr fontId="3" type="noConversion"/>
  </si>
  <si>
    <t>8-12-2</t>
    <phoneticPr fontId="3" type="noConversion"/>
  </si>
  <si>
    <t>8-72-2</t>
    <phoneticPr fontId="3" type="noConversion"/>
  </si>
  <si>
    <t>8-3-3</t>
    <phoneticPr fontId="3" type="noConversion"/>
  </si>
  <si>
    <t>8-6-3</t>
    <phoneticPr fontId="3" type="noConversion"/>
  </si>
  <si>
    <t>8-12-3</t>
    <phoneticPr fontId="3" type="noConversion"/>
  </si>
  <si>
    <t>8-72-3</t>
    <phoneticPr fontId="3" type="noConversion"/>
  </si>
  <si>
    <t>t-test</t>
    <phoneticPr fontId="3" type="noConversion"/>
  </si>
  <si>
    <t>AVERAGE</t>
    <phoneticPr fontId="3" type="noConversion"/>
  </si>
  <si>
    <t>4 (TREAT)</t>
    <phoneticPr fontId="3" type="noConversion"/>
  </si>
  <si>
    <t>34.7</t>
    <phoneticPr fontId="3" type="noConversion"/>
  </si>
  <si>
    <t>22.6</t>
    <phoneticPr fontId="3" type="noConversion"/>
  </si>
  <si>
    <t>3 (TREAT)</t>
    <phoneticPr fontId="3" type="noConversion"/>
  </si>
  <si>
    <t>2 (CON)</t>
    <phoneticPr fontId="3" type="noConversion"/>
  </si>
  <si>
    <t>unknown</t>
    <phoneticPr fontId="3" type="noConversion"/>
  </si>
  <si>
    <t>1 (CON)</t>
    <phoneticPr fontId="3" type="noConversion"/>
  </si>
  <si>
    <t>9/28</t>
  </si>
  <si>
    <t>9/27</t>
  </si>
  <si>
    <t>9/26</t>
  </si>
  <si>
    <t>9/25</t>
  </si>
  <si>
    <t>9/24</t>
  </si>
  <si>
    <t>9/23</t>
  </si>
  <si>
    <t>9/22</t>
  </si>
  <si>
    <t>9/21</t>
  </si>
  <si>
    <t>9/20</t>
  </si>
  <si>
    <t>9/19</t>
  </si>
  <si>
    <t>9/18</t>
  </si>
  <si>
    <t>9/17</t>
  </si>
  <si>
    <t>9/16</t>
  </si>
  <si>
    <t>9/15</t>
  </si>
  <si>
    <t>9/14</t>
  </si>
  <si>
    <t>9/13</t>
  </si>
  <si>
    <t>9/12</t>
  </si>
  <si>
    <t>9/11</t>
  </si>
  <si>
    <t>9/10</t>
  </si>
  <si>
    <t>9/9</t>
  </si>
  <si>
    <t>9/8</t>
  </si>
  <si>
    <t>9/7</t>
  </si>
  <si>
    <t>9/6</t>
  </si>
  <si>
    <t>9/5</t>
    <phoneticPr fontId="3" type="noConversion"/>
  </si>
  <si>
    <t>9/4</t>
    <phoneticPr fontId="3" type="noConversion"/>
  </si>
  <si>
    <t>9/3</t>
    <phoneticPr fontId="3" type="noConversion"/>
  </si>
  <si>
    <t>9/2</t>
    <phoneticPr fontId="3" type="noConversion"/>
  </si>
  <si>
    <t>9/1</t>
    <phoneticPr fontId="3" type="noConversion"/>
  </si>
  <si>
    <t>8/31</t>
  </si>
  <si>
    <t>8/28</t>
  </si>
  <si>
    <t>8/27</t>
  </si>
  <si>
    <t>8/26</t>
  </si>
  <si>
    <t>8/25</t>
    <phoneticPr fontId="3" type="noConversion"/>
  </si>
  <si>
    <t>농장번호</t>
    <phoneticPr fontId="3" type="noConversion"/>
  </si>
  <si>
    <t>번호</t>
    <phoneticPr fontId="3" type="noConversion"/>
  </si>
  <si>
    <t>팬</t>
    <phoneticPr fontId="3" type="noConversion"/>
  </si>
  <si>
    <t>섭취량</t>
    <phoneticPr fontId="3" type="noConversion"/>
  </si>
  <si>
    <t>con</t>
    <phoneticPr fontId="3" type="noConversion"/>
  </si>
  <si>
    <t>treat</t>
    <phoneticPr fontId="3" type="noConversion"/>
  </si>
  <si>
    <t>ttest</t>
    <phoneticPr fontId="3" type="noConversion"/>
  </si>
  <si>
    <t>INPUT</t>
    <phoneticPr fontId="3" type="noConversion"/>
  </si>
  <si>
    <t>treatment</t>
    <phoneticPr fontId="3" type="noConversion"/>
  </si>
  <si>
    <t>Fat</t>
  </si>
  <si>
    <t>Prot(Cru.)</t>
  </si>
  <si>
    <t>Lactose</t>
  </si>
  <si>
    <t>SnF</t>
  </si>
  <si>
    <t>Cells</t>
  </si>
  <si>
    <t>MUN</t>
  </si>
  <si>
    <t>Aceton</t>
  </si>
  <si>
    <t>BHB</t>
  </si>
  <si>
    <t>Cas.B</t>
  </si>
  <si>
    <t>MonoUnsaturatedFA</t>
  </si>
  <si>
    <t>PolyUnsaturatedFA</t>
  </si>
  <si>
    <t>SaturatedFA</t>
  </si>
  <si>
    <t>TotalUnsaturatedFA</t>
  </si>
  <si>
    <t>treat</t>
    <phoneticPr fontId="3" type="noConversion"/>
  </si>
  <si>
    <t>1st</t>
    <phoneticPr fontId="3" type="noConversion"/>
  </si>
  <si>
    <t>sample name</t>
    <phoneticPr fontId="3" type="noConversion"/>
  </si>
  <si>
    <t>Albumin</t>
    <phoneticPr fontId="3" type="noConversion"/>
  </si>
  <si>
    <t>Globulin</t>
    <phoneticPr fontId="3" type="noConversion"/>
  </si>
  <si>
    <t>AST(GOT)</t>
    <phoneticPr fontId="3" type="noConversion"/>
  </si>
  <si>
    <t>ALT(GPT)</t>
    <phoneticPr fontId="3" type="noConversion"/>
  </si>
  <si>
    <t>r-GTP</t>
    <phoneticPr fontId="3" type="noConversion"/>
  </si>
  <si>
    <t>Glucose</t>
    <phoneticPr fontId="3" type="noConversion"/>
  </si>
  <si>
    <t>BUN</t>
    <phoneticPr fontId="3" type="noConversion"/>
  </si>
  <si>
    <t>Total cholesterol</t>
    <phoneticPr fontId="3" type="noConversion"/>
  </si>
  <si>
    <t>NEFA</t>
    <phoneticPr fontId="3" type="noConversion"/>
  </si>
  <si>
    <t>WBC</t>
    <phoneticPr fontId="3" type="noConversion"/>
  </si>
  <si>
    <t>RBC</t>
    <phoneticPr fontId="3" type="noConversion"/>
  </si>
  <si>
    <t>Hemoglobin</t>
    <phoneticPr fontId="3" type="noConversion"/>
  </si>
  <si>
    <t>Hematocrit</t>
    <phoneticPr fontId="3" type="noConversion"/>
  </si>
  <si>
    <t>Platelet</t>
    <phoneticPr fontId="3" type="noConversion"/>
  </si>
  <si>
    <t>MCV</t>
    <phoneticPr fontId="3" type="noConversion"/>
  </si>
  <si>
    <t>MCH</t>
    <phoneticPr fontId="3" type="noConversion"/>
  </si>
  <si>
    <t>MCHC</t>
    <phoneticPr fontId="3" type="noConversion"/>
  </si>
  <si>
    <t>2nd</t>
    <phoneticPr fontId="3" type="noConversion"/>
  </si>
  <si>
    <t>PEN 1</t>
    <phoneticPr fontId="3" type="noConversion"/>
  </si>
  <si>
    <t>PEN 3</t>
    <phoneticPr fontId="3" type="noConversion"/>
  </si>
  <si>
    <t>평균</t>
    <phoneticPr fontId="3" type="noConversion"/>
  </si>
  <si>
    <t>PEN 2</t>
    <phoneticPr fontId="3" type="noConversion"/>
  </si>
  <si>
    <t>PEN 4</t>
    <phoneticPr fontId="3" type="noConversion"/>
  </si>
  <si>
    <r>
      <t xml:space="preserve">당박 실험 티엠알 배합비 </t>
    </r>
    <r>
      <rPr>
        <b/>
        <vertAlign val="subscript"/>
        <sz val="20"/>
        <color theme="1"/>
        <rFont val="맑은 고딕"/>
        <family val="3"/>
        <charset val="129"/>
        <scheme val="minor"/>
      </rPr>
      <t>(20160630)</t>
    </r>
    <phoneticPr fontId="23" type="noConversion"/>
  </si>
  <si>
    <t>영준&amp;수헌 배합비</t>
    <phoneticPr fontId="23" type="noConversion"/>
  </si>
  <si>
    <t>Fed basis Formula</t>
    <phoneticPr fontId="3" type="noConversion"/>
  </si>
  <si>
    <t>DM basis Formula</t>
    <phoneticPr fontId="3" type="noConversion"/>
  </si>
  <si>
    <t>Fed basis formula</t>
    <phoneticPr fontId="3" type="noConversion"/>
  </si>
  <si>
    <t>DM basis formula</t>
    <phoneticPr fontId="3" type="noConversion"/>
  </si>
  <si>
    <t>당박 0%</t>
  </si>
  <si>
    <t>당박 2%</t>
  </si>
  <si>
    <t>당박 4%</t>
  </si>
  <si>
    <t>당박 6%</t>
  </si>
  <si>
    <t>건국농축</t>
  </si>
  <si>
    <t>DM
, %</t>
  </si>
  <si>
    <t>당밀</t>
  </si>
  <si>
    <t>옥수수후레이크</t>
  </si>
  <si>
    <t>단백피</t>
  </si>
  <si>
    <t>TDN
,%DM</t>
  </si>
  <si>
    <t>NEL
,Mcal/kgDM</t>
  </si>
  <si>
    <t>면실</t>
  </si>
  <si>
    <t>CP
, %DM</t>
  </si>
  <si>
    <t>DIP
, %DM</t>
  </si>
  <si>
    <t>알팔파건초</t>
  </si>
  <si>
    <t>UIP
, %DM</t>
  </si>
  <si>
    <t>EE
, %DM</t>
  </si>
  <si>
    <t>클라인</t>
  </si>
  <si>
    <t>NFC
, %DM</t>
  </si>
  <si>
    <t>연맥건초</t>
  </si>
  <si>
    <t>CF
, %DM</t>
  </si>
  <si>
    <t>NDF
, %DM</t>
  </si>
  <si>
    <t>당박</t>
  </si>
  <si>
    <t>F NDF
, %DM</t>
  </si>
  <si>
    <t>비트</t>
  </si>
  <si>
    <t>ADF
, %DM</t>
  </si>
  <si>
    <t>생미강</t>
  </si>
  <si>
    <t>Lignin
, %DM</t>
  </si>
  <si>
    <t>Ash
, %DM</t>
  </si>
  <si>
    <t>석회석</t>
    <phoneticPr fontId="8" type="noConversion"/>
  </si>
  <si>
    <t>Ca
, %DM</t>
  </si>
  <si>
    <t>물첨가</t>
    <phoneticPr fontId="8" type="noConversion"/>
  </si>
  <si>
    <t>합계</t>
    <phoneticPr fontId="28" type="noConversion"/>
  </si>
  <si>
    <t>P
, %DM</t>
  </si>
  <si>
    <t>합계</t>
    <phoneticPr fontId="3" type="noConversion"/>
  </si>
  <si>
    <t>영양성분</t>
    <phoneticPr fontId="3" type="noConversion"/>
  </si>
  <si>
    <t>DM</t>
    <phoneticPr fontId="3" type="noConversion"/>
  </si>
  <si>
    <t>Mois
, %</t>
    <phoneticPr fontId="28" type="noConversion"/>
  </si>
  <si>
    <t>DM
, %</t>
    <phoneticPr fontId="28" type="noConversion"/>
  </si>
  <si>
    <t>TDN
,%DM</t>
    <phoneticPr fontId="28" type="noConversion"/>
  </si>
  <si>
    <t>NEL
,Mcal/kgDM</t>
    <phoneticPr fontId="28" type="noConversion"/>
  </si>
  <si>
    <t>CP
, %DM</t>
    <phoneticPr fontId="28" type="noConversion"/>
  </si>
  <si>
    <t>DIP
, %DM</t>
    <phoneticPr fontId="28" type="noConversion"/>
  </si>
  <si>
    <t>UIP
, %DM</t>
    <phoneticPr fontId="28" type="noConversion"/>
  </si>
  <si>
    <t>EE
, %DM</t>
    <phoneticPr fontId="28" type="noConversion"/>
  </si>
  <si>
    <t>NFC
, %DM</t>
    <phoneticPr fontId="28" type="noConversion"/>
  </si>
  <si>
    <t>CF
, %DM</t>
    <phoneticPr fontId="28" type="noConversion"/>
  </si>
  <si>
    <t>NDF
, %DM</t>
    <phoneticPr fontId="28" type="noConversion"/>
  </si>
  <si>
    <t>F NDF
, %DM</t>
    <phoneticPr fontId="28" type="noConversion"/>
  </si>
  <si>
    <t>ADF
, %DM</t>
    <phoneticPr fontId="28" type="noConversion"/>
  </si>
  <si>
    <t>Lignin
, %DM</t>
    <phoneticPr fontId="28" type="noConversion"/>
  </si>
  <si>
    <t>Ash
, %DM</t>
    <phoneticPr fontId="28" type="noConversion"/>
  </si>
  <si>
    <t>Ca
, %DM</t>
    <phoneticPr fontId="28" type="noConversion"/>
  </si>
  <si>
    <t>P
, %DM</t>
    <phoneticPr fontId="28" type="noConversion"/>
  </si>
  <si>
    <t>Vit. A,
 IU/g</t>
    <phoneticPr fontId="28" type="noConversion"/>
  </si>
  <si>
    <t>Vit. D
, IU/g</t>
    <phoneticPr fontId="28" type="noConversion"/>
  </si>
  <si>
    <t>Table 00. TMR formula and chemical composition of control and SSBP diet in dairy lactating cows</t>
    <phoneticPr fontId="23" type="noConversion"/>
  </si>
  <si>
    <t>Items</t>
  </si>
  <si>
    <t>Control</t>
  </si>
  <si>
    <t>Treatment</t>
  </si>
  <si>
    <t>Ingredient, %</t>
  </si>
  <si>
    <r>
      <t>Commercial mixed feed</t>
    </r>
    <r>
      <rPr>
        <vertAlign val="superscript"/>
        <sz val="11"/>
        <color rgb="FF000000"/>
        <rFont val="돋움"/>
        <family val="3"/>
        <charset val="129"/>
      </rPr>
      <t>1</t>
    </r>
    <phoneticPr fontId="23" type="noConversion"/>
  </si>
  <si>
    <t>Molasses</t>
  </si>
  <si>
    <t>Corn, flacked</t>
    <phoneticPr fontId="23" type="noConversion"/>
  </si>
  <si>
    <t>Corn gluten feed</t>
  </si>
  <si>
    <t>Wheat bran</t>
    <phoneticPr fontId="23" type="noConversion"/>
  </si>
  <si>
    <t>Rice bran</t>
    <phoneticPr fontId="23" type="noConversion"/>
  </si>
  <si>
    <t>SSBP</t>
    <phoneticPr fontId="23" type="noConversion"/>
  </si>
  <si>
    <t>Beetpulp pellet</t>
  </si>
  <si>
    <t>Cotton seed</t>
  </si>
  <si>
    <t>Browers grain, wet</t>
  </si>
  <si>
    <t>Alfalfa hay</t>
  </si>
  <si>
    <t>Oat hay</t>
  </si>
  <si>
    <t>Timothy hay</t>
  </si>
  <si>
    <t>Bermuda grass hay</t>
  </si>
  <si>
    <t>Klein grass hay</t>
  </si>
  <si>
    <t>Elvan</t>
    <phoneticPr fontId="23" type="noConversion"/>
  </si>
  <si>
    <t>-</t>
    <phoneticPr fontId="23" type="noConversion"/>
  </si>
  <si>
    <t>Water</t>
  </si>
  <si>
    <r>
      <t>Chemical composition</t>
    </r>
    <r>
      <rPr>
        <b/>
        <vertAlign val="superscript"/>
        <sz val="11"/>
        <color rgb="FF000000"/>
        <rFont val="돋움"/>
        <family val="3"/>
        <charset val="129"/>
      </rPr>
      <t>2</t>
    </r>
    <phoneticPr fontId="23" type="noConversion"/>
  </si>
  <si>
    <t>DM, %</t>
  </si>
  <si>
    <t>Forage ratio, %DM</t>
  </si>
  <si>
    <r>
      <t>NE</t>
    </r>
    <r>
      <rPr>
        <vertAlign val="subscript"/>
        <sz val="11"/>
        <color rgb="FF000000"/>
        <rFont val="돋움"/>
        <family val="3"/>
        <charset val="129"/>
      </rPr>
      <t>L</t>
    </r>
    <r>
      <rPr>
        <sz val="11"/>
        <color rgb="FF000000"/>
        <rFont val="돋움"/>
        <family val="3"/>
        <charset val="129"/>
      </rPr>
      <t>, Mcal/kgDM</t>
    </r>
  </si>
  <si>
    <t>TDN, %DM</t>
  </si>
  <si>
    <t>CP, %DM</t>
  </si>
  <si>
    <t>EE, %DM</t>
  </si>
  <si>
    <t>NFC, %DM</t>
  </si>
  <si>
    <t>CF, %DM</t>
  </si>
  <si>
    <t>NDF, %DM</t>
  </si>
  <si>
    <t>Forage, NDF%DM</t>
  </si>
  <si>
    <t>ADF, %DM</t>
  </si>
  <si>
    <t>Ash, %DM</t>
    <phoneticPr fontId="23" type="noConversion"/>
  </si>
  <si>
    <t>Ca, %DM</t>
    <phoneticPr fontId="23" type="noConversion"/>
  </si>
  <si>
    <t>P, %DM</t>
    <phoneticPr fontId="23" type="noConversion"/>
  </si>
  <si>
    <r>
      <t>1</t>
    </r>
    <r>
      <rPr>
        <sz val="10"/>
        <color rgb="FF000000"/>
        <rFont val="돋움"/>
        <family val="3"/>
        <charset val="129"/>
      </rPr>
      <t>Commercial mixed feed formula : Corn grain 30.0%, Molasses 5.0%, Soybean meal 22.2%, Rapeseed meal 7%, Corn gluten feed 10.0%, Copra meal 5.6%, Parm oil meal 15.0%, Limestone 2.3%, Salt 0.8%, Sodium bicarbonate 0.8%, By-pass fat 0.3%, Vit &amp; Mineral premix 1.0%</t>
    </r>
  </si>
  <si>
    <r>
      <t>2</t>
    </r>
    <r>
      <rPr>
        <sz val="10"/>
        <color rgb="FF000000"/>
        <rFont val="돋움"/>
        <family val="3"/>
        <charset val="129"/>
      </rPr>
      <t>DM: Dry matter, NE</t>
    </r>
    <r>
      <rPr>
        <vertAlign val="subscript"/>
        <sz val="10"/>
        <color rgb="FF000000"/>
        <rFont val="돋움"/>
        <family val="3"/>
        <charset val="129"/>
      </rPr>
      <t>L</t>
    </r>
    <r>
      <rPr>
        <sz val="10"/>
        <color rgb="FF000000"/>
        <rFont val="돋움"/>
        <family val="3"/>
        <charset val="129"/>
      </rPr>
      <t>: Net energy for lactation, TDN: Total digestible nutrient, CP: Crude protein, EE: Ether extract, NFC: Nonfibrous carbohydrate, NDF: Neutral detergent fiber, ADF: Acid detergent fiber</t>
    </r>
    <phoneticPr fontId="23" type="noConversion"/>
  </si>
  <si>
    <r>
      <t>TDN and NE</t>
    </r>
    <r>
      <rPr>
        <vertAlign val="subscript"/>
        <sz val="10"/>
        <color rgb="FF000000"/>
        <rFont val="돋움"/>
        <family val="3"/>
        <charset val="129"/>
      </rPr>
      <t xml:space="preserve">L </t>
    </r>
    <r>
      <rPr>
        <sz val="10"/>
        <color rgb="FF000000"/>
        <rFont val="돋움"/>
        <family val="3"/>
        <charset val="129"/>
      </rPr>
      <t>was calculated by NRC 2001 model.</t>
    </r>
  </si>
  <si>
    <t>One-slope broken line</t>
    <phoneticPr fontId="3" type="noConversion"/>
  </si>
  <si>
    <t>Quadratic broken-line</t>
    <phoneticPr fontId="3" type="noConversion"/>
  </si>
  <si>
    <t>Quadratic</t>
    <phoneticPr fontId="3" type="noConversion"/>
  </si>
  <si>
    <t>dm'output;clear;log;clear';</t>
  </si>
  <si>
    <t>Data BGK1302;</t>
    <phoneticPr fontId="3" type="noConversion"/>
  </si>
  <si>
    <t>input x y;</t>
    <phoneticPr fontId="3" type="noConversion"/>
  </si>
  <si>
    <t>datalines;</t>
    <phoneticPr fontId="3" type="noConversion"/>
  </si>
  <si>
    <t>;</t>
    <phoneticPr fontId="3" type="noConversion"/>
  </si>
  <si>
    <t>data fill;</t>
  </si>
  <si>
    <t>do x=1.17 to 1.63 by 0.001; y=.;output; end;</t>
    <phoneticPr fontId="3" type="noConversion"/>
  </si>
  <si>
    <t>run;</t>
  </si>
  <si>
    <t>data BGK1302; set BGK1302 fill; run;</t>
    <phoneticPr fontId="3" type="noConversion"/>
  </si>
  <si>
    <t>proc sort data=BGK1302; by x;</t>
    <phoneticPr fontId="3" type="noConversion"/>
  </si>
  <si>
    <t>ods html body='temp.xls';</t>
  </si>
  <si>
    <t>proc nlin data=BGK1302;</t>
    <phoneticPr fontId="3" type="noConversion"/>
  </si>
  <si>
    <t>parameters L=0.787 U=-0.3121 R=1.395;</t>
  </si>
  <si>
    <t>parameters L=0.84 V=-1 R=2;</t>
  </si>
  <si>
    <t>parameters L=0.84 V=-0.333 R=2;</t>
  </si>
  <si>
    <t>bounds 1.35&lt;R&lt;1.44;</t>
    <phoneticPr fontId="3" type="noConversion"/>
  </si>
  <si>
    <t>z1=(x&lt;R)*(R-x);</t>
  </si>
  <si>
    <t>if (x le R) then model y = L + U*(R-x);</t>
    <phoneticPr fontId="3" type="noConversion"/>
  </si>
  <si>
    <t>model y = L + V*(z1)*(z1);</t>
  </si>
  <si>
    <t>else model y = L +U*0;</t>
    <phoneticPr fontId="3" type="noConversion"/>
  </si>
  <si>
    <t>model y = L + V*(R-x)*(R-x);</t>
    <phoneticPr fontId="3" type="noConversion"/>
  </si>
  <si>
    <t>output out=ppp p=predy;</t>
  </si>
  <si>
    <t>proc gplot;</t>
    <phoneticPr fontId="3" type="noConversion"/>
  </si>
  <si>
    <t>title2 'one-slope broken-line';</t>
  </si>
  <si>
    <t>title2 'quadratic broken-line';</t>
  </si>
  <si>
    <t>title2 'quadratic';</t>
  </si>
  <si>
    <t>goptions hpos=35 vpos=35 ftext=swiss;</t>
  </si>
  <si>
    <t>symbol1 v=dot c=black;</t>
  </si>
  <si>
    <t>symbol2 i=join v=none c=black;</t>
  </si>
  <si>
    <t>plot y*x predy*x/overlay;</t>
  </si>
  <si>
    <t>ods html close;</t>
  </si>
  <si>
    <t>quit;</t>
  </si>
  <si>
    <r>
      <t>y = 0.3178x</t>
    </r>
    <r>
      <rPr>
        <b/>
        <vertAlign val="super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 xml:space="preserve"> - 4.9094x + 99.137</t>
    </r>
  </si>
  <si>
    <t>R² = 0.7479</t>
  </si>
  <si>
    <t>Dry matter</t>
    <phoneticPr fontId="3" type="noConversion"/>
  </si>
  <si>
    <t>Unit</t>
    <phoneticPr fontId="3" type="noConversion"/>
  </si>
  <si>
    <t>Item</t>
    <phoneticPr fontId="3" type="noConversion"/>
  </si>
  <si>
    <t>Crude protein</t>
    <phoneticPr fontId="3" type="noConversion"/>
  </si>
  <si>
    <t>SSBP1</t>
    <phoneticPr fontId="3" type="noConversion"/>
  </si>
  <si>
    <t>SSBP2</t>
  </si>
  <si>
    <t>SSBP3</t>
  </si>
  <si>
    <t>SSBP4</t>
  </si>
  <si>
    <t>SSBP5</t>
  </si>
  <si>
    <t>SSBP6</t>
  </si>
  <si>
    <t>SSBP7</t>
  </si>
  <si>
    <t>SSBP8</t>
  </si>
  <si>
    <t>SSBP9</t>
  </si>
  <si>
    <t>SSBP10</t>
  </si>
  <si>
    <t>Ether extract</t>
    <phoneticPr fontId="3" type="noConversion"/>
  </si>
  <si>
    <t>Ash</t>
    <phoneticPr fontId="3" type="noConversion"/>
  </si>
  <si>
    <t>Neutral detergent fiber</t>
    <phoneticPr fontId="3" type="noConversion"/>
  </si>
  <si>
    <t>Acid detergent fiber</t>
    <phoneticPr fontId="3" type="noConversion"/>
  </si>
  <si>
    <t>Gross energy</t>
    <phoneticPr fontId="3" type="noConversion"/>
  </si>
  <si>
    <t>%</t>
    <phoneticPr fontId="3" type="noConversion"/>
  </si>
  <si>
    <t>%DM</t>
    <phoneticPr fontId="3" type="noConversion"/>
  </si>
  <si>
    <t>Water soluble carbohydrate</t>
    <phoneticPr fontId="3" type="noConversion"/>
  </si>
  <si>
    <t>Kcal/kg</t>
    <phoneticPr fontId="3" type="noConversion"/>
  </si>
  <si>
    <t>UNIT</t>
    <phoneticPr fontId="3" type="noConversion"/>
  </si>
  <si>
    <t>unit</t>
    <phoneticPr fontId="3" type="noConversion"/>
  </si>
  <si>
    <t>Complex viscosity</t>
    <phoneticPr fontId="3" type="noConversion"/>
  </si>
  <si>
    <t>Particle size</t>
    <phoneticPr fontId="3" type="noConversion"/>
  </si>
  <si>
    <t>㎛</t>
    <phoneticPr fontId="3" type="noConversion"/>
  </si>
  <si>
    <t>Pa/s</t>
    <phoneticPr fontId="3" type="noConversion"/>
  </si>
  <si>
    <t xml:space="preserve">Density </t>
    <phoneticPr fontId="3" type="noConversion"/>
  </si>
  <si>
    <t>g/cm3</t>
  </si>
  <si>
    <t>Table 2:</t>
  </si>
  <si>
    <r>
      <t xml:space="preserve">Ingredients and nutritional composition of different level of starch sugar by-product substrate on ruminal </t>
    </r>
    <r>
      <rPr>
        <i/>
        <sz val="12"/>
        <color rgb="FF000000"/>
        <rFont val="Times New Roman"/>
        <family val="1"/>
      </rPr>
      <t>in vitro</t>
    </r>
    <r>
      <rPr>
        <sz val="12"/>
        <color rgb="FF000000"/>
        <rFont val="Times New Roman"/>
        <family val="1"/>
      </rPr>
      <t xml:space="preserve"> digestibility</t>
    </r>
  </si>
  <si>
    <t>SSB level (%DM)</t>
  </si>
  <si>
    <t>Ingredients (%DM)</t>
  </si>
  <si>
    <t>Timothy</t>
  </si>
  <si>
    <t>Beet pulp</t>
  </si>
  <si>
    <t>Corn</t>
  </si>
  <si>
    <t>Starch sugar by-product</t>
  </si>
  <si>
    <t>Soybean meal</t>
  </si>
  <si>
    <t>Chemical composition</t>
  </si>
  <si>
    <t>CP (%DM)</t>
  </si>
  <si>
    <t>EE (%DM)</t>
  </si>
  <si>
    <t>NDF (%DM)</t>
  </si>
  <si>
    <t>ADF (%DM)</t>
  </si>
  <si>
    <t>Ash (%DM)</t>
  </si>
  <si>
    <t>GE (kcal/kg)</t>
  </si>
  <si>
    <t xml:space="preserve">SSB, starch sugar by-product; CP, crude protein; EE, ether extract; NDF, neutral detergent fiber; ADF, acid detergent fiber; GE, gross energy.  </t>
  </si>
  <si>
    <t>Corn, flacked</t>
  </si>
  <si>
    <t>Wheat bran</t>
  </si>
  <si>
    <t>Rice bran</t>
  </si>
  <si>
    <t>SSBP</t>
  </si>
  <si>
    <t>Elvan</t>
  </si>
  <si>
    <t>Cow number 1</t>
    <phoneticPr fontId="3" type="noConversion"/>
  </si>
  <si>
    <t>Cow number 2</t>
    <phoneticPr fontId="3" type="noConversion"/>
  </si>
  <si>
    <t>Mean</t>
    <phoneticPr fontId="3" type="noConversion"/>
  </si>
  <si>
    <t>SD</t>
    <phoneticPr fontId="3" type="noConversion"/>
  </si>
  <si>
    <t>Bag name</t>
    <phoneticPr fontId="3" type="noConversion"/>
  </si>
  <si>
    <t>Bag wt.,g</t>
    <phoneticPr fontId="3" type="noConversion"/>
  </si>
  <si>
    <t>Sample wt.,g</t>
    <phoneticPr fontId="3" type="noConversion"/>
  </si>
  <si>
    <t>After dried wt.,g</t>
    <phoneticPr fontId="3" type="noConversion"/>
  </si>
  <si>
    <t>Dried wt - bag wt., g</t>
    <phoneticPr fontId="3" type="noConversion"/>
  </si>
  <si>
    <t>Disapperarnce rate, %</t>
    <phoneticPr fontId="3" type="noConversion"/>
  </si>
  <si>
    <t>8/29 (Start)</t>
    <phoneticPr fontId="3" type="noConversion"/>
  </si>
  <si>
    <t>8/30 (1 d)</t>
    <phoneticPr fontId="3" type="noConversion"/>
  </si>
  <si>
    <t>con mean</t>
    <phoneticPr fontId="3" type="noConversion"/>
  </si>
  <si>
    <t>treat mean</t>
    <phoneticPr fontId="3" type="noConversion"/>
  </si>
  <si>
    <t>Milk yield</t>
    <phoneticPr fontId="3" type="noConversion"/>
  </si>
  <si>
    <t>Pen</t>
  </si>
  <si>
    <t>Pen</t>
    <phoneticPr fontId="3" type="noConversion"/>
  </si>
  <si>
    <t>Cow number</t>
  </si>
  <si>
    <t>Cow number</t>
    <phoneticPr fontId="3" type="noConversion"/>
  </si>
  <si>
    <t>Additional number</t>
  </si>
  <si>
    <t>Additional number</t>
    <phoneticPr fontId="3" type="noConversion"/>
  </si>
  <si>
    <t>Feed intake</t>
    <phoneticPr fontId="3" type="noConversion"/>
  </si>
  <si>
    <t>1st week</t>
    <phoneticPr fontId="3" type="noConversion"/>
  </si>
  <si>
    <t>2nd week</t>
    <phoneticPr fontId="3" type="noConversion"/>
  </si>
  <si>
    <t>3rd week</t>
    <phoneticPr fontId="3" type="noConversion"/>
  </si>
  <si>
    <t>4th week</t>
    <phoneticPr fontId="3" type="noConversion"/>
  </si>
  <si>
    <t>5th week</t>
    <phoneticPr fontId="3" type="noConversion"/>
  </si>
  <si>
    <t>pen</t>
    <phoneticPr fontId="3" type="noConversion"/>
  </si>
  <si>
    <t>cow number</t>
    <phoneticPr fontId="3" type="noConversion"/>
  </si>
  <si>
    <t>additional number</t>
    <phoneticPr fontId="3" type="noConversion"/>
  </si>
  <si>
    <t>BW., kg</t>
    <phoneticPr fontId="3" type="noConversion"/>
  </si>
  <si>
    <t>Parity</t>
    <phoneticPr fontId="3" type="noConversion"/>
  </si>
  <si>
    <t>DIM</t>
    <phoneticPr fontId="3" type="noConversion"/>
  </si>
  <si>
    <t>Birth date</t>
    <phoneticPr fontId="3" type="noConversion"/>
  </si>
  <si>
    <t>Recently parturition date</t>
    <phoneticPr fontId="3" type="noConversion"/>
  </si>
  <si>
    <t>Forage, %</t>
    <phoneticPr fontId="3" type="noConversion"/>
  </si>
  <si>
    <t>Forage, %DM</t>
    <phoneticPr fontId="3" type="noConversion"/>
  </si>
  <si>
    <t>Commercial mixed feed1</t>
  </si>
  <si>
    <t>SSBP0</t>
  </si>
  <si>
    <t>SSBP0</t>
    <phoneticPr fontId="3" type="noConversion"/>
  </si>
  <si>
    <t>Formular</t>
    <phoneticPr fontId="3" type="noConversion"/>
  </si>
  <si>
    <t>Forage
, %</t>
    <phoneticPr fontId="28" type="noConversion"/>
  </si>
  <si>
    <t>Forage
, %DM</t>
    <phoneticPr fontId="28" type="noConversion"/>
  </si>
  <si>
    <t>SSBP2%</t>
  </si>
  <si>
    <t>SSBP2%</t>
    <phoneticPr fontId="3" type="noConversion"/>
  </si>
  <si>
    <t>SSBP4%</t>
  </si>
  <si>
    <t>SSBP4%</t>
    <phoneticPr fontId="3" type="noConversion"/>
  </si>
  <si>
    <t xml:space="preserve">SSBP6% </t>
  </si>
  <si>
    <t xml:space="preserve">SSBP6% </t>
    <phoneticPr fontId="3" type="noConversion"/>
  </si>
  <si>
    <t>SSBP8%</t>
  </si>
  <si>
    <t>SSBP8%</t>
    <phoneticPr fontId="3" type="noConversion"/>
  </si>
  <si>
    <t>ITEM</t>
    <phoneticPr fontId="3" type="noConversion"/>
  </si>
  <si>
    <t>Time</t>
    <phoneticPr fontId="3" type="noConversion"/>
  </si>
  <si>
    <t>Gas production</t>
    <phoneticPr fontId="3" type="noConversion"/>
  </si>
  <si>
    <t>Fatty acid composition (g/100g fatty acid)</t>
    <phoneticPr fontId="3" type="noConversion"/>
  </si>
  <si>
    <t>mean</t>
    <phoneticPr fontId="3" type="noConversion"/>
  </si>
  <si>
    <t>d</t>
    <phoneticPr fontId="3" type="noConversion"/>
  </si>
  <si>
    <t>m</t>
    <phoneticPr fontId="3" type="noConversion"/>
  </si>
  <si>
    <t>R2</t>
    <phoneticPr fontId="3" type="noConversion"/>
  </si>
  <si>
    <t>Predicted</t>
    <phoneticPr fontId="3" type="noConversion"/>
  </si>
  <si>
    <t>Ovserved</t>
    <phoneticPr fontId="3" type="noConversion"/>
  </si>
  <si>
    <t>y= d + (a - d)/(1+(x/c)^b)^m</t>
    <phoneticPr fontId="3" type="noConversion"/>
  </si>
  <si>
    <t>fi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</si>
</sst>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"/>
    <numFmt numFmtId="178" formatCode="0.000"/>
    <numFmt numFmtId="179" formatCode="0.000_ "/>
    <numFmt numFmtId="180" formatCode="0.0000"/>
    <numFmt numFmtId="181" formatCode="0.0000_ "/>
    <numFmt numFmtId="182" formatCode="0.0_ "/>
    <numFmt numFmtId="183" formatCode="0.00000"/>
    <numFmt numFmtId="184" formatCode="0.000000"/>
    <numFmt numFmtId="185" formatCode="0.00_);[Red]\(0.00\)"/>
    <numFmt numFmtId="186" formatCode="mm&quot;월&quot;\ dd&quot;일&quot;"/>
    <numFmt numFmtId="187" formatCode="_-* #,##0.00_-;\-* #,##0.00_-;_-* &quot;-&quot;_-;_-@_-"/>
    <numFmt numFmtId="188" formatCode="_-* #,##0.0_-;\-* #,##0.0_-;_-* &quot;-&quot;_-;_-@_-"/>
    <numFmt numFmtId="189" formatCode="0.0%"/>
    <numFmt numFmtId="190" formatCode="#,##0.0_ "/>
    <numFmt numFmtId="191" formatCode="0.000000000"/>
    <numFmt numFmtId="192" formatCode="0.0000000"/>
    <numFmt numFmtId="193" formatCode="m&quot;/&quot;d;@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vertAlign val="subscript"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0"/>
      <color theme="1"/>
      <name val="Arial Unicode MS"/>
      <family val="3"/>
      <charset val="129"/>
    </font>
    <font>
      <sz val="11"/>
      <name val="돋움"/>
      <family val="3"/>
      <charset val="129"/>
    </font>
    <font>
      <sz val="10"/>
      <name val="Arial Unicode MS"/>
      <family val="3"/>
      <charset val="129"/>
    </font>
    <font>
      <vertAlign val="subscript"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vertAlign val="subscript"/>
      <sz val="2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한양신명조"/>
      <family val="3"/>
      <charset val="129"/>
    </font>
    <font>
      <sz val="11"/>
      <color rgb="FF000000"/>
      <name val="돋움"/>
      <family val="3"/>
      <charset val="129"/>
    </font>
    <font>
      <vertAlign val="superscript"/>
      <sz val="11"/>
      <color rgb="FF000000"/>
      <name val="돋움"/>
      <family val="3"/>
      <charset val="129"/>
    </font>
    <font>
      <sz val="11"/>
      <color rgb="FF000000"/>
      <name val="한양신명조"/>
      <family val="3"/>
      <charset val="129"/>
    </font>
    <font>
      <b/>
      <vertAlign val="superscript"/>
      <sz val="11"/>
      <color rgb="FF000000"/>
      <name val="돋움"/>
      <family val="3"/>
      <charset val="129"/>
    </font>
    <font>
      <vertAlign val="subscript"/>
      <sz val="11"/>
      <color rgb="FF000000"/>
      <name val="돋움"/>
      <family val="3"/>
      <charset val="129"/>
    </font>
    <font>
      <vertAlign val="superscript"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vertAlign val="subscript"/>
      <sz val="10"/>
      <color rgb="FF000000"/>
      <name val="돋움"/>
      <family val="3"/>
      <charset val="129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>
      <alignment vertical="center"/>
    </xf>
    <xf numFmtId="0" fontId="11" fillId="0" borderId="0"/>
    <xf numFmtId="0" fontId="1" fillId="0" borderId="0">
      <alignment vertical="center"/>
    </xf>
    <xf numFmtId="0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2" fontId="0" fillId="2" borderId="1" xfId="0" applyNumberFormat="1" applyFill="1" applyBorder="1">
      <alignment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2" fontId="6" fillId="0" borderId="1" xfId="0" applyNumberFormat="1" applyFont="1" applyBorder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1" fontId="6" fillId="0" borderId="1" xfId="0" applyNumberFormat="1" applyFont="1" applyBorder="1">
      <alignment vertical="center"/>
    </xf>
    <xf numFmtId="1" fontId="6" fillId="0" borderId="1" xfId="0" applyNumberFormat="1" applyFont="1" applyBorder="1" applyAlignment="1">
      <alignment horizontal="right" vertical="center"/>
    </xf>
    <xf numFmtId="1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>
      <alignment vertical="center"/>
    </xf>
    <xf numFmtId="2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5" borderId="1" xfId="0" applyNumberFormat="1" applyFill="1" applyBorder="1">
      <alignment vertical="center"/>
    </xf>
    <xf numFmtId="0" fontId="0" fillId="6" borderId="0" xfId="0" applyFill="1">
      <alignment vertical="center"/>
    </xf>
    <xf numFmtId="0" fontId="0" fillId="4" borderId="1" xfId="0" applyFill="1" applyBorder="1">
      <alignment vertical="center"/>
    </xf>
    <xf numFmtId="180" fontId="0" fillId="4" borderId="1" xfId="0" applyNumberFormat="1" applyFill="1" applyBorder="1">
      <alignment vertical="center"/>
    </xf>
    <xf numFmtId="181" fontId="0" fillId="4" borderId="1" xfId="0" applyNumberFormat="1" applyFill="1" applyBorder="1">
      <alignment vertical="center"/>
    </xf>
    <xf numFmtId="2" fontId="0" fillId="4" borderId="1" xfId="0" applyNumberFormat="1" applyFill="1" applyBorder="1">
      <alignment vertical="center"/>
    </xf>
    <xf numFmtId="179" fontId="0" fillId="4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80" fontId="0" fillId="6" borderId="1" xfId="0" applyNumberFormat="1" applyFill="1" applyBorder="1">
      <alignment vertical="center"/>
    </xf>
    <xf numFmtId="181" fontId="0" fillId="6" borderId="1" xfId="0" applyNumberFormat="1" applyFill="1" applyBorder="1">
      <alignment vertical="center"/>
    </xf>
    <xf numFmtId="2" fontId="0" fillId="6" borderId="1" xfId="0" applyNumberFormat="1" applyFill="1" applyBorder="1">
      <alignment vertical="center"/>
    </xf>
    <xf numFmtId="176" fontId="0" fillId="6" borderId="1" xfId="0" applyNumberFormat="1" applyFill="1" applyBorder="1">
      <alignment vertical="center"/>
    </xf>
    <xf numFmtId="179" fontId="0" fillId="6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0" fillId="7" borderId="0" xfId="0" applyFill="1">
      <alignment vertical="center"/>
    </xf>
    <xf numFmtId="2" fontId="0" fillId="7" borderId="0" xfId="0" applyNumberFormat="1" applyFill="1">
      <alignment vertical="center"/>
    </xf>
    <xf numFmtId="180" fontId="0" fillId="7" borderId="0" xfId="0" applyNumberFormat="1" applyFill="1">
      <alignment vertical="center"/>
    </xf>
    <xf numFmtId="182" fontId="0" fillId="0" borderId="0" xfId="0" applyNumberFormat="1">
      <alignment vertical="center"/>
    </xf>
    <xf numFmtId="180" fontId="0" fillId="0" borderId="0" xfId="0" applyNumberFormat="1">
      <alignment vertical="center"/>
    </xf>
    <xf numFmtId="183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182" fontId="0" fillId="0" borderId="0" xfId="0" applyNumberFormat="1" applyFill="1">
      <alignment vertical="center"/>
    </xf>
    <xf numFmtId="184" fontId="0" fillId="0" borderId="0" xfId="0" applyNumberFormat="1">
      <alignment vertical="center"/>
    </xf>
    <xf numFmtId="1" fontId="0" fillId="0" borderId="7" xfId="0" applyNumberFormat="1" applyBorder="1">
      <alignment vertical="center"/>
    </xf>
    <xf numFmtId="0" fontId="0" fillId="0" borderId="7" xfId="0" applyBorder="1">
      <alignment vertical="center"/>
    </xf>
    <xf numFmtId="2" fontId="0" fillId="0" borderId="7" xfId="0" applyNumberFormat="1" applyBorder="1">
      <alignment vertical="center"/>
    </xf>
    <xf numFmtId="9" fontId="0" fillId="0" borderId="7" xfId="0" applyNumberFormat="1" applyBorder="1">
      <alignment vertical="center"/>
    </xf>
    <xf numFmtId="0" fontId="0" fillId="0" borderId="7" xfId="0" applyFill="1" applyBorder="1">
      <alignment vertical="center"/>
    </xf>
    <xf numFmtId="2" fontId="10" fillId="0" borderId="7" xfId="0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185" fontId="12" fillId="0" borderId="0" xfId="1" applyNumberFormat="1" applyFont="1" applyFill="1" applyBorder="1" applyAlignment="1">
      <alignment horizontal="center" vertical="center"/>
    </xf>
    <xf numFmtId="185" fontId="10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85" fontId="12" fillId="8" borderId="0" xfId="1" applyNumberFormat="1" applyFont="1" applyFill="1" applyBorder="1" applyAlignment="1">
      <alignment horizontal="center" vertical="center"/>
    </xf>
    <xf numFmtId="0" fontId="12" fillId="8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0" fillId="0" borderId="0" xfId="0" applyNumberFormat="1" applyFill="1" applyBorder="1">
      <alignment vertical="center"/>
    </xf>
    <xf numFmtId="9" fontId="0" fillId="0" borderId="0" xfId="0" applyNumberFormat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>
      <alignment vertical="center"/>
    </xf>
    <xf numFmtId="0" fontId="15" fillId="0" borderId="9" xfId="0" applyFont="1" applyBorder="1" applyAlignment="1">
      <alignment horizontal="right" vertical="center" wrapText="1"/>
    </xf>
    <xf numFmtId="178" fontId="14" fillId="0" borderId="1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178" fontId="16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2" fontId="16" fillId="0" borderId="0" xfId="0" applyNumberFormat="1" applyFont="1">
      <alignment vertical="center"/>
    </xf>
    <xf numFmtId="2" fontId="14" fillId="0" borderId="0" xfId="0" applyNumberFormat="1" applyFo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6" fillId="0" borderId="0" xfId="0" applyNumberFormat="1" applyFont="1" applyBorder="1">
      <alignment vertical="center"/>
    </xf>
    <xf numFmtId="178" fontId="14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  <xf numFmtId="178" fontId="14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 wrapText="1"/>
    </xf>
    <xf numFmtId="0" fontId="14" fillId="0" borderId="0" xfId="0" applyFont="1" applyBorder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49" fontId="16" fillId="0" borderId="1" xfId="0" applyNumberFormat="1" applyFont="1" applyBorder="1">
      <alignment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177" fontId="6" fillId="9" borderId="0" xfId="0" applyNumberFormat="1" applyFont="1" applyFill="1" applyBorder="1" applyAlignment="1">
      <alignment horizontal="right" vertical="center"/>
    </xf>
    <xf numFmtId="177" fontId="0" fillId="9" borderId="0" xfId="0" applyNumberFormat="1" applyFill="1" applyBorder="1" applyAlignment="1">
      <alignment horizontal="right" vertical="center"/>
    </xf>
    <xf numFmtId="177" fontId="0" fillId="9" borderId="0" xfId="0" applyNumberFormat="1" applyFill="1" applyBorder="1">
      <alignment vertical="center"/>
    </xf>
    <xf numFmtId="177" fontId="0" fillId="9" borderId="6" xfId="0" applyNumberFormat="1" applyFill="1" applyBorder="1">
      <alignment vertical="center"/>
    </xf>
    <xf numFmtId="49" fontId="0" fillId="0" borderId="0" xfId="0" applyNumberForma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7" fontId="0" fillId="0" borderId="0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6" xfId="0" applyNumberForma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6" fontId="0" fillId="0" borderId="0" xfId="0" applyNumberFormat="1" applyBorder="1">
      <alignment vertical="center"/>
    </xf>
    <xf numFmtId="18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49" fontId="0" fillId="0" borderId="6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6" xfId="0" applyNumberFormat="1" applyFill="1" applyBorder="1">
      <alignment vertical="center"/>
    </xf>
    <xf numFmtId="177" fontId="0" fillId="0" borderId="6" xfId="0" applyNumberForma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right" vertical="center"/>
    </xf>
    <xf numFmtId="1" fontId="0" fillId="0" borderId="6" xfId="0" applyNumberFormat="1" applyFill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2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20" fillId="0" borderId="0" xfId="0" applyNumberFormat="1" applyFont="1" applyFill="1" applyAlignment="1">
      <alignment horizontal="center"/>
    </xf>
    <xf numFmtId="0" fontId="1" fillId="0" borderId="0" xfId="2">
      <alignment vertical="center"/>
    </xf>
    <xf numFmtId="0" fontId="1" fillId="0" borderId="0" xfId="2" applyFill="1" applyBorder="1">
      <alignment vertical="center"/>
    </xf>
    <xf numFmtId="0" fontId="1" fillId="0" borderId="0" xfId="2" applyFill="1">
      <alignment vertical="center"/>
    </xf>
    <xf numFmtId="0" fontId="1" fillId="10" borderId="15" xfId="2" applyFill="1" applyBorder="1">
      <alignment vertical="center"/>
    </xf>
    <xf numFmtId="0" fontId="1" fillId="10" borderId="15" xfId="2" applyFill="1" applyBorder="1" applyAlignment="1">
      <alignment vertical="center"/>
    </xf>
    <xf numFmtId="0" fontId="1" fillId="10" borderId="16" xfId="2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10" borderId="17" xfId="2" applyFill="1" applyBorder="1">
      <alignment vertical="center"/>
    </xf>
    <xf numFmtId="0" fontId="1" fillId="10" borderId="19" xfId="2" applyFill="1" applyBorder="1">
      <alignment vertical="center"/>
    </xf>
    <xf numFmtId="0" fontId="1" fillId="10" borderId="20" xfId="2" applyFill="1" applyBorder="1">
      <alignment vertical="center"/>
    </xf>
    <xf numFmtId="0" fontId="26" fillId="11" borderId="0" xfId="3" applyFont="1" applyFill="1" applyBorder="1">
      <alignment vertical="center"/>
    </xf>
    <xf numFmtId="0" fontId="1" fillId="10" borderId="21" xfId="2" applyFill="1" applyBorder="1" applyAlignment="1"/>
    <xf numFmtId="0" fontId="1" fillId="10" borderId="19" xfId="2" applyFill="1" applyBorder="1" applyAlignment="1">
      <alignment horizontal="right" vertical="center"/>
    </xf>
    <xf numFmtId="0" fontId="1" fillId="10" borderId="22" xfId="2" applyFill="1" applyBorder="1" applyAlignment="1">
      <alignment horizontal="right" vertical="center"/>
    </xf>
    <xf numFmtId="0" fontId="1" fillId="10" borderId="20" xfId="2" applyFill="1" applyBorder="1" applyAlignment="1">
      <alignment horizontal="right" vertical="center"/>
    </xf>
    <xf numFmtId="188" fontId="0" fillId="0" borderId="0" xfId="4" applyNumberFormat="1" applyFont="1">
      <alignment vertical="center"/>
    </xf>
    <xf numFmtId="10" fontId="26" fillId="10" borderId="23" xfId="3" applyNumberFormat="1" applyFont="1" applyFill="1" applyBorder="1">
      <alignment vertical="center"/>
    </xf>
    <xf numFmtId="187" fontId="26" fillId="11" borderId="24" xfId="4" applyNumberFormat="1" applyFont="1" applyFill="1" applyBorder="1" applyAlignment="1">
      <alignment vertical="center"/>
    </xf>
    <xf numFmtId="187" fontId="26" fillId="11" borderId="25" xfId="6" applyNumberFormat="1" applyFont="1" applyFill="1" applyBorder="1" applyAlignment="1">
      <alignment vertical="center"/>
    </xf>
    <xf numFmtId="187" fontId="26" fillId="0" borderId="0" xfId="6" applyNumberFormat="1" applyFont="1" applyFill="1" applyBorder="1" applyAlignment="1">
      <alignment vertical="center"/>
    </xf>
    <xf numFmtId="188" fontId="26" fillId="11" borderId="24" xfId="4" applyNumberFormat="1" applyFont="1" applyFill="1" applyBorder="1" applyAlignment="1">
      <alignment vertical="center"/>
    </xf>
    <xf numFmtId="188" fontId="26" fillId="11" borderId="25" xfId="6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43" fontId="1" fillId="0" borderId="0" xfId="2" applyNumberFormat="1">
      <alignment vertical="center"/>
    </xf>
    <xf numFmtId="188" fontId="1" fillId="10" borderId="26" xfId="2" applyNumberFormat="1" applyFill="1" applyBorder="1">
      <alignment vertical="center"/>
    </xf>
    <xf numFmtId="189" fontId="1" fillId="11" borderId="27" xfId="2" applyNumberFormat="1" applyFill="1" applyBorder="1">
      <alignment vertical="center"/>
    </xf>
    <xf numFmtId="189" fontId="1" fillId="11" borderId="28" xfId="2" applyNumberFormat="1" applyFill="1" applyBorder="1">
      <alignment vertical="center"/>
    </xf>
    <xf numFmtId="0" fontId="1" fillId="10" borderId="29" xfId="2" applyFill="1" applyBorder="1" applyAlignment="1"/>
    <xf numFmtId="187" fontId="0" fillId="11" borderId="30" xfId="4" applyNumberFormat="1" applyFont="1" applyFill="1" applyBorder="1">
      <alignment vertical="center"/>
    </xf>
    <xf numFmtId="187" fontId="0" fillId="11" borderId="5" xfId="4" applyNumberFormat="1" applyFont="1" applyFill="1" applyBorder="1">
      <alignment vertical="center"/>
    </xf>
    <xf numFmtId="187" fontId="0" fillId="11" borderId="31" xfId="4" applyNumberFormat="1" applyFont="1" applyFill="1" applyBorder="1">
      <alignment vertical="center"/>
    </xf>
    <xf numFmtId="188" fontId="1" fillId="10" borderId="32" xfId="2" applyNumberFormat="1" applyFill="1" applyBorder="1">
      <alignment vertical="center"/>
    </xf>
    <xf numFmtId="189" fontId="1" fillId="11" borderId="0" xfId="2" applyNumberFormat="1" applyFill="1" applyBorder="1">
      <alignment vertical="center"/>
    </xf>
    <xf numFmtId="189" fontId="1" fillId="11" borderId="33" xfId="2" applyNumberFormat="1" applyFill="1" applyBorder="1">
      <alignment vertical="center"/>
    </xf>
    <xf numFmtId="0" fontId="1" fillId="10" borderId="34" xfId="2" applyFill="1" applyBorder="1" applyAlignment="1"/>
    <xf numFmtId="187" fontId="0" fillId="11" borderId="23" xfId="4" applyNumberFormat="1" applyFont="1" applyFill="1" applyBorder="1">
      <alignment vertical="center"/>
    </xf>
    <xf numFmtId="187" fontId="0" fillId="11" borderId="0" xfId="4" applyNumberFormat="1" applyFont="1" applyFill="1" applyBorder="1">
      <alignment vertical="center"/>
    </xf>
    <xf numFmtId="187" fontId="0" fillId="11" borderId="33" xfId="4" applyNumberFormat="1" applyFont="1" applyFill="1" applyBorder="1">
      <alignment vertical="center"/>
    </xf>
    <xf numFmtId="188" fontId="1" fillId="10" borderId="35" xfId="2" applyNumberFormat="1" applyFill="1" applyBorder="1">
      <alignment vertical="center"/>
    </xf>
    <xf numFmtId="189" fontId="1" fillId="11" borderId="36" xfId="2" applyNumberFormat="1" applyFill="1" applyBorder="1">
      <alignment vertical="center"/>
    </xf>
    <xf numFmtId="189" fontId="1" fillId="11" borderId="37" xfId="2" applyNumberFormat="1" applyFill="1" applyBorder="1">
      <alignment vertical="center"/>
    </xf>
    <xf numFmtId="187" fontId="0" fillId="11" borderId="0" xfId="5" applyNumberFormat="1" applyFont="1" applyFill="1" applyBorder="1" applyAlignment="1">
      <alignment vertical="center"/>
    </xf>
    <xf numFmtId="187" fontId="0" fillId="11" borderId="33" xfId="5" applyNumberFormat="1" applyFont="1" applyFill="1" applyBorder="1" applyAlignment="1">
      <alignment vertical="center"/>
    </xf>
    <xf numFmtId="177" fontId="1" fillId="10" borderId="32" xfId="2" applyNumberFormat="1" applyFill="1" applyBorder="1">
      <alignment vertical="center"/>
    </xf>
    <xf numFmtId="10" fontId="26" fillId="10" borderId="38" xfId="3" applyNumberFormat="1" applyFont="1" applyFill="1" applyBorder="1">
      <alignment vertical="center"/>
    </xf>
    <xf numFmtId="187" fontId="26" fillId="11" borderId="39" xfId="4" applyNumberFormat="1" applyFont="1" applyFill="1" applyBorder="1" applyAlignment="1">
      <alignment vertical="center"/>
    </xf>
    <xf numFmtId="187" fontId="26" fillId="11" borderId="40" xfId="6" applyNumberFormat="1" applyFont="1" applyFill="1" applyBorder="1" applyAlignment="1">
      <alignment vertical="center"/>
    </xf>
    <xf numFmtId="188" fontId="26" fillId="11" borderId="39" xfId="4" applyNumberFormat="1" applyFont="1" applyFill="1" applyBorder="1" applyAlignment="1">
      <alignment vertical="center"/>
    </xf>
    <xf numFmtId="188" fontId="26" fillId="11" borderId="40" xfId="6" applyNumberFormat="1" applyFont="1" applyFill="1" applyBorder="1" applyAlignment="1">
      <alignment vertical="center"/>
    </xf>
    <xf numFmtId="0" fontId="1" fillId="10" borderId="32" xfId="2" applyFill="1" applyBorder="1">
      <alignment vertical="center"/>
    </xf>
    <xf numFmtId="0" fontId="1" fillId="10" borderId="41" xfId="2" applyFill="1" applyBorder="1" applyAlignment="1"/>
    <xf numFmtId="187" fontId="0" fillId="11" borderId="38" xfId="4" applyNumberFormat="1" applyFont="1" applyFill="1" applyBorder="1">
      <alignment vertical="center"/>
    </xf>
    <xf numFmtId="187" fontId="0" fillId="11" borderId="42" xfId="4" applyNumberFormat="1" applyFont="1" applyFill="1" applyBorder="1">
      <alignment vertical="center"/>
    </xf>
    <xf numFmtId="187" fontId="0" fillId="11" borderId="43" xfId="4" applyNumberFormat="1" applyFont="1" applyFill="1" applyBorder="1">
      <alignment vertical="center"/>
    </xf>
    <xf numFmtId="0" fontId="1" fillId="10" borderId="44" xfId="2" applyFill="1" applyBorder="1">
      <alignment vertical="center"/>
    </xf>
    <xf numFmtId="189" fontId="1" fillId="11" borderId="42" xfId="2" applyNumberFormat="1" applyFill="1" applyBorder="1">
      <alignment vertical="center"/>
    </xf>
    <xf numFmtId="189" fontId="1" fillId="11" borderId="43" xfId="2" applyNumberFormat="1" applyFill="1" applyBorder="1">
      <alignment vertical="center"/>
    </xf>
    <xf numFmtId="0" fontId="1" fillId="10" borderId="35" xfId="2" applyFill="1" applyBorder="1">
      <alignment vertical="center"/>
    </xf>
    <xf numFmtId="10" fontId="26" fillId="10" borderId="45" xfId="3" applyNumberFormat="1" applyFont="1" applyFill="1" applyBorder="1">
      <alignment vertical="center"/>
    </xf>
    <xf numFmtId="187" fontId="26" fillId="11" borderId="46" xfId="4" applyNumberFormat="1" applyFont="1" applyFill="1" applyBorder="1" applyAlignment="1">
      <alignment vertical="center"/>
    </xf>
    <xf numFmtId="187" fontId="26" fillId="11" borderId="47" xfId="6" applyNumberFormat="1" applyFont="1" applyFill="1" applyBorder="1" applyAlignment="1">
      <alignment vertical="center"/>
    </xf>
    <xf numFmtId="188" fontId="26" fillId="11" borderId="46" xfId="4" applyNumberFormat="1" applyFont="1" applyFill="1" applyBorder="1" applyAlignment="1">
      <alignment vertical="center"/>
    </xf>
    <xf numFmtId="188" fontId="26" fillId="11" borderId="47" xfId="6" applyNumberFormat="1" applyFont="1" applyFill="1" applyBorder="1" applyAlignment="1">
      <alignment vertical="center"/>
    </xf>
    <xf numFmtId="0" fontId="1" fillId="10" borderId="48" xfId="2" applyFill="1" applyBorder="1" applyAlignment="1"/>
    <xf numFmtId="187" fontId="0" fillId="11" borderId="45" xfId="4" applyNumberFormat="1" applyFont="1" applyFill="1" applyBorder="1">
      <alignment vertical="center"/>
    </xf>
    <xf numFmtId="187" fontId="0" fillId="11" borderId="7" xfId="4" applyNumberFormat="1" applyFont="1" applyFill="1" applyBorder="1">
      <alignment vertical="center"/>
    </xf>
    <xf numFmtId="187" fontId="0" fillId="11" borderId="49" xfId="4" applyNumberFormat="1" applyFont="1" applyFill="1" applyBorder="1">
      <alignment vertical="center"/>
    </xf>
    <xf numFmtId="10" fontId="27" fillId="10" borderId="23" xfId="3" applyNumberFormat="1" applyFont="1" applyFill="1" applyBorder="1">
      <alignment vertical="center"/>
    </xf>
    <xf numFmtId="187" fontId="27" fillId="9" borderId="24" xfId="4" applyNumberFormat="1" applyFont="1" applyFill="1" applyBorder="1" applyAlignment="1">
      <alignment vertical="center"/>
    </xf>
    <xf numFmtId="187" fontId="27" fillId="9" borderId="25" xfId="6" applyNumberFormat="1" applyFont="1" applyFill="1" applyBorder="1" applyAlignment="1">
      <alignment vertical="center"/>
    </xf>
    <xf numFmtId="188" fontId="27" fillId="9" borderId="24" xfId="4" applyNumberFormat="1" applyFont="1" applyFill="1" applyBorder="1" applyAlignment="1">
      <alignment vertical="center"/>
    </xf>
    <xf numFmtId="188" fontId="27" fillId="9" borderId="25" xfId="6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90" fontId="1" fillId="10" borderId="32" xfId="2" applyNumberFormat="1" applyFill="1" applyBorder="1">
      <alignment vertical="center"/>
    </xf>
    <xf numFmtId="187" fontId="7" fillId="9" borderId="23" xfId="4" applyNumberFormat="1" applyFont="1" applyFill="1" applyBorder="1">
      <alignment vertical="center"/>
    </xf>
    <xf numFmtId="187" fontId="7" fillId="9" borderId="0" xfId="4" applyNumberFormat="1" applyFont="1" applyFill="1" applyBorder="1">
      <alignment vertical="center"/>
    </xf>
    <xf numFmtId="187" fontId="7" fillId="9" borderId="33" xfId="4" applyNumberFormat="1" applyFont="1" applyFill="1" applyBorder="1">
      <alignment vertical="center"/>
    </xf>
    <xf numFmtId="187" fontId="26" fillId="7" borderId="24" xfId="4" applyNumberFormat="1" applyFont="1" applyFill="1" applyBorder="1" applyAlignment="1">
      <alignment vertical="center"/>
    </xf>
    <xf numFmtId="187" fontId="26" fillId="7" borderId="25" xfId="6" applyNumberFormat="1" applyFont="1" applyFill="1" applyBorder="1" applyAlignment="1">
      <alignment vertical="center"/>
    </xf>
    <xf numFmtId="188" fontId="26" fillId="7" borderId="24" xfId="4" applyNumberFormat="1" applyFont="1" applyFill="1" applyBorder="1" applyAlignment="1">
      <alignment vertical="center"/>
    </xf>
    <xf numFmtId="188" fontId="26" fillId="7" borderId="25" xfId="6" applyNumberFormat="1" applyFont="1" applyFill="1" applyBorder="1" applyAlignment="1">
      <alignment vertical="center"/>
    </xf>
    <xf numFmtId="187" fontId="26" fillId="7" borderId="39" xfId="4" applyNumberFormat="1" applyFont="1" applyFill="1" applyBorder="1" applyAlignment="1">
      <alignment vertical="center"/>
    </xf>
    <xf numFmtId="187" fontId="26" fillId="7" borderId="40" xfId="6" applyNumberFormat="1" applyFont="1" applyFill="1" applyBorder="1" applyAlignment="1">
      <alignment vertical="center"/>
    </xf>
    <xf numFmtId="188" fontId="26" fillId="7" borderId="39" xfId="4" applyNumberFormat="1" applyFont="1" applyFill="1" applyBorder="1" applyAlignment="1">
      <alignment vertical="center"/>
    </xf>
    <xf numFmtId="188" fontId="26" fillId="7" borderId="40" xfId="6" applyNumberFormat="1" applyFont="1" applyFill="1" applyBorder="1" applyAlignment="1">
      <alignment vertical="center"/>
    </xf>
    <xf numFmtId="187" fontId="26" fillId="7" borderId="46" xfId="4" applyNumberFormat="1" applyFont="1" applyFill="1" applyBorder="1" applyAlignment="1">
      <alignment vertical="center"/>
    </xf>
    <xf numFmtId="187" fontId="26" fillId="7" borderId="47" xfId="6" applyNumberFormat="1" applyFont="1" applyFill="1" applyBorder="1" applyAlignment="1">
      <alignment vertical="center"/>
    </xf>
    <xf numFmtId="188" fontId="26" fillId="7" borderId="46" xfId="4" applyNumberFormat="1" applyFont="1" applyFill="1" applyBorder="1" applyAlignment="1">
      <alignment vertical="center"/>
    </xf>
    <xf numFmtId="188" fontId="26" fillId="7" borderId="47" xfId="6" applyNumberFormat="1" applyFont="1" applyFill="1" applyBorder="1" applyAlignment="1">
      <alignment vertical="center"/>
    </xf>
    <xf numFmtId="0" fontId="1" fillId="11" borderId="45" xfId="2" applyFill="1" applyBorder="1">
      <alignment vertical="center"/>
    </xf>
    <xf numFmtId="0" fontId="26" fillId="10" borderId="19" xfId="3" applyFont="1" applyFill="1" applyBorder="1">
      <alignment vertical="center"/>
    </xf>
    <xf numFmtId="188" fontId="26" fillId="11" borderId="50" xfId="4" applyNumberFormat="1" applyFont="1" applyFill="1" applyBorder="1" applyAlignment="1">
      <alignment vertical="center"/>
    </xf>
    <xf numFmtId="188" fontId="26" fillId="11" borderId="51" xfId="5" applyNumberFormat="1" applyFont="1" applyFill="1" applyBorder="1" applyAlignment="1">
      <alignment vertical="center"/>
    </xf>
    <xf numFmtId="187" fontId="26" fillId="0" borderId="0" xfId="5" applyNumberFormat="1" applyFont="1" applyFill="1" applyBorder="1" applyAlignment="1">
      <alignment vertical="center"/>
    </xf>
    <xf numFmtId="188" fontId="26" fillId="0" borderId="0" xfId="5" applyNumberFormat="1" applyFont="1" applyFill="1" applyBorder="1" applyAlignment="1">
      <alignment vertical="center"/>
    </xf>
    <xf numFmtId="0" fontId="1" fillId="10" borderId="52" xfId="2" applyFill="1" applyBorder="1">
      <alignment vertical="center"/>
    </xf>
    <xf numFmtId="189" fontId="1" fillId="11" borderId="22" xfId="2" applyNumberFormat="1" applyFill="1" applyBorder="1">
      <alignment vertical="center"/>
    </xf>
    <xf numFmtId="189" fontId="1" fillId="11" borderId="20" xfId="2" applyNumberFormat="1" applyFill="1" applyBorder="1">
      <alignment vertical="center"/>
    </xf>
    <xf numFmtId="0" fontId="1" fillId="10" borderId="21" xfId="2" applyFill="1" applyBorder="1">
      <alignment vertical="center"/>
    </xf>
    <xf numFmtId="187" fontId="1" fillId="11" borderId="19" xfId="2" applyNumberFormat="1" applyFill="1" applyBorder="1">
      <alignment vertical="center"/>
    </xf>
    <xf numFmtId="187" fontId="1" fillId="11" borderId="22" xfId="2" applyNumberFormat="1" applyFill="1" applyBorder="1">
      <alignment vertical="center"/>
    </xf>
    <xf numFmtId="187" fontId="1" fillId="11" borderId="20" xfId="2" applyNumberFormat="1" applyFill="1" applyBorder="1">
      <alignment vertical="center"/>
    </xf>
    <xf numFmtId="0" fontId="1" fillId="11" borderId="0" xfId="2" applyFill="1">
      <alignment vertical="center"/>
    </xf>
    <xf numFmtId="9" fontId="1" fillId="0" borderId="0" xfId="2" applyNumberFormat="1" applyFill="1" applyBorder="1">
      <alignment vertical="center"/>
    </xf>
    <xf numFmtId="9" fontId="1" fillId="0" borderId="0" xfId="2" applyNumberFormat="1">
      <alignment vertical="center"/>
    </xf>
    <xf numFmtId="9" fontId="1" fillId="0" borderId="0" xfId="2" applyNumberFormat="1" applyFill="1">
      <alignment vertical="center"/>
    </xf>
    <xf numFmtId="0" fontId="1" fillId="10" borderId="53" xfId="2" applyFill="1" applyBorder="1">
      <alignment vertical="center"/>
    </xf>
    <xf numFmtId="187" fontId="0" fillId="11" borderId="18" xfId="4" applyNumberFormat="1" applyFont="1" applyFill="1" applyBorder="1">
      <alignment vertical="center"/>
    </xf>
    <xf numFmtId="187" fontId="0" fillId="11" borderId="16" xfId="4" applyNumberFormat="1" applyFont="1" applyFill="1" applyBorder="1">
      <alignment vertical="center"/>
    </xf>
    <xf numFmtId="0" fontId="11" fillId="0" borderId="0" xfId="1"/>
    <xf numFmtId="41" fontId="26" fillId="0" borderId="0" xfId="4" applyFont="1" applyFill="1" applyBorder="1" applyAlignment="1">
      <alignment vertical="center"/>
    </xf>
    <xf numFmtId="41" fontId="1" fillId="0" borderId="0" xfId="2" applyNumberFormat="1">
      <alignment vertical="center"/>
    </xf>
    <xf numFmtId="188" fontId="26" fillId="0" borderId="0" xfId="4" applyNumberFormat="1" applyFont="1" applyFill="1" applyBorder="1" applyAlignment="1">
      <alignment vertical="center"/>
    </xf>
    <xf numFmtId="41" fontId="1" fillId="12" borderId="0" xfId="2" applyNumberFormat="1" applyFill="1">
      <alignment vertical="center"/>
    </xf>
    <xf numFmtId="187" fontId="26" fillId="0" borderId="0" xfId="3" applyNumberFormat="1" applyFont="1" applyFill="1" applyBorder="1">
      <alignment vertical="center"/>
    </xf>
    <xf numFmtId="41" fontId="1" fillId="0" borderId="0" xfId="2" applyNumberFormat="1" applyFill="1">
      <alignment vertical="center"/>
    </xf>
    <xf numFmtId="188" fontId="26" fillId="10" borderId="54" xfId="5" applyNumberFormat="1" applyFont="1" applyFill="1" applyBorder="1" applyAlignment="1">
      <alignment vertical="center"/>
    </xf>
    <xf numFmtId="188" fontId="26" fillId="10" borderId="56" xfId="5" applyNumberFormat="1" applyFont="1" applyFill="1" applyBorder="1" applyAlignment="1">
      <alignment vertical="center" wrapText="1"/>
    </xf>
    <xf numFmtId="188" fontId="26" fillId="10" borderId="56" xfId="5" applyNumberFormat="1" applyFont="1" applyFill="1" applyBorder="1" applyAlignment="1">
      <alignment horizontal="left" vertical="center" wrapText="1"/>
    </xf>
    <xf numFmtId="177" fontId="26" fillId="10" borderId="56" xfId="3" applyNumberFormat="1" applyFont="1" applyFill="1" applyBorder="1" applyAlignment="1">
      <alignment horizontal="left" vertical="center" wrapText="1"/>
    </xf>
    <xf numFmtId="0" fontId="26" fillId="10" borderId="56" xfId="3" applyFont="1" applyFill="1" applyBorder="1" applyAlignment="1">
      <alignment horizontal="left" vertical="center" wrapText="1"/>
    </xf>
    <xf numFmtId="190" fontId="29" fillId="10" borderId="56" xfId="5" applyNumberFormat="1" applyFont="1" applyFill="1" applyBorder="1" applyAlignment="1">
      <alignment horizontal="left" vertical="center" wrapText="1"/>
    </xf>
    <xf numFmtId="0" fontId="26" fillId="10" borderId="55" xfId="3" applyFont="1" applyFill="1" applyBorder="1" applyAlignment="1">
      <alignment horizontal="left" vertical="center" wrapText="1"/>
    </xf>
    <xf numFmtId="188" fontId="26" fillId="10" borderId="34" xfId="5" applyNumberFormat="1" applyFont="1" applyFill="1" applyBorder="1" applyAlignment="1">
      <alignment vertical="center"/>
    </xf>
    <xf numFmtId="188" fontId="26" fillId="11" borderId="0" xfId="5" applyNumberFormat="1" applyFont="1" applyFill="1" applyBorder="1" applyAlignment="1">
      <alignment horizontal="right" vertical="center"/>
    </xf>
    <xf numFmtId="188" fontId="26" fillId="11" borderId="33" xfId="5" applyNumberFormat="1" applyFont="1" applyFill="1" applyBorder="1" applyAlignment="1">
      <alignment horizontal="right" vertical="center"/>
    </xf>
    <xf numFmtId="188" fontId="26" fillId="10" borderId="21" xfId="5" applyNumberFormat="1" applyFont="1" applyFill="1" applyBorder="1" applyAlignment="1">
      <alignment vertical="center"/>
    </xf>
    <xf numFmtId="188" fontId="26" fillId="11" borderId="22" xfId="5" applyNumberFormat="1" applyFont="1" applyFill="1" applyBorder="1" applyAlignment="1">
      <alignment horizontal="right" vertical="center"/>
    </xf>
    <xf numFmtId="188" fontId="26" fillId="11" borderId="20" xfId="5" applyNumberFormat="1" applyFont="1" applyFill="1" applyBorder="1" applyAlignment="1">
      <alignment horizontal="right" vertical="center"/>
    </xf>
    <xf numFmtId="0" fontId="31" fillId="11" borderId="58" xfId="1" applyFont="1" applyFill="1" applyBorder="1" applyAlignment="1">
      <alignment horizontal="justify" vertical="center" wrapText="1"/>
    </xf>
    <xf numFmtId="0" fontId="31" fillId="11" borderId="58" xfId="1" applyFont="1" applyFill="1" applyBorder="1" applyAlignment="1">
      <alignment horizontal="right" vertical="center" wrapText="1"/>
    </xf>
    <xf numFmtId="0" fontId="31" fillId="11" borderId="59" xfId="1" applyFont="1" applyFill="1" applyBorder="1" applyAlignment="1">
      <alignment horizontal="left" wrapText="1"/>
    </xf>
    <xf numFmtId="0" fontId="32" fillId="11" borderId="59" xfId="1" applyFont="1" applyFill="1" applyBorder="1" applyAlignment="1">
      <alignment horizontal="center" wrapText="1"/>
    </xf>
    <xf numFmtId="0" fontId="32" fillId="11" borderId="59" xfId="1" applyFont="1" applyFill="1" applyBorder="1" applyAlignment="1">
      <alignment horizontal="left" wrapText="1"/>
    </xf>
    <xf numFmtId="0" fontId="33" fillId="11" borderId="0" xfId="1" applyFont="1" applyFill="1" applyAlignment="1">
      <alignment horizontal="justify" vertical="center" wrapText="1"/>
    </xf>
    <xf numFmtId="187" fontId="35" fillId="11" borderId="0" xfId="5" applyNumberFormat="1" applyFont="1" applyFill="1" applyAlignment="1">
      <alignment horizontal="right" vertical="center" wrapText="1"/>
    </xf>
    <xf numFmtId="0" fontId="30" fillId="11" borderId="0" xfId="1" applyFont="1" applyFill="1" applyAlignment="1">
      <alignment horizontal="justify" vertical="center" wrapText="1"/>
    </xf>
    <xf numFmtId="0" fontId="33" fillId="11" borderId="60" xfId="1" applyFont="1" applyFill="1" applyBorder="1" applyAlignment="1">
      <alignment horizontal="justify" vertical="center" wrapText="1"/>
    </xf>
    <xf numFmtId="187" fontId="35" fillId="11" borderId="60" xfId="5" applyNumberFormat="1" applyFont="1" applyFill="1" applyBorder="1" applyAlignment="1">
      <alignment horizontal="right" vertical="center" wrapText="1"/>
    </xf>
    <xf numFmtId="0" fontId="32" fillId="11" borderId="61" xfId="1" applyFont="1" applyFill="1" applyBorder="1" applyAlignment="1">
      <alignment horizontal="right" wrapText="1"/>
    </xf>
    <xf numFmtId="187" fontId="35" fillId="11" borderId="61" xfId="5" applyNumberFormat="1" applyFont="1" applyFill="1" applyBorder="1" applyAlignment="1">
      <alignment horizontal="right" vertical="center" wrapText="1"/>
    </xf>
    <xf numFmtId="0" fontId="31" fillId="11" borderId="0" xfId="1" applyFont="1" applyFill="1" applyAlignment="1">
      <alignment horizontal="justify" vertical="center" wrapText="1"/>
    </xf>
    <xf numFmtId="0" fontId="35" fillId="11" borderId="0" xfId="1" applyFont="1" applyFill="1" applyAlignment="1">
      <alignment horizontal="right" vertical="center" wrapText="1"/>
    </xf>
    <xf numFmtId="0" fontId="33" fillId="11" borderId="0" xfId="1" applyFont="1" applyFill="1" applyBorder="1" applyAlignment="1">
      <alignment horizontal="justify" wrapText="1"/>
    </xf>
    <xf numFmtId="187" fontId="35" fillId="11" borderId="0" xfId="5" applyNumberFormat="1" applyFont="1" applyFill="1" applyBorder="1" applyAlignment="1">
      <alignment horizontal="right" vertical="center" wrapText="1"/>
    </xf>
    <xf numFmtId="0" fontId="33" fillId="11" borderId="57" xfId="1" applyFont="1" applyFill="1" applyBorder="1" applyAlignment="1">
      <alignment horizontal="justify" wrapText="1"/>
    </xf>
    <xf numFmtId="187" fontId="35" fillId="11" borderId="57" xfId="5" applyNumberFormat="1" applyFont="1" applyFill="1" applyBorder="1" applyAlignment="1">
      <alignment horizontal="right" vertical="center" wrapText="1"/>
    </xf>
    <xf numFmtId="0" fontId="0" fillId="13" borderId="0" xfId="0" applyFill="1">
      <alignment vertical="center"/>
    </xf>
    <xf numFmtId="191" fontId="0" fillId="0" borderId="0" xfId="0" applyNumberFormat="1">
      <alignment vertical="center"/>
    </xf>
    <xf numFmtId="0" fontId="41" fillId="0" borderId="0" xfId="0" applyFont="1" applyAlignment="1">
      <alignment horizontal="center" vertical="center" readingOrder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18" xfId="0" applyFont="1" applyBorder="1" applyAlignment="1">
      <alignment horizontal="left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3" fontId="44" fillId="0" borderId="22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93" fontId="0" fillId="0" borderId="0" xfId="0" applyNumberFormat="1" applyBorder="1">
      <alignment vertical="center"/>
    </xf>
    <xf numFmtId="193" fontId="0" fillId="0" borderId="0" xfId="0" applyNumberFormat="1">
      <alignment vertical="center"/>
    </xf>
    <xf numFmtId="193" fontId="0" fillId="0" borderId="11" xfId="0" applyNumberFormat="1" applyBorder="1">
      <alignment vertical="center"/>
    </xf>
    <xf numFmtId="188" fontId="1" fillId="10" borderId="32" xfId="2" applyNumberForma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/>
    </xf>
    <xf numFmtId="19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0" borderId="56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3" fontId="2" fillId="0" borderId="11" xfId="0" applyNumberFormat="1" applyFont="1" applyBorder="1" applyAlignment="1">
      <alignment horizontal="center" vertical="center"/>
    </xf>
    <xf numFmtId="193" fontId="2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93" fontId="2" fillId="0" borderId="0" xfId="0" applyNumberFormat="1" applyFont="1" applyBorder="1" applyAlignment="1">
      <alignment horizontal="center" vertical="center"/>
    </xf>
    <xf numFmtId="193" fontId="0" fillId="0" borderId="11" xfId="0" applyNumberFormat="1" applyBorder="1" applyAlignment="1">
      <alignment horizontal="center" vertical="center"/>
    </xf>
    <xf numFmtId="193" fontId="0" fillId="0" borderId="6" xfId="0" applyNumberFormat="1" applyBorder="1" applyAlignment="1">
      <alignment horizontal="center" vertical="center"/>
    </xf>
    <xf numFmtId="18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8" fillId="11" borderId="62" xfId="1" applyFont="1" applyFill="1" applyBorder="1" applyAlignment="1">
      <alignment horizontal="justify" vertical="center" wrapText="1"/>
    </xf>
    <xf numFmtId="0" fontId="38" fillId="11" borderId="0" xfId="1" applyFont="1" applyFill="1" applyAlignment="1">
      <alignment horizontal="justify" vertical="center" wrapText="1"/>
    </xf>
    <xf numFmtId="0" fontId="39" fillId="11" borderId="0" xfId="1" applyFont="1" applyFill="1" applyAlignment="1">
      <alignment horizontal="justify" vertical="center" wrapText="1"/>
    </xf>
    <xf numFmtId="0" fontId="21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" fillId="10" borderId="15" xfId="2" applyFill="1" applyBorder="1" applyAlignment="1">
      <alignment horizontal="center" vertical="center"/>
    </xf>
    <xf numFmtId="0" fontId="1" fillId="10" borderId="18" xfId="2" applyFill="1" applyBorder="1" applyAlignment="1">
      <alignment horizontal="center" vertical="center"/>
    </xf>
    <xf numFmtId="0" fontId="1" fillId="10" borderId="16" xfId="2" applyFill="1" applyBorder="1" applyAlignment="1">
      <alignment horizontal="center" vertical="center"/>
    </xf>
    <xf numFmtId="0" fontId="30" fillId="11" borderId="57" xfId="1" applyFont="1" applyFill="1" applyBorder="1" applyAlignment="1">
      <alignment horizontal="justify" vertical="center" wrapText="1"/>
    </xf>
  </cellXfs>
  <cellStyles count="7">
    <cellStyle name="쉼표 [0] 2 2" xfId="5" xr:uid="{00000000-0005-0000-0000-000000000000}"/>
    <cellStyle name="쉼표 [0] 3 2 2 2" xfId="6" xr:uid="{00000000-0005-0000-0000-000001000000}"/>
    <cellStyle name="쉼표 [0] 6" xfId="4" xr:uid="{00000000-0005-0000-0000-000002000000}"/>
    <cellStyle name="표준" xfId="0" builtinId="0"/>
    <cellStyle name="표준 2" xfId="1" xr:uid="{00000000-0005-0000-0000-000004000000}"/>
    <cellStyle name="표준 9" xfId="2" xr:uid="{00000000-0005-0000-0000-000005000000}"/>
    <cellStyle name="표준_사료설정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yVal>
            <c:numRef>
              <c:f>'2-1. IN SITU disappearance - DM'!$R$3:$R$8</c:f>
              <c:numCache>
                <c:formatCode>General</c:formatCode>
                <c:ptCount val="6"/>
                <c:pt idx="0">
                  <c:v>-0.88545376463475955</c:v>
                </c:pt>
                <c:pt idx="1">
                  <c:v>-1.4062693523179512</c:v>
                </c:pt>
                <c:pt idx="2">
                  <c:v>-1.6384739127833015</c:v>
                </c:pt>
                <c:pt idx="3">
                  <c:v>-1.7416733413771053</c:v>
                </c:pt>
                <c:pt idx="4">
                  <c:v>-1.8013165935476005</c:v>
                </c:pt>
                <c:pt idx="5">
                  <c:v>-2.2578280758235336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D5-5140-BE4B-9699C4D88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50832"/>
        <c:axId val="508880960"/>
      </c:scatterChart>
      <c:valAx>
        <c:axId val="23135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8880960"/>
        <c:crosses val="autoZero"/>
        <c:crossBetween val="midCat"/>
      </c:valAx>
      <c:valAx>
        <c:axId val="50888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3135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Propionate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[1]VFA!$S$3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[1]VFA!$T$2:$Z$2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[1]VFA!$T$3:$Z$3</c:f>
              <c:numCache>
                <c:formatCode>General</c:formatCode>
                <c:ptCount val="7"/>
                <c:pt idx="0">
                  <c:v>5.4726409954371293</c:v>
                </c:pt>
                <c:pt idx="1">
                  <c:v>5.7234392179424525</c:v>
                </c:pt>
                <c:pt idx="2">
                  <c:v>7.6889237113049616</c:v>
                </c:pt>
                <c:pt idx="3">
                  <c:v>11.343872981188719</c:v>
                </c:pt>
                <c:pt idx="4">
                  <c:v>18.59784538618813</c:v>
                </c:pt>
                <c:pt idx="5">
                  <c:v>20.569140199693621</c:v>
                </c:pt>
                <c:pt idx="6">
                  <c:v>25.121859823169327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DB-004A-8F8C-CBD263FD409A}"/>
            </c:ext>
          </c:extLst>
        </c:ser>
        <c:ser>
          <c:idx val="1"/>
          <c:order val="1"/>
          <c:tx>
            <c:strRef>
              <c:f>[1]VFA!$S$4</c:f>
              <c:strCache>
                <c:ptCount val="1"/>
                <c:pt idx="0">
                  <c:v>0.02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[1]VFA!$T$2:$Z$2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[1]VFA!$T$4:$Z$4</c:f>
              <c:numCache>
                <c:formatCode>General</c:formatCode>
                <c:ptCount val="7"/>
                <c:pt idx="0">
                  <c:v>5.4726409954371293</c:v>
                </c:pt>
                <c:pt idx="1">
                  <c:v>5.7919987540581452</c:v>
                </c:pt>
                <c:pt idx="2">
                  <c:v>7.9870870540991845</c:v>
                </c:pt>
                <c:pt idx="3">
                  <c:v>11.431552883370536</c:v>
                </c:pt>
                <c:pt idx="4">
                  <c:v>18.576517549166613</c:v>
                </c:pt>
                <c:pt idx="5">
                  <c:v>22.320735256153796</c:v>
                </c:pt>
                <c:pt idx="6">
                  <c:v>25.299895682308957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DB-004A-8F8C-CBD263FD409A}"/>
            </c:ext>
          </c:extLst>
        </c:ser>
        <c:ser>
          <c:idx val="2"/>
          <c:order val="2"/>
          <c:tx>
            <c:strRef>
              <c:f>[1]VFA!$S$5</c:f>
              <c:strCache>
                <c:ptCount val="1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[1]VFA!$T$2:$Z$2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[1]VFA!$T$5:$Z$5</c:f>
              <c:numCache>
                <c:formatCode>General</c:formatCode>
                <c:ptCount val="7"/>
                <c:pt idx="0">
                  <c:v>5.4726409954371293</c:v>
                </c:pt>
                <c:pt idx="1">
                  <c:v>5.6435512804579284</c:v>
                </c:pt>
                <c:pt idx="2">
                  <c:v>7.8538524582778502</c:v>
                </c:pt>
                <c:pt idx="3">
                  <c:v>12.632348762866243</c:v>
                </c:pt>
                <c:pt idx="4">
                  <c:v>19.070219012578953</c:v>
                </c:pt>
                <c:pt idx="5">
                  <c:v>21.415290739598586</c:v>
                </c:pt>
                <c:pt idx="6">
                  <c:v>28.239705202297852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DB-004A-8F8C-CBD263FD409A}"/>
            </c:ext>
          </c:extLst>
        </c:ser>
        <c:ser>
          <c:idx val="3"/>
          <c:order val="3"/>
          <c:tx>
            <c:strRef>
              <c:f>[1]VFA!$S$6</c:f>
              <c:strCache>
                <c:ptCount val="1"/>
                <c:pt idx="0">
                  <c:v>0.06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[1]VFA!$T$2:$Z$2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[1]VFA!$T$6:$Z$6</c:f>
              <c:numCache>
                <c:formatCode>General</c:formatCode>
                <c:ptCount val="7"/>
                <c:pt idx="0">
                  <c:v>5.4726409954371293</c:v>
                </c:pt>
                <c:pt idx="1">
                  <c:v>5.8361908584096538</c:v>
                </c:pt>
                <c:pt idx="2">
                  <c:v>8.3199994045507424</c:v>
                </c:pt>
                <c:pt idx="3">
                  <c:v>12.040344613982223</c:v>
                </c:pt>
                <c:pt idx="4">
                  <c:v>18.223087785161393</c:v>
                </c:pt>
                <c:pt idx="5">
                  <c:v>22.44360365707762</c:v>
                </c:pt>
                <c:pt idx="6">
                  <c:v>27.911660877349519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DB-004A-8F8C-CBD263FD409A}"/>
            </c:ext>
          </c:extLst>
        </c:ser>
        <c:ser>
          <c:idx val="4"/>
          <c:order val="4"/>
          <c:tx>
            <c:strRef>
              <c:f>[1]VFA!$S$7</c:f>
              <c:strCache>
                <c:ptCount val="1"/>
                <c:pt idx="0">
                  <c:v>0.08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[1]VFA!$T$2:$Z$2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[1]VFA!$T$7:$Z$7</c:f>
              <c:numCache>
                <c:formatCode>General</c:formatCode>
                <c:ptCount val="7"/>
                <c:pt idx="0">
                  <c:v>5.4726409954371302</c:v>
                </c:pt>
                <c:pt idx="1">
                  <c:v>6.1309784899751305</c:v>
                </c:pt>
                <c:pt idx="2">
                  <c:v>8.0391981057863955</c:v>
                </c:pt>
                <c:pt idx="3">
                  <c:v>12.057850810134008</c:v>
                </c:pt>
                <c:pt idx="4">
                  <c:v>18.758110829902062</c:v>
                </c:pt>
                <c:pt idx="5">
                  <c:v>22.803717954094186</c:v>
                </c:pt>
                <c:pt idx="6">
                  <c:v>29.022083511171388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DB-004A-8F8C-CBD263FD4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878056"/>
        <c:axId val="511878448"/>
      </c:scatterChart>
      <c:valAx>
        <c:axId val="5118780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Incubation</a:t>
                </a:r>
                <a:r>
                  <a:rPr lang="en-US" altLang="ko-KR" baseline="0"/>
                  <a:t> time, 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8448"/>
        <c:crosses val="autoZero"/>
        <c:crossBetween val="midCat"/>
      </c:valAx>
      <c:valAx>
        <c:axId val="511878448"/>
        <c:scaling>
          <c:orientation val="minMax"/>
          <c:max val="3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mmol/L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8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A/P</a:t>
            </a:r>
            <a:r>
              <a:rPr lang="en-US" altLang="ko-KR" baseline="0"/>
              <a:t> ratio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[1]VFA!$A$24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[1]VFA!$B$23:$H$23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[1]VFA!$B$24:$H$24</c:f>
              <c:numCache>
                <c:formatCode>General</c:formatCode>
                <c:ptCount val="7"/>
                <c:pt idx="0">
                  <c:v>2.4195289713126908</c:v>
                </c:pt>
                <c:pt idx="1">
                  <c:v>2.3385932164264802</c:v>
                </c:pt>
                <c:pt idx="2">
                  <c:v>2.2963465122845719</c:v>
                </c:pt>
                <c:pt idx="3">
                  <c:v>2.0646054529667643</c:v>
                </c:pt>
                <c:pt idx="4">
                  <c:v>1.8098389349590533</c:v>
                </c:pt>
                <c:pt idx="5">
                  <c:v>1.7347241900131618</c:v>
                </c:pt>
                <c:pt idx="6">
                  <c:v>1.7193556600623197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BF-574E-866F-2FD3D73F9429}"/>
            </c:ext>
          </c:extLst>
        </c:ser>
        <c:ser>
          <c:idx val="1"/>
          <c:order val="1"/>
          <c:tx>
            <c:strRef>
              <c:f>[1]VFA!$A$25</c:f>
              <c:strCache>
                <c:ptCount val="1"/>
                <c:pt idx="0">
                  <c:v>0.02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[1]VFA!$B$23:$H$23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[1]VFA!$B$25:$H$25</c:f>
              <c:numCache>
                <c:formatCode>General</c:formatCode>
                <c:ptCount val="7"/>
                <c:pt idx="0">
                  <c:v>2.4195289713126908</c:v>
                </c:pt>
                <c:pt idx="1">
                  <c:v>2.3615873787546682</c:v>
                </c:pt>
                <c:pt idx="2">
                  <c:v>2.2751635481119066</c:v>
                </c:pt>
                <c:pt idx="3">
                  <c:v>2.0768177801222039</c:v>
                </c:pt>
                <c:pt idx="4">
                  <c:v>1.7913448701704509</c:v>
                </c:pt>
                <c:pt idx="5">
                  <c:v>1.6269428582006897</c:v>
                </c:pt>
                <c:pt idx="6">
                  <c:v>1.6594451159348422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BF-574E-866F-2FD3D73F9429}"/>
            </c:ext>
          </c:extLst>
        </c:ser>
        <c:ser>
          <c:idx val="2"/>
          <c:order val="2"/>
          <c:tx>
            <c:strRef>
              <c:f>[1]VFA!$A$26</c:f>
              <c:strCache>
                <c:ptCount val="1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[1]VFA!$B$23:$H$23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[1]VFA!$B$26:$H$26</c:f>
              <c:numCache>
                <c:formatCode>General</c:formatCode>
                <c:ptCount val="7"/>
                <c:pt idx="0">
                  <c:v>2.4195289713126908</c:v>
                </c:pt>
                <c:pt idx="1">
                  <c:v>2.3420179656848714</c:v>
                </c:pt>
                <c:pt idx="2">
                  <c:v>2.2814292473288731</c:v>
                </c:pt>
                <c:pt idx="3">
                  <c:v>1.9497032626523148</c:v>
                </c:pt>
                <c:pt idx="4">
                  <c:v>1.6962818923496705</c:v>
                </c:pt>
                <c:pt idx="5">
                  <c:v>1.6641048874965565</c:v>
                </c:pt>
                <c:pt idx="6">
                  <c:v>1.5994675361608202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BF-574E-866F-2FD3D73F9429}"/>
            </c:ext>
          </c:extLst>
        </c:ser>
        <c:ser>
          <c:idx val="3"/>
          <c:order val="3"/>
          <c:tx>
            <c:strRef>
              <c:f>[1]VFA!$A$27</c:f>
              <c:strCache>
                <c:ptCount val="1"/>
                <c:pt idx="0">
                  <c:v>0.06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[1]VFA!$B$23:$H$23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[1]VFA!$B$27:$H$27</c:f>
              <c:numCache>
                <c:formatCode>General</c:formatCode>
                <c:ptCount val="7"/>
                <c:pt idx="0">
                  <c:v>2.4195289713126908</c:v>
                </c:pt>
                <c:pt idx="1">
                  <c:v>2.3498750916731073</c:v>
                </c:pt>
                <c:pt idx="2">
                  <c:v>2.2717915753565658</c:v>
                </c:pt>
                <c:pt idx="3">
                  <c:v>1.9379287948062469</c:v>
                </c:pt>
                <c:pt idx="4">
                  <c:v>1.6759121706116982</c:v>
                </c:pt>
                <c:pt idx="5">
                  <c:v>1.5831198199123566</c:v>
                </c:pt>
                <c:pt idx="6">
                  <c:v>1.5453815677752789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BF-574E-866F-2FD3D73F9429}"/>
            </c:ext>
          </c:extLst>
        </c:ser>
        <c:ser>
          <c:idx val="4"/>
          <c:order val="4"/>
          <c:tx>
            <c:strRef>
              <c:f>[1]VFA!$A$28</c:f>
              <c:strCache>
                <c:ptCount val="1"/>
                <c:pt idx="0">
                  <c:v>0.08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[1]VFA!$B$23:$H$23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[1]VFA!$B$28:$H$28</c:f>
              <c:numCache>
                <c:formatCode>General</c:formatCode>
                <c:ptCount val="7"/>
                <c:pt idx="0">
                  <c:v>2.4195289713126908</c:v>
                </c:pt>
                <c:pt idx="1">
                  <c:v>2.3248236752066984</c:v>
                </c:pt>
                <c:pt idx="2">
                  <c:v>2.2053613286503939</c:v>
                </c:pt>
                <c:pt idx="3">
                  <c:v>1.8864327706107236</c:v>
                </c:pt>
                <c:pt idx="4">
                  <c:v>1.5988467150591665</c:v>
                </c:pt>
                <c:pt idx="5">
                  <c:v>1.5153378125495951</c:v>
                </c:pt>
                <c:pt idx="6">
                  <c:v>1.5024628933649467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BF-574E-866F-2FD3D73F9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879232"/>
        <c:axId val="511879624"/>
      </c:scatterChart>
      <c:valAx>
        <c:axId val="51187923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Incubation</a:t>
                </a:r>
                <a:r>
                  <a:rPr lang="en-US" altLang="ko-KR" baseline="0"/>
                  <a:t> time, 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9624"/>
        <c:crosses val="autoZero"/>
        <c:crossBetween val="midCat"/>
      </c:valAx>
      <c:valAx>
        <c:axId val="5118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ratio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NH</a:t>
            </a:r>
            <a:r>
              <a:rPr lang="en-US" altLang="ko-KR" baseline="-25000"/>
              <a:t>3</a:t>
            </a:r>
            <a:r>
              <a:rPr lang="en-US" altLang="ko-KR"/>
              <a:t>-N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[1]Ammonia!$A$26</c:f>
              <c:strCache>
                <c:ptCount val="1"/>
                <c:pt idx="0">
                  <c:v>Blank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[1]Ammonia!$B$26:$H$26</c:f>
              <c:numCache>
                <c:formatCode>General</c:formatCode>
                <c:ptCount val="7"/>
                <c:pt idx="0">
                  <c:v>0.50234142188165054</c:v>
                </c:pt>
                <c:pt idx="1">
                  <c:v>0.47041294167730957</c:v>
                </c:pt>
                <c:pt idx="2">
                  <c:v>1.2473392933163043</c:v>
                </c:pt>
                <c:pt idx="3">
                  <c:v>2.0881226053639841</c:v>
                </c:pt>
                <c:pt idx="4">
                  <c:v>2.5989782886334609</c:v>
                </c:pt>
                <c:pt idx="5">
                  <c:v>3.3226905065985517</c:v>
                </c:pt>
                <c:pt idx="6">
                  <c:v>4.440187313750533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B-3E42-A7DD-9AA75E8D04F1}"/>
            </c:ext>
          </c:extLst>
        </c:ser>
        <c:ser>
          <c:idx val="1"/>
          <c:order val="1"/>
          <c:tx>
            <c:strRef>
              <c:f>[1]Ammonia!$A$27</c:f>
              <c:strCache>
                <c:ptCount val="1"/>
                <c:pt idx="0">
                  <c:v>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[1]Ammonia!$B$27:$H$27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1.1089825457641547</c:v>
                </c:pt>
                <c:pt idx="2">
                  <c:v>0.61941251596424063</c:v>
                </c:pt>
                <c:pt idx="3">
                  <c:v>0.82162622392507445</c:v>
                </c:pt>
                <c:pt idx="4">
                  <c:v>0.92805449127288231</c:v>
                </c:pt>
                <c:pt idx="5">
                  <c:v>4.0889740315027669</c:v>
                </c:pt>
                <c:pt idx="6">
                  <c:v>5.440613026819924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9B-3E42-A7DD-9AA75E8D04F1}"/>
            </c:ext>
          </c:extLst>
        </c:ser>
        <c:ser>
          <c:idx val="2"/>
          <c:order val="2"/>
          <c:tx>
            <c:strRef>
              <c:f>[1]Ammonia!$A$28</c:f>
              <c:strCache>
                <c:ptCount val="1"/>
                <c:pt idx="0">
                  <c:v>2%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[1]Ammonia!$B$28:$H$28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1.2686249467858661</c:v>
                </c:pt>
                <c:pt idx="2">
                  <c:v>0.53426990208599412</c:v>
                </c:pt>
                <c:pt idx="3">
                  <c:v>0.58748403575989738</c:v>
                </c:pt>
                <c:pt idx="4">
                  <c:v>0.83226905065985535</c:v>
                </c:pt>
                <c:pt idx="5">
                  <c:v>4.0251170710940825</c:v>
                </c:pt>
                <c:pt idx="6">
                  <c:v>5.3767560664112395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9B-3E42-A7DD-9AA75E8D04F1}"/>
            </c:ext>
          </c:extLst>
        </c:ser>
        <c:ser>
          <c:idx val="3"/>
          <c:order val="3"/>
          <c:tx>
            <c:strRef>
              <c:f>[1]Ammonia!$A$29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[1]Ammonia!$B$29:$H$29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1.2686249467858661</c:v>
                </c:pt>
                <c:pt idx="2">
                  <c:v>0.53426990208599412</c:v>
                </c:pt>
                <c:pt idx="3">
                  <c:v>0.48105576841209052</c:v>
                </c:pt>
                <c:pt idx="4">
                  <c:v>0.83226905065985535</c:v>
                </c:pt>
                <c:pt idx="5">
                  <c:v>3.4504044274159211</c:v>
                </c:pt>
                <c:pt idx="6">
                  <c:v>5.2171136653895278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9B-3E42-A7DD-9AA75E8D04F1}"/>
            </c:ext>
          </c:extLst>
        </c:ser>
        <c:ser>
          <c:idx val="4"/>
          <c:order val="4"/>
          <c:tx>
            <c:strRef>
              <c:f>[1]Ammonia!$A$30</c:f>
              <c:strCache>
                <c:ptCount val="1"/>
                <c:pt idx="0">
                  <c:v>6%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[1]Ammonia!$B$30:$H$30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0.72584078331204749</c:v>
                </c:pt>
                <c:pt idx="2">
                  <c:v>0.39591315453384451</c:v>
                </c:pt>
                <c:pt idx="3">
                  <c:v>0.48105576841209052</c:v>
                </c:pt>
                <c:pt idx="4">
                  <c:v>0.63005534269902097</c:v>
                </c:pt>
                <c:pt idx="5">
                  <c:v>2.01362281822052</c:v>
                </c:pt>
                <c:pt idx="6">
                  <c:v>4.9404001702852272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9B-3E42-A7DD-9AA75E8D04F1}"/>
            </c:ext>
          </c:extLst>
        </c:ser>
        <c:ser>
          <c:idx val="5"/>
          <c:order val="5"/>
          <c:tx>
            <c:strRef>
              <c:f>[1]Ammonia!$A$31</c:f>
              <c:strCache>
                <c:ptCount val="1"/>
                <c:pt idx="0">
                  <c:v>8%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[1]Ammonia!$B$25:$H$25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[1]Ammonia!$B$31:$H$31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0.58748403575989827</c:v>
                </c:pt>
                <c:pt idx="2">
                  <c:v>0.39591315453384451</c:v>
                </c:pt>
                <c:pt idx="3">
                  <c:v>0.42784163473818682</c:v>
                </c:pt>
                <c:pt idx="4">
                  <c:v>0.661983822903363</c:v>
                </c:pt>
                <c:pt idx="5">
                  <c:v>2.151979565772669</c:v>
                </c:pt>
                <c:pt idx="6">
                  <c:v>5.2490421455938696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9B-3E42-A7DD-9AA75E8D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5848"/>
        <c:axId val="518296240"/>
      </c:scatterChart>
      <c:valAx>
        <c:axId val="5182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시간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8296240"/>
        <c:crosses val="autoZero"/>
        <c:crossBetween val="midCat"/>
      </c:valAx>
      <c:valAx>
        <c:axId val="51829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NH</a:t>
                </a:r>
                <a:r>
                  <a:rPr lang="en-US" altLang="ko-KR" baseline="-25000"/>
                  <a:t>3</a:t>
                </a:r>
                <a:r>
                  <a:rPr lang="en-US" altLang="ko-KR"/>
                  <a:t>-N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82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5371828521436E-2"/>
          <c:y val="0.22319444444444445"/>
          <c:w val="0.88389129483814521"/>
          <c:h val="0.687924686497521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[1]Ammonia!$U$44:$U$47</c:f>
              <c:numCache>
                <c:formatCode>General</c:formatCode>
                <c:ptCount val="4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[1]Ammonia!$V$44:$V$47</c:f>
              <c:numCache>
                <c:formatCode>General</c:formatCode>
                <c:ptCount val="4"/>
                <c:pt idx="0">
                  <c:v>4.2999999999999997E-2</c:v>
                </c:pt>
                <c:pt idx="1">
                  <c:v>0.93866666666666676</c:v>
                </c:pt>
                <c:pt idx="2">
                  <c:v>1.609</c:v>
                </c:pt>
                <c:pt idx="3">
                  <c:v>3.2123333333333335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6B-ED40-B093-745C4F66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886448"/>
        <c:axId val="440951624"/>
      </c:scatterChart>
      <c:valAx>
        <c:axId val="50888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0951624"/>
        <c:crosses val="autoZero"/>
        <c:crossBetween val="midCat"/>
      </c:valAx>
      <c:valAx>
        <c:axId val="4409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888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[1]Ammonia!$A$120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[1]Ammonia!$B$119:$H$119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[1]Ammonia!$B$120:$H$120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1.1089825457641549</c:v>
                </c:pt>
                <c:pt idx="2">
                  <c:v>0.61941251596423996</c:v>
                </c:pt>
                <c:pt idx="3">
                  <c:v>0.82162622392507423</c:v>
                </c:pt>
                <c:pt idx="4">
                  <c:v>0.92805449127288198</c:v>
                </c:pt>
                <c:pt idx="5">
                  <c:v>4.0889740315027678</c:v>
                </c:pt>
                <c:pt idx="6">
                  <c:v>5.440613026819924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90-644F-AE15-28342ED26DE6}"/>
            </c:ext>
          </c:extLst>
        </c:ser>
        <c:ser>
          <c:idx val="1"/>
          <c:order val="1"/>
          <c:tx>
            <c:strRef>
              <c:f>[1]Ammonia!$A$121</c:f>
              <c:strCache>
                <c:ptCount val="1"/>
                <c:pt idx="0">
                  <c:v>2%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[1]Ammonia!$B$119:$H$119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[1]Ammonia!$B$121:$H$121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1.2686249467858663</c:v>
                </c:pt>
                <c:pt idx="2">
                  <c:v>0.53426990208599412</c:v>
                </c:pt>
                <c:pt idx="3">
                  <c:v>0.58748403575989772</c:v>
                </c:pt>
                <c:pt idx="4">
                  <c:v>0.83226905065985513</c:v>
                </c:pt>
                <c:pt idx="5">
                  <c:v>4.0251170710940825</c:v>
                </c:pt>
                <c:pt idx="6">
                  <c:v>5.3767560664112395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90-644F-AE15-28342ED26DE6}"/>
            </c:ext>
          </c:extLst>
        </c:ser>
        <c:ser>
          <c:idx val="2"/>
          <c:order val="2"/>
          <c:tx>
            <c:strRef>
              <c:f>[1]Ammonia!$A$122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[1]Ammonia!$B$119:$H$119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[1]Ammonia!$B$122:$H$122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1.2686249467858663</c:v>
                </c:pt>
                <c:pt idx="2">
                  <c:v>0.53426990208599401</c:v>
                </c:pt>
                <c:pt idx="3">
                  <c:v>0.48105576841209019</c:v>
                </c:pt>
                <c:pt idx="4">
                  <c:v>0.83226905065985524</c:v>
                </c:pt>
                <c:pt idx="5">
                  <c:v>3.450404427415922</c:v>
                </c:pt>
                <c:pt idx="6">
                  <c:v>5.2171136653895278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90-644F-AE15-28342ED26DE6}"/>
            </c:ext>
          </c:extLst>
        </c:ser>
        <c:ser>
          <c:idx val="3"/>
          <c:order val="3"/>
          <c:tx>
            <c:strRef>
              <c:f>[1]Ammonia!$A$123</c:f>
              <c:strCache>
                <c:ptCount val="1"/>
                <c:pt idx="0">
                  <c:v>6%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[1]Ammonia!$B$119:$H$119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[1]Ammonia!$B$123:$H$123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0.72584078331204738</c:v>
                </c:pt>
                <c:pt idx="2">
                  <c:v>0.39591315453384407</c:v>
                </c:pt>
                <c:pt idx="3">
                  <c:v>0.48105576841209019</c:v>
                </c:pt>
                <c:pt idx="4">
                  <c:v>0.63005534269902086</c:v>
                </c:pt>
                <c:pt idx="5">
                  <c:v>2.0136228182205191</c:v>
                </c:pt>
                <c:pt idx="6">
                  <c:v>4.9404001702852272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90-644F-AE15-28342ED26DE6}"/>
            </c:ext>
          </c:extLst>
        </c:ser>
        <c:ser>
          <c:idx val="4"/>
          <c:order val="4"/>
          <c:tx>
            <c:strRef>
              <c:f>[1]Ammonia!$A$124</c:f>
              <c:strCache>
                <c:ptCount val="1"/>
                <c:pt idx="0">
                  <c:v>8%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[1]Ammonia!$B$119:$H$119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[1]Ammonia!$B$124:$H$124</c:f>
              <c:numCache>
                <c:formatCode>General</c:formatCode>
                <c:ptCount val="7"/>
                <c:pt idx="0">
                  <c:v>0.50234142188165187</c:v>
                </c:pt>
                <c:pt idx="1">
                  <c:v>0.58748403575989772</c:v>
                </c:pt>
                <c:pt idx="2">
                  <c:v>0.39591315453384407</c:v>
                </c:pt>
                <c:pt idx="3">
                  <c:v>0.42784163473818621</c:v>
                </c:pt>
                <c:pt idx="4">
                  <c:v>0.66198382290336288</c:v>
                </c:pt>
                <c:pt idx="5">
                  <c:v>2.151979565772669</c:v>
                </c:pt>
                <c:pt idx="6">
                  <c:v>5.2490421455938696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890-644F-AE15-28342ED26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128936"/>
        <c:axId val="436212696"/>
      </c:scatterChart>
      <c:valAx>
        <c:axId val="224128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6212696"/>
        <c:crosses val="autoZero"/>
        <c:crossBetween val="midCat"/>
      </c:valAx>
      <c:valAx>
        <c:axId val="43621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128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'3-2. in vitro digestibility'!$AQ$103:$AQ$107</c:f>
                <c:numCache>
                  <c:formatCode>General</c:formatCode>
                  <c:ptCount val="5"/>
                  <c:pt idx="0">
                    <c:v>2.3094010767585034</c:v>
                  </c:pt>
                  <c:pt idx="1">
                    <c:v>3.0550504633038931</c:v>
                  </c:pt>
                  <c:pt idx="2">
                    <c:v>3.0550504633038931</c:v>
                  </c:pt>
                  <c:pt idx="3">
                    <c:v>2.3094010767585034</c:v>
                  </c:pt>
                  <c:pt idx="4">
                    <c:v>2.0816659994661331</c:v>
                  </c:pt>
                </c:numCache>
              </c:numRef>
            </c:plus>
            <c:minus>
              <c:numRef>
                <c:f>'3-2. in vitro digestibility'!$AQ$103:$AQ$107</c:f>
                <c:numCache>
                  <c:formatCode>General</c:formatCode>
                  <c:ptCount val="5"/>
                  <c:pt idx="0">
                    <c:v>2.3094010767585034</c:v>
                  </c:pt>
                  <c:pt idx="1">
                    <c:v>3.0550504633038931</c:v>
                  </c:pt>
                  <c:pt idx="2">
                    <c:v>3.0550504633038931</c:v>
                  </c:pt>
                  <c:pt idx="3">
                    <c:v>2.3094010767585034</c:v>
                  </c:pt>
                  <c:pt idx="4">
                    <c:v>2.0816659994661331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'3-2. in vitro digestibility'!$AO$103:$AO$107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'3-2. in vitro digestibility'!$AP$103:$AP$107</c:f>
              <c:numCache>
                <c:formatCode>General</c:formatCode>
                <c:ptCount val="5"/>
                <c:pt idx="0">
                  <c:v>96.666666666666671</c:v>
                </c:pt>
                <c:pt idx="1">
                  <c:v>97.333333333333329</c:v>
                </c:pt>
                <c:pt idx="2">
                  <c:v>79.333333333333329</c:v>
                </c:pt>
                <c:pt idx="3">
                  <c:v>81.333333333333329</c:v>
                </c:pt>
                <c:pt idx="4">
                  <c:v>81.666666666666671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2-4476-B5CB-F25443AB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80928"/>
        <c:axId val="270499728"/>
      </c:scatterChart>
      <c:valAx>
        <c:axId val="25638092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Starch sugar by-production,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270499728"/>
        <c:crosses val="autoZero"/>
        <c:crossBetween val="midCat"/>
      </c:valAx>
      <c:valAx>
        <c:axId val="270499728"/>
        <c:scaling>
          <c:orientation val="minMax"/>
          <c:max val="105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Gas production, 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25638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'3-2. in vitro digestibility'!$AQ$103:$AQ$107</c:f>
                <c:numCache>
                  <c:formatCode>General</c:formatCode>
                  <c:ptCount val="5"/>
                  <c:pt idx="0">
                    <c:v>2.3094010767585034</c:v>
                  </c:pt>
                  <c:pt idx="1">
                    <c:v>3.0550504633038931</c:v>
                  </c:pt>
                  <c:pt idx="2">
                    <c:v>3.0550504633038931</c:v>
                  </c:pt>
                  <c:pt idx="3">
                    <c:v>2.3094010767585034</c:v>
                  </c:pt>
                  <c:pt idx="4">
                    <c:v>2.0816659994661331</c:v>
                  </c:pt>
                </c:numCache>
              </c:numRef>
            </c:plus>
            <c:minus>
              <c:numRef>
                <c:f>'3-2. in vitro digestibility'!$AQ$103:$AQ$107</c:f>
                <c:numCache>
                  <c:formatCode>General</c:formatCode>
                  <c:ptCount val="5"/>
                  <c:pt idx="0">
                    <c:v>2.3094010767585034</c:v>
                  </c:pt>
                  <c:pt idx="1">
                    <c:v>3.0550504633038931</c:v>
                  </c:pt>
                  <c:pt idx="2">
                    <c:v>3.0550504633038931</c:v>
                  </c:pt>
                  <c:pt idx="3">
                    <c:v>2.3094010767585034</c:v>
                  </c:pt>
                  <c:pt idx="4">
                    <c:v>2.0816659994661331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'3-2. in vitro digestibility'!$AO$103:$AO$107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'3-2. in vitro digestibility'!$AP$103:$AP$107</c:f>
              <c:numCache>
                <c:formatCode>General</c:formatCode>
                <c:ptCount val="5"/>
                <c:pt idx="0">
                  <c:v>96.666666666666671</c:v>
                </c:pt>
                <c:pt idx="1">
                  <c:v>97.333333333333329</c:v>
                </c:pt>
                <c:pt idx="2">
                  <c:v>79.333333333333329</c:v>
                </c:pt>
                <c:pt idx="3">
                  <c:v>81.333333333333329</c:v>
                </c:pt>
                <c:pt idx="4">
                  <c:v>81.666666666666671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0B-410E-90D0-D82A9331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80928"/>
        <c:axId val="270499728"/>
      </c:scatterChart>
      <c:scatterChart>
        <c:scatterStyle val="smoothMarker"/>
        <c:varyColors val="0"/>
        <c:ser>
          <c:idx val="1"/>
          <c:order val="1"/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'3-2. in vitro digestibility'!$AO$111:$AO$121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'3-2. in vitro digestibility'!$AS$111:$AS$121</c:f>
              <c:numCache>
                <c:formatCode>General</c:formatCode>
                <c:ptCount val="11"/>
                <c:pt idx="0">
                  <c:v>96.999904934198142</c:v>
                </c:pt>
                <c:pt idx="1">
                  <c:v>96.999904934198142</c:v>
                </c:pt>
                <c:pt idx="2">
                  <c:v>96.999904903886659</c:v>
                </c:pt>
                <c:pt idx="3">
                  <c:v>96.95758273610771</c:v>
                </c:pt>
                <c:pt idx="4">
                  <c:v>80.777777810750365</c:v>
                </c:pt>
                <c:pt idx="5">
                  <c:v>80.777777752517238</c:v>
                </c:pt>
                <c:pt idx="6">
                  <c:v>80.777777752517238</c:v>
                </c:pt>
                <c:pt idx="7">
                  <c:v>80.777777752517238</c:v>
                </c:pt>
                <c:pt idx="8">
                  <c:v>80.777777752517238</c:v>
                </c:pt>
                <c:pt idx="9">
                  <c:v>80.777777752517238</c:v>
                </c:pt>
                <c:pt idx="10">
                  <c:v>80.777777752517238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0B-410E-90D0-D82A9331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80928"/>
        <c:axId val="270499728"/>
      </c:scatterChart>
      <c:valAx>
        <c:axId val="25638092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Starch sugar by-production,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270499728"/>
        <c:crosses val="autoZero"/>
        <c:crossBetween val="midCat"/>
        <c:majorUnit val="1"/>
      </c:valAx>
      <c:valAx>
        <c:axId val="270499728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ko-KR"/>
                  <a:t>Gas production, 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ko-KR"/>
          </a:p>
        </c:txPr>
        <c:crossAx val="25638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Milk</a:t>
            </a:r>
            <a:r>
              <a:rPr lang="en-US" altLang="ko-KR" baseline="0"/>
              <a:t>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'4-1. Milk yield'!$D$23</c:f>
              <c:strCache>
                <c:ptCount val="1"/>
                <c:pt idx="0">
                  <c:v>con mean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'4-1. Milk yield'!$E$23:$AM$23</c:f>
              <c:numCache>
                <c:formatCode>0.00</c:formatCode>
                <c:ptCount val="35"/>
                <c:pt idx="0">
                  <c:v>30.512499999999999</c:v>
                </c:pt>
                <c:pt idx="1">
                  <c:v>30.4375</c:v>
                </c:pt>
                <c:pt idx="2">
                  <c:v>29.3125</c:v>
                </c:pt>
                <c:pt idx="3">
                  <c:v>30.787499999999998</c:v>
                </c:pt>
                <c:pt idx="4">
                  <c:v>32.024999999999999</c:v>
                </c:pt>
                <c:pt idx="5">
                  <c:v>31.237500000000001</c:v>
                </c:pt>
                <c:pt idx="6">
                  <c:v>31.550000000000004</c:v>
                </c:pt>
                <c:pt idx="7">
                  <c:v>31.262499999999996</c:v>
                </c:pt>
                <c:pt idx="8">
                  <c:v>33.074999999999996</c:v>
                </c:pt>
                <c:pt idx="9">
                  <c:v>32.512499999999996</c:v>
                </c:pt>
                <c:pt idx="10">
                  <c:v>31.787500000000001</c:v>
                </c:pt>
                <c:pt idx="11">
                  <c:v>31.087499999999999</c:v>
                </c:pt>
                <c:pt idx="12">
                  <c:v>30.3</c:v>
                </c:pt>
                <c:pt idx="13">
                  <c:v>32.500000000000007</c:v>
                </c:pt>
                <c:pt idx="14">
                  <c:v>31.487499999999997</c:v>
                </c:pt>
                <c:pt idx="15">
                  <c:v>30.712500000000002</c:v>
                </c:pt>
                <c:pt idx="16">
                  <c:v>31.378125000000001</c:v>
                </c:pt>
                <c:pt idx="17">
                  <c:v>30.637500000000003</c:v>
                </c:pt>
                <c:pt idx="18">
                  <c:v>31.775000000000006</c:v>
                </c:pt>
                <c:pt idx="19">
                  <c:v>31.3125</c:v>
                </c:pt>
                <c:pt idx="20">
                  <c:v>31.324999999999999</c:v>
                </c:pt>
                <c:pt idx="21">
                  <c:v>31.099999999999998</c:v>
                </c:pt>
                <c:pt idx="22">
                  <c:v>30.9375</c:v>
                </c:pt>
                <c:pt idx="23">
                  <c:v>30.512499999999999</c:v>
                </c:pt>
                <c:pt idx="24">
                  <c:v>28.828571428571429</c:v>
                </c:pt>
                <c:pt idx="25">
                  <c:v>29.585714285714289</c:v>
                </c:pt>
                <c:pt idx="26">
                  <c:v>27.383333333333329</c:v>
                </c:pt>
                <c:pt idx="27">
                  <c:v>28.033333333333335</c:v>
                </c:pt>
                <c:pt idx="28">
                  <c:v>28.916666666666668</c:v>
                </c:pt>
                <c:pt idx="29">
                  <c:v>28.650000000000002</c:v>
                </c:pt>
                <c:pt idx="30">
                  <c:v>29.800000000000008</c:v>
                </c:pt>
                <c:pt idx="31">
                  <c:v>29.883333333333336</c:v>
                </c:pt>
                <c:pt idx="32">
                  <c:v>30.060000000000002</c:v>
                </c:pt>
                <c:pt idx="33">
                  <c:v>29.139999999999997</c:v>
                </c:pt>
                <c:pt idx="34">
                  <c:v>28.54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38-E94F-BE70-A3902C3E3FEB}"/>
            </c:ext>
          </c:extLst>
        </c:ser>
        <c:ser>
          <c:idx val="1"/>
          <c:order val="1"/>
          <c:tx>
            <c:strRef>
              <c:f>'4-1. Milk yield'!$D$24</c:f>
              <c:strCache>
                <c:ptCount val="1"/>
                <c:pt idx="0">
                  <c:v>treat 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'4-1. Milk yield'!$E$24:$AM$24</c:f>
              <c:numCache>
                <c:formatCode>0.00</c:formatCode>
                <c:ptCount val="35"/>
                <c:pt idx="0">
                  <c:v>30.162499999999998</c:v>
                </c:pt>
                <c:pt idx="1">
                  <c:v>31.625000000000004</c:v>
                </c:pt>
                <c:pt idx="2">
                  <c:v>30.524999999999999</c:v>
                </c:pt>
                <c:pt idx="3">
                  <c:v>30.9375</c:v>
                </c:pt>
                <c:pt idx="4">
                  <c:v>33.1</c:v>
                </c:pt>
                <c:pt idx="5">
                  <c:v>32.262500000000003</c:v>
                </c:pt>
                <c:pt idx="6">
                  <c:v>32.812500000000007</c:v>
                </c:pt>
                <c:pt idx="7">
                  <c:v>32.474999999999994</c:v>
                </c:pt>
                <c:pt idx="8">
                  <c:v>32.375</c:v>
                </c:pt>
                <c:pt idx="9">
                  <c:v>32.200000000000003</c:v>
                </c:pt>
                <c:pt idx="10">
                  <c:v>31.6875</c:v>
                </c:pt>
                <c:pt idx="11">
                  <c:v>32.287500000000001</c:v>
                </c:pt>
                <c:pt idx="12">
                  <c:v>30.237500000000001</c:v>
                </c:pt>
                <c:pt idx="13">
                  <c:v>32.487499999999997</c:v>
                </c:pt>
                <c:pt idx="14">
                  <c:v>30.916666666666668</c:v>
                </c:pt>
                <c:pt idx="15">
                  <c:v>30.737499999999997</c:v>
                </c:pt>
                <c:pt idx="16">
                  <c:v>31.225000000000001</c:v>
                </c:pt>
                <c:pt idx="17">
                  <c:v>31.024999999999999</c:v>
                </c:pt>
                <c:pt idx="18">
                  <c:v>31.0625</c:v>
                </c:pt>
                <c:pt idx="19">
                  <c:v>30.712499999999999</c:v>
                </c:pt>
                <c:pt idx="20">
                  <c:v>31.528571428571432</c:v>
                </c:pt>
                <c:pt idx="21">
                  <c:v>31.585714285714285</c:v>
                </c:pt>
                <c:pt idx="22">
                  <c:v>30.74285714285714</c:v>
                </c:pt>
                <c:pt idx="23">
                  <c:v>30.914285714285715</c:v>
                </c:pt>
                <c:pt idx="24">
                  <c:v>29.028571428571432</c:v>
                </c:pt>
                <c:pt idx="25">
                  <c:v>29.942857142857147</c:v>
                </c:pt>
                <c:pt idx="26">
                  <c:v>29.6</c:v>
                </c:pt>
                <c:pt idx="27">
                  <c:v>29.057142857142857</c:v>
                </c:pt>
                <c:pt idx="28">
                  <c:v>29.987500000000001</c:v>
                </c:pt>
                <c:pt idx="29">
                  <c:v>28.475000000000005</c:v>
                </c:pt>
                <c:pt idx="30">
                  <c:v>29.862499999999997</c:v>
                </c:pt>
                <c:pt idx="31">
                  <c:v>29.471428571428572</c:v>
                </c:pt>
                <c:pt idx="32">
                  <c:v>29.7</c:v>
                </c:pt>
                <c:pt idx="33">
                  <c:v>30.742857142857144</c:v>
                </c:pt>
                <c:pt idx="34">
                  <c:v>29.842857142857145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8-E94F-BE70-A3902C3E3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56640"/>
        <c:axId val="429258208"/>
      </c:lineChart>
      <c:catAx>
        <c:axId val="4292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9258208"/>
        <c:crosses val="autoZero"/>
        <c:auto val="1"/>
        <c:lblAlgn val="ctr"/>
        <c:lblOffset val="100"/>
        <c:noMultiLvlLbl val="0"/>
      </c:catAx>
      <c:valAx>
        <c:axId val="42925820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92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Disappearance</a:t>
            </a:r>
            <a:r>
              <a:rPr lang="en-US" altLang="ko-KR" baseline="0"/>
              <a:t> rate, %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'2-1. IN SITU disappearance - DM'!$A$63</c:f>
              <c:strCache>
                <c:ptCount val="1"/>
                <c:pt idx="0">
                  <c:v>당박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'2-1. IN SITU disappearance - DM'!$B$62:$H$62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'2-1. IN SITU disappearance - DM'!$B$63:$H$63</c:f>
              <c:numCache>
                <c:formatCode>0.00_ </c:formatCode>
                <c:ptCount val="7"/>
                <c:pt idx="0">
                  <c:v>32.371056735394603</c:v>
                </c:pt>
                <c:pt idx="1">
                  <c:v>49.117114386399152</c:v>
                </c:pt>
                <c:pt idx="2">
                  <c:v>54.195064191310401</c:v>
                </c:pt>
                <c:pt idx="3">
                  <c:v>56.100903932733544</c:v>
                </c:pt>
                <c:pt idx="4">
                  <c:v>57.114554069077748</c:v>
                </c:pt>
                <c:pt idx="5">
                  <c:v>63.164956826831563</c:v>
                </c:pt>
                <c:pt idx="6">
                  <c:v>73.62269406659334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56-7C4F-88BE-D3E73771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882920"/>
        <c:axId val="508883312"/>
      </c:scatterChart>
      <c:valAx>
        <c:axId val="50888292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Incubation</a:t>
                </a:r>
                <a:r>
                  <a:rPr lang="en-US" altLang="ko-KR" baseline="0"/>
                  <a:t> time, 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8883312"/>
        <c:crosses val="autoZero"/>
        <c:crossBetween val="midCat"/>
      </c:valAx>
      <c:valAx>
        <c:axId val="5088833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Disappearance</a:t>
                </a:r>
                <a:r>
                  <a:rPr lang="en-US" altLang="ko-KR" baseline="0"/>
                  <a:t> rate</a:t>
                </a:r>
                <a:r>
                  <a:rPr lang="en-US" altLang="ko-KR"/>
                  <a:t>, %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08882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CPD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'2-2. IN SITU disappearance - CP'!$G$22</c:f>
              <c:strCache>
                <c:ptCount val="1"/>
                <c:pt idx="0">
                  <c:v>SSBP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'2-2. IN SITU disappearance - CP'!$F$23:$F$29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'2-2. IN SITU disappearance - CP'!$G$23:$G$29</c:f>
              <c:numCache>
                <c:formatCode>0.0_ </c:formatCode>
                <c:ptCount val="7"/>
                <c:pt idx="0">
                  <c:v>13.868599484781774</c:v>
                </c:pt>
                <c:pt idx="1">
                  <c:v>19.976877202302369</c:v>
                </c:pt>
                <c:pt idx="2">
                  <c:v>22.642510332324605</c:v>
                </c:pt>
                <c:pt idx="3">
                  <c:v>23.085961457790503</c:v>
                </c:pt>
                <c:pt idx="4">
                  <c:v>26.121572182845853</c:v>
                </c:pt>
                <c:pt idx="5">
                  <c:v>28.129163839429417</c:v>
                </c:pt>
                <c:pt idx="6">
                  <c:v>43.532275067176364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34-3D42-9FCF-780D282B5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64960"/>
        <c:axId val="438960192"/>
      </c:scatterChart>
      <c:valAx>
        <c:axId val="14696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8960192"/>
        <c:crosses val="autoZero"/>
        <c:crossBetween val="midCat"/>
      </c:valAx>
      <c:valAx>
        <c:axId val="4389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696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127796895983228E-2"/>
                  <c:y val="-0.291805555555555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yVal>
            <c:numRef>
              <c:f>'2-2. IN SITU disappearance - CP'!$R$3:$R$8</c:f>
              <c:numCache>
                <c:formatCode>General</c:formatCode>
                <c:ptCount val="6"/>
                <c:pt idx="0">
                  <c:v>-1.2153141677754087</c:v>
                </c:pt>
                <c:pt idx="1">
                  <c:v>-1.4458151830904329</c:v>
                </c:pt>
                <c:pt idx="2">
                  <c:v>-1.5659108725772541</c:v>
                </c:pt>
                <c:pt idx="3">
                  <c:v>-1.5875933446465749</c:v>
                </c:pt>
                <c:pt idx="4">
                  <c:v>-1.748085060574317</c:v>
                </c:pt>
                <c:pt idx="5">
                  <c:v>-1.8706006691975954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F-E046-8403-424902B2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60976"/>
        <c:axId val="438961368"/>
      </c:scatterChart>
      <c:valAx>
        <c:axId val="43896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8961368"/>
        <c:crosses val="autoZero"/>
        <c:crossBetween val="midCat"/>
      </c:valAx>
      <c:valAx>
        <c:axId val="43896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896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yVal>
            <c:numRef>
              <c:f>'2-2. IN SITU disappearance - CP'!$R$10:$R$15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DD-DD4F-B7F2-56B7F2CA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62152"/>
        <c:axId val="438962544"/>
      </c:scatterChart>
      <c:valAx>
        <c:axId val="43896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8962544"/>
        <c:crosses val="autoZero"/>
        <c:crossBetween val="midCat"/>
      </c:valAx>
      <c:valAx>
        <c:axId val="43896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8962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pH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[1]pH!$B$24</c:f>
              <c:strCache>
                <c:ptCount val="1"/>
                <c:pt idx="0">
                  <c:v>Blank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[1]pH!$C$24:$I$24</c:f>
              <c:numCache>
                <c:formatCode>General</c:formatCode>
                <c:ptCount val="7"/>
                <c:pt idx="0">
                  <c:v>6.9</c:v>
                </c:pt>
                <c:pt idx="1">
                  <c:v>7.06</c:v>
                </c:pt>
                <c:pt idx="2">
                  <c:v>7.2</c:v>
                </c:pt>
                <c:pt idx="3">
                  <c:v>7.09</c:v>
                </c:pt>
                <c:pt idx="4">
                  <c:v>7.09</c:v>
                </c:pt>
                <c:pt idx="5">
                  <c:v>7.02</c:v>
                </c:pt>
                <c:pt idx="6">
                  <c:v>7.08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6D-4D4F-955E-93A5406CACE3}"/>
            </c:ext>
          </c:extLst>
        </c:ser>
        <c:ser>
          <c:idx val="1"/>
          <c:order val="1"/>
          <c:tx>
            <c:strRef>
              <c:f>[1]pH!$B$25</c:f>
              <c:strCache>
                <c:ptCount val="1"/>
                <c:pt idx="0">
                  <c:v>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[1]pH!$C$25:$I$25</c:f>
              <c:numCache>
                <c:formatCode>General</c:formatCode>
                <c:ptCount val="7"/>
                <c:pt idx="0">
                  <c:v>6.9</c:v>
                </c:pt>
                <c:pt idx="1">
                  <c:v>6.99</c:v>
                </c:pt>
                <c:pt idx="2">
                  <c:v>6.96</c:v>
                </c:pt>
                <c:pt idx="3">
                  <c:v>6.76</c:v>
                </c:pt>
                <c:pt idx="4">
                  <c:v>6.59</c:v>
                </c:pt>
                <c:pt idx="5">
                  <c:v>6.55</c:v>
                </c:pt>
                <c:pt idx="6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6D-4D4F-955E-93A5406CACE3}"/>
            </c:ext>
          </c:extLst>
        </c:ser>
        <c:ser>
          <c:idx val="2"/>
          <c:order val="2"/>
          <c:tx>
            <c:strRef>
              <c:f>[1]pH!$B$26</c:f>
              <c:strCache>
                <c:ptCount val="1"/>
                <c:pt idx="0">
                  <c:v>2%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[1]pH!$C$26:$I$26</c:f>
              <c:numCache>
                <c:formatCode>General</c:formatCode>
                <c:ptCount val="7"/>
                <c:pt idx="0">
                  <c:v>6.9</c:v>
                </c:pt>
                <c:pt idx="1">
                  <c:v>7.06</c:v>
                </c:pt>
                <c:pt idx="2">
                  <c:v>6.97</c:v>
                </c:pt>
                <c:pt idx="3">
                  <c:v>6.83</c:v>
                </c:pt>
                <c:pt idx="4">
                  <c:v>6.6</c:v>
                </c:pt>
                <c:pt idx="5">
                  <c:v>6.52</c:v>
                </c:pt>
                <c:pt idx="6">
                  <c:v>6.44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6D-4D4F-955E-93A5406CACE3}"/>
            </c:ext>
          </c:extLst>
        </c:ser>
        <c:ser>
          <c:idx val="3"/>
          <c:order val="3"/>
          <c:tx>
            <c:strRef>
              <c:f>[1]pH!$B$27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[1]pH!$C$27:$I$27</c:f>
              <c:numCache>
                <c:formatCode>General</c:formatCode>
                <c:ptCount val="7"/>
                <c:pt idx="0">
                  <c:v>6.9</c:v>
                </c:pt>
                <c:pt idx="1">
                  <c:v>7.03</c:v>
                </c:pt>
                <c:pt idx="2">
                  <c:v>7</c:v>
                </c:pt>
                <c:pt idx="3">
                  <c:v>6.75</c:v>
                </c:pt>
                <c:pt idx="4">
                  <c:v>6.64</c:v>
                </c:pt>
                <c:pt idx="5">
                  <c:v>6.58</c:v>
                </c:pt>
                <c:pt idx="6">
                  <c:v>6.47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6D-4D4F-955E-93A5406CACE3}"/>
            </c:ext>
          </c:extLst>
        </c:ser>
        <c:ser>
          <c:idx val="4"/>
          <c:order val="4"/>
          <c:tx>
            <c:strRef>
              <c:f>[1]pH!$B$28</c:f>
              <c:strCache>
                <c:ptCount val="1"/>
                <c:pt idx="0">
                  <c:v>6%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[1]pH!$C$28:$I$28</c:f>
              <c:numCache>
                <c:formatCode>General</c:formatCode>
                <c:ptCount val="7"/>
                <c:pt idx="0">
                  <c:v>6.9</c:v>
                </c:pt>
                <c:pt idx="1">
                  <c:v>7</c:v>
                </c:pt>
                <c:pt idx="2">
                  <c:v>6.97</c:v>
                </c:pt>
                <c:pt idx="3">
                  <c:v>6.8</c:v>
                </c:pt>
                <c:pt idx="4">
                  <c:v>6.65</c:v>
                </c:pt>
                <c:pt idx="5">
                  <c:v>6.56</c:v>
                </c:pt>
                <c:pt idx="6">
                  <c:v>6.42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56D-4D4F-955E-93A5406CACE3}"/>
            </c:ext>
          </c:extLst>
        </c:ser>
        <c:ser>
          <c:idx val="5"/>
          <c:order val="5"/>
          <c:tx>
            <c:strRef>
              <c:f>[1]pH!$B$29</c:f>
              <c:strCache>
                <c:ptCount val="1"/>
                <c:pt idx="0">
                  <c:v>8%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[1]pH!$C$23:$I$23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[1]pH!$C$29:$I$29</c:f>
              <c:numCache>
                <c:formatCode>General</c:formatCode>
                <c:ptCount val="7"/>
                <c:pt idx="0">
                  <c:v>6.9</c:v>
                </c:pt>
                <c:pt idx="1">
                  <c:v>7.02</c:v>
                </c:pt>
                <c:pt idx="2">
                  <c:v>6.91</c:v>
                </c:pt>
                <c:pt idx="3">
                  <c:v>6.78</c:v>
                </c:pt>
                <c:pt idx="4">
                  <c:v>6.63</c:v>
                </c:pt>
                <c:pt idx="5">
                  <c:v>6.55</c:v>
                </c:pt>
                <c:pt idx="6">
                  <c:v>6.45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56D-4D4F-955E-93A5406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53976"/>
        <c:axId val="440956328"/>
      </c:scatterChart>
      <c:valAx>
        <c:axId val="440953976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시간</a:t>
                </a:r>
                <a:endParaRPr lang="en-US" alt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0956328"/>
        <c:crosses val="autoZero"/>
        <c:crossBetween val="midCat"/>
      </c:valAx>
      <c:valAx>
        <c:axId val="440956328"/>
        <c:scaling>
          <c:orientation val="minMax"/>
          <c:min val="6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pH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0953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25255304978096"/>
          <c:y val="0.17225253030379092"/>
          <c:w val="0.17222222222222222"/>
          <c:h val="0.67610963883751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가스발생량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[1]총가스!$A$23</c:f>
              <c:strCache>
                <c:ptCount val="1"/>
                <c:pt idx="0">
                  <c:v>Blank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[1]총가스!$B$23:$H$23</c:f>
              <c:numCache>
                <c:formatCode>General</c:formatCode>
                <c:ptCount val="7"/>
                <c:pt idx="0">
                  <c:v>0</c:v>
                </c:pt>
                <c:pt idx="1">
                  <c:v>9.33</c:v>
                </c:pt>
                <c:pt idx="2">
                  <c:v>11</c:v>
                </c:pt>
                <c:pt idx="3">
                  <c:v>9.33</c:v>
                </c:pt>
                <c:pt idx="4">
                  <c:v>6.67</c:v>
                </c:pt>
                <c:pt idx="5">
                  <c:v>4.33</c:v>
                </c:pt>
                <c:pt idx="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A-ED44-92CB-ACCEBCFBA17F}"/>
            </c:ext>
          </c:extLst>
        </c:ser>
        <c:ser>
          <c:idx val="1"/>
          <c:order val="1"/>
          <c:tx>
            <c:strRef>
              <c:f>[1]총가스!$A$24</c:f>
              <c:strCache>
                <c:ptCount val="1"/>
                <c:pt idx="0">
                  <c:v>0%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[1]총가스!$B$24:$H$24</c:f>
              <c:numCache>
                <c:formatCode>General</c:formatCode>
                <c:ptCount val="7"/>
                <c:pt idx="0">
                  <c:v>0</c:v>
                </c:pt>
                <c:pt idx="1">
                  <c:v>13</c:v>
                </c:pt>
                <c:pt idx="2">
                  <c:v>20.329999999999998</c:v>
                </c:pt>
                <c:pt idx="3">
                  <c:v>36</c:v>
                </c:pt>
                <c:pt idx="4">
                  <c:v>64.67</c:v>
                </c:pt>
                <c:pt idx="5">
                  <c:v>69.67</c:v>
                </c:pt>
                <c:pt idx="6">
                  <c:v>96.67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5A-ED44-92CB-ACCEBCFBA17F}"/>
            </c:ext>
          </c:extLst>
        </c:ser>
        <c:ser>
          <c:idx val="2"/>
          <c:order val="2"/>
          <c:tx>
            <c:strRef>
              <c:f>[1]총가스!$A$25</c:f>
              <c:strCache>
                <c:ptCount val="1"/>
                <c:pt idx="0">
                  <c:v>2%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[1]총가스!$B$25:$H$25</c:f>
              <c:numCache>
                <c:formatCode>General</c:formatCode>
                <c:ptCount val="7"/>
                <c:pt idx="0">
                  <c:v>0</c:v>
                </c:pt>
                <c:pt idx="1">
                  <c:v>12.33</c:v>
                </c:pt>
                <c:pt idx="2">
                  <c:v>21</c:v>
                </c:pt>
                <c:pt idx="3">
                  <c:v>31.67</c:v>
                </c:pt>
                <c:pt idx="4">
                  <c:v>67.33</c:v>
                </c:pt>
                <c:pt idx="5">
                  <c:v>65</c:v>
                </c:pt>
                <c:pt idx="6">
                  <c:v>97.33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5A-ED44-92CB-ACCEBCFBA17F}"/>
            </c:ext>
          </c:extLst>
        </c:ser>
        <c:ser>
          <c:idx val="3"/>
          <c:order val="3"/>
          <c:tx>
            <c:strRef>
              <c:f>[1]총가스!$A$26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[1]총가스!$B$26:$H$26</c:f>
              <c:numCache>
                <c:formatCode>General</c:formatCode>
                <c:ptCount val="7"/>
                <c:pt idx="0">
                  <c:v>0</c:v>
                </c:pt>
                <c:pt idx="1">
                  <c:v>11.33</c:v>
                </c:pt>
                <c:pt idx="2">
                  <c:v>21.33</c:v>
                </c:pt>
                <c:pt idx="3">
                  <c:v>29.67</c:v>
                </c:pt>
                <c:pt idx="4">
                  <c:v>56</c:v>
                </c:pt>
                <c:pt idx="5">
                  <c:v>68.67</c:v>
                </c:pt>
                <c:pt idx="6">
                  <c:v>79.33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5A-ED44-92CB-ACCEBCFBA17F}"/>
            </c:ext>
          </c:extLst>
        </c:ser>
        <c:ser>
          <c:idx val="4"/>
          <c:order val="4"/>
          <c:tx>
            <c:strRef>
              <c:f>[1]총가스!$A$27</c:f>
              <c:strCache>
                <c:ptCount val="1"/>
                <c:pt idx="0">
                  <c:v>6%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[1]총가스!$B$27:$H$27</c:f>
              <c:numCache>
                <c:formatCode>General</c:formatCode>
                <c:ptCount val="7"/>
                <c:pt idx="0">
                  <c:v>0</c:v>
                </c:pt>
                <c:pt idx="1">
                  <c:v>10.67</c:v>
                </c:pt>
                <c:pt idx="2">
                  <c:v>20</c:v>
                </c:pt>
                <c:pt idx="3">
                  <c:v>26.33</c:v>
                </c:pt>
                <c:pt idx="4">
                  <c:v>54</c:v>
                </c:pt>
                <c:pt idx="5">
                  <c:v>67.33</c:v>
                </c:pt>
                <c:pt idx="6">
                  <c:v>81.33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D5A-ED44-92CB-ACCEBCFBA17F}"/>
            </c:ext>
          </c:extLst>
        </c:ser>
        <c:ser>
          <c:idx val="5"/>
          <c:order val="5"/>
          <c:tx>
            <c:strRef>
              <c:f>[1]총가스!$A$28</c:f>
              <c:strCache>
                <c:ptCount val="1"/>
                <c:pt idx="0">
                  <c:v>8%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[1]총가스!$B$22:$H$22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[1]총가스!$B$28:$H$28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17.329999999999998</c:v>
                </c:pt>
                <c:pt idx="3">
                  <c:v>22.33</c:v>
                </c:pt>
                <c:pt idx="4">
                  <c:v>52</c:v>
                </c:pt>
                <c:pt idx="5">
                  <c:v>63.33</c:v>
                </c:pt>
                <c:pt idx="6">
                  <c:v>81.67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D5A-ED44-92CB-ACCEBCFB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300160"/>
        <c:axId val="518296632"/>
      </c:scatterChart>
      <c:valAx>
        <c:axId val="51830016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시간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8296632"/>
        <c:crosses val="autoZero"/>
        <c:crossBetween val="midCat"/>
      </c:valAx>
      <c:valAx>
        <c:axId val="518296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가스발생량</a:t>
                </a:r>
                <a:r>
                  <a:rPr lang="en-US" altLang="ko-KR"/>
                  <a:t>,ml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830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Total</a:t>
            </a:r>
            <a:r>
              <a:rPr lang="en-US" altLang="ko-KR" baseline="0"/>
              <a:t> VFA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[1]VFA!$A$3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[1]VFA!$B$2:$H$2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[1]VFA!$B$3:$H$3</c:f>
              <c:numCache>
                <c:formatCode>General</c:formatCode>
                <c:ptCount val="7"/>
                <c:pt idx="0">
                  <c:v>22.257477903549326</c:v>
                </c:pt>
                <c:pt idx="1">
                  <c:v>22.4659754193632</c:v>
                </c:pt>
                <c:pt idx="2">
                  <c:v>29.890655004135809</c:v>
                </c:pt>
                <c:pt idx="3">
                  <c:v>41.018840653536579</c:v>
                </c:pt>
                <c:pt idx="4">
                  <c:v>61.693285088675488</c:v>
                </c:pt>
                <c:pt idx="5">
                  <c:v>66.844750730467652</c:v>
                </c:pt>
                <c:pt idx="6">
                  <c:v>82.309355624305994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68-0B4A-B876-231DD33A9464}"/>
            </c:ext>
          </c:extLst>
        </c:ser>
        <c:ser>
          <c:idx val="1"/>
          <c:order val="1"/>
          <c:tx>
            <c:strRef>
              <c:f>[1]VFA!$A$4</c:f>
              <c:strCache>
                <c:ptCount val="1"/>
                <c:pt idx="0">
                  <c:v>0.02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[1]VFA!$B$2:$H$2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[1]VFA!$B$4:$H$4</c:f>
              <c:numCache>
                <c:formatCode>General</c:formatCode>
                <c:ptCount val="7"/>
                <c:pt idx="0">
                  <c:v>22.257477903549326</c:v>
                </c:pt>
                <c:pt idx="1">
                  <c:v>22.995051456599739</c:v>
                </c:pt>
                <c:pt idx="2">
                  <c:v>30.936893745024573</c:v>
                </c:pt>
                <c:pt idx="3">
                  <c:v>41.609904699078214</c:v>
                </c:pt>
                <c:pt idx="4">
                  <c:v>62.080264750081646</c:v>
                </c:pt>
                <c:pt idx="5">
                  <c:v>69.764332035325026</c:v>
                </c:pt>
                <c:pt idx="6">
                  <c:v>81.069402961889779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68-0B4A-B876-231DD33A9464}"/>
            </c:ext>
          </c:extLst>
        </c:ser>
        <c:ser>
          <c:idx val="2"/>
          <c:order val="2"/>
          <c:tx>
            <c:strRef>
              <c:f>[1]VFA!$A$5</c:f>
              <c:strCache>
                <c:ptCount val="1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[1]VFA!$B$2:$H$2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[1]VFA!$B$5:$H$5</c:f>
              <c:numCache>
                <c:formatCode>General</c:formatCode>
                <c:ptCount val="7"/>
                <c:pt idx="0">
                  <c:v>22.257477903549326</c:v>
                </c:pt>
                <c:pt idx="1">
                  <c:v>22.426743988629223</c:v>
                </c:pt>
                <c:pt idx="2">
                  <c:v>30.627271535696291</c:v>
                </c:pt>
                <c:pt idx="3">
                  <c:v>43.666952157678821</c:v>
                </c:pt>
                <c:pt idx="4">
                  <c:v>60.834580473575151</c:v>
                </c:pt>
                <c:pt idx="5">
                  <c:v>67.461304302441064</c:v>
                </c:pt>
                <c:pt idx="6">
                  <c:v>87.810868954422517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68-0B4A-B876-231DD33A9464}"/>
            </c:ext>
          </c:extLst>
        </c:ser>
        <c:ser>
          <c:idx val="3"/>
          <c:order val="3"/>
          <c:tx>
            <c:strRef>
              <c:f>[1]VFA!$A$6</c:f>
              <c:strCache>
                <c:ptCount val="1"/>
                <c:pt idx="0">
                  <c:v>0.06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[1]VFA!$B$2:$H$2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[1]VFA!$B$6:$H$6</c:f>
              <c:numCache>
                <c:formatCode>General</c:formatCode>
                <c:ptCount val="7"/>
                <c:pt idx="0">
                  <c:v>22.257477903549326</c:v>
                </c:pt>
                <c:pt idx="1">
                  <c:v>23.06518180423058</c:v>
                </c:pt>
                <c:pt idx="2">
                  <c:v>31.887266888785877</c:v>
                </c:pt>
                <c:pt idx="3">
                  <c:v>41.801829673090872</c:v>
                </c:pt>
                <c:pt idx="4">
                  <c:v>57.565512683356957</c:v>
                </c:pt>
                <c:pt idx="5">
                  <c:v>68.182433350476458</c:v>
                </c:pt>
                <c:pt idx="6">
                  <c:v>84.129932217692954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68-0B4A-B876-231DD33A9464}"/>
            </c:ext>
          </c:extLst>
        </c:ser>
        <c:ser>
          <c:idx val="4"/>
          <c:order val="4"/>
          <c:tx>
            <c:strRef>
              <c:f>[1]VFA!$A$7</c:f>
              <c:strCache>
                <c:ptCount val="1"/>
                <c:pt idx="0">
                  <c:v>0.08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[1]VFA!$B$2:$H$2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[1]VFA!$B$7:$H$7</c:f>
              <c:numCache>
                <c:formatCode>General</c:formatCode>
                <c:ptCount val="7"/>
                <c:pt idx="0">
                  <c:v>22.257477903549326</c:v>
                </c:pt>
                <c:pt idx="1">
                  <c:v>24.054278468225117</c:v>
                </c:pt>
                <c:pt idx="2">
                  <c:v>30.526653366650873</c:v>
                </c:pt>
                <c:pt idx="3">
                  <c:v>40.879294408432635</c:v>
                </c:pt>
                <c:pt idx="4">
                  <c:v>57.283973107489146</c:v>
                </c:pt>
                <c:pt idx="5">
                  <c:v>67.18341287823759</c:v>
                </c:pt>
                <c:pt idx="6">
                  <c:v>86.278874499892083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E68-0B4A-B876-231DD33A9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300944"/>
        <c:axId val="511876096"/>
      </c:scatterChart>
      <c:valAx>
        <c:axId val="51830094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Incubation</a:t>
                </a:r>
                <a:r>
                  <a:rPr lang="en-US" altLang="ko-KR" baseline="0"/>
                  <a:t> time, 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6096"/>
        <c:crosses val="autoZero"/>
        <c:crossBetween val="midCat"/>
      </c:valAx>
      <c:valAx>
        <c:axId val="511876096"/>
        <c:scaling>
          <c:orientation val="minMax"/>
          <c:max val="9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mmol/L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830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Acetate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[1]VFA!$J$3</c:f>
              <c:strCache>
                <c:ptCount val="1"/>
                <c:pt idx="0">
                  <c:v>Control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[1]VFA!$K$2:$Q$2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[1]VFA!$K$3:$Q$3</c:f>
              <c:numCache>
                <c:formatCode>General</c:formatCode>
                <c:ptCount val="7"/>
                <c:pt idx="0">
                  <c:v>13.206815176591938</c:v>
                </c:pt>
                <c:pt idx="1">
                  <c:v>13.383234161132156</c:v>
                </c:pt>
                <c:pt idx="2">
                  <c:v>17.64178230304196</c:v>
                </c:pt>
                <c:pt idx="3">
                  <c:v>23.385023085728918</c:v>
                </c:pt>
                <c:pt idx="4">
                  <c:v>33.654540513892123</c:v>
                </c:pt>
                <c:pt idx="5">
                  <c:v>35.638669334130924</c:v>
                </c:pt>
                <c:pt idx="6">
                  <c:v>43.132543954961257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2A-9646-A207-13922375D62D}"/>
            </c:ext>
          </c:extLst>
        </c:ser>
        <c:ser>
          <c:idx val="1"/>
          <c:order val="1"/>
          <c:tx>
            <c:strRef>
              <c:f>[1]VFA!$J$4</c:f>
              <c:strCache>
                <c:ptCount val="1"/>
                <c:pt idx="0">
                  <c:v>0.02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[1]VFA!$K$2:$Q$2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[1]VFA!$K$4:$Q$4</c:f>
              <c:numCache>
                <c:formatCode>General</c:formatCode>
                <c:ptCount val="7"/>
                <c:pt idx="0">
                  <c:v>13.206815176591938</c:v>
                </c:pt>
                <c:pt idx="1">
                  <c:v>13.668768081953971</c:v>
                </c:pt>
                <c:pt idx="2">
                  <c:v>18.155293209479343</c:v>
                </c:pt>
                <c:pt idx="3">
                  <c:v>23.739929169202384</c:v>
                </c:pt>
                <c:pt idx="4">
                  <c:v>33.286526528360589</c:v>
                </c:pt>
                <c:pt idx="5">
                  <c:v>36.221194710997857</c:v>
                </c:pt>
                <c:pt idx="6">
                  <c:v>41.977485320252931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2A-9646-A207-13922375D62D}"/>
            </c:ext>
          </c:extLst>
        </c:ser>
        <c:ser>
          <c:idx val="2"/>
          <c:order val="2"/>
          <c:tx>
            <c:strRef>
              <c:f>[1]VFA!$J$5</c:f>
              <c:strCache>
                <c:ptCount val="1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[1]VFA!$K$2:$Q$2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[1]VFA!$K$5:$Q$5</c:f>
              <c:numCache>
                <c:formatCode>General</c:formatCode>
                <c:ptCount val="7"/>
                <c:pt idx="0">
                  <c:v>13.206815176591938</c:v>
                </c:pt>
                <c:pt idx="1">
                  <c:v>13.217055931308773</c:v>
                </c:pt>
                <c:pt idx="2">
                  <c:v>17.909052142227655</c:v>
                </c:pt>
                <c:pt idx="3">
                  <c:v>24.623124226468516</c:v>
                </c:pt>
                <c:pt idx="4">
                  <c:v>32.210868307523491</c:v>
                </c:pt>
                <c:pt idx="5">
                  <c:v>35.59774904694509</c:v>
                </c:pt>
                <c:pt idx="6">
                  <c:v>45.020148671131459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2A-9646-A207-13922375D62D}"/>
            </c:ext>
          </c:extLst>
        </c:ser>
        <c:ser>
          <c:idx val="3"/>
          <c:order val="3"/>
          <c:tx>
            <c:strRef>
              <c:f>[1]VFA!$J$6</c:f>
              <c:strCache>
                <c:ptCount val="1"/>
                <c:pt idx="0">
                  <c:v>0.06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[1]VFA!$K$2:$Q$2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[1]VFA!$K$6:$Q$6</c:f>
              <c:numCache>
                <c:formatCode>General</c:formatCode>
                <c:ptCount val="7"/>
                <c:pt idx="0">
                  <c:v>13.206815176591938</c:v>
                </c:pt>
                <c:pt idx="1">
                  <c:v>13.714017137973466</c:v>
                </c:pt>
                <c:pt idx="2">
                  <c:v>18.684798138842542</c:v>
                </c:pt>
                <c:pt idx="3">
                  <c:v>23.297329920861518</c:v>
                </c:pt>
                <c:pt idx="4">
                  <c:v>30.527964679543587</c:v>
                </c:pt>
                <c:pt idx="5">
                  <c:v>35.483432889583291</c:v>
                </c:pt>
                <c:pt idx="6">
                  <c:v>43.150497695698022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2A-9646-A207-13922375D62D}"/>
            </c:ext>
          </c:extLst>
        </c:ser>
        <c:ser>
          <c:idx val="4"/>
          <c:order val="4"/>
          <c:tx>
            <c:strRef>
              <c:f>[1]VFA!$J$7</c:f>
              <c:strCache>
                <c:ptCount val="1"/>
                <c:pt idx="0">
                  <c:v>0.08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[1]VFA!$K$2:$Q$2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[1]VFA!$K$7:$Q$7</c:f>
              <c:numCache>
                <c:formatCode>General</c:formatCode>
                <c:ptCount val="7"/>
                <c:pt idx="0">
                  <c:v>13.206815176591938</c:v>
                </c:pt>
                <c:pt idx="1">
                  <c:v>14.253895966713664</c:v>
                </c:pt>
                <c:pt idx="2">
                  <c:v>17.727836980152102</c:v>
                </c:pt>
                <c:pt idx="3">
                  <c:v>22.735604973661342</c:v>
                </c:pt>
                <c:pt idx="4">
                  <c:v>29.985047776736113</c:v>
                </c:pt>
                <c:pt idx="5">
                  <c:v>34.553675313299429</c:v>
                </c:pt>
                <c:pt idx="6">
                  <c:v>43.586533423752996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2A-9646-A207-13922375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876880"/>
        <c:axId val="511877272"/>
      </c:scatterChart>
      <c:valAx>
        <c:axId val="51187688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Incubation time, h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7272"/>
        <c:crosses val="autoZero"/>
        <c:crossBetween val="midCat"/>
      </c:valAx>
      <c:valAx>
        <c:axId val="5118772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mmol/L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1876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6162</xdr:colOff>
      <xdr:row>19</xdr:row>
      <xdr:rowOff>120463</xdr:rowOff>
    </xdr:from>
    <xdr:to>
      <xdr:col>24</xdr:col>
      <xdr:colOff>476809</xdr:colOff>
      <xdr:row>32</xdr:row>
      <xdr:rowOff>95810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619125</xdr:colOff>
      <xdr:row>33</xdr:row>
      <xdr:rowOff>171450</xdr:rowOff>
    </xdr:from>
    <xdr:to>
      <xdr:col>15</xdr:col>
      <xdr:colOff>1073524</xdr:colOff>
      <xdr:row>51</xdr:row>
      <xdr:rowOff>171450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621611</xdr:colOff>
      <xdr:row>22</xdr:row>
      <xdr:rowOff>24432</xdr:rowOff>
    </xdr:from>
    <xdr:to>
      <xdr:col>13</xdr:col>
      <xdr:colOff>483704</xdr:colOff>
      <xdr:row>35</xdr:row>
      <xdr:rowOff>43482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414131</xdr:colOff>
      <xdr:row>1</xdr:row>
      <xdr:rowOff>32301</xdr:rowOff>
    </xdr:from>
    <xdr:to>
      <xdr:col>27</xdr:col>
      <xdr:colOff>173936</xdr:colOff>
      <xdr:row>14</xdr:row>
      <xdr:rowOff>83653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554935</xdr:colOff>
      <xdr:row>15</xdr:row>
      <xdr:rowOff>73715</xdr:rowOff>
    </xdr:from>
    <xdr:to>
      <xdr:col>27</xdr:col>
      <xdr:colOff>314740</xdr:colOff>
      <xdr:row>28</xdr:row>
      <xdr:rowOff>125067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628649</xdr:colOff>
      <xdr:row>56</xdr:row>
      <xdr:rowOff>123824</xdr:rowOff>
    </xdr:from>
    <xdr:to>
      <xdr:col>26</xdr:col>
      <xdr:colOff>0</xdr:colOff>
      <xdr:row>76</xdr:row>
      <xdr:rowOff>76200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42861</xdr:colOff>
      <xdr:row>99</xdr:row>
      <xdr:rowOff>28575</xdr:rowOff>
    </xdr:from>
    <xdr:to>
      <xdr:col>26</xdr:col>
      <xdr:colOff>0</xdr:colOff>
      <xdr:row>117</xdr:row>
      <xdr:rowOff>9525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265044</xdr:colOff>
      <xdr:row>126</xdr:row>
      <xdr:rowOff>102704</xdr:rowOff>
    </xdr:from>
    <xdr:to>
      <xdr:col>15</xdr:col>
      <xdr:colOff>24848</xdr:colOff>
      <xdr:row>139</xdr:row>
      <xdr:rowOff>154057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62120</xdr:colOff>
      <xdr:row>127</xdr:row>
      <xdr:rowOff>3313</xdr:rowOff>
    </xdr:from>
    <xdr:to>
      <xdr:col>24</xdr:col>
      <xdr:colOff>509381</xdr:colOff>
      <xdr:row>140</xdr:row>
      <xdr:rowOff>54665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127</xdr:row>
      <xdr:rowOff>3313</xdr:rowOff>
    </xdr:from>
    <xdr:to>
      <xdr:col>29</xdr:col>
      <xdr:colOff>550793</xdr:colOff>
      <xdr:row>140</xdr:row>
      <xdr:rowOff>54665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327162</xdr:colOff>
      <xdr:row>148</xdr:row>
      <xdr:rowOff>19878</xdr:rowOff>
    </xdr:from>
    <xdr:to>
      <xdr:col>15</xdr:col>
      <xdr:colOff>86966</xdr:colOff>
      <xdr:row>161</xdr:row>
      <xdr:rowOff>71230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114299</xdr:colOff>
      <xdr:row>184</xdr:row>
      <xdr:rowOff>47625</xdr:rowOff>
    </xdr:from>
    <xdr:to>
      <xdr:col>26</xdr:col>
      <xdr:colOff>123825</xdr:colOff>
      <xdr:row>204</xdr:row>
      <xdr:rowOff>9525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647700</xdr:colOff>
      <xdr:row>217</xdr:row>
      <xdr:rowOff>133350</xdr:rowOff>
    </xdr:from>
    <xdr:to>
      <xdr:col>33</xdr:col>
      <xdr:colOff>419100</xdr:colOff>
      <xdr:row>230</xdr:row>
      <xdr:rowOff>152400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657225</xdr:colOff>
      <xdr:row>281</xdr:row>
      <xdr:rowOff>123825</xdr:rowOff>
    </xdr:from>
    <xdr:to>
      <xdr:col>24</xdr:col>
      <xdr:colOff>428625</xdr:colOff>
      <xdr:row>294</xdr:row>
      <xdr:rowOff>142875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495300</xdr:colOff>
      <xdr:row>117</xdr:row>
      <xdr:rowOff>66675</xdr:rowOff>
    </xdr:from>
    <xdr:to>
      <xdr:col>41</xdr:col>
      <xdr:colOff>9525</xdr:colOff>
      <xdr:row>130</xdr:row>
      <xdr:rowOff>85725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3738783-18A4-45F3-905B-5DC921998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228600</xdr:colOff>
      <xdr:row>121</xdr:row>
      <xdr:rowOff>171450</xdr:rowOff>
    </xdr:from>
    <xdr:to>
      <xdr:col>50</xdr:col>
      <xdr:colOff>390525</xdr:colOff>
      <xdr:row>136</xdr:row>
      <xdr:rowOff>142875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CBB9A7C3-EC62-4192-A573-3AADB41ED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0</xdr:colOff>
      <xdr:row>123</xdr:row>
      <xdr:rowOff>123825</xdr:rowOff>
    </xdr:from>
    <xdr:to>
      <xdr:col>46</xdr:col>
      <xdr:colOff>0</xdr:colOff>
      <xdr:row>133</xdr:row>
      <xdr:rowOff>133351</xdr:rowOff>
    </xdr:to>
    <xdr:cxnSp macro="">
      <xdr:nvCxnSpPr>
        <xdr:cNvPr id="14" name="직선 연결선 13">
          <a:extLst>
            <a:ext uri="{FF2B5EF4-FFF2-40B4-BE49-F238E27FC236}">
              <a16:creationId xmlns:a16="http://schemas.microsoft.com/office/drawing/2014/main" id="{A14D4B87-E0E7-492A-AA40-1466AC21625A}"/>
            </a:ext>
          </a:extLst>
        </xdr:cNvPr>
        <xdr:cNvCxnSpPr/>
      </xdr:nvCxnSpPr>
      <xdr:spPr>
        <a:xfrm flipV="1">
          <a:off x="28755975" y="25898475"/>
          <a:ext cx="0" cy="2133601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285750</xdr:colOff>
      <xdr:row>123</xdr:row>
      <xdr:rowOff>133350</xdr:rowOff>
    </xdr:from>
    <xdr:to>
      <xdr:col>46</xdr:col>
      <xdr:colOff>28575</xdr:colOff>
      <xdr:row>123</xdr:row>
      <xdr:rowOff>142875</xdr:rowOff>
    </xdr:to>
    <xdr:cxnSp macro="">
      <xdr:nvCxnSpPr>
        <xdr:cNvPr id="17" name="직선 연결선 16">
          <a:extLst>
            <a:ext uri="{FF2B5EF4-FFF2-40B4-BE49-F238E27FC236}">
              <a16:creationId xmlns:a16="http://schemas.microsoft.com/office/drawing/2014/main" id="{2D182E1F-2BB6-41B6-984F-417287D83A11}"/>
            </a:ext>
          </a:extLst>
        </xdr:cNvPr>
        <xdr:cNvCxnSpPr/>
      </xdr:nvCxnSpPr>
      <xdr:spPr>
        <a:xfrm flipV="1">
          <a:off x="27689175" y="25908000"/>
          <a:ext cx="1095375" cy="9525"/>
        </a:xfrm>
        <a:prstGeom prst="line">
          <a:avLst/>
        </a:prstGeom>
        <a:ln w="254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11205</xdr:colOff>
      <xdr:row>26</xdr:row>
      <xdr:rowOff>6724</xdr:rowOff>
    </xdr:from>
    <xdr:to>
      <xdr:col>12</xdr:col>
      <xdr:colOff>907676</xdr:colOff>
      <xdr:row>38</xdr:row>
      <xdr:rowOff>194983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9892;&#54744;\&#45817;&#48149;\02.%20&#49892;&#54744;\05.%20in%20vitro\3&#52264;\&#45817;&#48149;%20in%20vitro%203&#52264;%202016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원료"/>
      <sheetName val="pH"/>
      <sheetName val="총가스"/>
      <sheetName val="VFA"/>
      <sheetName val="Ammonia"/>
    </sheetNames>
    <sheetDataSet>
      <sheetData sheetId="0" refreshError="1"/>
      <sheetData sheetId="1" refreshError="1"/>
      <sheetData sheetId="2">
        <row r="23">
          <cell r="C23">
            <v>0</v>
          </cell>
          <cell r="D23">
            <v>2</v>
          </cell>
          <cell r="E23">
            <v>4</v>
          </cell>
          <cell r="F23">
            <v>8</v>
          </cell>
          <cell r="G23">
            <v>16</v>
          </cell>
          <cell r="H23">
            <v>24</v>
          </cell>
          <cell r="I23">
            <v>48</v>
          </cell>
        </row>
        <row r="24">
          <cell r="B24" t="str">
            <v>Blank</v>
          </cell>
          <cell r="C24">
            <v>6.9</v>
          </cell>
          <cell r="D24">
            <v>7.06</v>
          </cell>
          <cell r="E24">
            <v>7.2</v>
          </cell>
          <cell r="F24">
            <v>7.09</v>
          </cell>
          <cell r="G24">
            <v>7.09</v>
          </cell>
          <cell r="H24">
            <v>7.02</v>
          </cell>
          <cell r="I24">
            <v>7.08</v>
          </cell>
        </row>
        <row r="25">
          <cell r="B25" t="str">
            <v>0%</v>
          </cell>
          <cell r="C25">
            <v>6.9</v>
          </cell>
          <cell r="D25">
            <v>6.99</v>
          </cell>
          <cell r="E25">
            <v>6.96</v>
          </cell>
          <cell r="F25">
            <v>6.76</v>
          </cell>
          <cell r="G25">
            <v>6.59</v>
          </cell>
          <cell r="H25">
            <v>6.55</v>
          </cell>
          <cell r="I25">
            <v>6.5</v>
          </cell>
        </row>
        <row r="26">
          <cell r="B26" t="str">
            <v>2%</v>
          </cell>
          <cell r="C26">
            <v>6.9</v>
          </cell>
          <cell r="D26">
            <v>7.06</v>
          </cell>
          <cell r="E26">
            <v>6.97</v>
          </cell>
          <cell r="F26">
            <v>6.83</v>
          </cell>
          <cell r="G26">
            <v>6.6</v>
          </cell>
          <cell r="H26">
            <v>6.52</v>
          </cell>
          <cell r="I26">
            <v>6.44</v>
          </cell>
        </row>
        <row r="27">
          <cell r="B27" t="str">
            <v>4%</v>
          </cell>
          <cell r="C27">
            <v>6.9</v>
          </cell>
          <cell r="D27">
            <v>7.03</v>
          </cell>
          <cell r="E27">
            <v>7</v>
          </cell>
          <cell r="F27">
            <v>6.75</v>
          </cell>
          <cell r="G27">
            <v>6.64</v>
          </cell>
          <cell r="H27">
            <v>6.58</v>
          </cell>
          <cell r="I27">
            <v>6.47</v>
          </cell>
        </row>
        <row r="28">
          <cell r="B28" t="str">
            <v>6%</v>
          </cell>
          <cell r="C28">
            <v>6.9</v>
          </cell>
          <cell r="D28">
            <v>7</v>
          </cell>
          <cell r="E28">
            <v>6.97</v>
          </cell>
          <cell r="F28">
            <v>6.8</v>
          </cell>
          <cell r="G28">
            <v>6.65</v>
          </cell>
          <cell r="H28">
            <v>6.56</v>
          </cell>
          <cell r="I28">
            <v>6.42</v>
          </cell>
        </row>
        <row r="29">
          <cell r="B29" t="str">
            <v>8%</v>
          </cell>
          <cell r="C29">
            <v>6.9</v>
          </cell>
          <cell r="D29">
            <v>7.02</v>
          </cell>
          <cell r="E29">
            <v>6.91</v>
          </cell>
          <cell r="F29">
            <v>6.78</v>
          </cell>
          <cell r="G29">
            <v>6.63</v>
          </cell>
          <cell r="H29">
            <v>6.55</v>
          </cell>
          <cell r="I29">
            <v>6.45</v>
          </cell>
        </row>
      </sheetData>
      <sheetData sheetId="3">
        <row r="22">
          <cell r="B22">
            <v>0</v>
          </cell>
          <cell r="C22">
            <v>2</v>
          </cell>
          <cell r="D22">
            <v>4</v>
          </cell>
          <cell r="E22">
            <v>8</v>
          </cell>
          <cell r="F22">
            <v>16</v>
          </cell>
          <cell r="G22">
            <v>24</v>
          </cell>
          <cell r="H22">
            <v>48</v>
          </cell>
        </row>
        <row r="23">
          <cell r="A23" t="str">
            <v>Blank</v>
          </cell>
          <cell r="B23">
            <v>0</v>
          </cell>
          <cell r="C23">
            <v>9.33</v>
          </cell>
          <cell r="D23">
            <v>11</v>
          </cell>
          <cell r="E23">
            <v>9.33</v>
          </cell>
          <cell r="F23">
            <v>6.67</v>
          </cell>
          <cell r="G23">
            <v>4.33</v>
          </cell>
          <cell r="H23">
            <v>5</v>
          </cell>
        </row>
        <row r="24">
          <cell r="A24" t="str">
            <v>0%</v>
          </cell>
          <cell r="B24">
            <v>0</v>
          </cell>
          <cell r="C24">
            <v>13</v>
          </cell>
          <cell r="D24">
            <v>20.329999999999998</v>
          </cell>
          <cell r="E24">
            <v>36</v>
          </cell>
          <cell r="F24">
            <v>64.67</v>
          </cell>
          <cell r="G24">
            <v>69.67</v>
          </cell>
          <cell r="H24">
            <v>96.67</v>
          </cell>
        </row>
        <row r="25">
          <cell r="A25" t="str">
            <v>2%</v>
          </cell>
          <cell r="B25">
            <v>0</v>
          </cell>
          <cell r="C25">
            <v>12.33</v>
          </cell>
          <cell r="D25">
            <v>21</v>
          </cell>
          <cell r="E25">
            <v>31.67</v>
          </cell>
          <cell r="F25">
            <v>67.33</v>
          </cell>
          <cell r="G25">
            <v>65</v>
          </cell>
          <cell r="H25">
            <v>97.33</v>
          </cell>
        </row>
        <row r="26">
          <cell r="A26" t="str">
            <v>4%</v>
          </cell>
          <cell r="B26">
            <v>0</v>
          </cell>
          <cell r="C26">
            <v>11.33</v>
          </cell>
          <cell r="D26">
            <v>21.33</v>
          </cell>
          <cell r="E26">
            <v>29.67</v>
          </cell>
          <cell r="F26">
            <v>56</v>
          </cell>
          <cell r="G26">
            <v>68.67</v>
          </cell>
          <cell r="H26">
            <v>79.33</v>
          </cell>
        </row>
        <row r="27">
          <cell r="A27" t="str">
            <v>6%</v>
          </cell>
          <cell r="B27">
            <v>0</v>
          </cell>
          <cell r="C27">
            <v>10.67</v>
          </cell>
          <cell r="D27">
            <v>20</v>
          </cell>
          <cell r="E27">
            <v>26.33</v>
          </cell>
          <cell r="F27">
            <v>54</v>
          </cell>
          <cell r="G27">
            <v>67.33</v>
          </cell>
          <cell r="H27">
            <v>81.33</v>
          </cell>
        </row>
        <row r="28">
          <cell r="A28" t="str">
            <v>8%</v>
          </cell>
          <cell r="B28">
            <v>0</v>
          </cell>
          <cell r="C28">
            <v>9</v>
          </cell>
          <cell r="D28">
            <v>17.329999999999998</v>
          </cell>
          <cell r="E28">
            <v>22.33</v>
          </cell>
          <cell r="F28">
            <v>52</v>
          </cell>
          <cell r="G28">
            <v>63.33</v>
          </cell>
          <cell r="H28">
            <v>81.67</v>
          </cell>
        </row>
      </sheetData>
      <sheetData sheetId="4">
        <row r="2">
          <cell r="B2">
            <v>0</v>
          </cell>
          <cell r="C2">
            <v>2</v>
          </cell>
          <cell r="D2">
            <v>4</v>
          </cell>
          <cell r="E2">
            <v>8</v>
          </cell>
          <cell r="F2">
            <v>16</v>
          </cell>
          <cell r="G2">
            <v>24</v>
          </cell>
          <cell r="H2">
            <v>48</v>
          </cell>
          <cell r="K2">
            <v>0</v>
          </cell>
          <cell r="L2">
            <v>2</v>
          </cell>
          <cell r="M2">
            <v>4</v>
          </cell>
          <cell r="N2">
            <v>8</v>
          </cell>
          <cell r="O2">
            <v>16</v>
          </cell>
          <cell r="P2">
            <v>24</v>
          </cell>
          <cell r="Q2">
            <v>48</v>
          </cell>
          <cell r="T2">
            <v>0</v>
          </cell>
          <cell r="U2">
            <v>2</v>
          </cell>
          <cell r="V2">
            <v>4</v>
          </cell>
          <cell r="W2">
            <v>8</v>
          </cell>
          <cell r="X2">
            <v>16</v>
          </cell>
          <cell r="Y2">
            <v>24</v>
          </cell>
          <cell r="Z2">
            <v>48</v>
          </cell>
        </row>
        <row r="3">
          <cell r="A3" t="str">
            <v>Control</v>
          </cell>
          <cell r="B3">
            <v>22.257477903549326</v>
          </cell>
          <cell r="C3">
            <v>22.4659754193632</v>
          </cell>
          <cell r="D3">
            <v>29.890655004135809</v>
          </cell>
          <cell r="E3">
            <v>41.018840653536579</v>
          </cell>
          <cell r="F3">
            <v>61.693285088675488</v>
          </cell>
          <cell r="G3">
            <v>66.844750730467652</v>
          </cell>
          <cell r="H3">
            <v>82.309355624305994</v>
          </cell>
          <cell r="J3" t="str">
            <v>Control</v>
          </cell>
          <cell r="K3">
            <v>13.206815176591938</v>
          </cell>
          <cell r="L3">
            <v>13.383234161132156</v>
          </cell>
          <cell r="M3">
            <v>17.64178230304196</v>
          </cell>
          <cell r="N3">
            <v>23.385023085728918</v>
          </cell>
          <cell r="O3">
            <v>33.654540513892123</v>
          </cell>
          <cell r="P3">
            <v>35.638669334130924</v>
          </cell>
          <cell r="Q3">
            <v>43.132543954961257</v>
          </cell>
          <cell r="S3" t="str">
            <v>Control</v>
          </cell>
          <cell r="T3">
            <v>5.4726409954371293</v>
          </cell>
          <cell r="U3">
            <v>5.7234392179424525</v>
          </cell>
          <cell r="V3">
            <v>7.6889237113049616</v>
          </cell>
          <cell r="W3">
            <v>11.343872981188719</v>
          </cell>
          <cell r="X3">
            <v>18.59784538618813</v>
          </cell>
          <cell r="Y3">
            <v>20.569140199693621</v>
          </cell>
          <cell r="Z3">
            <v>25.121859823169327</v>
          </cell>
        </row>
        <row r="4">
          <cell r="A4">
            <v>0.02</v>
          </cell>
          <cell r="B4">
            <v>22.257477903549326</v>
          </cell>
          <cell r="C4">
            <v>22.995051456599739</v>
          </cell>
          <cell r="D4">
            <v>30.936893745024573</v>
          </cell>
          <cell r="E4">
            <v>41.609904699078214</v>
          </cell>
          <cell r="F4">
            <v>62.080264750081646</v>
          </cell>
          <cell r="G4">
            <v>69.764332035325026</v>
          </cell>
          <cell r="H4">
            <v>81.069402961889779</v>
          </cell>
          <cell r="J4">
            <v>0.02</v>
          </cell>
          <cell r="K4">
            <v>13.206815176591938</v>
          </cell>
          <cell r="L4">
            <v>13.668768081953971</v>
          </cell>
          <cell r="M4">
            <v>18.155293209479343</v>
          </cell>
          <cell r="N4">
            <v>23.739929169202384</v>
          </cell>
          <cell r="O4">
            <v>33.286526528360589</v>
          </cell>
          <cell r="P4">
            <v>36.221194710997857</v>
          </cell>
          <cell r="Q4">
            <v>41.977485320252931</v>
          </cell>
          <cell r="S4">
            <v>0.02</v>
          </cell>
          <cell r="T4">
            <v>5.4726409954371293</v>
          </cell>
          <cell r="U4">
            <v>5.7919987540581452</v>
          </cell>
          <cell r="V4">
            <v>7.9870870540991845</v>
          </cell>
          <cell r="W4">
            <v>11.431552883370536</v>
          </cell>
          <cell r="X4">
            <v>18.576517549166613</v>
          </cell>
          <cell r="Y4">
            <v>22.320735256153796</v>
          </cell>
          <cell r="Z4">
            <v>25.299895682308957</v>
          </cell>
        </row>
        <row r="5">
          <cell r="A5">
            <v>0.04</v>
          </cell>
          <cell r="B5">
            <v>22.257477903549326</v>
          </cell>
          <cell r="C5">
            <v>22.426743988629223</v>
          </cell>
          <cell r="D5">
            <v>30.627271535696291</v>
          </cell>
          <cell r="E5">
            <v>43.666952157678821</v>
          </cell>
          <cell r="F5">
            <v>60.834580473575151</v>
          </cell>
          <cell r="G5">
            <v>67.461304302441064</v>
          </cell>
          <cell r="H5">
            <v>87.810868954422517</v>
          </cell>
          <cell r="J5">
            <v>0.04</v>
          </cell>
          <cell r="K5">
            <v>13.206815176591938</v>
          </cell>
          <cell r="L5">
            <v>13.217055931308773</v>
          </cell>
          <cell r="M5">
            <v>17.909052142227655</v>
          </cell>
          <cell r="N5">
            <v>24.623124226468516</v>
          </cell>
          <cell r="O5">
            <v>32.210868307523491</v>
          </cell>
          <cell r="P5">
            <v>35.59774904694509</v>
          </cell>
          <cell r="Q5">
            <v>45.020148671131459</v>
          </cell>
          <cell r="S5">
            <v>0.04</v>
          </cell>
          <cell r="T5">
            <v>5.4726409954371293</v>
          </cell>
          <cell r="U5">
            <v>5.6435512804579284</v>
          </cell>
          <cell r="V5">
            <v>7.8538524582778502</v>
          </cell>
          <cell r="W5">
            <v>12.632348762866243</v>
          </cell>
          <cell r="X5">
            <v>19.070219012578953</v>
          </cell>
          <cell r="Y5">
            <v>21.415290739598586</v>
          </cell>
          <cell r="Z5">
            <v>28.239705202297852</v>
          </cell>
        </row>
        <row r="6">
          <cell r="A6">
            <v>0.06</v>
          </cell>
          <cell r="B6">
            <v>22.257477903549326</v>
          </cell>
          <cell r="C6">
            <v>23.06518180423058</v>
          </cell>
          <cell r="D6">
            <v>31.887266888785877</v>
          </cell>
          <cell r="E6">
            <v>41.801829673090872</v>
          </cell>
          <cell r="F6">
            <v>57.565512683356957</v>
          </cell>
          <cell r="G6">
            <v>68.182433350476458</v>
          </cell>
          <cell r="H6">
            <v>84.129932217692954</v>
          </cell>
          <cell r="J6">
            <v>0.06</v>
          </cell>
          <cell r="K6">
            <v>13.206815176591938</v>
          </cell>
          <cell r="L6">
            <v>13.714017137973466</v>
          </cell>
          <cell r="M6">
            <v>18.684798138842542</v>
          </cell>
          <cell r="N6">
            <v>23.297329920861518</v>
          </cell>
          <cell r="O6">
            <v>30.527964679543587</v>
          </cell>
          <cell r="P6">
            <v>35.483432889583291</v>
          </cell>
          <cell r="Q6">
            <v>43.150497695698022</v>
          </cell>
          <cell r="S6">
            <v>0.06</v>
          </cell>
          <cell r="T6">
            <v>5.4726409954371293</v>
          </cell>
          <cell r="U6">
            <v>5.8361908584096538</v>
          </cell>
          <cell r="V6">
            <v>8.3199994045507424</v>
          </cell>
          <cell r="W6">
            <v>12.040344613982223</v>
          </cell>
          <cell r="X6">
            <v>18.223087785161393</v>
          </cell>
          <cell r="Y6">
            <v>22.44360365707762</v>
          </cell>
          <cell r="Z6">
            <v>27.911660877349519</v>
          </cell>
        </row>
        <row r="7">
          <cell r="A7">
            <v>0.08</v>
          </cell>
          <cell r="B7">
            <v>22.257477903549326</v>
          </cell>
          <cell r="C7">
            <v>24.054278468225117</v>
          </cell>
          <cell r="D7">
            <v>30.526653366650873</v>
          </cell>
          <cell r="E7">
            <v>40.879294408432635</v>
          </cell>
          <cell r="F7">
            <v>57.283973107489146</v>
          </cell>
          <cell r="G7">
            <v>67.18341287823759</v>
          </cell>
          <cell r="H7">
            <v>86.278874499892083</v>
          </cell>
          <cell r="J7">
            <v>0.08</v>
          </cell>
          <cell r="K7">
            <v>13.206815176591938</v>
          </cell>
          <cell r="L7">
            <v>14.253895966713664</v>
          </cell>
          <cell r="M7">
            <v>17.727836980152102</v>
          </cell>
          <cell r="N7">
            <v>22.735604973661342</v>
          </cell>
          <cell r="O7">
            <v>29.985047776736113</v>
          </cell>
          <cell r="P7">
            <v>34.553675313299429</v>
          </cell>
          <cell r="Q7">
            <v>43.586533423752996</v>
          </cell>
          <cell r="S7">
            <v>0.08</v>
          </cell>
          <cell r="T7">
            <v>5.4726409954371302</v>
          </cell>
          <cell r="U7">
            <v>6.1309784899751305</v>
          </cell>
          <cell r="V7">
            <v>8.0391981057863955</v>
          </cell>
          <cell r="W7">
            <v>12.057850810134008</v>
          </cell>
          <cell r="X7">
            <v>18.758110829902062</v>
          </cell>
          <cell r="Y7">
            <v>22.803717954094186</v>
          </cell>
          <cell r="Z7">
            <v>29.022083511171388</v>
          </cell>
        </row>
        <row r="23">
          <cell r="B23">
            <v>0</v>
          </cell>
          <cell r="C23">
            <v>2</v>
          </cell>
          <cell r="D23">
            <v>4</v>
          </cell>
          <cell r="E23">
            <v>8</v>
          </cell>
          <cell r="F23">
            <v>16</v>
          </cell>
          <cell r="G23">
            <v>24</v>
          </cell>
          <cell r="H23">
            <v>48</v>
          </cell>
        </row>
        <row r="24">
          <cell r="A24" t="str">
            <v>Control</v>
          </cell>
          <cell r="B24">
            <v>2.4195289713126908</v>
          </cell>
          <cell r="C24">
            <v>2.3385932164264802</v>
          </cell>
          <cell r="D24">
            <v>2.2963465122845719</v>
          </cell>
          <cell r="E24">
            <v>2.0646054529667643</v>
          </cell>
          <cell r="F24">
            <v>1.8098389349590533</v>
          </cell>
          <cell r="G24">
            <v>1.7347241900131618</v>
          </cell>
          <cell r="H24">
            <v>1.7193556600623197</v>
          </cell>
        </row>
        <row r="25">
          <cell r="A25">
            <v>0.02</v>
          </cell>
          <cell r="B25">
            <v>2.4195289713126908</v>
          </cell>
          <cell r="C25">
            <v>2.3615873787546682</v>
          </cell>
          <cell r="D25">
            <v>2.2751635481119066</v>
          </cell>
          <cell r="E25">
            <v>2.0768177801222039</v>
          </cell>
          <cell r="F25">
            <v>1.7913448701704509</v>
          </cell>
          <cell r="G25">
            <v>1.6269428582006897</v>
          </cell>
          <cell r="H25">
            <v>1.6594451159348422</v>
          </cell>
        </row>
        <row r="26">
          <cell r="A26">
            <v>0.04</v>
          </cell>
          <cell r="B26">
            <v>2.4195289713126908</v>
          </cell>
          <cell r="C26">
            <v>2.3420179656848714</v>
          </cell>
          <cell r="D26">
            <v>2.2814292473288731</v>
          </cell>
          <cell r="E26">
            <v>1.9497032626523148</v>
          </cell>
          <cell r="F26">
            <v>1.6962818923496705</v>
          </cell>
          <cell r="G26">
            <v>1.6641048874965565</v>
          </cell>
          <cell r="H26">
            <v>1.5994675361608202</v>
          </cell>
        </row>
        <row r="27">
          <cell r="A27">
            <v>0.06</v>
          </cell>
          <cell r="B27">
            <v>2.4195289713126908</v>
          </cell>
          <cell r="C27">
            <v>2.3498750916731073</v>
          </cell>
          <cell r="D27">
            <v>2.2717915753565658</v>
          </cell>
          <cell r="E27">
            <v>1.9379287948062469</v>
          </cell>
          <cell r="F27">
            <v>1.6759121706116982</v>
          </cell>
          <cell r="G27">
            <v>1.5831198199123566</v>
          </cell>
          <cell r="H27">
            <v>1.5453815677752789</v>
          </cell>
        </row>
        <row r="28">
          <cell r="A28">
            <v>0.08</v>
          </cell>
          <cell r="B28">
            <v>2.4195289713126908</v>
          </cell>
          <cell r="C28">
            <v>2.3248236752066984</v>
          </cell>
          <cell r="D28">
            <v>2.2053613286503939</v>
          </cell>
          <cell r="E28">
            <v>1.8864327706107236</v>
          </cell>
          <cell r="F28">
            <v>1.5988467150591665</v>
          </cell>
          <cell r="G28">
            <v>1.5153378125495951</v>
          </cell>
          <cell r="H28">
            <v>1.5024628933649467</v>
          </cell>
        </row>
      </sheetData>
      <sheetData sheetId="5">
        <row r="25">
          <cell r="B25">
            <v>0</v>
          </cell>
          <cell r="C25">
            <v>3</v>
          </cell>
          <cell r="D25">
            <v>6</v>
          </cell>
          <cell r="E25">
            <v>12</v>
          </cell>
          <cell r="F25">
            <v>24</v>
          </cell>
          <cell r="G25">
            <v>48</v>
          </cell>
          <cell r="H25">
            <v>72</v>
          </cell>
        </row>
        <row r="26">
          <cell r="A26" t="str">
            <v>Blank</v>
          </cell>
          <cell r="B26">
            <v>0.50234142188165054</v>
          </cell>
          <cell r="C26">
            <v>0.47041294167730957</v>
          </cell>
          <cell r="D26">
            <v>1.2473392933163043</v>
          </cell>
          <cell r="E26">
            <v>2.0881226053639841</v>
          </cell>
          <cell r="F26">
            <v>2.5989782886334609</v>
          </cell>
          <cell r="G26">
            <v>3.3226905065985517</v>
          </cell>
          <cell r="H26">
            <v>4.440187313750533</v>
          </cell>
        </row>
        <row r="27">
          <cell r="A27" t="str">
            <v>0%</v>
          </cell>
          <cell r="B27">
            <v>0.50234142188165187</v>
          </cell>
          <cell r="C27">
            <v>1.1089825457641547</v>
          </cell>
          <cell r="D27">
            <v>0.61941251596424063</v>
          </cell>
          <cell r="E27">
            <v>0.82162622392507445</v>
          </cell>
          <cell r="F27">
            <v>0.92805449127288231</v>
          </cell>
          <cell r="G27">
            <v>4.0889740315027669</v>
          </cell>
          <cell r="H27">
            <v>5.440613026819924</v>
          </cell>
        </row>
        <row r="28">
          <cell r="A28" t="str">
            <v>2%</v>
          </cell>
          <cell r="B28">
            <v>0.50234142188165187</v>
          </cell>
          <cell r="C28">
            <v>1.2686249467858661</v>
          </cell>
          <cell r="D28">
            <v>0.53426990208599412</v>
          </cell>
          <cell r="E28">
            <v>0.58748403575989738</v>
          </cell>
          <cell r="F28">
            <v>0.83226905065985535</v>
          </cell>
          <cell r="G28">
            <v>4.0251170710940825</v>
          </cell>
          <cell r="H28">
            <v>5.3767560664112395</v>
          </cell>
        </row>
        <row r="29">
          <cell r="A29" t="str">
            <v>4%</v>
          </cell>
          <cell r="B29">
            <v>0.50234142188165187</v>
          </cell>
          <cell r="C29">
            <v>1.2686249467858661</v>
          </cell>
          <cell r="D29">
            <v>0.53426990208599412</v>
          </cell>
          <cell r="E29">
            <v>0.48105576841209052</v>
          </cell>
          <cell r="F29">
            <v>0.83226905065985535</v>
          </cell>
          <cell r="G29">
            <v>3.4504044274159211</v>
          </cell>
          <cell r="H29">
            <v>5.2171136653895278</v>
          </cell>
        </row>
        <row r="30">
          <cell r="A30" t="str">
            <v>6%</v>
          </cell>
          <cell r="B30">
            <v>0.50234142188165187</v>
          </cell>
          <cell r="C30">
            <v>0.72584078331204749</v>
          </cell>
          <cell r="D30">
            <v>0.39591315453384451</v>
          </cell>
          <cell r="E30">
            <v>0.48105576841209052</v>
          </cell>
          <cell r="F30">
            <v>0.63005534269902097</v>
          </cell>
          <cell r="G30">
            <v>2.01362281822052</v>
          </cell>
          <cell r="H30">
            <v>4.9404001702852272</v>
          </cell>
        </row>
        <row r="31">
          <cell r="A31" t="str">
            <v>8%</v>
          </cell>
          <cell r="B31">
            <v>0.50234142188165187</v>
          </cell>
          <cell r="C31">
            <v>0.58748403575989827</v>
          </cell>
          <cell r="D31">
            <v>0.39591315453384451</v>
          </cell>
          <cell r="E31">
            <v>0.42784163473818682</v>
          </cell>
          <cell r="F31">
            <v>0.661983822903363</v>
          </cell>
          <cell r="G31">
            <v>2.151979565772669</v>
          </cell>
          <cell r="H31">
            <v>5.2490421455938696</v>
          </cell>
        </row>
        <row r="44">
          <cell r="U44">
            <v>0</v>
          </cell>
          <cell r="V44">
            <v>4.2999999999999997E-2</v>
          </cell>
        </row>
        <row r="45">
          <cell r="U45">
            <v>2.5</v>
          </cell>
          <cell r="V45">
            <v>0.93866666666666676</v>
          </cell>
        </row>
        <row r="46">
          <cell r="U46">
            <v>5</v>
          </cell>
          <cell r="V46">
            <v>1.609</v>
          </cell>
        </row>
        <row r="47">
          <cell r="U47">
            <v>10</v>
          </cell>
          <cell r="V47">
            <v>3.2123333333333335</v>
          </cell>
        </row>
        <row r="119">
          <cell r="B119">
            <v>0</v>
          </cell>
          <cell r="C119">
            <v>2</v>
          </cell>
          <cell r="D119">
            <v>4</v>
          </cell>
          <cell r="E119">
            <v>8</v>
          </cell>
          <cell r="F119">
            <v>16</v>
          </cell>
          <cell r="G119">
            <v>24</v>
          </cell>
          <cell r="H119">
            <v>48</v>
          </cell>
        </row>
        <row r="120">
          <cell r="A120" t="str">
            <v>Control</v>
          </cell>
          <cell r="B120">
            <v>0.50234142188165187</v>
          </cell>
          <cell r="C120">
            <v>1.1089825457641549</v>
          </cell>
          <cell r="D120">
            <v>0.61941251596423996</v>
          </cell>
          <cell r="E120">
            <v>0.82162622392507423</v>
          </cell>
          <cell r="F120">
            <v>0.92805449127288198</v>
          </cell>
          <cell r="G120">
            <v>4.0889740315027678</v>
          </cell>
          <cell r="H120">
            <v>5.440613026819924</v>
          </cell>
        </row>
        <row r="121">
          <cell r="A121" t="str">
            <v>2%</v>
          </cell>
          <cell r="B121">
            <v>0.50234142188165187</v>
          </cell>
          <cell r="C121">
            <v>1.2686249467858663</v>
          </cell>
          <cell r="D121">
            <v>0.53426990208599412</v>
          </cell>
          <cell r="E121">
            <v>0.58748403575989772</v>
          </cell>
          <cell r="F121">
            <v>0.83226905065985513</v>
          </cell>
          <cell r="G121">
            <v>4.0251170710940825</v>
          </cell>
          <cell r="H121">
            <v>5.3767560664112395</v>
          </cell>
        </row>
        <row r="122">
          <cell r="A122" t="str">
            <v>4%</v>
          </cell>
          <cell r="B122">
            <v>0.50234142188165187</v>
          </cell>
          <cell r="C122">
            <v>1.2686249467858663</v>
          </cell>
          <cell r="D122">
            <v>0.53426990208599401</v>
          </cell>
          <cell r="E122">
            <v>0.48105576841209019</v>
          </cell>
          <cell r="F122">
            <v>0.83226905065985524</v>
          </cell>
          <cell r="G122">
            <v>3.450404427415922</v>
          </cell>
          <cell r="H122">
            <v>5.2171136653895278</v>
          </cell>
        </row>
        <row r="123">
          <cell r="A123" t="str">
            <v>6%</v>
          </cell>
          <cell r="B123">
            <v>0.50234142188165187</v>
          </cell>
          <cell r="C123">
            <v>0.72584078331204738</v>
          </cell>
          <cell r="D123">
            <v>0.39591315453384407</v>
          </cell>
          <cell r="E123">
            <v>0.48105576841209019</v>
          </cell>
          <cell r="F123">
            <v>0.63005534269902086</v>
          </cell>
          <cell r="G123">
            <v>2.0136228182205191</v>
          </cell>
          <cell r="H123">
            <v>4.9404001702852272</v>
          </cell>
        </row>
        <row r="124">
          <cell r="A124" t="str">
            <v>8%</v>
          </cell>
          <cell r="B124">
            <v>0.50234142188165187</v>
          </cell>
          <cell r="C124">
            <v>0.58748403575989772</v>
          </cell>
          <cell r="D124">
            <v>0.39591315453384407</v>
          </cell>
          <cell r="E124">
            <v>0.42784163473818621</v>
          </cell>
          <cell r="F124">
            <v>0.66198382290336288</v>
          </cell>
          <cell r="G124">
            <v>2.151979565772669</v>
          </cell>
          <cell r="H124">
            <v>5.2490421455938696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workbookViewId="0">
      <selection activeCell="B35" sqref="B35"/>
    </sheetView>
  </sheetViews>
  <sheetFormatPr defaultColWidth="8.875" defaultRowHeight="16.5"/>
  <cols>
    <col min="1" max="2" width="26.625" customWidth="1"/>
  </cols>
  <sheetData>
    <row r="1" spans="1:12">
      <c r="A1" t="s">
        <v>45</v>
      </c>
      <c r="B1" t="s">
        <v>678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</row>
    <row r="2" spans="1:12">
      <c r="A2" t="s">
        <v>679</v>
      </c>
      <c r="B2" t="s">
        <v>682</v>
      </c>
      <c r="C2">
        <v>7536</v>
      </c>
      <c r="D2">
        <v>8922</v>
      </c>
      <c r="E2">
        <v>21235</v>
      </c>
      <c r="F2">
        <v>9807</v>
      </c>
      <c r="G2">
        <v>18729</v>
      </c>
      <c r="H2">
        <v>18855</v>
      </c>
      <c r="I2">
        <v>15455</v>
      </c>
      <c r="J2">
        <v>11839</v>
      </c>
      <c r="K2">
        <v>7593</v>
      </c>
      <c r="L2">
        <v>14012</v>
      </c>
    </row>
    <row r="3" spans="1:12">
      <c r="A3" t="s">
        <v>680</v>
      </c>
      <c r="B3" t="s">
        <v>681</v>
      </c>
      <c r="C3">
        <v>394</v>
      </c>
      <c r="D3">
        <v>553</v>
      </c>
      <c r="E3">
        <v>570</v>
      </c>
      <c r="F3">
        <v>673</v>
      </c>
      <c r="G3">
        <v>703</v>
      </c>
      <c r="H3">
        <v>592</v>
      </c>
      <c r="I3">
        <v>667</v>
      </c>
      <c r="J3">
        <v>583</v>
      </c>
      <c r="K3">
        <v>289</v>
      </c>
      <c r="L3">
        <v>547</v>
      </c>
    </row>
    <row r="4" spans="1:12">
      <c r="A4" t="s">
        <v>683</v>
      </c>
      <c r="B4" t="s">
        <v>684</v>
      </c>
      <c r="C4">
        <v>1.613</v>
      </c>
      <c r="D4">
        <v>1.302</v>
      </c>
      <c r="E4">
        <v>1.202</v>
      </c>
      <c r="F4">
        <v>1.1919999999999999</v>
      </c>
      <c r="G4">
        <v>1.1919999999999999</v>
      </c>
      <c r="H4">
        <v>1.3220000000000001</v>
      </c>
      <c r="I4">
        <v>1.2</v>
      </c>
      <c r="J4">
        <v>1.4370000000000001</v>
      </c>
      <c r="K4">
        <v>1.425</v>
      </c>
      <c r="L4">
        <v>1.26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N81"/>
  <sheetViews>
    <sheetView topLeftCell="A16" workbookViewId="0">
      <selection activeCell="A60" sqref="A60"/>
    </sheetView>
  </sheetViews>
  <sheetFormatPr defaultColWidth="8.875" defaultRowHeight="16.5"/>
  <cols>
    <col min="2" max="2" width="9.875" bestFit="1" customWidth="1"/>
    <col min="4" max="4" width="10.375" customWidth="1"/>
    <col min="5" max="34" width="11.125" bestFit="1" customWidth="1"/>
  </cols>
  <sheetData>
    <row r="1" spans="1:36">
      <c r="A1" s="130" t="s">
        <v>722</v>
      </c>
      <c r="B1" s="130" t="s">
        <v>724</v>
      </c>
      <c r="C1" s="130" t="s">
        <v>726</v>
      </c>
      <c r="D1" s="351" t="s">
        <v>469</v>
      </c>
      <c r="E1" s="331">
        <v>42611</v>
      </c>
      <c r="F1" s="331">
        <v>42612</v>
      </c>
      <c r="G1" s="331">
        <v>42613</v>
      </c>
      <c r="H1" s="331">
        <v>42614</v>
      </c>
      <c r="I1" s="331">
        <v>42615</v>
      </c>
      <c r="J1" s="331">
        <v>42616</v>
      </c>
      <c r="K1" s="331">
        <v>42617</v>
      </c>
      <c r="L1" s="331">
        <v>42618</v>
      </c>
      <c r="M1" s="331">
        <v>42619</v>
      </c>
      <c r="N1" s="331">
        <v>42620</v>
      </c>
      <c r="O1" s="331">
        <v>42621</v>
      </c>
      <c r="P1" s="331">
        <v>42622</v>
      </c>
      <c r="Q1" s="331">
        <v>42623</v>
      </c>
      <c r="R1" s="331">
        <v>42624</v>
      </c>
      <c r="S1" s="331">
        <v>42625</v>
      </c>
      <c r="T1" s="331">
        <v>42626</v>
      </c>
      <c r="U1" s="331">
        <v>42627</v>
      </c>
      <c r="V1" s="331">
        <v>42628</v>
      </c>
      <c r="W1" s="331">
        <v>42629</v>
      </c>
      <c r="X1" s="331">
        <v>42630</v>
      </c>
      <c r="Y1" s="331">
        <v>42631</v>
      </c>
      <c r="Z1" s="331">
        <v>42632</v>
      </c>
      <c r="AA1" s="331">
        <v>42633</v>
      </c>
      <c r="AB1" s="331">
        <v>42634</v>
      </c>
      <c r="AC1" s="331">
        <v>42635</v>
      </c>
      <c r="AD1" s="331">
        <v>42636</v>
      </c>
      <c r="AE1" s="331">
        <v>42637</v>
      </c>
      <c r="AF1" s="331">
        <v>42638</v>
      </c>
      <c r="AG1" s="331">
        <v>42639</v>
      </c>
      <c r="AH1" s="331">
        <v>42640</v>
      </c>
      <c r="AI1" s="131"/>
      <c r="AJ1" s="132"/>
    </row>
    <row r="2" spans="1:36">
      <c r="A2" s="339" t="s">
        <v>432</v>
      </c>
      <c r="B2" s="120">
        <v>1253</v>
      </c>
      <c r="C2" s="120">
        <v>48</v>
      </c>
      <c r="D2" s="351"/>
      <c r="E2" s="133">
        <f t="shared" ref="E2:E17" si="0">E26-F26</f>
        <v>43.75</v>
      </c>
      <c r="F2" s="6">
        <v>37.5</v>
      </c>
      <c r="G2" s="6">
        <v>37.5</v>
      </c>
      <c r="H2" s="6">
        <v>37.5</v>
      </c>
      <c r="I2" s="6">
        <v>37.5</v>
      </c>
      <c r="J2" s="6">
        <v>37.5</v>
      </c>
      <c r="K2" s="6">
        <f>Q26-R26</f>
        <v>40</v>
      </c>
      <c r="L2" s="6">
        <f>S26-T26</f>
        <v>40</v>
      </c>
      <c r="M2" s="6">
        <f>U26-V26</f>
        <v>40</v>
      </c>
      <c r="N2" s="6">
        <f>W26-X26</f>
        <v>40</v>
      </c>
      <c r="O2" s="134">
        <f>Y26-Z26</f>
        <v>40</v>
      </c>
      <c r="P2" s="6">
        <f>AA26-AB26</f>
        <v>40</v>
      </c>
      <c r="Q2" s="6">
        <f>AC26-AD26</f>
        <v>40</v>
      </c>
      <c r="R2" s="6">
        <f>AE26-AF26</f>
        <v>40</v>
      </c>
      <c r="S2" s="6">
        <f>AG26-AH26</f>
        <v>40</v>
      </c>
      <c r="T2" s="6">
        <f>AI26-AJ26</f>
        <v>40</v>
      </c>
      <c r="U2" s="6">
        <f>AK26-AL26</f>
        <v>40</v>
      </c>
      <c r="V2" s="6">
        <f>AM26-AN26</f>
        <v>40</v>
      </c>
      <c r="W2" s="6">
        <f>AO26-AP26</f>
        <v>40</v>
      </c>
      <c r="X2" s="6">
        <f>AQ26-AR26</f>
        <v>40</v>
      </c>
      <c r="Y2" s="6">
        <f>AS26-AT26</f>
        <v>42.6</v>
      </c>
      <c r="Z2" s="6">
        <f>AU26-AV26</f>
        <v>43.36</v>
      </c>
      <c r="AA2" s="134">
        <f>AW26-AX26</f>
        <v>40.380000000000003</v>
      </c>
      <c r="AB2" s="134">
        <f>AY26-AZ26</f>
        <v>41.5</v>
      </c>
      <c r="AC2" s="134">
        <f>BA26-BB26</f>
        <v>43.06</v>
      </c>
      <c r="AD2" s="134">
        <f>BC26-BD26</f>
        <v>43.8</v>
      </c>
      <c r="AE2" s="134">
        <f>BE26-BF26</f>
        <v>44.8</v>
      </c>
      <c r="AF2" s="134">
        <f>BG26-BH26</f>
        <v>45</v>
      </c>
      <c r="AG2" s="134">
        <f>BI26-BJ26</f>
        <v>44</v>
      </c>
      <c r="AH2" s="134">
        <f>BK26-BL26</f>
        <v>43.8</v>
      </c>
      <c r="AI2" s="134"/>
    </row>
    <row r="3" spans="1:36">
      <c r="A3" s="339"/>
      <c r="B3" s="120">
        <v>1174</v>
      </c>
      <c r="C3" s="120">
        <v>79</v>
      </c>
      <c r="D3" s="351"/>
      <c r="E3" s="133">
        <f t="shared" si="0"/>
        <v>43.75</v>
      </c>
      <c r="F3" s="6">
        <v>37.5</v>
      </c>
      <c r="G3" s="6">
        <v>37.5</v>
      </c>
      <c r="H3" s="6">
        <v>37.5</v>
      </c>
      <c r="I3" s="6">
        <v>37.5</v>
      </c>
      <c r="J3" s="6">
        <v>37.5</v>
      </c>
      <c r="K3" s="6">
        <f t="shared" ref="K3:K17" si="1">Q27-R27</f>
        <v>40</v>
      </c>
      <c r="L3" s="6">
        <f t="shared" ref="L3:L17" si="2">S27-T27</f>
        <v>40</v>
      </c>
      <c r="M3" s="6">
        <f t="shared" ref="M3:M17" si="3">U27-V27</f>
        <v>40</v>
      </c>
      <c r="N3" s="6">
        <f t="shared" ref="N3:N17" si="4">W27-X27</f>
        <v>40</v>
      </c>
      <c r="O3" s="134">
        <f t="shared" ref="O3:O17" si="5">Y27-Z27</f>
        <v>40</v>
      </c>
      <c r="P3" s="6">
        <f t="shared" ref="P3:P17" si="6">AA27-AB27</f>
        <v>40</v>
      </c>
      <c r="Q3" s="6">
        <f t="shared" ref="Q3:Q17" si="7">AC27-AD27</f>
        <v>40</v>
      </c>
      <c r="R3" s="6">
        <f t="shared" ref="R3:R17" si="8">AE27-AF27</f>
        <v>40</v>
      </c>
      <c r="S3" s="6">
        <f t="shared" ref="S3:S17" si="9">AG27-AH27</f>
        <v>40</v>
      </c>
      <c r="T3" s="6">
        <f t="shared" ref="T3:T17" si="10">AI27-AJ27</f>
        <v>40</v>
      </c>
      <c r="U3" s="6">
        <f t="shared" ref="U3:U17" si="11">AK27-AL27</f>
        <v>40</v>
      </c>
      <c r="V3" s="6">
        <f t="shared" ref="V3:V17" si="12">AM27-AN27</f>
        <v>40</v>
      </c>
      <c r="W3" s="6">
        <f t="shared" ref="W3:W17" si="13">AO27-AP27</f>
        <v>40</v>
      </c>
      <c r="X3" s="6">
        <f t="shared" ref="X3:X17" si="14">AQ27-AR27</f>
        <v>40</v>
      </c>
      <c r="Y3" s="6">
        <f t="shared" ref="Y3:Y17" si="15">AS27-AT27</f>
        <v>42.73</v>
      </c>
      <c r="Z3" s="6">
        <f t="shared" ref="Z3:Z17" si="16">AU27-AV27</f>
        <v>43.68</v>
      </c>
      <c r="AA3" s="134">
        <f t="shared" ref="AA3:AA17" si="17">AW27-AX27</f>
        <v>45</v>
      </c>
      <c r="AB3" s="134">
        <f t="shared" ref="AB3:AB17" si="18">AY27-AZ27</f>
        <v>41.62</v>
      </c>
      <c r="AC3" s="134">
        <f t="shared" ref="AC3:AC17" si="19">BA27-BB27</f>
        <v>44.6</v>
      </c>
      <c r="AD3" s="134">
        <f t="shared" ref="AD3:AD17" si="20">BC27-BD27</f>
        <v>43.7</v>
      </c>
      <c r="AE3" s="134">
        <f t="shared" ref="AE3:AE16" si="21">BE27-BF27</f>
        <v>44.5</v>
      </c>
      <c r="AF3" s="134">
        <f t="shared" ref="AF3:AF17" si="22">BG27-BH27</f>
        <v>45</v>
      </c>
      <c r="AG3" s="134">
        <f t="shared" ref="AG3:AG17" si="23">BI27-BJ27</f>
        <v>43.6</v>
      </c>
      <c r="AH3" s="134">
        <f t="shared" ref="AH3:AH17" si="24">BK27-BL27</f>
        <v>43.48</v>
      </c>
      <c r="AI3" s="134"/>
    </row>
    <row r="4" spans="1:36">
      <c r="A4" s="339"/>
      <c r="B4" s="120">
        <v>1271</v>
      </c>
      <c r="C4" s="120">
        <v>80</v>
      </c>
      <c r="D4" s="351"/>
      <c r="E4" s="133">
        <f t="shared" si="0"/>
        <v>43.75</v>
      </c>
      <c r="F4" s="6">
        <v>37.5</v>
      </c>
      <c r="G4" s="6">
        <v>37.5</v>
      </c>
      <c r="H4" s="6">
        <v>37.5</v>
      </c>
      <c r="I4" s="6">
        <v>37.5</v>
      </c>
      <c r="J4" s="6">
        <v>37.5</v>
      </c>
      <c r="K4" s="6">
        <f t="shared" si="1"/>
        <v>40</v>
      </c>
      <c r="L4" s="6">
        <f t="shared" si="2"/>
        <v>40</v>
      </c>
      <c r="M4" s="6">
        <f t="shared" si="3"/>
        <v>40</v>
      </c>
      <c r="N4" s="6">
        <f t="shared" si="4"/>
        <v>40</v>
      </c>
      <c r="O4" s="134">
        <f t="shared" si="5"/>
        <v>40</v>
      </c>
      <c r="P4" s="6">
        <f t="shared" si="6"/>
        <v>40</v>
      </c>
      <c r="Q4" s="6">
        <f t="shared" si="7"/>
        <v>40</v>
      </c>
      <c r="R4" s="6">
        <f t="shared" si="8"/>
        <v>40</v>
      </c>
      <c r="S4" s="6">
        <f t="shared" si="9"/>
        <v>40</v>
      </c>
      <c r="T4" s="6">
        <f t="shared" si="10"/>
        <v>40</v>
      </c>
      <c r="U4" s="6">
        <f t="shared" si="11"/>
        <v>40</v>
      </c>
      <c r="V4" s="6">
        <f t="shared" si="12"/>
        <v>40</v>
      </c>
      <c r="W4" s="6">
        <f t="shared" si="13"/>
        <v>40</v>
      </c>
      <c r="X4" s="6">
        <f t="shared" si="14"/>
        <v>40</v>
      </c>
      <c r="Y4" s="6">
        <f t="shared" si="15"/>
        <v>39.369999999999997</v>
      </c>
      <c r="Z4" s="6">
        <f t="shared" si="16"/>
        <v>41.44</v>
      </c>
      <c r="AA4" s="134">
        <f t="shared" si="17"/>
        <v>44.27</v>
      </c>
      <c r="AB4" s="134">
        <f t="shared" si="18"/>
        <v>38.58</v>
      </c>
      <c r="AC4" s="134">
        <f t="shared" si="19"/>
        <v>42.44</v>
      </c>
      <c r="AD4" s="134">
        <f t="shared" si="20"/>
        <v>42.3</v>
      </c>
      <c r="AE4" s="134">
        <f t="shared" si="21"/>
        <v>42.7</v>
      </c>
      <c r="AF4" s="134">
        <f t="shared" si="22"/>
        <v>45</v>
      </c>
      <c r="AG4" s="134">
        <f t="shared" si="23"/>
        <v>43.8</v>
      </c>
      <c r="AH4" s="134">
        <f t="shared" si="24"/>
        <v>43.77</v>
      </c>
      <c r="AI4" s="134"/>
    </row>
    <row r="5" spans="1:36">
      <c r="A5" s="339"/>
      <c r="B5" s="120">
        <v>1209</v>
      </c>
      <c r="C5" s="120">
        <v>16</v>
      </c>
      <c r="D5" s="351"/>
      <c r="E5" s="133">
        <f t="shared" si="0"/>
        <v>43.75</v>
      </c>
      <c r="F5" s="6">
        <v>37.5</v>
      </c>
      <c r="G5" s="6">
        <v>37.5</v>
      </c>
      <c r="H5" s="6">
        <v>37.5</v>
      </c>
      <c r="I5" s="6">
        <v>37.5</v>
      </c>
      <c r="J5" s="6">
        <v>37.5</v>
      </c>
      <c r="K5" s="6">
        <f t="shared" si="1"/>
        <v>40</v>
      </c>
      <c r="L5" s="6">
        <f t="shared" si="2"/>
        <v>40</v>
      </c>
      <c r="M5" s="6">
        <f t="shared" si="3"/>
        <v>40</v>
      </c>
      <c r="N5" s="6">
        <f t="shared" si="4"/>
        <v>40</v>
      </c>
      <c r="O5" s="134">
        <f t="shared" si="5"/>
        <v>40</v>
      </c>
      <c r="P5" s="6">
        <f t="shared" si="6"/>
        <v>40</v>
      </c>
      <c r="Q5" s="6">
        <f t="shared" si="7"/>
        <v>40</v>
      </c>
      <c r="R5" s="6">
        <f t="shared" si="8"/>
        <v>40</v>
      </c>
      <c r="S5" s="6">
        <f t="shared" si="9"/>
        <v>40</v>
      </c>
      <c r="T5" s="6">
        <f t="shared" si="10"/>
        <v>40</v>
      </c>
      <c r="U5" s="6">
        <f t="shared" si="11"/>
        <v>40</v>
      </c>
      <c r="V5" s="6">
        <f t="shared" si="12"/>
        <v>40</v>
      </c>
      <c r="W5" s="6">
        <f t="shared" si="13"/>
        <v>40</v>
      </c>
      <c r="X5" s="6">
        <f t="shared" si="14"/>
        <v>40</v>
      </c>
      <c r="Y5" s="6">
        <f t="shared" si="15"/>
        <v>44.47</v>
      </c>
      <c r="Z5" s="6">
        <f t="shared" si="16"/>
        <v>44.46</v>
      </c>
      <c r="AA5" s="134">
        <f t="shared" si="17"/>
        <v>41.57</v>
      </c>
      <c r="AB5" s="134">
        <f t="shared" si="18"/>
        <v>44.32</v>
      </c>
      <c r="AC5" s="134">
        <f t="shared" si="19"/>
        <v>44.72</v>
      </c>
      <c r="AD5" s="134">
        <f t="shared" si="20"/>
        <v>43.86</v>
      </c>
      <c r="AE5" s="134">
        <f t="shared" si="21"/>
        <v>44.5</v>
      </c>
      <c r="AF5" s="134">
        <f t="shared" si="22"/>
        <v>45</v>
      </c>
      <c r="AG5" s="134">
        <f t="shared" si="23"/>
        <v>43</v>
      </c>
      <c r="AH5" s="134">
        <f t="shared" si="24"/>
        <v>44.58</v>
      </c>
      <c r="AI5" s="134"/>
    </row>
    <row r="6" spans="1:36">
      <c r="A6" s="339" t="s">
        <v>430</v>
      </c>
      <c r="B6" s="120">
        <v>1229</v>
      </c>
      <c r="C6" s="120">
        <v>69</v>
      </c>
      <c r="D6" s="351"/>
      <c r="E6" s="133">
        <f t="shared" si="0"/>
        <v>42.5</v>
      </c>
      <c r="F6" s="6">
        <v>37.5</v>
      </c>
      <c r="G6" s="6">
        <v>37.5</v>
      </c>
      <c r="H6" s="6">
        <v>37.5</v>
      </c>
      <c r="I6" s="6">
        <v>37.5</v>
      </c>
      <c r="J6" s="6">
        <v>37.5</v>
      </c>
      <c r="K6" s="6">
        <f t="shared" si="1"/>
        <v>40</v>
      </c>
      <c r="L6" s="6">
        <f t="shared" si="2"/>
        <v>40</v>
      </c>
      <c r="M6" s="6">
        <f t="shared" si="3"/>
        <v>40</v>
      </c>
      <c r="N6" s="6">
        <f t="shared" si="4"/>
        <v>40</v>
      </c>
      <c r="O6" s="134">
        <f t="shared" si="5"/>
        <v>39.75</v>
      </c>
      <c r="P6" s="6">
        <f t="shared" si="6"/>
        <v>40</v>
      </c>
      <c r="Q6" s="6">
        <f t="shared" si="7"/>
        <v>40</v>
      </c>
      <c r="R6" s="6">
        <f t="shared" si="8"/>
        <v>40</v>
      </c>
      <c r="S6" s="6">
        <f t="shared" si="9"/>
        <v>40</v>
      </c>
      <c r="T6" s="6">
        <f t="shared" si="10"/>
        <v>40</v>
      </c>
      <c r="U6" s="6">
        <f t="shared" si="11"/>
        <v>40</v>
      </c>
      <c r="V6" s="6">
        <f t="shared" si="12"/>
        <v>40</v>
      </c>
      <c r="W6" s="6">
        <f t="shared" si="13"/>
        <v>40</v>
      </c>
      <c r="X6" s="6">
        <f t="shared" si="14"/>
        <v>40</v>
      </c>
      <c r="Y6" s="6">
        <f t="shared" si="15"/>
        <v>44.46</v>
      </c>
      <c r="Z6" s="6">
        <f t="shared" si="16"/>
        <v>43.79</v>
      </c>
      <c r="AA6" s="134">
        <f t="shared" si="17"/>
        <v>43.72</v>
      </c>
      <c r="AB6" s="134">
        <f t="shared" si="18"/>
        <v>43.56</v>
      </c>
      <c r="AC6" s="134">
        <f t="shared" si="19"/>
        <v>44.46</v>
      </c>
      <c r="AD6" s="134">
        <f t="shared" si="20"/>
        <v>44.16</v>
      </c>
      <c r="AE6" s="134">
        <f t="shared" si="21"/>
        <v>44</v>
      </c>
      <c r="AF6" s="134">
        <f t="shared" si="22"/>
        <v>44</v>
      </c>
      <c r="AG6" s="134">
        <f t="shared" si="23"/>
        <v>44.5</v>
      </c>
      <c r="AH6" s="134">
        <f t="shared" si="24"/>
        <v>44</v>
      </c>
      <c r="AI6" s="134"/>
    </row>
    <row r="7" spans="1:36">
      <c r="A7" s="339"/>
      <c r="B7" s="120">
        <v>1241</v>
      </c>
      <c r="C7" s="120">
        <v>8</v>
      </c>
      <c r="D7" s="351"/>
      <c r="E7" s="133">
        <f t="shared" si="0"/>
        <v>42.5</v>
      </c>
      <c r="F7" s="6">
        <v>37.5</v>
      </c>
      <c r="G7" s="6">
        <v>37.5</v>
      </c>
      <c r="H7" s="6">
        <v>37.5</v>
      </c>
      <c r="I7" s="6">
        <v>37.5</v>
      </c>
      <c r="J7" s="6">
        <v>37.5</v>
      </c>
      <c r="K7" s="6">
        <f t="shared" si="1"/>
        <v>40</v>
      </c>
      <c r="L7" s="6">
        <f t="shared" si="2"/>
        <v>40</v>
      </c>
      <c r="M7" s="6">
        <f t="shared" si="3"/>
        <v>40</v>
      </c>
      <c r="N7" s="6">
        <f t="shared" si="4"/>
        <v>40</v>
      </c>
      <c r="O7" s="134">
        <f t="shared" si="5"/>
        <v>39.75</v>
      </c>
      <c r="P7" s="6">
        <f t="shared" si="6"/>
        <v>40</v>
      </c>
      <c r="Q7" s="6">
        <f t="shared" si="7"/>
        <v>40</v>
      </c>
      <c r="R7" s="6">
        <f t="shared" si="8"/>
        <v>40</v>
      </c>
      <c r="S7" s="6">
        <f t="shared" si="9"/>
        <v>40</v>
      </c>
      <c r="T7" s="6">
        <f t="shared" si="10"/>
        <v>40</v>
      </c>
      <c r="U7" s="6">
        <f t="shared" si="11"/>
        <v>40</v>
      </c>
      <c r="V7" s="6">
        <f t="shared" si="12"/>
        <v>40</v>
      </c>
      <c r="W7" s="6">
        <f t="shared" si="13"/>
        <v>40</v>
      </c>
      <c r="X7" s="6">
        <f t="shared" si="14"/>
        <v>40</v>
      </c>
      <c r="Y7" s="6">
        <f t="shared" si="15"/>
        <v>44.56</v>
      </c>
      <c r="Z7" s="6">
        <f t="shared" si="16"/>
        <v>43.36</v>
      </c>
      <c r="AA7" s="134">
        <f t="shared" si="17"/>
        <v>35.42</v>
      </c>
      <c r="AB7" s="134">
        <f t="shared" si="18"/>
        <v>43.7</v>
      </c>
      <c r="AC7" s="134">
        <f t="shared" si="19"/>
        <v>44.3</v>
      </c>
      <c r="AD7" s="134">
        <f t="shared" si="20"/>
        <v>43.9</v>
      </c>
      <c r="AE7" s="134">
        <f t="shared" si="21"/>
        <v>43.8</v>
      </c>
      <c r="AF7" s="134">
        <f t="shared" si="22"/>
        <v>45</v>
      </c>
      <c r="AG7" s="134">
        <f t="shared" si="23"/>
        <v>44.7</v>
      </c>
      <c r="AH7" s="134">
        <f t="shared" si="24"/>
        <v>45</v>
      </c>
      <c r="AI7" s="134"/>
    </row>
    <row r="8" spans="1:36">
      <c r="A8" s="339"/>
      <c r="B8" s="120">
        <v>1200</v>
      </c>
      <c r="C8" s="120">
        <v>23</v>
      </c>
      <c r="D8" s="351"/>
      <c r="E8" s="133">
        <f t="shared" si="0"/>
        <v>42.5</v>
      </c>
      <c r="F8" s="6">
        <v>37.5</v>
      </c>
      <c r="G8" s="6">
        <v>37.5</v>
      </c>
      <c r="H8" s="6">
        <v>37.5</v>
      </c>
      <c r="I8" s="6">
        <v>37.5</v>
      </c>
      <c r="J8" s="6">
        <v>37.5</v>
      </c>
      <c r="K8" s="6">
        <f t="shared" si="1"/>
        <v>40</v>
      </c>
      <c r="L8" s="6">
        <f t="shared" si="2"/>
        <v>40</v>
      </c>
      <c r="M8" s="6">
        <f t="shared" si="3"/>
        <v>40</v>
      </c>
      <c r="N8" s="6">
        <f t="shared" si="4"/>
        <v>40</v>
      </c>
      <c r="O8" s="134">
        <f t="shared" si="5"/>
        <v>39.75</v>
      </c>
      <c r="P8" s="6">
        <f t="shared" si="6"/>
        <v>40</v>
      </c>
      <c r="Q8" s="6">
        <f t="shared" si="7"/>
        <v>40</v>
      </c>
      <c r="R8" s="6">
        <f t="shared" si="8"/>
        <v>40</v>
      </c>
      <c r="S8" s="6">
        <f t="shared" si="9"/>
        <v>40</v>
      </c>
      <c r="T8" s="6">
        <f t="shared" si="10"/>
        <v>40</v>
      </c>
      <c r="U8" s="6">
        <f t="shared" si="11"/>
        <v>40</v>
      </c>
      <c r="V8" s="6">
        <f t="shared" si="12"/>
        <v>40</v>
      </c>
      <c r="W8" s="6">
        <f t="shared" si="13"/>
        <v>40</v>
      </c>
      <c r="X8" s="6">
        <f t="shared" si="14"/>
        <v>40</v>
      </c>
      <c r="Y8" s="6">
        <f t="shared" si="15"/>
        <v>39.79</v>
      </c>
      <c r="Z8" s="6">
        <f t="shared" si="16"/>
        <v>40.79</v>
      </c>
      <c r="AA8" s="134">
        <f t="shared" si="17"/>
        <v>34.5</v>
      </c>
      <c r="AB8" s="134">
        <f t="shared" si="18"/>
        <v>37.54</v>
      </c>
      <c r="AC8" s="134">
        <f t="shared" si="19"/>
        <v>44.7</v>
      </c>
      <c r="AD8" s="134">
        <f t="shared" si="20"/>
        <v>44.7</v>
      </c>
      <c r="AE8" s="134">
        <f t="shared" si="21"/>
        <v>45</v>
      </c>
      <c r="AF8" s="134">
        <f t="shared" si="22"/>
        <v>45</v>
      </c>
      <c r="AG8" s="134">
        <f t="shared" si="23"/>
        <v>44.8</v>
      </c>
      <c r="AH8" s="134">
        <f t="shared" si="24"/>
        <v>45</v>
      </c>
      <c r="AI8" s="134"/>
    </row>
    <row r="9" spans="1:36">
      <c r="A9" s="339"/>
      <c r="B9" s="120">
        <v>1242</v>
      </c>
      <c r="C9" s="120">
        <v>49</v>
      </c>
      <c r="D9" s="351"/>
      <c r="E9" s="133">
        <f t="shared" si="0"/>
        <v>42.5</v>
      </c>
      <c r="F9" s="6">
        <v>37.5</v>
      </c>
      <c r="G9" s="6">
        <v>37.5</v>
      </c>
      <c r="H9" s="6">
        <v>37.5</v>
      </c>
      <c r="I9" s="6">
        <v>37.5</v>
      </c>
      <c r="J9" s="6">
        <v>37.5</v>
      </c>
      <c r="K9" s="6">
        <f t="shared" si="1"/>
        <v>40</v>
      </c>
      <c r="L9" s="6">
        <f t="shared" si="2"/>
        <v>40</v>
      </c>
      <c r="M9" s="6">
        <f t="shared" si="3"/>
        <v>40</v>
      </c>
      <c r="N9" s="6">
        <f t="shared" si="4"/>
        <v>40</v>
      </c>
      <c r="O9" s="134">
        <f t="shared" si="5"/>
        <v>39.75</v>
      </c>
      <c r="P9" s="6">
        <f t="shared" si="6"/>
        <v>40</v>
      </c>
      <c r="Q9" s="6">
        <f t="shared" si="7"/>
        <v>40</v>
      </c>
      <c r="R9" s="6">
        <f t="shared" si="8"/>
        <v>40</v>
      </c>
      <c r="S9" s="6">
        <f t="shared" si="9"/>
        <v>40</v>
      </c>
      <c r="T9" s="6">
        <f t="shared" si="10"/>
        <v>40</v>
      </c>
      <c r="U9" s="6">
        <f t="shared" si="11"/>
        <v>40</v>
      </c>
      <c r="V9" s="6">
        <f t="shared" si="12"/>
        <v>40</v>
      </c>
      <c r="W9" s="6">
        <f t="shared" si="13"/>
        <v>40</v>
      </c>
      <c r="X9" s="6">
        <f t="shared" si="14"/>
        <v>40</v>
      </c>
      <c r="Y9" s="6">
        <f t="shared" si="15"/>
        <v>39.36</v>
      </c>
      <c r="Z9" s="6">
        <f t="shared" si="16"/>
        <v>34.869999999999997</v>
      </c>
      <c r="AA9" s="134">
        <f t="shared" si="17"/>
        <v>25.8</v>
      </c>
      <c r="AB9" s="134">
        <f t="shared" si="18"/>
        <v>27.58</v>
      </c>
      <c r="AC9" s="134">
        <f t="shared" si="19"/>
        <v>43.59</v>
      </c>
      <c r="AD9" s="134">
        <f t="shared" si="20"/>
        <v>41.96</v>
      </c>
      <c r="AE9" s="134">
        <f t="shared" si="21"/>
        <v>43.7</v>
      </c>
      <c r="AF9" s="134">
        <f t="shared" si="22"/>
        <v>45</v>
      </c>
      <c r="AG9" s="134">
        <f t="shared" si="23"/>
        <v>43.7</v>
      </c>
      <c r="AH9" s="134">
        <f t="shared" si="24"/>
        <v>45</v>
      </c>
      <c r="AI9" s="134"/>
    </row>
    <row r="10" spans="1:36">
      <c r="A10" s="339" t="s">
        <v>429</v>
      </c>
      <c r="B10" s="120">
        <v>1236</v>
      </c>
      <c r="C10" s="120">
        <v>7</v>
      </c>
      <c r="D10" s="351"/>
      <c r="E10" s="133">
        <f t="shared" si="0"/>
        <v>45.75</v>
      </c>
      <c r="F10" s="6">
        <v>37.5</v>
      </c>
      <c r="G10" s="6">
        <v>37.5</v>
      </c>
      <c r="H10" s="6">
        <v>37.5</v>
      </c>
      <c r="I10" s="6">
        <v>37.5</v>
      </c>
      <c r="J10" s="6">
        <v>37.5</v>
      </c>
      <c r="K10" s="6">
        <f t="shared" si="1"/>
        <v>40</v>
      </c>
      <c r="L10" s="6">
        <f t="shared" si="2"/>
        <v>40</v>
      </c>
      <c r="M10" s="6">
        <f t="shared" si="3"/>
        <v>40</v>
      </c>
      <c r="N10" s="6">
        <f t="shared" si="4"/>
        <v>40</v>
      </c>
      <c r="O10" s="134">
        <f t="shared" si="5"/>
        <v>39.5</v>
      </c>
      <c r="P10" s="6">
        <f t="shared" si="6"/>
        <v>40</v>
      </c>
      <c r="Q10" s="6">
        <f t="shared" si="7"/>
        <v>40</v>
      </c>
      <c r="R10" s="6">
        <f t="shared" si="8"/>
        <v>40</v>
      </c>
      <c r="S10" s="6">
        <f t="shared" si="9"/>
        <v>40</v>
      </c>
      <c r="T10" s="6">
        <f t="shared" si="10"/>
        <v>40</v>
      </c>
      <c r="U10" s="6">
        <f t="shared" si="11"/>
        <v>40</v>
      </c>
      <c r="V10" s="6">
        <f t="shared" si="12"/>
        <v>40</v>
      </c>
      <c r="W10" s="6">
        <f t="shared" si="13"/>
        <v>40</v>
      </c>
      <c r="X10" s="6">
        <f t="shared" si="14"/>
        <v>40</v>
      </c>
      <c r="Y10" s="6">
        <f t="shared" si="15"/>
        <v>37.58</v>
      </c>
      <c r="Z10" s="6">
        <f t="shared" si="16"/>
        <v>38.58</v>
      </c>
      <c r="AA10" s="134">
        <f t="shared" si="17"/>
        <v>45</v>
      </c>
      <c r="AB10" s="134">
        <f t="shared" si="18"/>
        <v>36.980000000000004</v>
      </c>
      <c r="AC10" s="134">
        <f t="shared" si="19"/>
        <v>37.64</v>
      </c>
      <c r="AD10" s="134">
        <f t="shared" si="20"/>
        <v>40.380000000000003</v>
      </c>
      <c r="AE10" s="134">
        <f t="shared" si="21"/>
        <v>41.7</v>
      </c>
      <c r="AF10" s="134">
        <f t="shared" si="22"/>
        <v>38.700000000000003</v>
      </c>
      <c r="AG10" s="134">
        <f t="shared" si="23"/>
        <v>39.700000000000003</v>
      </c>
      <c r="AH10" s="134">
        <f t="shared" si="24"/>
        <v>40.700000000000003</v>
      </c>
      <c r="AI10" s="134"/>
    </row>
    <row r="11" spans="1:36">
      <c r="A11" s="339"/>
      <c r="B11" s="120">
        <v>1250</v>
      </c>
      <c r="C11" s="120">
        <v>41</v>
      </c>
      <c r="D11" s="351"/>
      <c r="E11" s="133">
        <f t="shared" si="0"/>
        <v>45.75</v>
      </c>
      <c r="F11" s="6">
        <v>37.5</v>
      </c>
      <c r="G11" s="6">
        <v>37.5</v>
      </c>
      <c r="H11" s="6">
        <v>37.5</v>
      </c>
      <c r="I11" s="6">
        <v>37.5</v>
      </c>
      <c r="J11" s="6">
        <v>37.5</v>
      </c>
      <c r="K11" s="6">
        <f t="shared" si="1"/>
        <v>40</v>
      </c>
      <c r="L11" s="6">
        <f t="shared" si="2"/>
        <v>40</v>
      </c>
      <c r="M11" s="6">
        <f t="shared" si="3"/>
        <v>40</v>
      </c>
      <c r="N11" s="6">
        <f t="shared" si="4"/>
        <v>40</v>
      </c>
      <c r="O11" s="134">
        <f t="shared" si="5"/>
        <v>39.5</v>
      </c>
      <c r="P11" s="6">
        <f t="shared" si="6"/>
        <v>40</v>
      </c>
      <c r="Q11" s="6">
        <f t="shared" si="7"/>
        <v>40</v>
      </c>
      <c r="R11" s="6">
        <f t="shared" si="8"/>
        <v>40</v>
      </c>
      <c r="S11" s="6">
        <f t="shared" si="9"/>
        <v>40</v>
      </c>
      <c r="T11" s="6">
        <f t="shared" si="10"/>
        <v>40</v>
      </c>
      <c r="U11" s="6">
        <f t="shared" si="11"/>
        <v>40</v>
      </c>
      <c r="V11" s="6">
        <f t="shared" si="12"/>
        <v>40</v>
      </c>
      <c r="W11" s="6">
        <f t="shared" si="13"/>
        <v>40</v>
      </c>
      <c r="X11" s="6">
        <f t="shared" si="14"/>
        <v>40</v>
      </c>
      <c r="Y11" s="6">
        <f t="shared" si="15"/>
        <v>38.130000000000003</v>
      </c>
      <c r="Z11" s="6">
        <f t="shared" si="16"/>
        <v>38.76</v>
      </c>
      <c r="AA11" s="134">
        <f t="shared" si="17"/>
        <v>45</v>
      </c>
      <c r="AB11" s="134">
        <f t="shared" si="18"/>
        <v>33.340000000000003</v>
      </c>
      <c r="AC11" s="134">
        <f t="shared" si="19"/>
        <v>42.02</v>
      </c>
      <c r="AD11" s="134">
        <f t="shared" si="20"/>
        <v>39.340000000000003</v>
      </c>
      <c r="AE11" s="134">
        <f t="shared" si="21"/>
        <v>39.79</v>
      </c>
      <c r="AF11" s="134">
        <f t="shared" si="22"/>
        <v>39.56</v>
      </c>
      <c r="AG11" s="134">
        <f t="shared" si="23"/>
        <v>41.79</v>
      </c>
      <c r="AH11" s="134">
        <f t="shared" si="24"/>
        <v>40.85</v>
      </c>
      <c r="AI11" s="134"/>
    </row>
    <row r="12" spans="1:36">
      <c r="A12" s="339"/>
      <c r="B12" s="120">
        <v>1275</v>
      </c>
      <c r="C12" s="120">
        <v>96</v>
      </c>
      <c r="D12" s="351"/>
      <c r="E12" s="133">
        <f t="shared" si="0"/>
        <v>45.75</v>
      </c>
      <c r="F12" s="6">
        <v>37.5</v>
      </c>
      <c r="G12" s="6">
        <v>37.5</v>
      </c>
      <c r="H12" s="6">
        <v>37.5</v>
      </c>
      <c r="I12" s="6">
        <v>37.5</v>
      </c>
      <c r="J12" s="6">
        <v>37.5</v>
      </c>
      <c r="K12" s="6">
        <f t="shared" si="1"/>
        <v>40</v>
      </c>
      <c r="L12" s="6">
        <f t="shared" si="2"/>
        <v>40</v>
      </c>
      <c r="M12" s="6">
        <f t="shared" si="3"/>
        <v>40</v>
      </c>
      <c r="N12" s="6">
        <f t="shared" si="4"/>
        <v>40</v>
      </c>
      <c r="O12" s="134">
        <f t="shared" si="5"/>
        <v>39.5</v>
      </c>
      <c r="P12" s="6">
        <f t="shared" si="6"/>
        <v>40</v>
      </c>
      <c r="Q12" s="6">
        <f t="shared" si="7"/>
        <v>40</v>
      </c>
      <c r="R12" s="6">
        <f t="shared" si="8"/>
        <v>40</v>
      </c>
      <c r="S12" s="6">
        <f t="shared" si="9"/>
        <v>40</v>
      </c>
      <c r="T12" s="6">
        <f t="shared" si="10"/>
        <v>40</v>
      </c>
      <c r="U12" s="6">
        <f t="shared" si="11"/>
        <v>40</v>
      </c>
      <c r="V12" s="6">
        <f t="shared" si="12"/>
        <v>40</v>
      </c>
      <c r="W12" s="6">
        <f t="shared" si="13"/>
        <v>40</v>
      </c>
      <c r="X12" s="6">
        <f t="shared" si="14"/>
        <v>40</v>
      </c>
      <c r="Y12" s="6">
        <f t="shared" si="15"/>
        <v>44.29</v>
      </c>
      <c r="Z12" s="6">
        <f t="shared" si="16"/>
        <v>44.25</v>
      </c>
      <c r="AA12" s="134">
        <f t="shared" si="17"/>
        <v>45</v>
      </c>
      <c r="AB12" s="134">
        <f t="shared" si="18"/>
        <v>44.5</v>
      </c>
      <c r="AC12" s="134">
        <f t="shared" si="19"/>
        <v>44.6</v>
      </c>
      <c r="AD12" s="134">
        <f t="shared" si="20"/>
        <v>42.2</v>
      </c>
      <c r="AE12" s="134">
        <f t="shared" si="21"/>
        <v>44.47</v>
      </c>
      <c r="AF12" s="134">
        <f t="shared" si="22"/>
        <v>45</v>
      </c>
      <c r="AG12" s="134">
        <f t="shared" si="23"/>
        <v>44.6</v>
      </c>
      <c r="AH12" s="134">
        <f t="shared" si="24"/>
        <v>44.33</v>
      </c>
      <c r="AI12" s="134"/>
    </row>
    <row r="13" spans="1:36">
      <c r="A13" s="339"/>
      <c r="B13" s="120">
        <v>88</v>
      </c>
      <c r="C13" s="120">
        <v>88</v>
      </c>
      <c r="D13" s="351"/>
      <c r="E13" s="133">
        <f t="shared" si="0"/>
        <v>45.75</v>
      </c>
      <c r="F13" s="6">
        <v>37.5</v>
      </c>
      <c r="G13" s="6">
        <v>37.5</v>
      </c>
      <c r="H13" s="6">
        <v>37.5</v>
      </c>
      <c r="I13" s="6">
        <v>37.5</v>
      </c>
      <c r="J13" s="6">
        <v>37.5</v>
      </c>
      <c r="K13" s="6">
        <f t="shared" si="1"/>
        <v>40</v>
      </c>
      <c r="L13" s="6">
        <f t="shared" si="2"/>
        <v>40</v>
      </c>
      <c r="M13" s="6">
        <f t="shared" si="3"/>
        <v>40</v>
      </c>
      <c r="N13" s="6">
        <f t="shared" si="4"/>
        <v>40</v>
      </c>
      <c r="O13" s="134">
        <f t="shared" si="5"/>
        <v>39.5</v>
      </c>
      <c r="P13" s="6">
        <f t="shared" si="6"/>
        <v>40</v>
      </c>
      <c r="Q13" s="6">
        <f t="shared" si="7"/>
        <v>40</v>
      </c>
      <c r="R13" s="6">
        <f t="shared" si="8"/>
        <v>40</v>
      </c>
      <c r="S13" s="6">
        <f t="shared" si="9"/>
        <v>40</v>
      </c>
      <c r="T13" s="6">
        <f t="shared" si="10"/>
        <v>40</v>
      </c>
      <c r="U13" s="6">
        <f t="shared" si="11"/>
        <v>40</v>
      </c>
      <c r="V13" s="6">
        <f t="shared" si="12"/>
        <v>40</v>
      </c>
      <c r="W13" s="6">
        <f t="shared" si="13"/>
        <v>40</v>
      </c>
      <c r="X13" s="6">
        <f t="shared" si="14"/>
        <v>40</v>
      </c>
      <c r="Y13" s="6">
        <f t="shared" si="15"/>
        <v>39.56</v>
      </c>
      <c r="Z13" s="6">
        <f t="shared" si="16"/>
        <v>39.79</v>
      </c>
      <c r="AA13" s="134">
        <f t="shared" si="17"/>
        <v>40.68</v>
      </c>
      <c r="AB13" s="134">
        <f t="shared" si="18"/>
        <v>35.64</v>
      </c>
      <c r="AC13" s="134">
        <f t="shared" si="19"/>
        <v>39.6</v>
      </c>
      <c r="AD13" s="134">
        <f t="shared" si="20"/>
        <v>41.04</v>
      </c>
      <c r="AE13" s="134">
        <f t="shared" si="21"/>
        <v>42.89</v>
      </c>
      <c r="AF13" s="134">
        <f t="shared" si="22"/>
        <v>42.3</v>
      </c>
      <c r="AG13" s="134">
        <f t="shared" si="23"/>
        <v>42.4</v>
      </c>
      <c r="AH13" s="134">
        <f t="shared" si="24"/>
        <v>42.7</v>
      </c>
      <c r="AI13" s="134"/>
    </row>
    <row r="14" spans="1:36">
      <c r="A14" s="352" t="s">
        <v>426</v>
      </c>
      <c r="B14" s="120">
        <v>1225</v>
      </c>
      <c r="C14" s="120">
        <v>51</v>
      </c>
      <c r="D14" s="351"/>
      <c r="E14" s="133">
        <f t="shared" si="0"/>
        <v>44</v>
      </c>
      <c r="F14" s="6">
        <v>37.5</v>
      </c>
      <c r="G14" s="6">
        <v>37.5</v>
      </c>
      <c r="H14" s="6">
        <v>37.5</v>
      </c>
      <c r="I14" s="6">
        <v>37.5</v>
      </c>
      <c r="J14" s="6">
        <v>37.5</v>
      </c>
      <c r="K14" s="6">
        <f t="shared" si="1"/>
        <v>40</v>
      </c>
      <c r="L14" s="6">
        <f t="shared" si="2"/>
        <v>40</v>
      </c>
      <c r="M14" s="6">
        <f t="shared" si="3"/>
        <v>40</v>
      </c>
      <c r="N14" s="6">
        <f t="shared" si="4"/>
        <v>40</v>
      </c>
      <c r="O14" s="134">
        <f t="shared" si="5"/>
        <v>39.25</v>
      </c>
      <c r="P14" s="6">
        <f t="shared" si="6"/>
        <v>40</v>
      </c>
      <c r="Q14" s="6">
        <f t="shared" si="7"/>
        <v>40</v>
      </c>
      <c r="R14" s="6">
        <f t="shared" si="8"/>
        <v>40</v>
      </c>
      <c r="S14" s="6">
        <f t="shared" si="9"/>
        <v>40</v>
      </c>
      <c r="T14" s="6">
        <f t="shared" si="10"/>
        <v>40</v>
      </c>
      <c r="U14" s="6">
        <f t="shared" si="11"/>
        <v>40</v>
      </c>
      <c r="V14" s="6">
        <f t="shared" si="12"/>
        <v>40</v>
      </c>
      <c r="W14" s="6">
        <f t="shared" si="13"/>
        <v>40</v>
      </c>
      <c r="X14" s="6">
        <f t="shared" si="14"/>
        <v>40</v>
      </c>
      <c r="Y14" s="6">
        <f t="shared" si="15"/>
        <v>39.369999999999997</v>
      </c>
      <c r="Z14" s="6">
        <f t="shared" si="16"/>
        <v>40.840000000000003</v>
      </c>
      <c r="AA14" s="134">
        <f t="shared" si="17"/>
        <v>45</v>
      </c>
      <c r="AB14" s="134">
        <f t="shared" si="18"/>
        <v>39.659999999999997</v>
      </c>
      <c r="AC14" s="134">
        <f t="shared" si="19"/>
        <v>42.64</v>
      </c>
      <c r="AD14" s="134">
        <f t="shared" si="20"/>
        <v>42.72</v>
      </c>
      <c r="AE14" s="134">
        <f t="shared" si="21"/>
        <v>43.47</v>
      </c>
      <c r="AF14" s="134">
        <f t="shared" si="22"/>
        <v>45</v>
      </c>
      <c r="AG14" s="134">
        <f t="shared" si="23"/>
        <v>42.9</v>
      </c>
      <c r="AH14" s="134">
        <f t="shared" si="24"/>
        <v>42.84</v>
      </c>
      <c r="AI14" s="134"/>
    </row>
    <row r="15" spans="1:36">
      <c r="A15" s="339"/>
      <c r="B15" s="120">
        <v>1349</v>
      </c>
      <c r="C15" s="120">
        <v>53</v>
      </c>
      <c r="D15" s="351"/>
      <c r="E15" s="133">
        <f t="shared" si="0"/>
        <v>44</v>
      </c>
      <c r="F15" s="6">
        <v>37.5</v>
      </c>
      <c r="G15" s="6">
        <v>37.5</v>
      </c>
      <c r="H15" s="6">
        <v>37.5</v>
      </c>
      <c r="I15" s="6">
        <v>37.5</v>
      </c>
      <c r="J15" s="6">
        <v>37.5</v>
      </c>
      <c r="K15" s="6">
        <f t="shared" si="1"/>
        <v>40</v>
      </c>
      <c r="L15" s="6">
        <f t="shared" si="2"/>
        <v>40</v>
      </c>
      <c r="M15" s="6">
        <f t="shared" si="3"/>
        <v>40</v>
      </c>
      <c r="N15" s="6">
        <f t="shared" si="4"/>
        <v>40</v>
      </c>
      <c r="O15" s="134">
        <f t="shared" si="5"/>
        <v>39.25</v>
      </c>
      <c r="P15" s="6">
        <f t="shared" si="6"/>
        <v>40</v>
      </c>
      <c r="Q15" s="6">
        <f t="shared" si="7"/>
        <v>40</v>
      </c>
      <c r="R15" s="6">
        <f t="shared" si="8"/>
        <v>40</v>
      </c>
      <c r="S15" s="6">
        <f t="shared" si="9"/>
        <v>40</v>
      </c>
      <c r="T15" s="6">
        <f t="shared" si="10"/>
        <v>40</v>
      </c>
      <c r="U15" s="6">
        <f t="shared" si="11"/>
        <v>40</v>
      </c>
      <c r="V15" s="6">
        <f t="shared" si="12"/>
        <v>40</v>
      </c>
      <c r="W15" s="6">
        <f t="shared" si="13"/>
        <v>40</v>
      </c>
      <c r="X15" s="6">
        <f t="shared" si="14"/>
        <v>40</v>
      </c>
      <c r="Y15" s="6">
        <f t="shared" si="15"/>
        <v>40.840000000000003</v>
      </c>
      <c r="Z15" s="6">
        <f t="shared" si="16"/>
        <v>40.36</v>
      </c>
      <c r="AA15" s="134">
        <f t="shared" si="17"/>
        <v>45</v>
      </c>
      <c r="AB15" s="134">
        <f t="shared" si="18"/>
        <v>39.56</v>
      </c>
      <c r="AC15" s="134">
        <f t="shared" si="19"/>
        <v>40.340000000000003</v>
      </c>
      <c r="AD15" s="134">
        <f t="shared" si="20"/>
        <v>41.94</v>
      </c>
      <c r="AE15" s="134">
        <f t="shared" si="21"/>
        <v>41.57</v>
      </c>
      <c r="AF15" s="134">
        <f t="shared" si="22"/>
        <v>45</v>
      </c>
      <c r="AG15" s="134">
        <f t="shared" si="23"/>
        <v>42.55</v>
      </c>
      <c r="AH15" s="134">
        <f t="shared" si="24"/>
        <v>42.83</v>
      </c>
      <c r="AI15" s="134"/>
    </row>
    <row r="16" spans="1:36">
      <c r="A16" s="339"/>
      <c r="B16" s="121">
        <v>1255</v>
      </c>
      <c r="C16" s="121">
        <v>77</v>
      </c>
      <c r="D16" s="351"/>
      <c r="E16" s="133">
        <f t="shared" si="0"/>
        <v>44</v>
      </c>
      <c r="F16" s="6">
        <v>37.5</v>
      </c>
      <c r="G16" s="6">
        <v>37.5</v>
      </c>
      <c r="H16" s="6">
        <v>37.5</v>
      </c>
      <c r="I16" s="6">
        <v>37.5</v>
      </c>
      <c r="J16" s="6">
        <v>37.5</v>
      </c>
      <c r="K16" s="6">
        <f t="shared" si="1"/>
        <v>40</v>
      </c>
      <c r="L16" s="6">
        <f t="shared" si="2"/>
        <v>40</v>
      </c>
      <c r="M16" s="6">
        <f t="shared" si="3"/>
        <v>40</v>
      </c>
      <c r="N16" s="6">
        <f t="shared" si="4"/>
        <v>40</v>
      </c>
      <c r="O16" s="134">
        <f t="shared" si="5"/>
        <v>39.25</v>
      </c>
      <c r="P16" s="6">
        <f t="shared" si="6"/>
        <v>40</v>
      </c>
      <c r="Q16" s="6">
        <f t="shared" si="7"/>
        <v>40</v>
      </c>
      <c r="R16" s="6">
        <f t="shared" si="8"/>
        <v>40</v>
      </c>
      <c r="S16" s="6">
        <f t="shared" si="9"/>
        <v>40</v>
      </c>
      <c r="T16" s="6">
        <f t="shared" si="10"/>
        <v>40</v>
      </c>
      <c r="U16" s="6">
        <f t="shared" si="11"/>
        <v>40</v>
      </c>
      <c r="V16" s="6">
        <f t="shared" si="12"/>
        <v>40</v>
      </c>
      <c r="W16" s="6">
        <f t="shared" si="13"/>
        <v>40</v>
      </c>
      <c r="X16" s="6">
        <f t="shared" si="14"/>
        <v>40</v>
      </c>
      <c r="Y16" s="6">
        <f t="shared" si="15"/>
        <v>43.14</v>
      </c>
      <c r="Z16" s="6">
        <f t="shared" si="16"/>
        <v>43.68</v>
      </c>
      <c r="AA16" s="134">
        <f t="shared" si="17"/>
        <v>45</v>
      </c>
      <c r="AB16" s="134">
        <f t="shared" si="18"/>
        <v>43.5</v>
      </c>
      <c r="AC16" s="134">
        <f t="shared" si="19"/>
        <v>44.44</v>
      </c>
      <c r="AD16" s="134">
        <f t="shared" si="20"/>
        <v>44.6</v>
      </c>
      <c r="AE16" s="134">
        <f t="shared" si="21"/>
        <v>44.26</v>
      </c>
      <c r="AF16" s="134">
        <f t="shared" si="22"/>
        <v>45</v>
      </c>
      <c r="AG16" s="134">
        <f t="shared" si="23"/>
        <v>44</v>
      </c>
      <c r="AH16" s="134">
        <f t="shared" si="24"/>
        <v>43.67</v>
      </c>
      <c r="AI16" s="134"/>
    </row>
    <row r="17" spans="1:66">
      <c r="A17" s="339"/>
      <c r="B17" s="120">
        <v>1184</v>
      </c>
      <c r="C17" s="120">
        <v>70</v>
      </c>
      <c r="D17" s="355"/>
      <c r="E17" s="135">
        <f t="shared" si="0"/>
        <v>44</v>
      </c>
      <c r="F17" s="65">
        <v>37.5</v>
      </c>
      <c r="G17" s="65">
        <v>37.5</v>
      </c>
      <c r="H17" s="65">
        <v>37.5</v>
      </c>
      <c r="I17" s="65">
        <v>37.5</v>
      </c>
      <c r="J17" s="65">
        <v>37.5</v>
      </c>
      <c r="K17" s="65">
        <f t="shared" si="1"/>
        <v>40</v>
      </c>
      <c r="L17" s="65">
        <f t="shared" si="2"/>
        <v>40</v>
      </c>
      <c r="M17" s="65">
        <f t="shared" si="3"/>
        <v>40</v>
      </c>
      <c r="N17" s="65">
        <f t="shared" si="4"/>
        <v>40</v>
      </c>
      <c r="O17" s="136">
        <f t="shared" si="5"/>
        <v>39.25</v>
      </c>
      <c r="P17" s="65">
        <f t="shared" si="6"/>
        <v>40</v>
      </c>
      <c r="Q17" s="65">
        <f t="shared" si="7"/>
        <v>40</v>
      </c>
      <c r="R17" s="65">
        <f t="shared" si="8"/>
        <v>40</v>
      </c>
      <c r="S17" s="65">
        <f t="shared" si="9"/>
        <v>40</v>
      </c>
      <c r="T17" s="65">
        <f t="shared" si="10"/>
        <v>40</v>
      </c>
      <c r="U17" s="65">
        <f t="shared" si="11"/>
        <v>40</v>
      </c>
      <c r="V17" s="65">
        <f t="shared" si="12"/>
        <v>40</v>
      </c>
      <c r="W17" s="65">
        <f t="shared" si="13"/>
        <v>40</v>
      </c>
      <c r="X17" s="65">
        <f t="shared" si="14"/>
        <v>40</v>
      </c>
      <c r="Y17" s="65">
        <f t="shared" si="15"/>
        <v>43.47</v>
      </c>
      <c r="Z17" s="65">
        <f t="shared" si="16"/>
        <v>43.99</v>
      </c>
      <c r="AA17" s="136">
        <f t="shared" si="17"/>
        <v>45</v>
      </c>
      <c r="AB17" s="136">
        <f t="shared" si="18"/>
        <v>43.8</v>
      </c>
      <c r="AC17" s="136">
        <f t="shared" si="19"/>
        <v>43.84</v>
      </c>
      <c r="AD17" s="136">
        <f t="shared" si="20"/>
        <v>44.8</v>
      </c>
      <c r="AE17" s="136">
        <f>BE41-BF41</f>
        <v>43.15</v>
      </c>
      <c r="AF17" s="136">
        <f t="shared" si="22"/>
        <v>45</v>
      </c>
      <c r="AG17" s="136">
        <f t="shared" si="23"/>
        <v>43.8</v>
      </c>
      <c r="AH17" s="136">
        <f t="shared" si="24"/>
        <v>43.89</v>
      </c>
      <c r="AI17" s="136"/>
    </row>
    <row r="18" spans="1:66">
      <c r="Q18" s="6"/>
    </row>
    <row r="19" spans="1:66">
      <c r="D19" t="s">
        <v>470</v>
      </c>
      <c r="E19" s="3">
        <f>AVERAGE(E2:E9)</f>
        <v>43.125</v>
      </c>
      <c r="F19" s="3">
        <f t="shared" ref="F19:AH19" si="25">AVERAGE(F2:F9)</f>
        <v>37.5</v>
      </c>
      <c r="G19" s="3">
        <f t="shared" si="25"/>
        <v>37.5</v>
      </c>
      <c r="H19" s="3">
        <f t="shared" si="25"/>
        <v>37.5</v>
      </c>
      <c r="I19" s="3">
        <f t="shared" si="25"/>
        <v>37.5</v>
      </c>
      <c r="J19" s="3">
        <f t="shared" si="25"/>
        <v>37.5</v>
      </c>
      <c r="K19" s="3">
        <f t="shared" si="25"/>
        <v>40</v>
      </c>
      <c r="L19" s="3">
        <f t="shared" si="25"/>
        <v>40</v>
      </c>
      <c r="M19" s="3">
        <f t="shared" si="25"/>
        <v>40</v>
      </c>
      <c r="N19" s="3">
        <f t="shared" si="25"/>
        <v>40</v>
      </c>
      <c r="O19" s="3">
        <f t="shared" si="25"/>
        <v>39.875</v>
      </c>
      <c r="P19" s="3">
        <f t="shared" si="25"/>
        <v>40</v>
      </c>
      <c r="Q19" s="3">
        <f t="shared" si="25"/>
        <v>40</v>
      </c>
      <c r="R19" s="3">
        <f t="shared" si="25"/>
        <v>40</v>
      </c>
      <c r="S19" s="3">
        <f t="shared" si="25"/>
        <v>40</v>
      </c>
      <c r="T19" s="3">
        <f t="shared" si="25"/>
        <v>40</v>
      </c>
      <c r="U19" s="3">
        <f t="shared" si="25"/>
        <v>40</v>
      </c>
      <c r="V19" s="3">
        <f t="shared" si="25"/>
        <v>40</v>
      </c>
      <c r="W19" s="3">
        <f t="shared" si="25"/>
        <v>40</v>
      </c>
      <c r="X19" s="3">
        <f t="shared" si="25"/>
        <v>40</v>
      </c>
      <c r="Y19" s="3">
        <f t="shared" si="25"/>
        <v>42.167500000000004</v>
      </c>
      <c r="Z19" s="3">
        <f t="shared" si="25"/>
        <v>41.96875</v>
      </c>
      <c r="AA19" s="3">
        <f t="shared" si="25"/>
        <v>38.832500000000003</v>
      </c>
      <c r="AB19" s="3">
        <f t="shared" si="25"/>
        <v>39.800000000000004</v>
      </c>
      <c r="AC19" s="3">
        <f t="shared" si="25"/>
        <v>43.983750000000001</v>
      </c>
      <c r="AD19" s="3">
        <f t="shared" si="25"/>
        <v>43.547499999999999</v>
      </c>
      <c r="AE19" s="3">
        <f t="shared" si="25"/>
        <v>44.125</v>
      </c>
      <c r="AF19" s="3">
        <f t="shared" si="25"/>
        <v>44.875</v>
      </c>
      <c r="AG19" s="3">
        <f t="shared" si="25"/>
        <v>44.012499999999996</v>
      </c>
      <c r="AH19" s="3">
        <f t="shared" si="25"/>
        <v>44.328749999999999</v>
      </c>
    </row>
    <row r="20" spans="1:66">
      <c r="D20" t="s">
        <v>471</v>
      </c>
      <c r="E20" s="3">
        <f>AVERAGE(E10:E17)</f>
        <v>44.875</v>
      </c>
      <c r="F20" s="3">
        <f t="shared" ref="F20:AG20" si="26">AVERAGE(F10:F17)</f>
        <v>37.5</v>
      </c>
      <c r="G20" s="3">
        <f t="shared" si="26"/>
        <v>37.5</v>
      </c>
      <c r="H20" s="3">
        <f t="shared" si="26"/>
        <v>37.5</v>
      </c>
      <c r="I20" s="3">
        <f t="shared" si="26"/>
        <v>37.5</v>
      </c>
      <c r="J20" s="3">
        <f t="shared" si="26"/>
        <v>37.5</v>
      </c>
      <c r="K20" s="3">
        <f t="shared" si="26"/>
        <v>40</v>
      </c>
      <c r="L20" s="3">
        <f t="shared" si="26"/>
        <v>40</v>
      </c>
      <c r="M20" s="3">
        <f t="shared" si="26"/>
        <v>40</v>
      </c>
      <c r="N20" s="3">
        <f t="shared" si="26"/>
        <v>40</v>
      </c>
      <c r="O20" s="3">
        <f t="shared" si="26"/>
        <v>39.375</v>
      </c>
      <c r="P20" s="3">
        <f t="shared" si="26"/>
        <v>40</v>
      </c>
      <c r="Q20" s="3">
        <f t="shared" si="26"/>
        <v>40</v>
      </c>
      <c r="R20" s="3">
        <f t="shared" si="26"/>
        <v>40</v>
      </c>
      <c r="S20" s="3">
        <f t="shared" si="26"/>
        <v>40</v>
      </c>
      <c r="T20" s="3">
        <f t="shared" si="26"/>
        <v>40</v>
      </c>
      <c r="U20" s="3">
        <f t="shared" si="26"/>
        <v>40</v>
      </c>
      <c r="V20" s="3">
        <f t="shared" si="26"/>
        <v>40</v>
      </c>
      <c r="W20" s="3">
        <f t="shared" si="26"/>
        <v>40</v>
      </c>
      <c r="X20" s="3">
        <f t="shared" si="26"/>
        <v>40</v>
      </c>
      <c r="Y20" s="3">
        <f t="shared" si="26"/>
        <v>40.797499999999999</v>
      </c>
      <c r="Z20" s="3">
        <f t="shared" si="26"/>
        <v>41.28125</v>
      </c>
      <c r="AA20" s="3">
        <f t="shared" si="26"/>
        <v>44.46</v>
      </c>
      <c r="AB20" s="3">
        <f t="shared" si="26"/>
        <v>39.622500000000002</v>
      </c>
      <c r="AC20" s="3">
        <f t="shared" si="26"/>
        <v>41.89</v>
      </c>
      <c r="AD20" s="3">
        <f t="shared" si="26"/>
        <v>42.127500000000005</v>
      </c>
      <c r="AE20" s="3">
        <f t="shared" si="26"/>
        <v>42.662500000000001</v>
      </c>
      <c r="AF20" s="3">
        <f t="shared" si="26"/>
        <v>43.195</v>
      </c>
      <c r="AG20" s="3">
        <f t="shared" si="26"/>
        <v>42.717500000000001</v>
      </c>
      <c r="AH20" s="3">
        <f>AVERAGE(AH10:AH17)</f>
        <v>42.72625</v>
      </c>
    </row>
    <row r="21" spans="1:66">
      <c r="D21" t="s">
        <v>472</v>
      </c>
      <c r="E21">
        <f>TTEST(E2:E9,E10:E17,2,3)</f>
        <v>9.0459905872423431E-4</v>
      </c>
      <c r="Y21" s="4">
        <f t="shared" ref="Y21:AH21" si="27">TTEST(Y2:Y9,Y10:Y17,2,3)</f>
        <v>0.28232373713111603</v>
      </c>
      <c r="Z21" s="4">
        <f t="shared" si="27"/>
        <v>0.62756463699988896</v>
      </c>
      <c r="AA21" s="4">
        <f t="shared" si="27"/>
        <v>4.6799731832206211E-2</v>
      </c>
      <c r="AB21" s="4">
        <f t="shared" si="27"/>
        <v>0.94286979183892006</v>
      </c>
      <c r="AC21" s="4">
        <f t="shared" si="27"/>
        <v>5.3425210561967626E-2</v>
      </c>
      <c r="AD21" s="4">
        <f t="shared" si="27"/>
        <v>8.8206853785648465E-2</v>
      </c>
      <c r="AE21" s="4">
        <f t="shared" si="27"/>
        <v>3.7985456201143145E-2</v>
      </c>
      <c r="AF21" s="4">
        <f t="shared" si="27"/>
        <v>0.12147196154878462</v>
      </c>
      <c r="AG21" s="4">
        <f t="shared" si="27"/>
        <v>5.3427748813349128E-2</v>
      </c>
      <c r="AH21" s="4">
        <f t="shared" si="27"/>
        <v>1.1894632010544991E-2</v>
      </c>
    </row>
    <row r="24" spans="1:66">
      <c r="E24" s="356">
        <v>42611</v>
      </c>
      <c r="F24" s="354"/>
      <c r="G24" s="357">
        <v>42612</v>
      </c>
      <c r="H24" s="358"/>
      <c r="I24" s="357">
        <v>42613</v>
      </c>
      <c r="J24" s="358"/>
      <c r="K24" s="357">
        <v>42614</v>
      </c>
      <c r="L24" s="358"/>
      <c r="M24" s="357">
        <v>42615</v>
      </c>
      <c r="N24" s="358"/>
      <c r="O24" s="357">
        <v>42616</v>
      </c>
      <c r="P24" s="358"/>
      <c r="Q24" s="353">
        <v>42617</v>
      </c>
      <c r="R24" s="354"/>
      <c r="S24" s="357">
        <v>42618</v>
      </c>
      <c r="T24" s="358"/>
      <c r="U24" s="357">
        <v>42619</v>
      </c>
      <c r="V24" s="358"/>
      <c r="W24" s="357">
        <v>42620</v>
      </c>
      <c r="X24" s="358"/>
      <c r="Y24" s="357">
        <v>42621</v>
      </c>
      <c r="Z24" s="358"/>
      <c r="AA24" s="357">
        <v>42622</v>
      </c>
      <c r="AB24" s="358"/>
      <c r="AC24" s="357">
        <v>42623</v>
      </c>
      <c r="AD24" s="358"/>
      <c r="AE24" s="353">
        <v>42624</v>
      </c>
      <c r="AF24" s="354"/>
      <c r="AG24" s="357">
        <v>42625</v>
      </c>
      <c r="AH24" s="358"/>
      <c r="AI24" s="357">
        <v>42626</v>
      </c>
      <c r="AJ24" s="358"/>
      <c r="AK24" s="357">
        <v>42627</v>
      </c>
      <c r="AL24" s="358"/>
      <c r="AM24" s="357">
        <v>42628</v>
      </c>
      <c r="AN24" s="358"/>
      <c r="AO24" s="357">
        <v>42629</v>
      </c>
      <c r="AP24" s="358"/>
      <c r="AQ24" s="357">
        <v>42630</v>
      </c>
      <c r="AR24" s="358"/>
      <c r="AS24" s="357">
        <v>42631</v>
      </c>
      <c r="AT24" s="358"/>
      <c r="AU24" s="357">
        <v>42632</v>
      </c>
      <c r="AV24" s="358"/>
      <c r="AW24" s="357">
        <v>42633</v>
      </c>
      <c r="AX24" s="358"/>
      <c r="AY24" s="357">
        <v>42634</v>
      </c>
      <c r="AZ24" s="358"/>
      <c r="BA24" s="357">
        <v>42635</v>
      </c>
      <c r="BB24" s="358"/>
      <c r="BC24" s="357">
        <v>42636</v>
      </c>
      <c r="BD24" s="358"/>
      <c r="BE24" s="357">
        <v>42637</v>
      </c>
      <c r="BF24" s="358"/>
      <c r="BG24" s="357">
        <v>42638</v>
      </c>
      <c r="BH24" s="358"/>
      <c r="BI24" s="357">
        <v>42639</v>
      </c>
      <c r="BJ24" s="358"/>
      <c r="BK24" s="357">
        <v>42640</v>
      </c>
      <c r="BL24" s="358"/>
      <c r="BM24" s="359"/>
      <c r="BN24" s="360"/>
    </row>
    <row r="25" spans="1:66">
      <c r="A25" s="130" t="s">
        <v>722</v>
      </c>
      <c r="B25" s="130" t="s">
        <v>724</v>
      </c>
      <c r="C25" s="130" t="s">
        <v>726</v>
      </c>
      <c r="D25" s="351"/>
      <c r="E25" s="21" t="s">
        <v>473</v>
      </c>
      <c r="F25" s="137" t="s">
        <v>180</v>
      </c>
      <c r="G25" s="138" t="s">
        <v>473</v>
      </c>
      <c r="H25" s="137" t="s">
        <v>180</v>
      </c>
      <c r="I25" s="138" t="s">
        <v>473</v>
      </c>
      <c r="J25" s="137" t="s">
        <v>180</v>
      </c>
      <c r="K25" s="138" t="s">
        <v>473</v>
      </c>
      <c r="L25" s="137" t="s">
        <v>180</v>
      </c>
      <c r="M25" s="138" t="s">
        <v>473</v>
      </c>
      <c r="N25" s="137" t="s">
        <v>180</v>
      </c>
      <c r="O25" s="138" t="s">
        <v>473</v>
      </c>
      <c r="P25" s="137" t="s">
        <v>180</v>
      </c>
      <c r="Q25" s="138" t="s">
        <v>473</v>
      </c>
      <c r="R25" s="137" t="s">
        <v>180</v>
      </c>
      <c r="S25" s="138" t="s">
        <v>473</v>
      </c>
      <c r="T25" s="137" t="s">
        <v>180</v>
      </c>
      <c r="U25" s="138" t="s">
        <v>473</v>
      </c>
      <c r="V25" s="137" t="s">
        <v>180</v>
      </c>
      <c r="W25" s="138" t="s">
        <v>473</v>
      </c>
      <c r="X25" s="137" t="s">
        <v>180</v>
      </c>
      <c r="Y25" s="138" t="s">
        <v>473</v>
      </c>
      <c r="Z25" s="137" t="s">
        <v>180</v>
      </c>
      <c r="AA25" s="138" t="s">
        <v>473</v>
      </c>
      <c r="AB25" s="137" t="s">
        <v>180</v>
      </c>
      <c r="AC25" s="138" t="s">
        <v>473</v>
      </c>
      <c r="AD25" s="137" t="s">
        <v>180</v>
      </c>
      <c r="AE25" s="138" t="s">
        <v>473</v>
      </c>
      <c r="AF25" s="137" t="s">
        <v>180</v>
      </c>
      <c r="AG25" s="138" t="s">
        <v>473</v>
      </c>
      <c r="AH25" s="137" t="s">
        <v>180</v>
      </c>
      <c r="AI25" s="138" t="s">
        <v>473</v>
      </c>
      <c r="AJ25" s="137" t="s">
        <v>180</v>
      </c>
      <c r="AK25" s="138" t="s">
        <v>473</v>
      </c>
      <c r="AL25" s="137" t="s">
        <v>180</v>
      </c>
      <c r="AM25" s="138" t="s">
        <v>473</v>
      </c>
      <c r="AN25" s="137" t="s">
        <v>180</v>
      </c>
      <c r="AO25" s="138" t="s">
        <v>473</v>
      </c>
      <c r="AP25" s="137" t="s">
        <v>180</v>
      </c>
      <c r="AQ25" s="138" t="s">
        <v>473</v>
      </c>
      <c r="AR25" s="137" t="s">
        <v>180</v>
      </c>
      <c r="AS25" s="138" t="s">
        <v>473</v>
      </c>
      <c r="AT25" s="137" t="s">
        <v>180</v>
      </c>
      <c r="AU25" s="138" t="s">
        <v>473</v>
      </c>
      <c r="AV25" s="137" t="s">
        <v>180</v>
      </c>
      <c r="AW25" s="138" t="s">
        <v>473</v>
      </c>
      <c r="AX25" s="137" t="s">
        <v>180</v>
      </c>
      <c r="AY25" s="138" t="s">
        <v>473</v>
      </c>
      <c r="AZ25" s="137" t="s">
        <v>180</v>
      </c>
      <c r="BA25" s="138" t="s">
        <v>473</v>
      </c>
      <c r="BB25" s="137" t="s">
        <v>180</v>
      </c>
      <c r="BC25" s="138" t="s">
        <v>473</v>
      </c>
      <c r="BD25" s="137" t="s">
        <v>180</v>
      </c>
      <c r="BE25" s="138" t="s">
        <v>473</v>
      </c>
      <c r="BF25" s="137" t="s">
        <v>180</v>
      </c>
      <c r="BG25" s="138" t="s">
        <v>473</v>
      </c>
      <c r="BH25" s="137" t="s">
        <v>180</v>
      </c>
      <c r="BI25" s="138" t="s">
        <v>473</v>
      </c>
      <c r="BJ25" s="137" t="s">
        <v>180</v>
      </c>
      <c r="BK25" s="138" t="s">
        <v>473</v>
      </c>
      <c r="BL25" s="137" t="s">
        <v>180</v>
      </c>
      <c r="BM25" s="138"/>
      <c r="BN25" s="137"/>
    </row>
    <row r="26" spans="1:66">
      <c r="A26" s="339" t="s">
        <v>432</v>
      </c>
      <c r="B26" s="120">
        <v>1253</v>
      </c>
      <c r="C26" s="120">
        <v>48</v>
      </c>
      <c r="D26" s="351"/>
      <c r="E26" s="122">
        <v>50</v>
      </c>
      <c r="F26" s="123">
        <f>25/4</f>
        <v>6.25</v>
      </c>
      <c r="G26" s="139">
        <f>150/4</f>
        <v>37.5</v>
      </c>
      <c r="H26" s="126">
        <v>0</v>
      </c>
      <c r="I26" s="139">
        <f>150/4</f>
        <v>37.5</v>
      </c>
      <c r="J26" s="126">
        <v>0</v>
      </c>
      <c r="K26" s="139">
        <f>150/4</f>
        <v>37.5</v>
      </c>
      <c r="L26" s="126">
        <v>0</v>
      </c>
      <c r="M26" s="139">
        <f>150/4</f>
        <v>37.5</v>
      </c>
      <c r="N26" s="126">
        <v>0</v>
      </c>
      <c r="O26" s="139">
        <f>150/4</f>
        <v>37.5</v>
      </c>
      <c r="P26" s="126">
        <v>0</v>
      </c>
      <c r="Q26" s="139">
        <v>40</v>
      </c>
      <c r="R26" s="126">
        <v>0</v>
      </c>
      <c r="S26" s="139">
        <v>40</v>
      </c>
      <c r="T26" s="126">
        <v>0</v>
      </c>
      <c r="U26" s="139">
        <v>40</v>
      </c>
      <c r="V26" s="126">
        <v>0</v>
      </c>
      <c r="W26" s="139">
        <v>40</v>
      </c>
      <c r="X26" s="126">
        <v>0</v>
      </c>
      <c r="Y26" s="139">
        <v>40</v>
      </c>
      <c r="Z26" s="126">
        <v>0</v>
      </c>
      <c r="AA26" s="139">
        <v>40</v>
      </c>
      <c r="AB26" s="126">
        <v>0</v>
      </c>
      <c r="AC26" s="139">
        <v>40</v>
      </c>
      <c r="AD26" s="126">
        <v>0</v>
      </c>
      <c r="AE26" s="139">
        <v>40</v>
      </c>
      <c r="AF26" s="126">
        <v>0</v>
      </c>
      <c r="AG26" s="139">
        <v>40</v>
      </c>
      <c r="AH26" s="126">
        <v>0</v>
      </c>
      <c r="AI26" s="139">
        <v>40</v>
      </c>
      <c r="AJ26" s="126">
        <v>0</v>
      </c>
      <c r="AK26" s="139">
        <v>40</v>
      </c>
      <c r="AL26" s="126">
        <v>0</v>
      </c>
      <c r="AM26" s="139">
        <v>40</v>
      </c>
      <c r="AN26" s="126">
        <v>0</v>
      </c>
      <c r="AO26" s="139">
        <v>40</v>
      </c>
      <c r="AP26" s="126">
        <v>0</v>
      </c>
      <c r="AQ26" s="139">
        <v>40</v>
      </c>
      <c r="AR26" s="126">
        <v>0</v>
      </c>
      <c r="AS26" s="139">
        <v>45</v>
      </c>
      <c r="AT26" s="126">
        <v>2.4</v>
      </c>
      <c r="AU26" s="139">
        <v>45</v>
      </c>
      <c r="AV26" s="126">
        <v>1.64</v>
      </c>
      <c r="AW26" s="139">
        <v>45</v>
      </c>
      <c r="AX26" s="126">
        <v>4.62</v>
      </c>
      <c r="AY26" s="139">
        <v>45</v>
      </c>
      <c r="AZ26" s="126">
        <v>3.5</v>
      </c>
      <c r="BA26" s="139">
        <v>45</v>
      </c>
      <c r="BB26" s="126">
        <v>1.94</v>
      </c>
      <c r="BC26" s="139">
        <v>45</v>
      </c>
      <c r="BD26" s="126">
        <v>1.2</v>
      </c>
      <c r="BE26" s="139">
        <v>45</v>
      </c>
      <c r="BF26" s="126">
        <v>0.2</v>
      </c>
      <c r="BG26" s="139">
        <v>45</v>
      </c>
      <c r="BH26" s="126">
        <v>0</v>
      </c>
      <c r="BI26" s="139">
        <v>45</v>
      </c>
      <c r="BJ26" s="126">
        <v>1</v>
      </c>
      <c r="BK26" s="139">
        <v>45</v>
      </c>
      <c r="BL26" s="126">
        <v>1.2</v>
      </c>
      <c r="BM26" s="139"/>
      <c r="BN26" s="126"/>
    </row>
    <row r="27" spans="1:66">
      <c r="A27" s="339"/>
      <c r="B27" s="120">
        <v>1174</v>
      </c>
      <c r="C27" s="120">
        <v>79</v>
      </c>
      <c r="D27" s="351"/>
      <c r="E27" s="122">
        <v>50</v>
      </c>
      <c r="F27" s="123">
        <f t="shared" ref="F27:F29" si="28">25/4</f>
        <v>6.25</v>
      </c>
      <c r="G27" s="139">
        <f t="shared" ref="G27:O29" si="29">150/4</f>
        <v>37.5</v>
      </c>
      <c r="H27" s="126">
        <v>0</v>
      </c>
      <c r="I27" s="139">
        <f t="shared" si="29"/>
        <v>37.5</v>
      </c>
      <c r="J27" s="126">
        <v>0</v>
      </c>
      <c r="K27" s="139">
        <f t="shared" si="29"/>
        <v>37.5</v>
      </c>
      <c r="L27" s="126">
        <v>0</v>
      </c>
      <c r="M27" s="139">
        <f t="shared" si="29"/>
        <v>37.5</v>
      </c>
      <c r="N27" s="126">
        <v>0</v>
      </c>
      <c r="O27" s="139">
        <f t="shared" si="29"/>
        <v>37.5</v>
      </c>
      <c r="P27" s="126">
        <v>0</v>
      </c>
      <c r="Q27" s="139">
        <v>40</v>
      </c>
      <c r="R27" s="126">
        <v>0</v>
      </c>
      <c r="S27" s="139">
        <v>40</v>
      </c>
      <c r="T27" s="126">
        <v>0</v>
      </c>
      <c r="U27" s="139">
        <v>40</v>
      </c>
      <c r="V27" s="126">
        <v>0</v>
      </c>
      <c r="W27" s="139">
        <v>40</v>
      </c>
      <c r="X27" s="126">
        <v>0</v>
      </c>
      <c r="Y27" s="139">
        <v>40</v>
      </c>
      <c r="Z27" s="126">
        <v>0</v>
      </c>
      <c r="AA27" s="139">
        <v>40</v>
      </c>
      <c r="AB27" s="126">
        <v>0</v>
      </c>
      <c r="AC27" s="139">
        <v>40</v>
      </c>
      <c r="AD27" s="126">
        <v>0</v>
      </c>
      <c r="AE27" s="139">
        <v>40</v>
      </c>
      <c r="AF27" s="126">
        <v>0</v>
      </c>
      <c r="AG27" s="139">
        <v>40</v>
      </c>
      <c r="AH27" s="126">
        <v>0</v>
      </c>
      <c r="AI27" s="139">
        <v>40</v>
      </c>
      <c r="AJ27" s="126">
        <v>0</v>
      </c>
      <c r="AK27" s="139">
        <v>40</v>
      </c>
      <c r="AL27" s="126">
        <v>0</v>
      </c>
      <c r="AM27" s="139">
        <v>40</v>
      </c>
      <c r="AN27" s="126">
        <v>0</v>
      </c>
      <c r="AO27" s="139">
        <v>40</v>
      </c>
      <c r="AP27" s="126">
        <v>0</v>
      </c>
      <c r="AQ27" s="139">
        <v>40</v>
      </c>
      <c r="AR27" s="126">
        <v>0</v>
      </c>
      <c r="AS27" s="139">
        <v>45</v>
      </c>
      <c r="AT27" s="126">
        <v>2.27</v>
      </c>
      <c r="AU27" s="139">
        <v>45</v>
      </c>
      <c r="AV27" s="126">
        <v>1.32</v>
      </c>
      <c r="AW27" s="139">
        <v>45</v>
      </c>
      <c r="AX27" s="126">
        <v>0</v>
      </c>
      <c r="AY27" s="139">
        <v>45</v>
      </c>
      <c r="AZ27" s="126">
        <v>3.38</v>
      </c>
      <c r="BA27" s="139">
        <v>45</v>
      </c>
      <c r="BB27" s="126">
        <v>0.4</v>
      </c>
      <c r="BC27" s="139">
        <v>45</v>
      </c>
      <c r="BD27" s="126">
        <v>1.3</v>
      </c>
      <c r="BE27" s="139">
        <v>45</v>
      </c>
      <c r="BF27" s="126">
        <v>0.5</v>
      </c>
      <c r="BG27" s="139">
        <v>45</v>
      </c>
      <c r="BH27" s="126">
        <v>0</v>
      </c>
      <c r="BI27" s="139">
        <v>45</v>
      </c>
      <c r="BJ27" s="126">
        <v>1.4</v>
      </c>
      <c r="BK27" s="139">
        <v>45</v>
      </c>
      <c r="BL27" s="126">
        <v>1.52</v>
      </c>
      <c r="BM27" s="139"/>
      <c r="BN27" s="126"/>
    </row>
    <row r="28" spans="1:66">
      <c r="A28" s="339"/>
      <c r="B28" s="120">
        <v>1271</v>
      </c>
      <c r="C28" s="120">
        <v>80</v>
      </c>
      <c r="D28" s="351"/>
      <c r="E28" s="122">
        <v>50</v>
      </c>
      <c r="F28" s="123">
        <f t="shared" si="28"/>
        <v>6.25</v>
      </c>
      <c r="G28" s="139">
        <f t="shared" si="29"/>
        <v>37.5</v>
      </c>
      <c r="H28" s="126">
        <v>0</v>
      </c>
      <c r="I28" s="139">
        <f t="shared" si="29"/>
        <v>37.5</v>
      </c>
      <c r="J28" s="126">
        <v>0</v>
      </c>
      <c r="K28" s="139">
        <f t="shared" si="29"/>
        <v>37.5</v>
      </c>
      <c r="L28" s="126">
        <v>0</v>
      </c>
      <c r="M28" s="139">
        <f t="shared" si="29"/>
        <v>37.5</v>
      </c>
      <c r="N28" s="126">
        <v>0</v>
      </c>
      <c r="O28" s="139">
        <f t="shared" si="29"/>
        <v>37.5</v>
      </c>
      <c r="P28" s="126">
        <v>0</v>
      </c>
      <c r="Q28" s="139">
        <v>40</v>
      </c>
      <c r="R28" s="126">
        <v>0</v>
      </c>
      <c r="S28" s="139">
        <v>40</v>
      </c>
      <c r="T28" s="126">
        <v>0</v>
      </c>
      <c r="U28" s="139">
        <v>40</v>
      </c>
      <c r="V28" s="126">
        <v>0</v>
      </c>
      <c r="W28" s="139">
        <v>40</v>
      </c>
      <c r="X28" s="126">
        <v>0</v>
      </c>
      <c r="Y28" s="139">
        <v>40</v>
      </c>
      <c r="Z28" s="126">
        <v>0</v>
      </c>
      <c r="AA28" s="139">
        <v>40</v>
      </c>
      <c r="AB28" s="126">
        <v>0</v>
      </c>
      <c r="AC28" s="139">
        <v>40</v>
      </c>
      <c r="AD28" s="126">
        <v>0</v>
      </c>
      <c r="AE28" s="139">
        <v>40</v>
      </c>
      <c r="AF28" s="126">
        <v>0</v>
      </c>
      <c r="AG28" s="139">
        <v>40</v>
      </c>
      <c r="AH28" s="126">
        <v>0</v>
      </c>
      <c r="AI28" s="139">
        <v>40</v>
      </c>
      <c r="AJ28" s="126">
        <v>0</v>
      </c>
      <c r="AK28" s="139">
        <v>40</v>
      </c>
      <c r="AL28" s="126">
        <v>0</v>
      </c>
      <c r="AM28" s="139">
        <v>40</v>
      </c>
      <c r="AN28" s="126">
        <v>0</v>
      </c>
      <c r="AO28" s="139">
        <v>40</v>
      </c>
      <c r="AP28" s="126">
        <v>0</v>
      </c>
      <c r="AQ28" s="139">
        <v>40</v>
      </c>
      <c r="AR28" s="126">
        <v>0</v>
      </c>
      <c r="AS28" s="139">
        <v>45</v>
      </c>
      <c r="AT28" s="126">
        <v>5.63</v>
      </c>
      <c r="AU28" s="139">
        <v>45</v>
      </c>
      <c r="AV28" s="126">
        <v>3.56</v>
      </c>
      <c r="AW28" s="139">
        <v>45</v>
      </c>
      <c r="AX28" s="126">
        <v>0.73</v>
      </c>
      <c r="AY28" s="139">
        <v>45</v>
      </c>
      <c r="AZ28" s="126">
        <v>6.42</v>
      </c>
      <c r="BA28" s="139">
        <v>45</v>
      </c>
      <c r="BB28" s="126">
        <v>2.56</v>
      </c>
      <c r="BC28" s="139">
        <v>45</v>
      </c>
      <c r="BD28" s="126">
        <v>2.7</v>
      </c>
      <c r="BE28" s="139">
        <v>45</v>
      </c>
      <c r="BF28" s="126">
        <v>2.2999999999999998</v>
      </c>
      <c r="BG28" s="139">
        <v>45</v>
      </c>
      <c r="BH28" s="126">
        <v>0</v>
      </c>
      <c r="BI28" s="139">
        <v>45</v>
      </c>
      <c r="BJ28" s="126">
        <v>1.2</v>
      </c>
      <c r="BK28" s="139">
        <v>45</v>
      </c>
      <c r="BL28" s="126">
        <v>1.23</v>
      </c>
      <c r="BM28" s="139"/>
      <c r="BN28" s="126"/>
    </row>
    <row r="29" spans="1:66">
      <c r="A29" s="339"/>
      <c r="B29" s="120">
        <v>1209</v>
      </c>
      <c r="C29" s="120">
        <v>16</v>
      </c>
      <c r="D29" s="351"/>
      <c r="E29" s="122">
        <v>50</v>
      </c>
      <c r="F29" s="123">
        <f t="shared" si="28"/>
        <v>6.25</v>
      </c>
      <c r="G29" s="139">
        <f t="shared" si="29"/>
        <v>37.5</v>
      </c>
      <c r="H29" s="140">
        <v>0</v>
      </c>
      <c r="I29" s="139">
        <f t="shared" si="29"/>
        <v>37.5</v>
      </c>
      <c r="J29" s="140">
        <v>0</v>
      </c>
      <c r="K29" s="139">
        <f t="shared" si="29"/>
        <v>37.5</v>
      </c>
      <c r="L29" s="140">
        <v>0</v>
      </c>
      <c r="M29" s="139">
        <f t="shared" si="29"/>
        <v>37.5</v>
      </c>
      <c r="N29" s="140">
        <v>0</v>
      </c>
      <c r="O29" s="139">
        <f t="shared" si="29"/>
        <v>37.5</v>
      </c>
      <c r="P29" s="140">
        <v>0</v>
      </c>
      <c r="Q29" s="139">
        <v>40</v>
      </c>
      <c r="R29" s="140">
        <v>0</v>
      </c>
      <c r="S29" s="139">
        <v>40</v>
      </c>
      <c r="T29" s="140">
        <v>0</v>
      </c>
      <c r="U29" s="139">
        <v>40</v>
      </c>
      <c r="V29" s="140">
        <v>0</v>
      </c>
      <c r="W29" s="139">
        <v>40</v>
      </c>
      <c r="X29" s="140">
        <v>0</v>
      </c>
      <c r="Y29" s="139">
        <v>40</v>
      </c>
      <c r="Z29" s="140">
        <v>0</v>
      </c>
      <c r="AA29" s="139">
        <v>40</v>
      </c>
      <c r="AB29" s="140">
        <v>0</v>
      </c>
      <c r="AC29" s="139">
        <v>40</v>
      </c>
      <c r="AD29" s="140">
        <v>0</v>
      </c>
      <c r="AE29" s="139">
        <v>40</v>
      </c>
      <c r="AF29" s="140">
        <v>0</v>
      </c>
      <c r="AG29" s="139">
        <v>40</v>
      </c>
      <c r="AH29" s="140">
        <v>0</v>
      </c>
      <c r="AI29" s="139">
        <v>40</v>
      </c>
      <c r="AJ29" s="140">
        <v>0</v>
      </c>
      <c r="AK29" s="139">
        <v>40</v>
      </c>
      <c r="AL29" s="140">
        <v>0</v>
      </c>
      <c r="AM29" s="139">
        <v>40</v>
      </c>
      <c r="AN29" s="140">
        <v>0</v>
      </c>
      <c r="AO29" s="139">
        <v>40</v>
      </c>
      <c r="AP29" s="140">
        <v>0</v>
      </c>
      <c r="AQ29" s="139">
        <v>40</v>
      </c>
      <c r="AR29" s="140">
        <v>0</v>
      </c>
      <c r="AS29" s="139">
        <v>45</v>
      </c>
      <c r="AT29" s="140">
        <v>0.53</v>
      </c>
      <c r="AU29" s="139">
        <v>45</v>
      </c>
      <c r="AV29" s="140">
        <v>0.54</v>
      </c>
      <c r="AW29" s="139">
        <v>45</v>
      </c>
      <c r="AX29" s="140">
        <v>3.43</v>
      </c>
      <c r="AY29" s="139">
        <v>45</v>
      </c>
      <c r="AZ29" s="140">
        <v>0.68</v>
      </c>
      <c r="BA29" s="139">
        <v>45</v>
      </c>
      <c r="BB29" s="140">
        <v>0.28000000000000003</v>
      </c>
      <c r="BC29" s="139">
        <v>45</v>
      </c>
      <c r="BD29" s="140">
        <v>1.1399999999999999</v>
      </c>
      <c r="BE29" s="139">
        <v>45</v>
      </c>
      <c r="BF29" s="140">
        <v>0.5</v>
      </c>
      <c r="BG29" s="139">
        <v>45</v>
      </c>
      <c r="BH29" s="140">
        <v>0</v>
      </c>
      <c r="BI29" s="139">
        <v>45</v>
      </c>
      <c r="BJ29" s="140">
        <v>2</v>
      </c>
      <c r="BK29" s="139">
        <v>45</v>
      </c>
      <c r="BL29" s="140">
        <v>0.42</v>
      </c>
      <c r="BM29" s="139"/>
      <c r="BN29" s="140"/>
    </row>
    <row r="30" spans="1:66">
      <c r="A30" s="339" t="s">
        <v>430</v>
      </c>
      <c r="B30" s="120">
        <v>1229</v>
      </c>
      <c r="C30" s="120">
        <v>69</v>
      </c>
      <c r="D30" s="351"/>
      <c r="E30" s="122">
        <v>50</v>
      </c>
      <c r="F30" s="141">
        <f>30/4</f>
        <v>7.5</v>
      </c>
      <c r="G30" s="139">
        <f>150/4</f>
        <v>37.5</v>
      </c>
      <c r="H30" s="140">
        <v>0</v>
      </c>
      <c r="I30" s="139">
        <f>150/4</f>
        <v>37.5</v>
      </c>
      <c r="J30" s="126">
        <v>0</v>
      </c>
      <c r="K30" s="139">
        <f>150/4</f>
        <v>37.5</v>
      </c>
      <c r="L30" s="126">
        <v>0</v>
      </c>
      <c r="M30" s="139">
        <f>150/4</f>
        <v>37.5</v>
      </c>
      <c r="N30" s="126">
        <v>0</v>
      </c>
      <c r="O30" s="139">
        <f>150/4</f>
        <v>37.5</v>
      </c>
      <c r="P30" s="126">
        <v>0</v>
      </c>
      <c r="Q30" s="139">
        <v>40</v>
      </c>
      <c r="R30" s="126">
        <v>0</v>
      </c>
      <c r="S30" s="139">
        <v>40</v>
      </c>
      <c r="T30" s="126">
        <v>0</v>
      </c>
      <c r="U30" s="139">
        <v>40</v>
      </c>
      <c r="V30" s="126">
        <v>0</v>
      </c>
      <c r="W30" s="139">
        <v>40</v>
      </c>
      <c r="X30" s="126">
        <v>0</v>
      </c>
      <c r="Y30" s="139">
        <v>40</v>
      </c>
      <c r="Z30" s="126">
        <v>0.25</v>
      </c>
      <c r="AA30" s="139">
        <v>40</v>
      </c>
      <c r="AB30" s="126">
        <v>0</v>
      </c>
      <c r="AC30" s="139">
        <v>40</v>
      </c>
      <c r="AD30" s="126">
        <v>0</v>
      </c>
      <c r="AE30" s="139">
        <v>40</v>
      </c>
      <c r="AF30" s="126">
        <v>0</v>
      </c>
      <c r="AG30" s="139">
        <v>40</v>
      </c>
      <c r="AH30" s="126">
        <v>0</v>
      </c>
      <c r="AI30" s="139">
        <v>40</v>
      </c>
      <c r="AJ30" s="126">
        <v>0</v>
      </c>
      <c r="AK30" s="139">
        <v>40</v>
      </c>
      <c r="AL30" s="126">
        <v>0</v>
      </c>
      <c r="AM30" s="139">
        <v>40</v>
      </c>
      <c r="AN30" s="126">
        <v>0</v>
      </c>
      <c r="AO30" s="139">
        <v>40</v>
      </c>
      <c r="AP30" s="126">
        <v>0</v>
      </c>
      <c r="AQ30" s="139">
        <v>40</v>
      </c>
      <c r="AR30" s="126">
        <v>0</v>
      </c>
      <c r="AS30" s="139">
        <v>45</v>
      </c>
      <c r="AT30" s="126">
        <v>0.54</v>
      </c>
      <c r="AU30" s="139">
        <v>45</v>
      </c>
      <c r="AV30" s="126">
        <v>1.21</v>
      </c>
      <c r="AW30" s="139">
        <v>45</v>
      </c>
      <c r="AX30" s="126">
        <v>1.28</v>
      </c>
      <c r="AY30" s="139">
        <v>45</v>
      </c>
      <c r="AZ30" s="126">
        <v>1.44</v>
      </c>
      <c r="BA30" s="139">
        <v>45</v>
      </c>
      <c r="BB30" s="126">
        <v>0.54</v>
      </c>
      <c r="BC30" s="139">
        <v>45</v>
      </c>
      <c r="BD30" s="126">
        <v>0.84</v>
      </c>
      <c r="BE30" s="139">
        <v>45</v>
      </c>
      <c r="BF30" s="126">
        <v>1</v>
      </c>
      <c r="BG30" s="139">
        <v>45</v>
      </c>
      <c r="BH30" s="126">
        <v>1</v>
      </c>
      <c r="BI30" s="139">
        <v>45</v>
      </c>
      <c r="BJ30" s="126">
        <v>0.5</v>
      </c>
      <c r="BK30" s="139">
        <v>45</v>
      </c>
      <c r="BL30" s="126">
        <v>1</v>
      </c>
      <c r="BM30" s="139"/>
      <c r="BN30" s="126"/>
    </row>
    <row r="31" spans="1:66">
      <c r="A31" s="339"/>
      <c r="B31" s="120">
        <v>1241</v>
      </c>
      <c r="C31" s="120">
        <v>8</v>
      </c>
      <c r="D31" s="351"/>
      <c r="E31" s="122">
        <v>50</v>
      </c>
      <c r="F31" s="141">
        <f t="shared" ref="F31:F33" si="30">30/4</f>
        <v>7.5</v>
      </c>
      <c r="G31" s="139">
        <f t="shared" ref="G31:G33" si="31">150/4</f>
        <v>37.5</v>
      </c>
      <c r="H31" s="140">
        <v>0</v>
      </c>
      <c r="I31" s="139">
        <f t="shared" ref="I31:O33" si="32">150/4</f>
        <v>37.5</v>
      </c>
      <c r="J31" s="126">
        <v>0</v>
      </c>
      <c r="K31" s="139">
        <f t="shared" si="32"/>
        <v>37.5</v>
      </c>
      <c r="L31" s="126">
        <v>0</v>
      </c>
      <c r="M31" s="139">
        <f t="shared" si="32"/>
        <v>37.5</v>
      </c>
      <c r="N31" s="126">
        <v>0</v>
      </c>
      <c r="O31" s="139">
        <f t="shared" si="32"/>
        <v>37.5</v>
      </c>
      <c r="P31" s="126">
        <v>0</v>
      </c>
      <c r="Q31" s="139">
        <v>40</v>
      </c>
      <c r="R31" s="126">
        <v>0</v>
      </c>
      <c r="S31" s="139">
        <v>40</v>
      </c>
      <c r="T31" s="126">
        <v>0</v>
      </c>
      <c r="U31" s="139">
        <v>40</v>
      </c>
      <c r="V31" s="126">
        <v>0</v>
      </c>
      <c r="W31" s="139">
        <v>40</v>
      </c>
      <c r="X31" s="126">
        <v>0</v>
      </c>
      <c r="Y31" s="139">
        <v>40</v>
      </c>
      <c r="Z31" s="126">
        <v>0.25</v>
      </c>
      <c r="AA31" s="139">
        <v>40</v>
      </c>
      <c r="AB31" s="126">
        <v>0</v>
      </c>
      <c r="AC31" s="139">
        <v>40</v>
      </c>
      <c r="AD31" s="126">
        <v>0</v>
      </c>
      <c r="AE31" s="139">
        <v>40</v>
      </c>
      <c r="AF31" s="126">
        <v>0</v>
      </c>
      <c r="AG31" s="139">
        <v>40</v>
      </c>
      <c r="AH31" s="126">
        <v>0</v>
      </c>
      <c r="AI31" s="139">
        <v>40</v>
      </c>
      <c r="AJ31" s="126">
        <v>0</v>
      </c>
      <c r="AK31" s="139">
        <v>40</v>
      </c>
      <c r="AL31" s="126">
        <v>0</v>
      </c>
      <c r="AM31" s="139">
        <v>40</v>
      </c>
      <c r="AN31" s="126">
        <v>0</v>
      </c>
      <c r="AO31" s="139">
        <v>40</v>
      </c>
      <c r="AP31" s="126">
        <v>0</v>
      </c>
      <c r="AQ31" s="139">
        <v>40</v>
      </c>
      <c r="AR31" s="126">
        <v>0</v>
      </c>
      <c r="AS31" s="139">
        <v>45</v>
      </c>
      <c r="AT31" s="126">
        <v>0.44</v>
      </c>
      <c r="AU31" s="139">
        <v>45</v>
      </c>
      <c r="AV31" s="126">
        <v>1.64</v>
      </c>
      <c r="AW31" s="139">
        <v>45</v>
      </c>
      <c r="AX31" s="126">
        <v>9.58</v>
      </c>
      <c r="AY31" s="139">
        <v>45</v>
      </c>
      <c r="AZ31" s="126">
        <v>1.3</v>
      </c>
      <c r="BA31" s="139">
        <v>45</v>
      </c>
      <c r="BB31" s="126">
        <v>0.7</v>
      </c>
      <c r="BC31" s="139">
        <v>45</v>
      </c>
      <c r="BD31" s="126">
        <v>1.1000000000000001</v>
      </c>
      <c r="BE31" s="139">
        <v>45</v>
      </c>
      <c r="BF31" s="126">
        <v>1.2</v>
      </c>
      <c r="BG31" s="139">
        <v>45</v>
      </c>
      <c r="BH31" s="126">
        <v>0</v>
      </c>
      <c r="BI31" s="139">
        <v>45</v>
      </c>
      <c r="BJ31" s="126">
        <v>0.3</v>
      </c>
      <c r="BK31" s="139">
        <v>45</v>
      </c>
      <c r="BL31" s="126">
        <v>0</v>
      </c>
      <c r="BM31" s="139"/>
      <c r="BN31" s="126"/>
    </row>
    <row r="32" spans="1:66">
      <c r="A32" s="339"/>
      <c r="B32" s="120">
        <v>1200</v>
      </c>
      <c r="C32" s="120">
        <v>23</v>
      </c>
      <c r="D32" s="351"/>
      <c r="E32" s="122">
        <v>50</v>
      </c>
      <c r="F32" s="141">
        <f t="shared" si="30"/>
        <v>7.5</v>
      </c>
      <c r="G32" s="139">
        <f t="shared" si="31"/>
        <v>37.5</v>
      </c>
      <c r="H32" s="140">
        <v>0</v>
      </c>
      <c r="I32" s="139">
        <f t="shared" si="32"/>
        <v>37.5</v>
      </c>
      <c r="J32" s="126">
        <v>0</v>
      </c>
      <c r="K32" s="139">
        <f t="shared" si="32"/>
        <v>37.5</v>
      </c>
      <c r="L32" s="126">
        <v>0</v>
      </c>
      <c r="M32" s="139">
        <f t="shared" si="32"/>
        <v>37.5</v>
      </c>
      <c r="N32" s="126">
        <v>0</v>
      </c>
      <c r="O32" s="139">
        <f t="shared" si="32"/>
        <v>37.5</v>
      </c>
      <c r="P32" s="126">
        <v>0</v>
      </c>
      <c r="Q32" s="139">
        <v>40</v>
      </c>
      <c r="R32" s="126">
        <v>0</v>
      </c>
      <c r="S32" s="139">
        <v>40</v>
      </c>
      <c r="T32" s="126">
        <v>0</v>
      </c>
      <c r="U32" s="139">
        <v>40</v>
      </c>
      <c r="V32" s="126">
        <v>0</v>
      </c>
      <c r="W32" s="139">
        <v>40</v>
      </c>
      <c r="X32" s="126">
        <v>0</v>
      </c>
      <c r="Y32" s="139">
        <v>40</v>
      </c>
      <c r="Z32" s="126">
        <v>0.25</v>
      </c>
      <c r="AA32" s="139">
        <v>40</v>
      </c>
      <c r="AB32" s="126">
        <v>0</v>
      </c>
      <c r="AC32" s="139">
        <v>40</v>
      </c>
      <c r="AD32" s="126">
        <v>0</v>
      </c>
      <c r="AE32" s="139">
        <v>40</v>
      </c>
      <c r="AF32" s="126">
        <v>0</v>
      </c>
      <c r="AG32" s="139">
        <v>40</v>
      </c>
      <c r="AH32" s="126">
        <v>0</v>
      </c>
      <c r="AI32" s="139">
        <v>40</v>
      </c>
      <c r="AJ32" s="126">
        <v>0</v>
      </c>
      <c r="AK32" s="139">
        <v>40</v>
      </c>
      <c r="AL32" s="126">
        <v>0</v>
      </c>
      <c r="AM32" s="139">
        <v>40</v>
      </c>
      <c r="AN32" s="126">
        <v>0</v>
      </c>
      <c r="AO32" s="139">
        <v>40</v>
      </c>
      <c r="AP32" s="126">
        <v>0</v>
      </c>
      <c r="AQ32" s="139">
        <v>40</v>
      </c>
      <c r="AR32" s="126">
        <v>0</v>
      </c>
      <c r="AS32" s="139">
        <v>45</v>
      </c>
      <c r="AT32" s="126">
        <v>5.21</v>
      </c>
      <c r="AU32" s="139">
        <v>45</v>
      </c>
      <c r="AV32" s="126">
        <v>4.21</v>
      </c>
      <c r="AW32" s="139">
        <v>45</v>
      </c>
      <c r="AX32" s="126">
        <v>10.5</v>
      </c>
      <c r="AY32" s="139">
        <v>45</v>
      </c>
      <c r="AZ32" s="126">
        <v>7.46</v>
      </c>
      <c r="BA32" s="139">
        <v>45</v>
      </c>
      <c r="BB32" s="126">
        <v>0.3</v>
      </c>
      <c r="BC32" s="139">
        <v>45</v>
      </c>
      <c r="BD32" s="126">
        <v>0.3</v>
      </c>
      <c r="BE32" s="139">
        <v>45</v>
      </c>
      <c r="BF32" s="126">
        <v>0</v>
      </c>
      <c r="BG32" s="139">
        <v>45</v>
      </c>
      <c r="BH32" s="126">
        <v>0</v>
      </c>
      <c r="BI32" s="139">
        <v>45</v>
      </c>
      <c r="BJ32" s="126">
        <v>0.2</v>
      </c>
      <c r="BK32" s="139">
        <v>45</v>
      </c>
      <c r="BL32" s="126">
        <v>0</v>
      </c>
      <c r="BM32" s="139"/>
      <c r="BN32" s="126"/>
    </row>
    <row r="33" spans="1:66">
      <c r="A33" s="339"/>
      <c r="B33" s="120">
        <v>1242</v>
      </c>
      <c r="C33" s="120">
        <v>49</v>
      </c>
      <c r="D33" s="351"/>
      <c r="E33" s="122">
        <v>50</v>
      </c>
      <c r="F33" s="141">
        <f t="shared" si="30"/>
        <v>7.5</v>
      </c>
      <c r="G33" s="139">
        <f t="shared" si="31"/>
        <v>37.5</v>
      </c>
      <c r="H33" s="140">
        <v>0</v>
      </c>
      <c r="I33" s="139">
        <f t="shared" si="32"/>
        <v>37.5</v>
      </c>
      <c r="J33" s="140">
        <v>0</v>
      </c>
      <c r="K33" s="139">
        <f t="shared" si="32"/>
        <v>37.5</v>
      </c>
      <c r="L33" s="140">
        <v>0</v>
      </c>
      <c r="M33" s="139">
        <f t="shared" si="32"/>
        <v>37.5</v>
      </c>
      <c r="N33" s="140">
        <v>0</v>
      </c>
      <c r="O33" s="139">
        <f t="shared" si="32"/>
        <v>37.5</v>
      </c>
      <c r="P33" s="140">
        <v>0</v>
      </c>
      <c r="Q33" s="139">
        <v>40</v>
      </c>
      <c r="R33" s="140">
        <v>0</v>
      </c>
      <c r="S33" s="139">
        <v>40</v>
      </c>
      <c r="T33" s="140">
        <v>0</v>
      </c>
      <c r="U33" s="139">
        <v>40</v>
      </c>
      <c r="V33" s="140">
        <v>0</v>
      </c>
      <c r="W33" s="139">
        <v>40</v>
      </c>
      <c r="X33" s="140">
        <v>0</v>
      </c>
      <c r="Y33" s="139">
        <v>40</v>
      </c>
      <c r="Z33" s="140">
        <v>0.25</v>
      </c>
      <c r="AA33" s="139">
        <v>40</v>
      </c>
      <c r="AB33" s="140">
        <v>0</v>
      </c>
      <c r="AC33" s="139">
        <v>40</v>
      </c>
      <c r="AD33" s="140">
        <v>0</v>
      </c>
      <c r="AE33" s="139">
        <v>40</v>
      </c>
      <c r="AF33" s="140">
        <v>0</v>
      </c>
      <c r="AG33" s="139">
        <v>40</v>
      </c>
      <c r="AH33" s="140">
        <v>0</v>
      </c>
      <c r="AI33" s="139">
        <v>40</v>
      </c>
      <c r="AJ33" s="140">
        <v>0</v>
      </c>
      <c r="AK33" s="139">
        <v>40</v>
      </c>
      <c r="AL33" s="140">
        <v>0</v>
      </c>
      <c r="AM33" s="139">
        <v>40</v>
      </c>
      <c r="AN33" s="140">
        <v>0</v>
      </c>
      <c r="AO33" s="139">
        <v>40</v>
      </c>
      <c r="AP33" s="140">
        <v>0</v>
      </c>
      <c r="AQ33" s="139">
        <v>40</v>
      </c>
      <c r="AR33" s="140">
        <v>0</v>
      </c>
      <c r="AS33" s="139">
        <v>45</v>
      </c>
      <c r="AT33" s="140">
        <v>5.64</v>
      </c>
      <c r="AU33" s="139">
        <v>45</v>
      </c>
      <c r="AV33" s="140">
        <v>10.130000000000001</v>
      </c>
      <c r="AW33" s="139">
        <v>45</v>
      </c>
      <c r="AX33" s="140">
        <v>19.2</v>
      </c>
      <c r="AY33" s="139">
        <v>45</v>
      </c>
      <c r="AZ33" s="140">
        <v>17.420000000000002</v>
      </c>
      <c r="BA33" s="139">
        <v>45</v>
      </c>
      <c r="BB33" s="140">
        <v>1.41</v>
      </c>
      <c r="BC33" s="139">
        <v>45</v>
      </c>
      <c r="BD33" s="140">
        <v>3.04</v>
      </c>
      <c r="BE33" s="139">
        <v>45</v>
      </c>
      <c r="BF33" s="140">
        <v>1.3</v>
      </c>
      <c r="BG33" s="139">
        <v>45</v>
      </c>
      <c r="BH33" s="140">
        <v>0</v>
      </c>
      <c r="BI33" s="139">
        <v>45</v>
      </c>
      <c r="BJ33" s="140">
        <v>1.3</v>
      </c>
      <c r="BK33" s="139">
        <v>45</v>
      </c>
      <c r="BL33" s="140">
        <v>0</v>
      </c>
      <c r="BM33" s="139"/>
      <c r="BN33" s="140"/>
    </row>
    <row r="34" spans="1:66">
      <c r="A34" s="339" t="s">
        <v>429</v>
      </c>
      <c r="B34" s="120">
        <v>1236</v>
      </c>
      <c r="C34" s="120">
        <v>7</v>
      </c>
      <c r="D34" s="351"/>
      <c r="E34" s="122">
        <v>50</v>
      </c>
      <c r="F34" s="141">
        <v>4.25</v>
      </c>
      <c r="G34" s="139">
        <f>150/4</f>
        <v>37.5</v>
      </c>
      <c r="H34" s="142" t="s">
        <v>104</v>
      </c>
      <c r="I34" s="139">
        <f>150/4</f>
        <v>37.5</v>
      </c>
      <c r="J34" s="126">
        <v>0</v>
      </c>
      <c r="K34" s="139">
        <f>150/4</f>
        <v>37.5</v>
      </c>
      <c r="L34" s="126">
        <v>0</v>
      </c>
      <c r="M34" s="139">
        <f>150/4</f>
        <v>37.5</v>
      </c>
      <c r="N34" s="126">
        <v>0</v>
      </c>
      <c r="O34" s="139">
        <f>150/4</f>
        <v>37.5</v>
      </c>
      <c r="P34" s="126">
        <v>0</v>
      </c>
      <c r="Q34" s="139">
        <v>40</v>
      </c>
      <c r="R34" s="126">
        <v>0</v>
      </c>
      <c r="S34" s="139">
        <v>40</v>
      </c>
      <c r="T34" s="126">
        <v>0</v>
      </c>
      <c r="U34" s="139">
        <v>40</v>
      </c>
      <c r="V34" s="126">
        <v>0</v>
      </c>
      <c r="W34" s="139">
        <v>40</v>
      </c>
      <c r="X34" s="126">
        <v>0</v>
      </c>
      <c r="Y34" s="139">
        <v>40</v>
      </c>
      <c r="Z34" s="126">
        <v>0.5</v>
      </c>
      <c r="AA34" s="139">
        <v>40</v>
      </c>
      <c r="AB34" s="126">
        <v>0</v>
      </c>
      <c r="AC34" s="139">
        <v>40</v>
      </c>
      <c r="AD34" s="126">
        <v>0</v>
      </c>
      <c r="AE34" s="139">
        <v>40</v>
      </c>
      <c r="AF34" s="126">
        <v>0</v>
      </c>
      <c r="AG34" s="139">
        <v>40</v>
      </c>
      <c r="AH34" s="126">
        <v>0</v>
      </c>
      <c r="AI34" s="139">
        <v>40</v>
      </c>
      <c r="AJ34" s="126">
        <v>0</v>
      </c>
      <c r="AK34" s="139">
        <v>40</v>
      </c>
      <c r="AL34" s="126">
        <v>0</v>
      </c>
      <c r="AM34" s="139">
        <v>40</v>
      </c>
      <c r="AN34" s="126">
        <v>0</v>
      </c>
      <c r="AO34" s="139">
        <v>40</v>
      </c>
      <c r="AP34" s="126">
        <v>0</v>
      </c>
      <c r="AQ34" s="139">
        <v>40</v>
      </c>
      <c r="AR34" s="126">
        <v>0</v>
      </c>
      <c r="AS34" s="139">
        <v>45</v>
      </c>
      <c r="AT34" s="126">
        <v>7.42</v>
      </c>
      <c r="AU34" s="139">
        <v>45</v>
      </c>
      <c r="AV34" s="126">
        <v>6.42</v>
      </c>
      <c r="AW34" s="139">
        <v>45</v>
      </c>
      <c r="AX34" s="126">
        <v>0</v>
      </c>
      <c r="AY34" s="139">
        <v>45</v>
      </c>
      <c r="AZ34" s="126">
        <v>8.02</v>
      </c>
      <c r="BA34" s="139">
        <v>45</v>
      </c>
      <c r="BB34" s="126">
        <v>7.36</v>
      </c>
      <c r="BC34" s="139">
        <v>45</v>
      </c>
      <c r="BD34" s="126">
        <v>4.62</v>
      </c>
      <c r="BE34" s="139">
        <v>45</v>
      </c>
      <c r="BF34" s="126">
        <v>3.3</v>
      </c>
      <c r="BG34" s="139">
        <v>45</v>
      </c>
      <c r="BH34" s="126">
        <v>6.3</v>
      </c>
      <c r="BI34" s="139">
        <v>45</v>
      </c>
      <c r="BJ34" s="126">
        <v>5.3</v>
      </c>
      <c r="BK34" s="139">
        <v>45</v>
      </c>
      <c r="BL34" s="126">
        <v>4.3</v>
      </c>
      <c r="BM34" s="139"/>
      <c r="BN34" s="126"/>
    </row>
    <row r="35" spans="1:66">
      <c r="A35" s="339"/>
      <c r="B35" s="120">
        <v>1250</v>
      </c>
      <c r="C35" s="120">
        <v>41</v>
      </c>
      <c r="D35" s="351"/>
      <c r="E35" s="122">
        <v>50</v>
      </c>
      <c r="F35" s="141">
        <v>4.25</v>
      </c>
      <c r="G35" s="139">
        <f t="shared" ref="G35:G37" si="33">150/4</f>
        <v>37.5</v>
      </c>
      <c r="H35" s="142" t="s">
        <v>104</v>
      </c>
      <c r="I35" s="139">
        <f t="shared" ref="I35:O37" si="34">150/4</f>
        <v>37.5</v>
      </c>
      <c r="J35" s="126">
        <v>0</v>
      </c>
      <c r="K35" s="139">
        <f t="shared" si="34"/>
        <v>37.5</v>
      </c>
      <c r="L35" s="126">
        <v>0</v>
      </c>
      <c r="M35" s="139">
        <f t="shared" si="34"/>
        <v>37.5</v>
      </c>
      <c r="N35" s="126">
        <v>0</v>
      </c>
      <c r="O35" s="139">
        <f t="shared" si="34"/>
        <v>37.5</v>
      </c>
      <c r="P35" s="126">
        <v>0</v>
      </c>
      <c r="Q35" s="139">
        <v>40</v>
      </c>
      <c r="R35" s="126">
        <v>0</v>
      </c>
      <c r="S35" s="139">
        <v>40</v>
      </c>
      <c r="T35" s="126">
        <v>0</v>
      </c>
      <c r="U35" s="139">
        <v>40</v>
      </c>
      <c r="V35" s="126">
        <v>0</v>
      </c>
      <c r="W35" s="139">
        <v>40</v>
      </c>
      <c r="X35" s="126">
        <v>0</v>
      </c>
      <c r="Y35" s="139">
        <v>40</v>
      </c>
      <c r="Z35" s="126">
        <v>0.5</v>
      </c>
      <c r="AA35" s="139">
        <v>40</v>
      </c>
      <c r="AB35" s="126">
        <v>0</v>
      </c>
      <c r="AC35" s="139">
        <v>40</v>
      </c>
      <c r="AD35" s="126">
        <v>0</v>
      </c>
      <c r="AE35" s="139">
        <v>40</v>
      </c>
      <c r="AF35" s="126">
        <v>0</v>
      </c>
      <c r="AG35" s="139">
        <v>40</v>
      </c>
      <c r="AH35" s="126">
        <v>0</v>
      </c>
      <c r="AI35" s="139">
        <v>40</v>
      </c>
      <c r="AJ35" s="126">
        <v>0</v>
      </c>
      <c r="AK35" s="139">
        <v>40</v>
      </c>
      <c r="AL35" s="126">
        <v>0</v>
      </c>
      <c r="AM35" s="139">
        <v>40</v>
      </c>
      <c r="AN35" s="126">
        <v>0</v>
      </c>
      <c r="AO35" s="139">
        <v>40</v>
      </c>
      <c r="AP35" s="126">
        <v>0</v>
      </c>
      <c r="AQ35" s="139">
        <v>40</v>
      </c>
      <c r="AR35" s="126">
        <v>0</v>
      </c>
      <c r="AS35" s="139">
        <v>45</v>
      </c>
      <c r="AT35" s="126">
        <v>6.87</v>
      </c>
      <c r="AU35" s="139">
        <v>45</v>
      </c>
      <c r="AV35" s="126">
        <v>6.24</v>
      </c>
      <c r="AW35" s="139">
        <v>45</v>
      </c>
      <c r="AX35" s="126">
        <v>0</v>
      </c>
      <c r="AY35" s="139">
        <v>45</v>
      </c>
      <c r="AZ35" s="126">
        <v>11.66</v>
      </c>
      <c r="BA35" s="139">
        <v>45</v>
      </c>
      <c r="BB35" s="126">
        <v>2.98</v>
      </c>
      <c r="BC35" s="139">
        <v>45</v>
      </c>
      <c r="BD35" s="126">
        <v>5.66</v>
      </c>
      <c r="BE35" s="139">
        <v>45</v>
      </c>
      <c r="BF35" s="126">
        <v>5.21</v>
      </c>
      <c r="BG35" s="139">
        <v>45</v>
      </c>
      <c r="BH35" s="126">
        <v>5.44</v>
      </c>
      <c r="BI35" s="139">
        <v>45</v>
      </c>
      <c r="BJ35" s="126">
        <v>3.21</v>
      </c>
      <c r="BK35" s="139">
        <v>45</v>
      </c>
      <c r="BL35" s="126">
        <v>4.1500000000000004</v>
      </c>
      <c r="BM35" s="139"/>
      <c r="BN35" s="126"/>
    </row>
    <row r="36" spans="1:66">
      <c r="A36" s="339"/>
      <c r="B36" s="120">
        <v>1275</v>
      </c>
      <c r="C36" s="120">
        <v>96</v>
      </c>
      <c r="D36" s="351"/>
      <c r="E36" s="122">
        <v>50</v>
      </c>
      <c r="F36" s="141">
        <v>4.25</v>
      </c>
      <c r="G36" s="139">
        <f t="shared" si="33"/>
        <v>37.5</v>
      </c>
      <c r="H36" s="142" t="s">
        <v>104</v>
      </c>
      <c r="I36" s="139">
        <f t="shared" si="34"/>
        <v>37.5</v>
      </c>
      <c r="J36" s="126">
        <v>0</v>
      </c>
      <c r="K36" s="139">
        <f t="shared" si="34"/>
        <v>37.5</v>
      </c>
      <c r="L36" s="126">
        <v>0</v>
      </c>
      <c r="M36" s="139">
        <f t="shared" si="34"/>
        <v>37.5</v>
      </c>
      <c r="N36" s="126">
        <v>0</v>
      </c>
      <c r="O36" s="139">
        <f t="shared" si="34"/>
        <v>37.5</v>
      </c>
      <c r="P36" s="126">
        <v>0</v>
      </c>
      <c r="Q36" s="139">
        <v>40</v>
      </c>
      <c r="R36" s="126">
        <v>0</v>
      </c>
      <c r="S36" s="139">
        <v>40</v>
      </c>
      <c r="T36" s="126">
        <v>0</v>
      </c>
      <c r="U36" s="139">
        <v>40</v>
      </c>
      <c r="V36" s="126">
        <v>0</v>
      </c>
      <c r="W36" s="139">
        <v>40</v>
      </c>
      <c r="X36" s="126">
        <v>0</v>
      </c>
      <c r="Y36" s="139">
        <v>40</v>
      </c>
      <c r="Z36" s="126">
        <v>0.5</v>
      </c>
      <c r="AA36" s="139">
        <v>40</v>
      </c>
      <c r="AB36" s="126">
        <v>0</v>
      </c>
      <c r="AC36" s="139">
        <v>40</v>
      </c>
      <c r="AD36" s="126">
        <v>0</v>
      </c>
      <c r="AE36" s="139">
        <v>40</v>
      </c>
      <c r="AF36" s="126">
        <v>0</v>
      </c>
      <c r="AG36" s="139">
        <v>40</v>
      </c>
      <c r="AH36" s="126">
        <v>0</v>
      </c>
      <c r="AI36" s="139">
        <v>40</v>
      </c>
      <c r="AJ36" s="126">
        <v>0</v>
      </c>
      <c r="AK36" s="139">
        <v>40</v>
      </c>
      <c r="AL36" s="126">
        <v>0</v>
      </c>
      <c r="AM36" s="139">
        <v>40</v>
      </c>
      <c r="AN36" s="126">
        <v>0</v>
      </c>
      <c r="AO36" s="139">
        <v>40</v>
      </c>
      <c r="AP36" s="126">
        <v>0</v>
      </c>
      <c r="AQ36" s="139">
        <v>40</v>
      </c>
      <c r="AR36" s="126">
        <v>0</v>
      </c>
      <c r="AS36" s="139">
        <v>45</v>
      </c>
      <c r="AT36" s="126">
        <v>0.71</v>
      </c>
      <c r="AU36" s="139">
        <v>45</v>
      </c>
      <c r="AV36" s="126">
        <v>0.75</v>
      </c>
      <c r="AW36" s="139">
        <v>45</v>
      </c>
      <c r="AX36" s="126">
        <v>0</v>
      </c>
      <c r="AY36" s="139">
        <v>45</v>
      </c>
      <c r="AZ36" s="126">
        <v>0.5</v>
      </c>
      <c r="BA36" s="139">
        <v>45</v>
      </c>
      <c r="BB36" s="126">
        <v>0.4</v>
      </c>
      <c r="BC36" s="139">
        <v>45</v>
      </c>
      <c r="BD36" s="126">
        <v>2.8</v>
      </c>
      <c r="BE36" s="139">
        <v>45</v>
      </c>
      <c r="BF36" s="126">
        <v>0.53</v>
      </c>
      <c r="BG36" s="139">
        <v>45</v>
      </c>
      <c r="BH36" s="126">
        <v>0</v>
      </c>
      <c r="BI36" s="139">
        <v>45</v>
      </c>
      <c r="BJ36" s="126">
        <v>0.4</v>
      </c>
      <c r="BK36" s="139">
        <v>45</v>
      </c>
      <c r="BL36" s="126">
        <v>0.67</v>
      </c>
      <c r="BM36" s="139"/>
      <c r="BN36" s="126"/>
    </row>
    <row r="37" spans="1:66">
      <c r="A37" s="339"/>
      <c r="B37" s="120">
        <v>88</v>
      </c>
      <c r="C37" s="120">
        <v>88</v>
      </c>
      <c r="D37" s="351"/>
      <c r="E37" s="122">
        <v>50</v>
      </c>
      <c r="F37" s="141">
        <v>4.25</v>
      </c>
      <c r="G37" s="139">
        <f t="shared" si="33"/>
        <v>37.5</v>
      </c>
      <c r="H37" s="143">
        <v>0</v>
      </c>
      <c r="I37" s="139">
        <f t="shared" si="34"/>
        <v>37.5</v>
      </c>
      <c r="J37" s="140">
        <v>0</v>
      </c>
      <c r="K37" s="139">
        <f t="shared" si="34"/>
        <v>37.5</v>
      </c>
      <c r="L37" s="140">
        <v>0</v>
      </c>
      <c r="M37" s="139">
        <f t="shared" si="34"/>
        <v>37.5</v>
      </c>
      <c r="N37" s="140">
        <v>0</v>
      </c>
      <c r="O37" s="139">
        <f t="shared" si="34"/>
        <v>37.5</v>
      </c>
      <c r="P37" s="140">
        <v>0</v>
      </c>
      <c r="Q37" s="139">
        <v>40</v>
      </c>
      <c r="R37" s="140">
        <v>0</v>
      </c>
      <c r="S37" s="139">
        <v>40</v>
      </c>
      <c r="T37" s="140">
        <v>0</v>
      </c>
      <c r="U37" s="139">
        <v>40</v>
      </c>
      <c r="V37" s="140">
        <v>0</v>
      </c>
      <c r="W37" s="139">
        <v>40</v>
      </c>
      <c r="X37" s="140">
        <v>0</v>
      </c>
      <c r="Y37" s="139">
        <v>40</v>
      </c>
      <c r="Z37" s="140">
        <v>0.5</v>
      </c>
      <c r="AA37" s="139">
        <v>40</v>
      </c>
      <c r="AB37" s="140">
        <v>0</v>
      </c>
      <c r="AC37" s="139">
        <v>40</v>
      </c>
      <c r="AD37" s="140">
        <v>0</v>
      </c>
      <c r="AE37" s="139">
        <v>40</v>
      </c>
      <c r="AF37" s="140">
        <v>0</v>
      </c>
      <c r="AG37" s="139">
        <v>40</v>
      </c>
      <c r="AH37" s="140">
        <v>0</v>
      </c>
      <c r="AI37" s="139">
        <v>40</v>
      </c>
      <c r="AJ37" s="140">
        <v>0</v>
      </c>
      <c r="AK37" s="139">
        <v>40</v>
      </c>
      <c r="AL37" s="140">
        <v>0</v>
      </c>
      <c r="AM37" s="139">
        <v>40</v>
      </c>
      <c r="AN37" s="140">
        <v>0</v>
      </c>
      <c r="AO37" s="139">
        <v>40</v>
      </c>
      <c r="AP37" s="140">
        <v>0</v>
      </c>
      <c r="AQ37" s="139">
        <v>40</v>
      </c>
      <c r="AR37" s="140">
        <v>0</v>
      </c>
      <c r="AS37" s="139">
        <v>45</v>
      </c>
      <c r="AT37" s="140">
        <v>5.44</v>
      </c>
      <c r="AU37" s="139">
        <v>45</v>
      </c>
      <c r="AV37" s="140">
        <v>5.21</v>
      </c>
      <c r="AW37" s="139">
        <v>45</v>
      </c>
      <c r="AX37" s="140">
        <v>4.32</v>
      </c>
      <c r="AY37" s="139">
        <v>45</v>
      </c>
      <c r="AZ37" s="140">
        <v>9.36</v>
      </c>
      <c r="BA37" s="139">
        <v>45</v>
      </c>
      <c r="BB37" s="140">
        <v>5.4</v>
      </c>
      <c r="BC37" s="139">
        <v>45</v>
      </c>
      <c r="BD37" s="140">
        <v>3.96</v>
      </c>
      <c r="BE37" s="139">
        <v>45</v>
      </c>
      <c r="BF37" s="140">
        <v>2.11</v>
      </c>
      <c r="BG37" s="139">
        <v>45</v>
      </c>
      <c r="BH37" s="140">
        <v>2.7</v>
      </c>
      <c r="BI37" s="139">
        <v>45</v>
      </c>
      <c r="BJ37" s="140">
        <v>2.6</v>
      </c>
      <c r="BK37" s="139">
        <v>45</v>
      </c>
      <c r="BL37" s="140">
        <v>2.2999999999999998</v>
      </c>
      <c r="BM37" s="139"/>
      <c r="BN37" s="140"/>
    </row>
    <row r="38" spans="1:66">
      <c r="A38" s="352" t="s">
        <v>426</v>
      </c>
      <c r="B38" s="120">
        <v>1225</v>
      </c>
      <c r="C38" s="120">
        <v>51</v>
      </c>
      <c r="D38" s="351"/>
      <c r="E38" s="122">
        <v>50</v>
      </c>
      <c r="F38" s="141">
        <v>6</v>
      </c>
      <c r="G38" s="139">
        <f>150/4</f>
        <v>37.5</v>
      </c>
      <c r="H38" s="126">
        <v>0</v>
      </c>
      <c r="I38" s="139">
        <f>150/4</f>
        <v>37.5</v>
      </c>
      <c r="J38" s="126">
        <v>0</v>
      </c>
      <c r="K38" s="139">
        <f>150/4</f>
        <v>37.5</v>
      </c>
      <c r="L38" s="126">
        <v>0</v>
      </c>
      <c r="M38" s="139">
        <f>150/4</f>
        <v>37.5</v>
      </c>
      <c r="N38" s="126">
        <v>0</v>
      </c>
      <c r="O38" s="139">
        <f>150/4</f>
        <v>37.5</v>
      </c>
      <c r="P38" s="126">
        <v>0</v>
      </c>
      <c r="Q38" s="139">
        <v>40</v>
      </c>
      <c r="R38" s="126">
        <v>0</v>
      </c>
      <c r="S38" s="139">
        <v>40</v>
      </c>
      <c r="T38" s="126">
        <v>0</v>
      </c>
      <c r="U38" s="139">
        <v>40</v>
      </c>
      <c r="V38" s="126">
        <v>0</v>
      </c>
      <c r="W38" s="139">
        <v>40</v>
      </c>
      <c r="X38" s="126">
        <v>0</v>
      </c>
      <c r="Y38" s="139">
        <v>40</v>
      </c>
      <c r="Z38" s="126">
        <v>0.75</v>
      </c>
      <c r="AA38" s="139">
        <v>40</v>
      </c>
      <c r="AB38" s="126">
        <v>0</v>
      </c>
      <c r="AC38" s="139">
        <v>40</v>
      </c>
      <c r="AD38" s="126">
        <v>0</v>
      </c>
      <c r="AE38" s="139">
        <v>40</v>
      </c>
      <c r="AF38" s="126">
        <v>0</v>
      </c>
      <c r="AG38" s="139">
        <v>40</v>
      </c>
      <c r="AH38" s="126">
        <v>0</v>
      </c>
      <c r="AI38" s="139">
        <v>40</v>
      </c>
      <c r="AJ38" s="126">
        <v>0</v>
      </c>
      <c r="AK38" s="139">
        <v>40</v>
      </c>
      <c r="AL38" s="126">
        <v>0</v>
      </c>
      <c r="AM38" s="139">
        <v>40</v>
      </c>
      <c r="AN38" s="126">
        <v>0</v>
      </c>
      <c r="AO38" s="139">
        <v>40</v>
      </c>
      <c r="AP38" s="126">
        <v>0</v>
      </c>
      <c r="AQ38" s="139">
        <v>40</v>
      </c>
      <c r="AR38" s="126">
        <v>0</v>
      </c>
      <c r="AS38" s="139">
        <v>45</v>
      </c>
      <c r="AT38" s="126">
        <v>5.63</v>
      </c>
      <c r="AU38" s="139">
        <v>45</v>
      </c>
      <c r="AV38" s="126">
        <v>4.16</v>
      </c>
      <c r="AW38" s="139">
        <v>45</v>
      </c>
      <c r="AX38" s="126">
        <v>0</v>
      </c>
      <c r="AY38" s="139">
        <v>45</v>
      </c>
      <c r="AZ38" s="126">
        <v>5.34</v>
      </c>
      <c r="BA38" s="139">
        <v>45</v>
      </c>
      <c r="BB38" s="126">
        <v>2.36</v>
      </c>
      <c r="BC38" s="139">
        <v>45</v>
      </c>
      <c r="BD38" s="126">
        <v>2.2799999999999998</v>
      </c>
      <c r="BE38" s="139">
        <v>45</v>
      </c>
      <c r="BF38" s="126">
        <v>1.53</v>
      </c>
      <c r="BG38" s="139">
        <v>45</v>
      </c>
      <c r="BH38" s="126">
        <v>0</v>
      </c>
      <c r="BI38" s="139">
        <v>45</v>
      </c>
      <c r="BJ38" s="126">
        <v>2.1</v>
      </c>
      <c r="BK38" s="139">
        <v>45</v>
      </c>
      <c r="BL38" s="126">
        <v>2.16</v>
      </c>
      <c r="BM38" s="139"/>
      <c r="BN38" s="126"/>
    </row>
    <row r="39" spans="1:66">
      <c r="A39" s="339"/>
      <c r="B39" s="120">
        <v>1349</v>
      </c>
      <c r="C39" s="120">
        <v>53</v>
      </c>
      <c r="D39" s="351"/>
      <c r="E39" s="122">
        <v>50</v>
      </c>
      <c r="F39" s="141">
        <v>6</v>
      </c>
      <c r="G39" s="139">
        <f t="shared" ref="G39:G41" si="35">150/4</f>
        <v>37.5</v>
      </c>
      <c r="H39" s="126">
        <v>0</v>
      </c>
      <c r="I39" s="139">
        <f t="shared" ref="I39:O41" si="36">150/4</f>
        <v>37.5</v>
      </c>
      <c r="J39" s="126">
        <v>0</v>
      </c>
      <c r="K39" s="139">
        <f t="shared" si="36"/>
        <v>37.5</v>
      </c>
      <c r="L39" s="126">
        <v>0</v>
      </c>
      <c r="M39" s="139">
        <f t="shared" si="36"/>
        <v>37.5</v>
      </c>
      <c r="N39" s="126">
        <v>0</v>
      </c>
      <c r="O39" s="139">
        <f t="shared" si="36"/>
        <v>37.5</v>
      </c>
      <c r="P39" s="126">
        <v>0</v>
      </c>
      <c r="Q39" s="139">
        <v>40</v>
      </c>
      <c r="R39" s="126">
        <v>0</v>
      </c>
      <c r="S39" s="139">
        <v>40</v>
      </c>
      <c r="T39" s="126">
        <v>0</v>
      </c>
      <c r="U39" s="139">
        <v>40</v>
      </c>
      <c r="V39" s="126">
        <v>0</v>
      </c>
      <c r="W39" s="139">
        <v>40</v>
      </c>
      <c r="X39" s="126">
        <v>0</v>
      </c>
      <c r="Y39" s="139">
        <v>40</v>
      </c>
      <c r="Z39" s="126">
        <v>0.75</v>
      </c>
      <c r="AA39" s="139">
        <v>40</v>
      </c>
      <c r="AB39" s="126">
        <v>0</v>
      </c>
      <c r="AC39" s="139">
        <v>40</v>
      </c>
      <c r="AD39" s="126">
        <v>0</v>
      </c>
      <c r="AE39" s="139">
        <v>40</v>
      </c>
      <c r="AF39" s="126">
        <v>0</v>
      </c>
      <c r="AG39" s="139">
        <v>40</v>
      </c>
      <c r="AH39" s="126">
        <v>0</v>
      </c>
      <c r="AI39" s="139">
        <v>40</v>
      </c>
      <c r="AJ39" s="126">
        <v>0</v>
      </c>
      <c r="AK39" s="139">
        <v>40</v>
      </c>
      <c r="AL39" s="126">
        <v>0</v>
      </c>
      <c r="AM39" s="139">
        <v>40</v>
      </c>
      <c r="AN39" s="126">
        <v>0</v>
      </c>
      <c r="AO39" s="139">
        <v>40</v>
      </c>
      <c r="AP39" s="126">
        <v>0</v>
      </c>
      <c r="AQ39" s="139">
        <v>40</v>
      </c>
      <c r="AR39" s="126">
        <v>0</v>
      </c>
      <c r="AS39" s="139">
        <v>45</v>
      </c>
      <c r="AT39" s="126">
        <v>4.16</v>
      </c>
      <c r="AU39" s="139">
        <v>45</v>
      </c>
      <c r="AV39" s="126">
        <v>4.6399999999999997</v>
      </c>
      <c r="AW39" s="139">
        <v>45</v>
      </c>
      <c r="AX39" s="126">
        <v>0</v>
      </c>
      <c r="AY39" s="139">
        <v>45</v>
      </c>
      <c r="AZ39" s="126">
        <v>5.44</v>
      </c>
      <c r="BA39" s="139">
        <v>45</v>
      </c>
      <c r="BB39" s="126">
        <v>4.66</v>
      </c>
      <c r="BC39" s="139">
        <v>45</v>
      </c>
      <c r="BD39" s="126">
        <v>3.06</v>
      </c>
      <c r="BE39" s="139">
        <v>45</v>
      </c>
      <c r="BF39" s="126">
        <v>3.43</v>
      </c>
      <c r="BG39" s="139">
        <v>45</v>
      </c>
      <c r="BH39" s="126">
        <v>0</v>
      </c>
      <c r="BI39" s="139">
        <v>45</v>
      </c>
      <c r="BJ39" s="126">
        <v>2.4500000000000002</v>
      </c>
      <c r="BK39" s="139">
        <v>45</v>
      </c>
      <c r="BL39" s="126">
        <v>2.17</v>
      </c>
      <c r="BM39" s="139"/>
      <c r="BN39" s="126"/>
    </row>
    <row r="40" spans="1:66">
      <c r="A40" s="339"/>
      <c r="B40" s="121">
        <v>1255</v>
      </c>
      <c r="C40" s="121">
        <v>77</v>
      </c>
      <c r="D40" s="351"/>
      <c r="E40" s="122">
        <v>50</v>
      </c>
      <c r="F40" s="141">
        <v>6</v>
      </c>
      <c r="G40" s="139">
        <f t="shared" si="35"/>
        <v>37.5</v>
      </c>
      <c r="H40" s="126">
        <v>0</v>
      </c>
      <c r="I40" s="139">
        <f t="shared" si="36"/>
        <v>37.5</v>
      </c>
      <c r="J40" s="126">
        <v>0</v>
      </c>
      <c r="K40" s="139">
        <f t="shared" si="36"/>
        <v>37.5</v>
      </c>
      <c r="L40" s="126">
        <v>0</v>
      </c>
      <c r="M40" s="139">
        <f t="shared" si="36"/>
        <v>37.5</v>
      </c>
      <c r="N40" s="126">
        <v>0</v>
      </c>
      <c r="O40" s="139">
        <f t="shared" si="36"/>
        <v>37.5</v>
      </c>
      <c r="P40" s="126">
        <v>0</v>
      </c>
      <c r="Q40" s="139">
        <v>40</v>
      </c>
      <c r="R40" s="126">
        <v>0</v>
      </c>
      <c r="S40" s="139">
        <v>40</v>
      </c>
      <c r="T40" s="126">
        <v>0</v>
      </c>
      <c r="U40" s="139">
        <v>40</v>
      </c>
      <c r="V40" s="126">
        <v>0</v>
      </c>
      <c r="W40" s="139">
        <v>40</v>
      </c>
      <c r="X40" s="126">
        <v>0</v>
      </c>
      <c r="Y40" s="139">
        <v>40</v>
      </c>
      <c r="Z40" s="126">
        <v>0.75</v>
      </c>
      <c r="AA40" s="139">
        <v>40</v>
      </c>
      <c r="AB40" s="126">
        <v>0</v>
      </c>
      <c r="AC40" s="139">
        <v>40</v>
      </c>
      <c r="AD40" s="126">
        <v>0</v>
      </c>
      <c r="AE40" s="139">
        <v>40</v>
      </c>
      <c r="AF40" s="126">
        <v>0</v>
      </c>
      <c r="AG40" s="139">
        <v>40</v>
      </c>
      <c r="AH40" s="126">
        <v>0</v>
      </c>
      <c r="AI40" s="139">
        <v>40</v>
      </c>
      <c r="AJ40" s="126">
        <v>0</v>
      </c>
      <c r="AK40" s="139">
        <v>40</v>
      </c>
      <c r="AL40" s="126">
        <v>0</v>
      </c>
      <c r="AM40" s="139">
        <v>40</v>
      </c>
      <c r="AN40" s="126">
        <v>0</v>
      </c>
      <c r="AO40" s="139">
        <v>40</v>
      </c>
      <c r="AP40" s="126">
        <v>0</v>
      </c>
      <c r="AQ40" s="139">
        <v>40</v>
      </c>
      <c r="AR40" s="126">
        <v>0</v>
      </c>
      <c r="AS40" s="139">
        <v>45</v>
      </c>
      <c r="AT40" s="126">
        <v>1.86</v>
      </c>
      <c r="AU40" s="139">
        <v>45</v>
      </c>
      <c r="AV40" s="126">
        <v>1.32</v>
      </c>
      <c r="AW40" s="139">
        <v>45</v>
      </c>
      <c r="AX40" s="126">
        <v>0</v>
      </c>
      <c r="AY40" s="139">
        <v>45</v>
      </c>
      <c r="AZ40" s="126">
        <v>1.5</v>
      </c>
      <c r="BA40" s="139">
        <v>45</v>
      </c>
      <c r="BB40" s="126">
        <v>0.56000000000000005</v>
      </c>
      <c r="BC40" s="139">
        <v>45</v>
      </c>
      <c r="BD40" s="126">
        <v>0.4</v>
      </c>
      <c r="BE40" s="139">
        <v>45</v>
      </c>
      <c r="BF40" s="126">
        <v>0.74</v>
      </c>
      <c r="BG40" s="139">
        <v>45</v>
      </c>
      <c r="BH40" s="126">
        <v>0</v>
      </c>
      <c r="BI40" s="139">
        <v>45</v>
      </c>
      <c r="BJ40" s="126">
        <v>1</v>
      </c>
      <c r="BK40" s="139">
        <v>45</v>
      </c>
      <c r="BL40" s="126">
        <v>1.33</v>
      </c>
      <c r="BM40" s="139"/>
      <c r="BN40" s="126"/>
    </row>
    <row r="41" spans="1:66">
      <c r="A41" s="339"/>
      <c r="B41" s="120">
        <v>1184</v>
      </c>
      <c r="C41" s="120">
        <v>70</v>
      </c>
      <c r="D41" s="351"/>
      <c r="E41" s="122">
        <v>50</v>
      </c>
      <c r="F41" s="141">
        <v>6</v>
      </c>
      <c r="G41" s="139">
        <f t="shared" si="35"/>
        <v>37.5</v>
      </c>
      <c r="H41" s="140">
        <v>0</v>
      </c>
      <c r="I41" s="139">
        <f t="shared" si="36"/>
        <v>37.5</v>
      </c>
      <c r="J41" s="140">
        <v>0</v>
      </c>
      <c r="K41" s="139">
        <f t="shared" si="36"/>
        <v>37.5</v>
      </c>
      <c r="L41" s="140">
        <v>0</v>
      </c>
      <c r="M41" s="139">
        <f t="shared" si="36"/>
        <v>37.5</v>
      </c>
      <c r="N41" s="140">
        <v>0</v>
      </c>
      <c r="O41" s="139">
        <f t="shared" si="36"/>
        <v>37.5</v>
      </c>
      <c r="P41" s="140">
        <v>0</v>
      </c>
      <c r="Q41" s="139">
        <v>40</v>
      </c>
      <c r="R41" s="140">
        <v>0</v>
      </c>
      <c r="S41" s="139">
        <v>40</v>
      </c>
      <c r="T41" s="140">
        <v>0</v>
      </c>
      <c r="U41" s="139">
        <v>40</v>
      </c>
      <c r="V41" s="140">
        <v>0</v>
      </c>
      <c r="W41" s="139">
        <v>40</v>
      </c>
      <c r="X41" s="140">
        <v>0</v>
      </c>
      <c r="Y41" s="139">
        <v>40</v>
      </c>
      <c r="Z41" s="140">
        <v>0.75</v>
      </c>
      <c r="AA41" s="139">
        <v>40</v>
      </c>
      <c r="AB41" s="140">
        <v>0</v>
      </c>
      <c r="AC41" s="139">
        <v>40</v>
      </c>
      <c r="AD41" s="140">
        <v>0</v>
      </c>
      <c r="AE41" s="139">
        <v>40</v>
      </c>
      <c r="AF41" s="140">
        <v>0</v>
      </c>
      <c r="AG41" s="139">
        <v>40</v>
      </c>
      <c r="AH41" s="140">
        <v>0</v>
      </c>
      <c r="AI41" s="139">
        <v>40</v>
      </c>
      <c r="AJ41" s="140">
        <v>0</v>
      </c>
      <c r="AK41" s="139">
        <v>40</v>
      </c>
      <c r="AL41" s="140">
        <v>0</v>
      </c>
      <c r="AM41" s="139">
        <v>40</v>
      </c>
      <c r="AN41" s="140">
        <v>0</v>
      </c>
      <c r="AO41" s="139">
        <v>40</v>
      </c>
      <c r="AP41" s="140">
        <v>0</v>
      </c>
      <c r="AQ41" s="139">
        <v>40</v>
      </c>
      <c r="AR41" s="140">
        <v>0</v>
      </c>
      <c r="AS41" s="139">
        <v>45</v>
      </c>
      <c r="AT41" s="140">
        <v>1.53</v>
      </c>
      <c r="AU41" s="139">
        <v>45</v>
      </c>
      <c r="AV41" s="140">
        <v>1.01</v>
      </c>
      <c r="AW41" s="139">
        <v>45</v>
      </c>
      <c r="AX41" s="140">
        <v>0</v>
      </c>
      <c r="AY41" s="139">
        <v>45</v>
      </c>
      <c r="AZ41" s="140">
        <v>1.2</v>
      </c>
      <c r="BA41" s="139">
        <v>45</v>
      </c>
      <c r="BB41" s="140">
        <v>1.1599999999999999</v>
      </c>
      <c r="BC41" s="139">
        <v>45</v>
      </c>
      <c r="BD41" s="140">
        <v>0.2</v>
      </c>
      <c r="BE41" s="139">
        <v>45</v>
      </c>
      <c r="BF41" s="140">
        <v>1.85</v>
      </c>
      <c r="BG41" s="139">
        <v>45</v>
      </c>
      <c r="BH41" s="140">
        <v>0</v>
      </c>
      <c r="BI41" s="139">
        <v>45</v>
      </c>
      <c r="BJ41" s="140">
        <v>1.2</v>
      </c>
      <c r="BK41" s="139">
        <v>45</v>
      </c>
      <c r="BL41" s="140">
        <v>1.1100000000000001</v>
      </c>
      <c r="BM41" s="139"/>
      <c r="BN41" s="140"/>
    </row>
    <row r="42" spans="1:66">
      <c r="F42" s="3"/>
      <c r="H42" s="3"/>
      <c r="J42" s="3"/>
      <c r="L42" s="3"/>
      <c r="N42" s="3"/>
      <c r="P42" s="3"/>
      <c r="R42" s="3"/>
      <c r="T42" s="3"/>
      <c r="V42" s="3"/>
      <c r="X42" s="3"/>
      <c r="Z42" s="3"/>
      <c r="AB42" s="3"/>
      <c r="AD42" s="3"/>
      <c r="AF42" s="3"/>
      <c r="AH42" s="3"/>
      <c r="AJ42" s="3"/>
      <c r="AL42" s="3"/>
      <c r="AN42" s="3"/>
      <c r="AP42" s="3"/>
      <c r="AR42" s="3"/>
      <c r="AT42" s="3"/>
      <c r="AV42" s="3"/>
      <c r="AX42" s="3"/>
      <c r="AZ42" s="3"/>
      <c r="BB42" s="3"/>
      <c r="BD42" s="3"/>
      <c r="BF42" s="3"/>
      <c r="BH42" s="3"/>
      <c r="BJ42" s="3"/>
      <c r="BL42" s="3"/>
    </row>
    <row r="43" spans="1:66">
      <c r="F43" s="3"/>
      <c r="H43" s="3"/>
      <c r="J43" s="3"/>
      <c r="L43" s="3"/>
      <c r="N43" s="3"/>
      <c r="P43" s="3"/>
      <c r="R43" s="3"/>
      <c r="T43" s="3"/>
      <c r="V43" s="3"/>
      <c r="X43" s="3"/>
      <c r="Z43" s="3"/>
      <c r="AB43" s="3"/>
      <c r="AD43" s="3"/>
      <c r="AF43" s="3"/>
      <c r="AH43" s="3"/>
      <c r="AJ43" s="3"/>
      <c r="AL43" s="3"/>
      <c r="AN43" s="3"/>
      <c r="AP43" s="3"/>
      <c r="AR43" s="3"/>
      <c r="AT43" s="3"/>
      <c r="AV43" s="3"/>
      <c r="AX43" s="3"/>
      <c r="AZ43" s="3"/>
      <c r="BB43" s="3"/>
      <c r="BD43" s="3"/>
      <c r="BF43" s="3"/>
      <c r="BH43" s="3"/>
      <c r="BJ43" s="3"/>
      <c r="BL43" s="3"/>
    </row>
    <row r="44" spans="1:66">
      <c r="F44" s="3"/>
      <c r="H44" s="3"/>
      <c r="J44" s="3"/>
      <c r="L44" s="3"/>
      <c r="N44" s="3"/>
      <c r="P44" s="3"/>
      <c r="R44" s="3"/>
      <c r="T44" s="3"/>
      <c r="V44" s="3"/>
      <c r="X44" s="3"/>
      <c r="Z44" s="3"/>
      <c r="AB44" s="3"/>
      <c r="AD44" s="3"/>
      <c r="AF44" s="3"/>
      <c r="AH44" s="3"/>
      <c r="AJ44" s="3"/>
      <c r="AL44" s="3"/>
      <c r="AN44" s="3"/>
      <c r="AP44" s="3"/>
      <c r="AR44" s="3"/>
      <c r="AT44" s="3"/>
      <c r="AV44" s="3"/>
      <c r="AX44" s="3"/>
      <c r="AZ44" s="3"/>
      <c r="BB44" s="3"/>
      <c r="BD44" s="3"/>
      <c r="BF44" s="3"/>
      <c r="BH44" s="3"/>
      <c r="BJ44" s="3"/>
      <c r="BL44" s="3"/>
    </row>
    <row r="45" spans="1:66">
      <c r="F45" s="3"/>
      <c r="H45" s="3"/>
      <c r="J45" s="3"/>
      <c r="L45" s="3"/>
      <c r="N45" s="3"/>
      <c r="P45" s="3"/>
      <c r="R45" s="3"/>
      <c r="T45" s="3"/>
      <c r="V45" s="3"/>
      <c r="X45" s="3"/>
      <c r="Z45" s="3"/>
      <c r="AB45" s="3"/>
      <c r="AD45" s="3"/>
      <c r="AF45" s="3"/>
      <c r="AH45" s="3"/>
      <c r="AJ45" s="3"/>
      <c r="AL45" s="3"/>
      <c r="AN45" s="3"/>
      <c r="AP45" s="3"/>
      <c r="AR45" s="3"/>
      <c r="AT45" s="3"/>
      <c r="AV45" s="3"/>
      <c r="AX45" s="3"/>
      <c r="AZ45" s="3"/>
      <c r="BB45" s="3"/>
      <c r="BD45" s="3"/>
      <c r="BF45" s="3"/>
      <c r="BH45" s="3"/>
      <c r="BJ45" s="3"/>
      <c r="BL45" s="3"/>
    </row>
    <row r="46" spans="1:66">
      <c r="F46" s="3"/>
      <c r="H46" s="3"/>
      <c r="J46" s="3"/>
      <c r="L46" s="3"/>
      <c r="N46" s="3"/>
      <c r="P46" s="3"/>
      <c r="R46" s="3"/>
      <c r="T46" s="3"/>
      <c r="V46" s="3"/>
      <c r="X46" s="3"/>
      <c r="Z46" s="3"/>
      <c r="AB46" s="3"/>
      <c r="AD46" s="3"/>
      <c r="AF46" s="3"/>
      <c r="AH46" s="3"/>
      <c r="AJ46" s="3"/>
      <c r="AL46" s="3"/>
      <c r="AN46" s="3"/>
      <c r="AP46" s="3"/>
      <c r="AR46" s="3"/>
      <c r="AT46" s="3"/>
      <c r="AV46" s="3"/>
      <c r="AX46" s="3"/>
      <c r="AZ46" s="3"/>
      <c r="BB46" s="3"/>
      <c r="BD46" s="3"/>
      <c r="BF46" s="3"/>
      <c r="BH46" s="3"/>
      <c r="BJ46" s="3"/>
      <c r="BL46" s="3"/>
    </row>
    <row r="47" spans="1:66">
      <c r="F47" s="3"/>
      <c r="H47" s="3"/>
      <c r="J47" s="3"/>
      <c r="L47" s="3"/>
      <c r="N47" s="3"/>
      <c r="P47" s="3"/>
      <c r="R47" s="3"/>
      <c r="T47" s="3"/>
      <c r="V47" s="3"/>
      <c r="X47" s="3"/>
      <c r="Z47" s="3"/>
      <c r="AB47" s="3"/>
      <c r="AD47" s="3"/>
      <c r="AF47" s="3"/>
      <c r="AH47" s="3"/>
      <c r="AJ47" s="3"/>
      <c r="AL47" s="3"/>
      <c r="AN47" s="3"/>
      <c r="AP47" s="3"/>
      <c r="AR47" s="3"/>
      <c r="AT47" s="3"/>
      <c r="AV47" s="3"/>
      <c r="AX47" s="3"/>
      <c r="AZ47" s="3"/>
      <c r="BB47" s="3"/>
      <c r="BD47" s="3"/>
      <c r="BF47" s="3"/>
      <c r="BH47" s="3"/>
      <c r="BJ47" s="3"/>
      <c r="BL47" s="3"/>
    </row>
    <row r="48" spans="1:66">
      <c r="F48" s="3"/>
      <c r="H48" s="3"/>
      <c r="J48" s="3"/>
      <c r="L48" s="3"/>
      <c r="N48" s="3"/>
      <c r="P48" s="3"/>
      <c r="R48" s="3"/>
      <c r="T48" s="3"/>
      <c r="V48" s="3"/>
      <c r="X48" s="3"/>
      <c r="Z48" s="3"/>
      <c r="AB48" s="3"/>
      <c r="AD48" s="3"/>
      <c r="AF48" s="3"/>
      <c r="AH48" s="3"/>
      <c r="AJ48" s="3"/>
      <c r="AL48" s="3"/>
      <c r="AN48" s="3"/>
      <c r="AP48" s="3"/>
      <c r="AR48" s="3"/>
      <c r="AT48" s="3"/>
      <c r="AV48" s="3"/>
      <c r="AX48" s="3"/>
      <c r="AZ48" s="3"/>
      <c r="BB48" s="3"/>
      <c r="BD48" s="3"/>
      <c r="BF48" s="3"/>
      <c r="BH48" s="3"/>
      <c r="BJ48" s="3"/>
      <c r="BL48" s="3"/>
    </row>
    <row r="49" spans="1:64">
      <c r="F49" s="3"/>
      <c r="H49" s="3"/>
      <c r="J49" s="3"/>
      <c r="L49" s="3"/>
      <c r="N49" s="3"/>
      <c r="P49" s="3"/>
      <c r="R49" s="3"/>
      <c r="T49" s="3"/>
      <c r="V49" s="3"/>
      <c r="X49" s="3"/>
      <c r="Z49" s="3"/>
      <c r="AB49" s="3"/>
      <c r="AD49" s="3"/>
      <c r="AF49" s="3"/>
      <c r="AH49" s="3"/>
      <c r="AJ49" s="3"/>
      <c r="AL49" s="3"/>
      <c r="AN49" s="3"/>
      <c r="AP49" s="3"/>
      <c r="AR49" s="3"/>
      <c r="AT49" s="3"/>
      <c r="AV49" s="3"/>
      <c r="AX49" s="3"/>
      <c r="AZ49" s="3"/>
      <c r="BB49" s="3"/>
      <c r="BD49" s="3"/>
      <c r="BF49" s="3"/>
      <c r="BH49" s="3"/>
      <c r="BJ49" s="3"/>
      <c r="BL49" s="3"/>
    </row>
    <row r="50" spans="1:64">
      <c r="F50" s="3"/>
      <c r="H50" s="3"/>
      <c r="J50" s="3"/>
      <c r="L50" s="3"/>
      <c r="N50" s="3"/>
      <c r="P50" s="3"/>
      <c r="R50" s="3"/>
      <c r="T50" s="3"/>
      <c r="V50" s="3"/>
      <c r="X50" s="3"/>
      <c r="Z50" s="3"/>
      <c r="AB50" s="3"/>
      <c r="AD50" s="3"/>
      <c r="AF50" s="3"/>
      <c r="AH50" s="3"/>
      <c r="AJ50" s="3"/>
      <c r="AL50" s="3"/>
      <c r="AN50" s="3"/>
      <c r="AP50" s="3"/>
      <c r="AR50" s="3"/>
      <c r="AT50" s="3"/>
      <c r="AV50" s="3"/>
      <c r="AX50" s="3"/>
      <c r="AZ50" s="3"/>
      <c r="BB50" s="3"/>
      <c r="BD50" s="3"/>
      <c r="BF50" s="3"/>
      <c r="BH50" s="3"/>
      <c r="BJ50" s="3"/>
      <c r="BL50" s="3"/>
    </row>
    <row r="51" spans="1:64">
      <c r="F51" s="3"/>
      <c r="H51" s="3"/>
      <c r="J51" s="3"/>
      <c r="L51" s="3"/>
      <c r="N51" s="3"/>
      <c r="P51" s="3"/>
      <c r="R51" s="3"/>
      <c r="T51" s="3"/>
      <c r="V51" s="3"/>
      <c r="X51" s="3"/>
      <c r="Z51" s="3"/>
      <c r="AB51" s="3"/>
      <c r="AD51" s="3"/>
      <c r="AF51" s="3"/>
      <c r="AH51" s="3"/>
      <c r="AJ51" s="3"/>
      <c r="AL51" s="3"/>
      <c r="AN51" s="3"/>
      <c r="AP51" s="3"/>
      <c r="AR51" s="3"/>
      <c r="AT51" s="3"/>
      <c r="AV51" s="3"/>
      <c r="AX51" s="3"/>
      <c r="AZ51" s="3"/>
      <c r="BB51" s="3"/>
      <c r="BD51" s="3"/>
      <c r="BF51" s="3"/>
      <c r="BH51" s="3"/>
      <c r="BJ51" s="3"/>
      <c r="BL51" s="3"/>
    </row>
    <row r="52" spans="1:64">
      <c r="F52" s="3"/>
      <c r="H52" s="3"/>
      <c r="J52" s="3"/>
      <c r="L52" s="3"/>
      <c r="N52" s="3"/>
      <c r="P52" s="3"/>
      <c r="R52" s="3"/>
      <c r="T52" s="3"/>
      <c r="V52" s="3"/>
      <c r="X52" s="3"/>
      <c r="Z52" s="3"/>
      <c r="AB52" s="3"/>
      <c r="AD52" s="3"/>
      <c r="AF52" s="3"/>
      <c r="AH52" s="3"/>
      <c r="AJ52" s="3"/>
      <c r="AL52" s="3"/>
      <c r="AN52" s="3"/>
      <c r="AP52" s="3"/>
      <c r="AR52" s="3"/>
      <c r="AT52" s="3"/>
      <c r="AV52" s="3"/>
      <c r="AX52" s="3"/>
      <c r="AZ52" s="3"/>
      <c r="BB52" s="3"/>
      <c r="BD52" s="3"/>
      <c r="BF52" s="3"/>
      <c r="BH52" s="3"/>
      <c r="BJ52" s="3"/>
      <c r="BL52" s="3"/>
    </row>
    <row r="53" spans="1:64">
      <c r="F53" s="3"/>
      <c r="H53" s="3"/>
      <c r="J53" s="3"/>
      <c r="L53" s="3"/>
      <c r="N53" s="3"/>
      <c r="P53" s="3"/>
      <c r="R53" s="3"/>
      <c r="T53" s="3"/>
      <c r="V53" s="3"/>
      <c r="X53" s="3"/>
      <c r="Z53" s="3"/>
      <c r="AB53" s="3"/>
      <c r="AD53" s="3"/>
      <c r="AF53" s="3"/>
      <c r="AH53" s="3"/>
      <c r="AJ53" s="3"/>
      <c r="AL53" s="3"/>
      <c r="AN53" s="3"/>
      <c r="AP53" s="3"/>
      <c r="AR53" s="3"/>
      <c r="AT53" s="3"/>
      <c r="AV53" s="3"/>
      <c r="AX53" s="3"/>
      <c r="AZ53" s="3"/>
      <c r="BB53" s="3"/>
      <c r="BD53" s="3"/>
      <c r="BF53" s="3"/>
      <c r="BH53" s="3"/>
      <c r="BJ53" s="3"/>
      <c r="BL53" s="3"/>
    </row>
    <row r="54" spans="1:64">
      <c r="F54" s="3"/>
      <c r="H54" s="3"/>
      <c r="J54" s="3"/>
      <c r="L54" s="3"/>
      <c r="N54" s="3"/>
      <c r="P54" s="3"/>
      <c r="R54" s="3"/>
      <c r="T54" s="3"/>
      <c r="V54" s="3"/>
      <c r="X54" s="3"/>
      <c r="Z54" s="3"/>
      <c r="AB54" s="3"/>
      <c r="AD54" s="3"/>
      <c r="AF54" s="3"/>
      <c r="AH54" s="3"/>
      <c r="AJ54" s="3"/>
      <c r="AL54" s="3"/>
      <c r="AN54" s="3"/>
      <c r="AP54" s="3"/>
      <c r="AR54" s="3"/>
      <c r="AT54" s="3"/>
      <c r="AV54" s="3"/>
      <c r="AX54" s="3"/>
      <c r="AZ54" s="3"/>
      <c r="BB54" s="3"/>
      <c r="BD54" s="3"/>
      <c r="BF54" s="3"/>
      <c r="BH54" s="3"/>
      <c r="BJ54" s="3"/>
      <c r="BL54" s="3"/>
    </row>
    <row r="55" spans="1:64">
      <c r="F55" s="3"/>
      <c r="H55" s="3"/>
      <c r="J55" s="3"/>
      <c r="L55" s="3"/>
      <c r="N55" s="3"/>
      <c r="P55" s="3"/>
      <c r="R55" s="3"/>
      <c r="T55" s="3"/>
      <c r="V55" s="3"/>
      <c r="X55" s="3"/>
      <c r="Z55" s="3"/>
      <c r="AB55" s="3"/>
      <c r="AD55" s="3"/>
      <c r="AF55" s="3"/>
      <c r="AH55" s="3"/>
      <c r="AJ55" s="3"/>
      <c r="AL55" s="3"/>
      <c r="AN55" s="3"/>
      <c r="AP55" s="3"/>
      <c r="AR55" s="3"/>
      <c r="AT55" s="3"/>
      <c r="AV55" s="3"/>
      <c r="AX55" s="3"/>
      <c r="AZ55" s="3"/>
      <c r="BB55" s="3"/>
      <c r="BD55" s="3"/>
      <c r="BF55" s="3"/>
      <c r="BH55" s="3"/>
      <c r="BJ55" s="3"/>
      <c r="BL55" s="3"/>
    </row>
    <row r="56" spans="1:64">
      <c r="F56" s="3"/>
      <c r="H56" s="3"/>
      <c r="J56" s="3"/>
      <c r="L56" s="3"/>
      <c r="N56" s="3"/>
      <c r="P56" s="3"/>
      <c r="R56" s="3"/>
      <c r="T56" s="3"/>
      <c r="V56" s="3"/>
      <c r="X56" s="3"/>
      <c r="Z56" s="3"/>
      <c r="AB56" s="3"/>
      <c r="AD56" s="3"/>
      <c r="AF56" s="3"/>
      <c r="AH56" s="3"/>
      <c r="AJ56" s="3"/>
      <c r="AL56" s="3"/>
      <c r="AN56" s="3"/>
      <c r="AP56" s="3"/>
      <c r="AR56" s="3"/>
      <c r="AT56" s="3"/>
      <c r="AV56" s="3"/>
      <c r="AX56" s="3"/>
      <c r="AZ56" s="3"/>
      <c r="BB56" s="3"/>
      <c r="BD56" s="3"/>
      <c r="BF56" s="3"/>
      <c r="BH56" s="3"/>
      <c r="BJ56" s="3"/>
      <c r="BL56" s="3"/>
    </row>
    <row r="57" spans="1:64">
      <c r="F57" s="3"/>
      <c r="H57" s="3"/>
      <c r="J57" s="3"/>
      <c r="L57" s="3"/>
      <c r="N57" s="3"/>
      <c r="P57" s="3"/>
      <c r="R57" s="3"/>
      <c r="T57" s="3"/>
      <c r="V57" s="144"/>
      <c r="X57" s="3"/>
      <c r="Z57" s="3"/>
      <c r="AB57" s="3"/>
      <c r="AD57" s="3"/>
      <c r="AF57" s="3"/>
      <c r="AH57" s="3"/>
      <c r="AJ57" s="3"/>
      <c r="AL57" s="3"/>
      <c r="AN57" s="3"/>
      <c r="AP57" s="3"/>
      <c r="AR57" s="3"/>
      <c r="AT57" s="3"/>
      <c r="AV57" s="3"/>
      <c r="AX57" s="3"/>
      <c r="AZ57" s="3"/>
      <c r="BB57" s="3"/>
      <c r="BD57" s="3"/>
      <c r="BF57" s="3"/>
      <c r="BH57" s="3"/>
      <c r="BJ57" s="3"/>
      <c r="BL57" s="3"/>
    </row>
    <row r="58" spans="1:64">
      <c r="B58" s="332">
        <v>42611</v>
      </c>
      <c r="C58" s="332">
        <v>42612</v>
      </c>
      <c r="D58" s="332">
        <v>42613</v>
      </c>
      <c r="E58" s="332">
        <v>42614</v>
      </c>
      <c r="F58" s="332">
        <v>42615</v>
      </c>
      <c r="G58" s="332">
        <v>42616</v>
      </c>
      <c r="H58" s="332">
        <v>42617</v>
      </c>
      <c r="I58" s="332">
        <v>42618</v>
      </c>
      <c r="J58" s="332">
        <v>42619</v>
      </c>
      <c r="K58" s="332">
        <v>42620</v>
      </c>
      <c r="L58" s="332">
        <v>42621</v>
      </c>
      <c r="M58" s="332">
        <v>42622</v>
      </c>
      <c r="N58" s="332">
        <v>42623</v>
      </c>
      <c r="O58" s="332">
        <v>42624</v>
      </c>
      <c r="P58" s="332">
        <v>42625</v>
      </c>
      <c r="Q58" s="332">
        <v>42626</v>
      </c>
      <c r="R58" s="332">
        <v>42627</v>
      </c>
      <c r="S58" s="332">
        <v>42628</v>
      </c>
      <c r="T58" s="332">
        <v>42629</v>
      </c>
      <c r="U58" s="332">
        <v>42630</v>
      </c>
      <c r="V58" s="333">
        <v>42631</v>
      </c>
      <c r="W58" s="332">
        <v>42632</v>
      </c>
      <c r="X58" s="332">
        <v>42633</v>
      </c>
      <c r="Y58" s="332">
        <v>42634</v>
      </c>
      <c r="Z58" s="332">
        <v>42635</v>
      </c>
      <c r="AA58" s="332">
        <v>42636</v>
      </c>
      <c r="AB58" s="332">
        <v>42637</v>
      </c>
      <c r="AC58" s="332">
        <v>42638</v>
      </c>
      <c r="AD58" s="332">
        <v>42639</v>
      </c>
      <c r="AE58" s="332">
        <v>42640</v>
      </c>
    </row>
    <row r="59" spans="1:64">
      <c r="A59" t="s">
        <v>728</v>
      </c>
      <c r="B59">
        <v>43.75</v>
      </c>
      <c r="C59">
        <v>37.5</v>
      </c>
      <c r="D59">
        <v>37.5</v>
      </c>
      <c r="E59">
        <v>37.5</v>
      </c>
      <c r="F59">
        <v>37.5</v>
      </c>
      <c r="G59">
        <v>37.5</v>
      </c>
      <c r="H59">
        <v>40</v>
      </c>
      <c r="I59">
        <v>40</v>
      </c>
      <c r="J59">
        <v>40</v>
      </c>
      <c r="K59">
        <v>40</v>
      </c>
      <c r="L59">
        <v>40</v>
      </c>
      <c r="M59">
        <v>40</v>
      </c>
      <c r="N59">
        <v>40</v>
      </c>
      <c r="O59">
        <v>40</v>
      </c>
      <c r="P59">
        <v>40</v>
      </c>
      <c r="Q59">
        <v>40</v>
      </c>
      <c r="R59">
        <v>40</v>
      </c>
      <c r="S59">
        <v>40</v>
      </c>
      <c r="T59">
        <v>40</v>
      </c>
      <c r="U59">
        <v>40</v>
      </c>
      <c r="V59" s="145">
        <v>42.6</v>
      </c>
      <c r="W59">
        <v>43.36</v>
      </c>
      <c r="X59">
        <v>40.380000000000003</v>
      </c>
      <c r="Y59">
        <v>41.5</v>
      </c>
      <c r="Z59">
        <v>43.06</v>
      </c>
      <c r="AA59">
        <v>43.8</v>
      </c>
      <c r="AB59">
        <v>44.8</v>
      </c>
      <c r="AC59">
        <v>45</v>
      </c>
      <c r="AD59">
        <v>44</v>
      </c>
      <c r="AE59">
        <v>43.8</v>
      </c>
    </row>
    <row r="60" spans="1:64">
      <c r="B60">
        <v>43.75</v>
      </c>
      <c r="C60">
        <v>37.5</v>
      </c>
      <c r="D60">
        <v>37.5</v>
      </c>
      <c r="E60">
        <v>37.5</v>
      </c>
      <c r="F60">
        <v>37.5</v>
      </c>
      <c r="G60">
        <v>37.5</v>
      </c>
      <c r="H60">
        <v>40</v>
      </c>
      <c r="I60">
        <v>40</v>
      </c>
      <c r="J60">
        <v>40</v>
      </c>
      <c r="K60">
        <v>40</v>
      </c>
      <c r="L60">
        <v>40</v>
      </c>
      <c r="M60">
        <v>40</v>
      </c>
      <c r="N60">
        <v>40</v>
      </c>
      <c r="O60">
        <v>40</v>
      </c>
      <c r="P60">
        <v>40</v>
      </c>
      <c r="Q60">
        <v>40</v>
      </c>
      <c r="R60">
        <v>40</v>
      </c>
      <c r="S60">
        <v>40</v>
      </c>
      <c r="T60">
        <v>40</v>
      </c>
      <c r="U60">
        <v>40</v>
      </c>
      <c r="V60" s="145">
        <v>42.73</v>
      </c>
      <c r="W60">
        <v>43.68</v>
      </c>
      <c r="X60">
        <v>45</v>
      </c>
      <c r="Y60">
        <v>41.62</v>
      </c>
      <c r="Z60">
        <v>44.6</v>
      </c>
      <c r="AA60">
        <v>43.7</v>
      </c>
      <c r="AB60">
        <v>44.5</v>
      </c>
      <c r="AC60">
        <v>45</v>
      </c>
      <c r="AD60">
        <v>43.6</v>
      </c>
      <c r="AE60">
        <v>43.48</v>
      </c>
    </row>
    <row r="61" spans="1:64">
      <c r="B61">
        <v>43.75</v>
      </c>
      <c r="C61">
        <v>37.5</v>
      </c>
      <c r="D61">
        <v>37.5</v>
      </c>
      <c r="E61">
        <v>37.5</v>
      </c>
      <c r="F61">
        <v>37.5</v>
      </c>
      <c r="G61">
        <v>37.5</v>
      </c>
      <c r="H61">
        <v>40</v>
      </c>
      <c r="I61">
        <v>40</v>
      </c>
      <c r="J61">
        <v>40</v>
      </c>
      <c r="K61">
        <v>40</v>
      </c>
      <c r="L61">
        <v>40</v>
      </c>
      <c r="M61">
        <v>40</v>
      </c>
      <c r="N61">
        <v>40</v>
      </c>
      <c r="O61">
        <v>40</v>
      </c>
      <c r="P61">
        <v>40</v>
      </c>
      <c r="Q61">
        <v>40</v>
      </c>
      <c r="R61">
        <v>40</v>
      </c>
      <c r="S61">
        <v>40</v>
      </c>
      <c r="T61">
        <v>40</v>
      </c>
      <c r="U61">
        <v>40</v>
      </c>
      <c r="V61" s="145">
        <v>39.369999999999997</v>
      </c>
      <c r="W61">
        <v>41.44</v>
      </c>
      <c r="X61">
        <v>44.27</v>
      </c>
      <c r="Y61">
        <v>38.58</v>
      </c>
      <c r="Z61">
        <v>42.44</v>
      </c>
      <c r="AA61">
        <v>42.3</v>
      </c>
      <c r="AB61">
        <v>42.7</v>
      </c>
      <c r="AC61">
        <v>45</v>
      </c>
      <c r="AD61">
        <v>43.8</v>
      </c>
      <c r="AE61">
        <v>43.77</v>
      </c>
    </row>
    <row r="62" spans="1:64">
      <c r="B62">
        <v>43.75</v>
      </c>
      <c r="C62">
        <v>37.5</v>
      </c>
      <c r="D62">
        <v>37.5</v>
      </c>
      <c r="E62">
        <v>37.5</v>
      </c>
      <c r="F62">
        <v>37.5</v>
      </c>
      <c r="G62">
        <v>37.5</v>
      </c>
      <c r="H62">
        <v>40</v>
      </c>
      <c r="I62">
        <v>40</v>
      </c>
      <c r="J62">
        <v>40</v>
      </c>
      <c r="K62">
        <v>40</v>
      </c>
      <c r="L62">
        <v>40</v>
      </c>
      <c r="M62">
        <v>40</v>
      </c>
      <c r="N62">
        <v>40</v>
      </c>
      <c r="O62">
        <v>40</v>
      </c>
      <c r="P62">
        <v>40</v>
      </c>
      <c r="Q62">
        <v>40</v>
      </c>
      <c r="R62">
        <v>40</v>
      </c>
      <c r="S62">
        <v>40</v>
      </c>
      <c r="T62">
        <v>40</v>
      </c>
      <c r="U62">
        <v>40</v>
      </c>
      <c r="V62" s="145">
        <v>44.47</v>
      </c>
      <c r="W62">
        <v>44.46</v>
      </c>
      <c r="X62">
        <v>41.57</v>
      </c>
      <c r="Y62">
        <v>44.32</v>
      </c>
      <c r="Z62">
        <v>44.72</v>
      </c>
      <c r="AA62">
        <v>43.86</v>
      </c>
      <c r="AB62">
        <v>44.5</v>
      </c>
      <c r="AC62">
        <v>45</v>
      </c>
      <c r="AD62">
        <v>43</v>
      </c>
      <c r="AE62">
        <v>44.58</v>
      </c>
    </row>
    <row r="63" spans="1:64">
      <c r="B63">
        <v>42.5</v>
      </c>
      <c r="C63">
        <v>37.5</v>
      </c>
      <c r="D63">
        <v>37.5</v>
      </c>
      <c r="E63">
        <v>37.5</v>
      </c>
      <c r="F63">
        <v>37.5</v>
      </c>
      <c r="G63">
        <v>37.5</v>
      </c>
      <c r="H63">
        <v>40</v>
      </c>
      <c r="I63">
        <v>40</v>
      </c>
      <c r="J63">
        <v>40</v>
      </c>
      <c r="K63">
        <v>40</v>
      </c>
      <c r="L63">
        <v>39.75</v>
      </c>
      <c r="M63">
        <v>40</v>
      </c>
      <c r="N63">
        <v>40</v>
      </c>
      <c r="O63">
        <v>40</v>
      </c>
      <c r="P63">
        <v>40</v>
      </c>
      <c r="Q63">
        <v>40</v>
      </c>
      <c r="R63">
        <v>40</v>
      </c>
      <c r="S63">
        <v>40</v>
      </c>
      <c r="T63">
        <v>40</v>
      </c>
      <c r="U63">
        <v>40</v>
      </c>
      <c r="V63" s="145">
        <v>44.46</v>
      </c>
      <c r="W63">
        <v>43.79</v>
      </c>
      <c r="X63">
        <v>43.72</v>
      </c>
      <c r="Y63">
        <v>43.56</v>
      </c>
      <c r="Z63">
        <v>44.46</v>
      </c>
      <c r="AA63">
        <v>44.16</v>
      </c>
      <c r="AB63">
        <v>44</v>
      </c>
      <c r="AC63">
        <v>44</v>
      </c>
      <c r="AD63">
        <v>44.5</v>
      </c>
      <c r="AE63">
        <v>44</v>
      </c>
    </row>
    <row r="64" spans="1:64">
      <c r="B64">
        <v>42.5</v>
      </c>
      <c r="C64">
        <v>37.5</v>
      </c>
      <c r="D64">
        <v>37.5</v>
      </c>
      <c r="E64">
        <v>37.5</v>
      </c>
      <c r="F64">
        <v>37.5</v>
      </c>
      <c r="G64">
        <v>37.5</v>
      </c>
      <c r="H64">
        <v>40</v>
      </c>
      <c r="I64">
        <v>40</v>
      </c>
      <c r="J64">
        <v>40</v>
      </c>
      <c r="K64">
        <v>40</v>
      </c>
      <c r="L64">
        <v>39.75</v>
      </c>
      <c r="M64">
        <v>40</v>
      </c>
      <c r="N64">
        <v>40</v>
      </c>
      <c r="O64">
        <v>40</v>
      </c>
      <c r="P64">
        <v>40</v>
      </c>
      <c r="Q64">
        <v>40</v>
      </c>
      <c r="R64">
        <v>40</v>
      </c>
      <c r="S64">
        <v>40</v>
      </c>
      <c r="T64">
        <v>40</v>
      </c>
      <c r="U64">
        <v>40</v>
      </c>
      <c r="V64" s="145">
        <v>44.56</v>
      </c>
      <c r="W64">
        <v>43.36</v>
      </c>
      <c r="X64">
        <v>35.42</v>
      </c>
      <c r="Y64">
        <v>43.7</v>
      </c>
      <c r="Z64">
        <v>44.3</v>
      </c>
      <c r="AA64">
        <v>43.9</v>
      </c>
      <c r="AB64">
        <v>43.8</v>
      </c>
      <c r="AC64">
        <v>45</v>
      </c>
      <c r="AD64">
        <v>44.7</v>
      </c>
      <c r="AE64">
        <v>45</v>
      </c>
    </row>
    <row r="65" spans="1:31" ht="17.25" customHeight="1">
      <c r="B65">
        <v>42.5</v>
      </c>
      <c r="C65">
        <v>37.5</v>
      </c>
      <c r="D65">
        <v>37.5</v>
      </c>
      <c r="E65">
        <v>37.5</v>
      </c>
      <c r="F65">
        <v>37.5</v>
      </c>
      <c r="G65">
        <v>37.5</v>
      </c>
      <c r="H65">
        <v>40</v>
      </c>
      <c r="I65">
        <v>40</v>
      </c>
      <c r="J65">
        <v>40</v>
      </c>
      <c r="K65">
        <v>40</v>
      </c>
      <c r="L65">
        <v>39.75</v>
      </c>
      <c r="M65">
        <v>40</v>
      </c>
      <c r="N65">
        <v>40</v>
      </c>
      <c r="O65">
        <v>40</v>
      </c>
      <c r="P65">
        <v>40</v>
      </c>
      <c r="Q65">
        <v>40</v>
      </c>
      <c r="R65">
        <v>40</v>
      </c>
      <c r="S65">
        <v>40</v>
      </c>
      <c r="T65">
        <v>40</v>
      </c>
      <c r="U65">
        <v>40</v>
      </c>
      <c r="V65" s="145">
        <v>39.79</v>
      </c>
      <c r="W65">
        <v>40.79</v>
      </c>
      <c r="X65">
        <v>34.5</v>
      </c>
      <c r="Y65">
        <v>37.54</v>
      </c>
      <c r="Z65">
        <v>44.7</v>
      </c>
      <c r="AA65">
        <v>44.7</v>
      </c>
      <c r="AB65">
        <v>45</v>
      </c>
      <c r="AC65">
        <v>45</v>
      </c>
      <c r="AD65">
        <v>44.8</v>
      </c>
      <c r="AE65">
        <v>45</v>
      </c>
    </row>
    <row r="66" spans="1:31" s="65" customFormat="1">
      <c r="B66" s="65">
        <v>42.5</v>
      </c>
      <c r="C66" s="65">
        <v>37.5</v>
      </c>
      <c r="D66" s="65">
        <v>37.5</v>
      </c>
      <c r="E66" s="65">
        <v>37.5</v>
      </c>
      <c r="F66" s="65">
        <v>37.5</v>
      </c>
      <c r="G66" s="65">
        <v>37.5</v>
      </c>
      <c r="H66" s="65">
        <v>40</v>
      </c>
      <c r="I66" s="65">
        <v>40</v>
      </c>
      <c r="J66" s="65">
        <v>40</v>
      </c>
      <c r="K66" s="65">
        <v>40</v>
      </c>
      <c r="L66" s="65">
        <v>39.75</v>
      </c>
      <c r="M66" s="65">
        <v>40</v>
      </c>
      <c r="N66" s="65">
        <v>40</v>
      </c>
      <c r="O66" s="65">
        <v>40</v>
      </c>
      <c r="P66" s="65">
        <v>40</v>
      </c>
      <c r="Q66" s="65">
        <v>40</v>
      </c>
      <c r="R66" s="65">
        <v>40</v>
      </c>
      <c r="S66" s="65">
        <v>40</v>
      </c>
      <c r="T66" s="65">
        <v>40</v>
      </c>
      <c r="U66" s="65">
        <v>40</v>
      </c>
      <c r="V66" s="146">
        <v>39.36</v>
      </c>
      <c r="W66" s="65">
        <v>34.869999999999997</v>
      </c>
      <c r="X66" s="65">
        <v>25.8</v>
      </c>
      <c r="Y66" s="65">
        <v>27.58</v>
      </c>
      <c r="Z66" s="65">
        <v>43.59</v>
      </c>
      <c r="AA66" s="65">
        <v>41.96</v>
      </c>
      <c r="AB66" s="65">
        <v>43.7</v>
      </c>
      <c r="AC66" s="65">
        <v>45</v>
      </c>
      <c r="AD66" s="65">
        <v>43.7</v>
      </c>
      <c r="AE66" s="65">
        <v>45</v>
      </c>
    </row>
    <row r="67" spans="1:31">
      <c r="B67">
        <v>45.75</v>
      </c>
      <c r="C67">
        <v>37.5</v>
      </c>
      <c r="D67">
        <v>37.5</v>
      </c>
      <c r="E67">
        <v>37.5</v>
      </c>
      <c r="F67">
        <v>37.5</v>
      </c>
      <c r="G67">
        <v>37.5</v>
      </c>
      <c r="H67">
        <v>40</v>
      </c>
      <c r="I67">
        <v>40</v>
      </c>
      <c r="J67">
        <v>40</v>
      </c>
      <c r="K67">
        <v>40</v>
      </c>
      <c r="L67">
        <v>39.5</v>
      </c>
      <c r="M67">
        <v>40</v>
      </c>
      <c r="N67">
        <v>40</v>
      </c>
      <c r="O67">
        <v>40</v>
      </c>
      <c r="P67">
        <v>40</v>
      </c>
      <c r="Q67">
        <v>40</v>
      </c>
      <c r="R67">
        <v>40</v>
      </c>
      <c r="S67">
        <v>40</v>
      </c>
      <c r="T67">
        <v>40</v>
      </c>
      <c r="U67">
        <v>40</v>
      </c>
      <c r="V67" s="145">
        <v>37.58</v>
      </c>
      <c r="W67">
        <v>38.58</v>
      </c>
      <c r="X67">
        <v>45</v>
      </c>
      <c r="Y67">
        <v>36.980000000000004</v>
      </c>
      <c r="Z67">
        <v>37.64</v>
      </c>
      <c r="AA67">
        <v>40.380000000000003</v>
      </c>
      <c r="AB67">
        <v>41.7</v>
      </c>
      <c r="AC67">
        <v>38.700000000000003</v>
      </c>
      <c r="AD67">
        <v>39.700000000000003</v>
      </c>
      <c r="AE67">
        <v>40.700000000000003</v>
      </c>
    </row>
    <row r="68" spans="1:31">
      <c r="B68">
        <v>45.75</v>
      </c>
      <c r="C68">
        <v>37.5</v>
      </c>
      <c r="D68">
        <v>37.5</v>
      </c>
      <c r="E68">
        <v>37.5</v>
      </c>
      <c r="F68">
        <v>37.5</v>
      </c>
      <c r="G68">
        <v>37.5</v>
      </c>
      <c r="H68">
        <v>40</v>
      </c>
      <c r="I68">
        <v>40</v>
      </c>
      <c r="J68">
        <v>40</v>
      </c>
      <c r="K68">
        <v>40</v>
      </c>
      <c r="L68">
        <v>39.5</v>
      </c>
      <c r="M68">
        <v>40</v>
      </c>
      <c r="N68">
        <v>40</v>
      </c>
      <c r="O68">
        <v>40</v>
      </c>
      <c r="P68">
        <v>40</v>
      </c>
      <c r="Q68">
        <v>40</v>
      </c>
      <c r="R68">
        <v>40</v>
      </c>
      <c r="S68">
        <v>40</v>
      </c>
      <c r="T68">
        <v>40</v>
      </c>
      <c r="U68">
        <v>40</v>
      </c>
      <c r="V68" s="145">
        <v>38.130000000000003</v>
      </c>
      <c r="W68">
        <v>38.76</v>
      </c>
      <c r="X68">
        <v>45</v>
      </c>
      <c r="Y68">
        <v>33.340000000000003</v>
      </c>
      <c r="Z68">
        <v>42.02</v>
      </c>
      <c r="AA68">
        <v>39.340000000000003</v>
      </c>
      <c r="AB68">
        <v>39.79</v>
      </c>
      <c r="AC68">
        <v>39.56</v>
      </c>
      <c r="AD68">
        <v>41.79</v>
      </c>
      <c r="AE68">
        <v>40.85</v>
      </c>
    </row>
    <row r="69" spans="1:31">
      <c r="B69">
        <v>45.75</v>
      </c>
      <c r="C69">
        <v>37.5</v>
      </c>
      <c r="D69">
        <v>37.5</v>
      </c>
      <c r="E69">
        <v>37.5</v>
      </c>
      <c r="F69">
        <v>37.5</v>
      </c>
      <c r="G69">
        <v>37.5</v>
      </c>
      <c r="H69">
        <v>40</v>
      </c>
      <c r="I69">
        <v>40</v>
      </c>
      <c r="J69">
        <v>40</v>
      </c>
      <c r="K69">
        <v>40</v>
      </c>
      <c r="L69">
        <v>39.5</v>
      </c>
      <c r="M69">
        <v>40</v>
      </c>
      <c r="N69">
        <v>40</v>
      </c>
      <c r="O69">
        <v>40</v>
      </c>
      <c r="P69">
        <v>40</v>
      </c>
      <c r="Q69">
        <v>40</v>
      </c>
      <c r="R69">
        <v>40</v>
      </c>
      <c r="S69">
        <v>40</v>
      </c>
      <c r="T69">
        <v>40</v>
      </c>
      <c r="U69">
        <v>40</v>
      </c>
      <c r="V69" s="145">
        <v>44.29</v>
      </c>
      <c r="W69">
        <v>44.25</v>
      </c>
      <c r="X69">
        <v>45</v>
      </c>
      <c r="Y69">
        <v>44.5</v>
      </c>
      <c r="Z69">
        <v>44.6</v>
      </c>
      <c r="AA69">
        <v>42.2</v>
      </c>
      <c r="AB69">
        <v>44.47</v>
      </c>
      <c r="AC69">
        <v>45</v>
      </c>
      <c r="AD69">
        <v>44.6</v>
      </c>
      <c r="AE69">
        <v>44.33</v>
      </c>
    </row>
    <row r="70" spans="1:31">
      <c r="B70">
        <v>45.75</v>
      </c>
      <c r="C70">
        <v>37.5</v>
      </c>
      <c r="D70">
        <v>37.5</v>
      </c>
      <c r="E70">
        <v>37.5</v>
      </c>
      <c r="F70">
        <v>37.5</v>
      </c>
      <c r="G70">
        <v>37.5</v>
      </c>
      <c r="H70">
        <v>40</v>
      </c>
      <c r="I70">
        <v>40</v>
      </c>
      <c r="J70">
        <v>40</v>
      </c>
      <c r="K70">
        <v>40</v>
      </c>
      <c r="L70">
        <v>39.5</v>
      </c>
      <c r="M70">
        <v>40</v>
      </c>
      <c r="N70">
        <v>40</v>
      </c>
      <c r="O70">
        <v>40</v>
      </c>
      <c r="P70">
        <v>40</v>
      </c>
      <c r="Q70">
        <v>40</v>
      </c>
      <c r="R70">
        <v>40</v>
      </c>
      <c r="S70">
        <v>40</v>
      </c>
      <c r="T70">
        <v>40</v>
      </c>
      <c r="U70">
        <v>40</v>
      </c>
      <c r="V70" s="145">
        <v>39.56</v>
      </c>
      <c r="W70">
        <v>39.79</v>
      </c>
      <c r="X70">
        <v>40.68</v>
      </c>
      <c r="Y70">
        <v>35.64</v>
      </c>
      <c r="Z70">
        <v>39.6</v>
      </c>
      <c r="AA70">
        <v>41.04</v>
      </c>
      <c r="AB70">
        <v>42.89</v>
      </c>
      <c r="AC70">
        <v>42.3</v>
      </c>
      <c r="AD70">
        <v>42.4</v>
      </c>
      <c r="AE70">
        <v>42.7</v>
      </c>
    </row>
    <row r="71" spans="1:31">
      <c r="B71">
        <v>44</v>
      </c>
      <c r="C71">
        <v>37.5</v>
      </c>
      <c r="D71">
        <v>37.5</v>
      </c>
      <c r="E71">
        <v>37.5</v>
      </c>
      <c r="F71">
        <v>37.5</v>
      </c>
      <c r="G71">
        <v>37.5</v>
      </c>
      <c r="H71">
        <v>40</v>
      </c>
      <c r="I71">
        <v>40</v>
      </c>
      <c r="J71">
        <v>40</v>
      </c>
      <c r="K71">
        <v>40</v>
      </c>
      <c r="L71">
        <v>39.25</v>
      </c>
      <c r="M71">
        <v>40</v>
      </c>
      <c r="N71">
        <v>40</v>
      </c>
      <c r="O71">
        <v>40</v>
      </c>
      <c r="P71">
        <v>40</v>
      </c>
      <c r="Q71">
        <v>40</v>
      </c>
      <c r="R71">
        <v>40</v>
      </c>
      <c r="S71">
        <v>40</v>
      </c>
      <c r="T71">
        <v>40</v>
      </c>
      <c r="U71">
        <v>40</v>
      </c>
      <c r="V71" s="145">
        <v>39.369999999999997</v>
      </c>
      <c r="W71">
        <v>40.840000000000003</v>
      </c>
      <c r="X71">
        <v>45</v>
      </c>
      <c r="Y71">
        <v>39.659999999999997</v>
      </c>
      <c r="Z71">
        <v>42.64</v>
      </c>
      <c r="AA71">
        <v>42.72</v>
      </c>
      <c r="AB71">
        <v>43.47</v>
      </c>
      <c r="AC71">
        <v>45</v>
      </c>
      <c r="AD71">
        <v>42.9</v>
      </c>
      <c r="AE71">
        <v>42.84</v>
      </c>
    </row>
    <row r="72" spans="1:31">
      <c r="B72">
        <v>44</v>
      </c>
      <c r="C72">
        <v>37.5</v>
      </c>
      <c r="D72">
        <v>37.5</v>
      </c>
      <c r="E72">
        <v>37.5</v>
      </c>
      <c r="F72">
        <v>37.5</v>
      </c>
      <c r="G72">
        <v>37.5</v>
      </c>
      <c r="H72">
        <v>40</v>
      </c>
      <c r="I72">
        <v>40</v>
      </c>
      <c r="J72">
        <v>40</v>
      </c>
      <c r="K72">
        <v>40</v>
      </c>
      <c r="L72">
        <v>39.25</v>
      </c>
      <c r="M72">
        <v>40</v>
      </c>
      <c r="N72">
        <v>40</v>
      </c>
      <c r="O72">
        <v>40</v>
      </c>
      <c r="P72">
        <v>40</v>
      </c>
      <c r="Q72">
        <v>40</v>
      </c>
      <c r="R72">
        <v>40</v>
      </c>
      <c r="S72">
        <v>40</v>
      </c>
      <c r="T72">
        <v>40</v>
      </c>
      <c r="U72">
        <v>40</v>
      </c>
      <c r="V72" s="145">
        <v>40.840000000000003</v>
      </c>
      <c r="W72">
        <v>40.36</v>
      </c>
      <c r="X72">
        <v>45</v>
      </c>
      <c r="Y72">
        <v>39.56</v>
      </c>
      <c r="Z72">
        <v>40.340000000000003</v>
      </c>
      <c r="AA72">
        <v>41.94</v>
      </c>
      <c r="AB72">
        <v>41.57</v>
      </c>
      <c r="AC72">
        <v>45</v>
      </c>
      <c r="AD72">
        <v>42.55</v>
      </c>
      <c r="AE72">
        <v>42.83</v>
      </c>
    </row>
    <row r="73" spans="1:31">
      <c r="B73">
        <v>44</v>
      </c>
      <c r="C73">
        <v>37.5</v>
      </c>
      <c r="D73">
        <v>37.5</v>
      </c>
      <c r="E73">
        <v>37.5</v>
      </c>
      <c r="F73">
        <v>37.5</v>
      </c>
      <c r="G73">
        <v>37.5</v>
      </c>
      <c r="H73">
        <v>40</v>
      </c>
      <c r="I73">
        <v>40</v>
      </c>
      <c r="J73">
        <v>40</v>
      </c>
      <c r="K73">
        <v>40</v>
      </c>
      <c r="L73">
        <v>39.25</v>
      </c>
      <c r="M73">
        <v>40</v>
      </c>
      <c r="N73">
        <v>40</v>
      </c>
      <c r="O73">
        <v>40</v>
      </c>
      <c r="P73">
        <v>40</v>
      </c>
      <c r="Q73">
        <v>40</v>
      </c>
      <c r="R73">
        <v>40</v>
      </c>
      <c r="S73">
        <v>40</v>
      </c>
      <c r="T73">
        <v>40</v>
      </c>
      <c r="U73">
        <v>40</v>
      </c>
      <c r="V73" s="145">
        <v>43.14</v>
      </c>
      <c r="W73">
        <v>43.68</v>
      </c>
      <c r="X73">
        <v>45</v>
      </c>
      <c r="Y73">
        <v>43.5</v>
      </c>
      <c r="Z73">
        <v>44.44</v>
      </c>
      <c r="AA73">
        <v>44.6</v>
      </c>
      <c r="AB73">
        <v>44.26</v>
      </c>
      <c r="AC73">
        <v>45</v>
      </c>
      <c r="AD73">
        <v>44</v>
      </c>
      <c r="AE73">
        <v>43.67</v>
      </c>
    </row>
    <row r="74" spans="1:31">
      <c r="B74">
        <v>44</v>
      </c>
      <c r="C74">
        <v>37.5</v>
      </c>
      <c r="D74">
        <v>37.5</v>
      </c>
      <c r="E74">
        <v>37.5</v>
      </c>
      <c r="F74">
        <v>37.5</v>
      </c>
      <c r="G74">
        <v>37.5</v>
      </c>
      <c r="H74">
        <v>40</v>
      </c>
      <c r="I74">
        <v>40</v>
      </c>
      <c r="J74">
        <v>40</v>
      </c>
      <c r="K74">
        <v>40</v>
      </c>
      <c r="L74">
        <v>39.25</v>
      </c>
      <c r="M74">
        <v>40</v>
      </c>
      <c r="N74">
        <v>40</v>
      </c>
      <c r="O74">
        <v>40</v>
      </c>
      <c r="P74">
        <v>40</v>
      </c>
      <c r="Q74">
        <v>40</v>
      </c>
      <c r="R74">
        <v>40</v>
      </c>
      <c r="S74">
        <v>40</v>
      </c>
      <c r="T74">
        <v>40</v>
      </c>
      <c r="U74">
        <v>40</v>
      </c>
      <c r="V74" s="145">
        <v>43.47</v>
      </c>
      <c r="W74">
        <v>43.99</v>
      </c>
      <c r="X74">
        <v>45</v>
      </c>
      <c r="Y74">
        <v>43.8</v>
      </c>
      <c r="Z74">
        <v>43.84</v>
      </c>
      <c r="AA74">
        <v>44.8</v>
      </c>
      <c r="AB74">
        <v>43.15</v>
      </c>
      <c r="AC74">
        <v>45</v>
      </c>
      <c r="AD74">
        <v>43.8</v>
      </c>
      <c r="AE74">
        <v>43.89</v>
      </c>
    </row>
    <row r="75" spans="1:31">
      <c r="F75" s="3"/>
      <c r="V75" s="145"/>
    </row>
    <row r="76" spans="1:31">
      <c r="A76" t="s">
        <v>102</v>
      </c>
      <c r="B76" s="4">
        <f>AVERAGE(B59:B66)</f>
        <v>43.125</v>
      </c>
      <c r="C76" s="4">
        <f t="shared" ref="C76:AE76" si="37">AVERAGE(C59:C66)</f>
        <v>37.5</v>
      </c>
      <c r="D76" s="4">
        <f t="shared" si="37"/>
        <v>37.5</v>
      </c>
      <c r="E76" s="4">
        <f t="shared" si="37"/>
        <v>37.5</v>
      </c>
      <c r="F76" s="4">
        <f t="shared" si="37"/>
        <v>37.5</v>
      </c>
      <c r="G76" s="4">
        <f t="shared" si="37"/>
        <v>37.5</v>
      </c>
      <c r="H76" s="4">
        <f t="shared" si="37"/>
        <v>40</v>
      </c>
      <c r="I76" s="4">
        <f t="shared" si="37"/>
        <v>40</v>
      </c>
      <c r="J76" s="4">
        <f t="shared" si="37"/>
        <v>40</v>
      </c>
      <c r="K76" s="4">
        <f t="shared" si="37"/>
        <v>40</v>
      </c>
      <c r="L76" s="4">
        <f t="shared" si="37"/>
        <v>39.875</v>
      </c>
      <c r="M76" s="4">
        <f t="shared" si="37"/>
        <v>40</v>
      </c>
      <c r="N76" s="4">
        <f t="shared" si="37"/>
        <v>40</v>
      </c>
      <c r="O76" s="4">
        <f t="shared" si="37"/>
        <v>40</v>
      </c>
      <c r="P76" s="4">
        <f t="shared" si="37"/>
        <v>40</v>
      </c>
      <c r="Q76" s="4">
        <f t="shared" si="37"/>
        <v>40</v>
      </c>
      <c r="R76" s="4">
        <f t="shared" si="37"/>
        <v>40</v>
      </c>
      <c r="S76" s="4">
        <f t="shared" si="37"/>
        <v>40</v>
      </c>
      <c r="T76" s="4">
        <f t="shared" si="37"/>
        <v>40</v>
      </c>
      <c r="U76" s="4">
        <f t="shared" si="37"/>
        <v>40</v>
      </c>
      <c r="V76" s="4">
        <f t="shared" si="37"/>
        <v>42.167500000000004</v>
      </c>
      <c r="W76" s="4">
        <f t="shared" si="37"/>
        <v>41.96875</v>
      </c>
      <c r="X76" s="4">
        <f t="shared" si="37"/>
        <v>38.832500000000003</v>
      </c>
      <c r="Y76" s="4">
        <f t="shared" si="37"/>
        <v>39.800000000000004</v>
      </c>
      <c r="Z76" s="4">
        <f t="shared" si="37"/>
        <v>43.983750000000001</v>
      </c>
      <c r="AA76" s="4">
        <f t="shared" si="37"/>
        <v>43.547499999999999</v>
      </c>
      <c r="AB76" s="4">
        <f t="shared" si="37"/>
        <v>44.125</v>
      </c>
      <c r="AC76" s="4">
        <f t="shared" si="37"/>
        <v>44.875</v>
      </c>
      <c r="AD76" s="4">
        <f t="shared" si="37"/>
        <v>44.012499999999996</v>
      </c>
      <c r="AE76" s="4">
        <f t="shared" si="37"/>
        <v>44.328749999999999</v>
      </c>
    </row>
    <row r="77" spans="1:31">
      <c r="A77" t="s">
        <v>474</v>
      </c>
      <c r="B77" s="4">
        <f>AVERAGE(B67:B74)</f>
        <v>44.875</v>
      </c>
      <c r="C77" s="4">
        <f t="shared" ref="C77:AE77" si="38">AVERAGE(C67:C74)</f>
        <v>37.5</v>
      </c>
      <c r="D77" s="4">
        <f t="shared" si="38"/>
        <v>37.5</v>
      </c>
      <c r="E77" s="4">
        <f t="shared" si="38"/>
        <v>37.5</v>
      </c>
      <c r="F77" s="4">
        <f t="shared" si="38"/>
        <v>37.5</v>
      </c>
      <c r="G77" s="4">
        <f t="shared" si="38"/>
        <v>37.5</v>
      </c>
      <c r="H77" s="4">
        <f t="shared" si="38"/>
        <v>40</v>
      </c>
      <c r="I77" s="4">
        <f t="shared" si="38"/>
        <v>40</v>
      </c>
      <c r="J77" s="4">
        <f t="shared" si="38"/>
        <v>40</v>
      </c>
      <c r="K77" s="4">
        <f t="shared" si="38"/>
        <v>40</v>
      </c>
      <c r="L77" s="4">
        <f t="shared" si="38"/>
        <v>39.375</v>
      </c>
      <c r="M77" s="4">
        <f t="shared" si="38"/>
        <v>40</v>
      </c>
      <c r="N77" s="4">
        <f t="shared" si="38"/>
        <v>40</v>
      </c>
      <c r="O77" s="4">
        <f t="shared" si="38"/>
        <v>40</v>
      </c>
      <c r="P77" s="4">
        <f t="shared" si="38"/>
        <v>40</v>
      </c>
      <c r="Q77" s="4">
        <f t="shared" si="38"/>
        <v>40</v>
      </c>
      <c r="R77" s="4">
        <f t="shared" si="38"/>
        <v>40</v>
      </c>
      <c r="S77" s="4">
        <f t="shared" si="38"/>
        <v>40</v>
      </c>
      <c r="T77" s="4">
        <f t="shared" si="38"/>
        <v>40</v>
      </c>
      <c r="U77" s="4">
        <f t="shared" si="38"/>
        <v>40</v>
      </c>
      <c r="V77" s="4">
        <f t="shared" si="38"/>
        <v>40.797499999999999</v>
      </c>
      <c r="W77" s="4">
        <f t="shared" si="38"/>
        <v>41.28125</v>
      </c>
      <c r="X77" s="4">
        <f t="shared" si="38"/>
        <v>44.46</v>
      </c>
      <c r="Y77" s="4">
        <f t="shared" si="38"/>
        <v>39.622500000000002</v>
      </c>
      <c r="Z77" s="4">
        <f t="shared" si="38"/>
        <v>41.89</v>
      </c>
      <c r="AA77" s="4">
        <f t="shared" si="38"/>
        <v>42.127500000000005</v>
      </c>
      <c r="AB77" s="4">
        <f t="shared" si="38"/>
        <v>42.662500000000001</v>
      </c>
      <c r="AC77" s="4">
        <f t="shared" si="38"/>
        <v>43.195</v>
      </c>
      <c r="AD77" s="4">
        <f t="shared" si="38"/>
        <v>42.717500000000001</v>
      </c>
      <c r="AE77" s="4">
        <f t="shared" si="38"/>
        <v>42.72625</v>
      </c>
    </row>
    <row r="78" spans="1:31">
      <c r="F78" s="3"/>
    </row>
    <row r="79" spans="1:31">
      <c r="F79" s="3"/>
      <c r="V79" s="4">
        <f>AVERAGE(V76:AE76)</f>
        <v>42.764125</v>
      </c>
    </row>
    <row r="80" spans="1:31">
      <c r="V80" s="4">
        <f>AVERAGE(V77:AE77)</f>
        <v>42.147999999999996</v>
      </c>
    </row>
    <row r="81" spans="22:22">
      <c r="V81">
        <f>TTEST(V76:AE76,V77:AE77,2,3)</f>
        <v>0.43845572342829409</v>
      </c>
    </row>
  </sheetData>
  <mergeCells count="41">
    <mergeCell ref="D25:D41"/>
    <mergeCell ref="A26:A29"/>
    <mergeCell ref="A30:A33"/>
    <mergeCell ref="A34:A37"/>
    <mergeCell ref="A38:A41"/>
    <mergeCell ref="BM24:BN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AO24:AP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Q24:R24"/>
    <mergeCell ref="D1:D17"/>
    <mergeCell ref="A2:A5"/>
    <mergeCell ref="A6:A9"/>
    <mergeCell ref="A10:A13"/>
    <mergeCell ref="A14:A17"/>
    <mergeCell ref="E24:F24"/>
    <mergeCell ref="G24:H24"/>
    <mergeCell ref="I24:J24"/>
    <mergeCell ref="K24:L24"/>
    <mergeCell ref="M24:N24"/>
    <mergeCell ref="O24:P24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1"/>
  <sheetViews>
    <sheetView topLeftCell="A75" workbookViewId="0">
      <selection activeCell="A87" sqref="A87"/>
    </sheetView>
  </sheetViews>
  <sheetFormatPr defaultColWidth="8.875" defaultRowHeight="16.5"/>
  <cols>
    <col min="13" max="13" width="20.125" bestFit="1" customWidth="1"/>
    <col min="14" max="14" width="18.625" bestFit="1" customWidth="1"/>
    <col min="15" max="15" width="11.875" bestFit="1" customWidth="1"/>
    <col min="16" max="16" width="8.625" customWidth="1"/>
  </cols>
  <sheetData>
    <row r="1" spans="1:16">
      <c r="A1" t="s">
        <v>729</v>
      </c>
    </row>
    <row r="2" spans="1:16">
      <c r="A2" s="320" t="s">
        <v>723</v>
      </c>
      <c r="B2" s="320" t="s">
        <v>725</v>
      </c>
      <c r="C2" s="320" t="s">
        <v>727</v>
      </c>
      <c r="D2" t="s">
        <v>475</v>
      </c>
      <c r="E2" t="s">
        <v>476</v>
      </c>
      <c r="F2" t="s">
        <v>477</v>
      </c>
      <c r="G2" t="s">
        <v>478</v>
      </c>
      <c r="H2" t="s">
        <v>479</v>
      </c>
      <c r="I2" t="s">
        <v>480</v>
      </c>
      <c r="J2" t="s">
        <v>481</v>
      </c>
      <c r="K2" t="s">
        <v>482</v>
      </c>
      <c r="L2" t="s">
        <v>483</v>
      </c>
      <c r="M2" t="s">
        <v>484</v>
      </c>
      <c r="N2" t="s">
        <v>485</v>
      </c>
      <c r="O2" t="s">
        <v>486</v>
      </c>
      <c r="P2" t="s">
        <v>487</v>
      </c>
    </row>
    <row r="3" spans="1:16">
      <c r="A3" s="339" t="s">
        <v>432</v>
      </c>
      <c r="B3" s="120">
        <v>1174</v>
      </c>
      <c r="C3" s="120" t="s">
        <v>431</v>
      </c>
      <c r="D3">
        <v>4.46</v>
      </c>
      <c r="E3">
        <v>3.26</v>
      </c>
      <c r="F3">
        <v>4.4800000000000004</v>
      </c>
      <c r="G3">
        <v>8.4</v>
      </c>
      <c r="H3">
        <v>149</v>
      </c>
      <c r="I3">
        <v>15.2</v>
      </c>
      <c r="J3">
        <v>0</v>
      </c>
      <c r="K3">
        <v>0.04</v>
      </c>
      <c r="L3">
        <v>2.39</v>
      </c>
      <c r="M3">
        <v>1.1000000000000001</v>
      </c>
      <c r="N3">
        <v>0.214</v>
      </c>
      <c r="O3">
        <v>3.0230000000000001</v>
      </c>
      <c r="P3">
        <v>1.391</v>
      </c>
    </row>
    <row r="4" spans="1:16">
      <c r="A4" s="339"/>
      <c r="B4" s="120">
        <v>1271</v>
      </c>
      <c r="C4" s="120">
        <v>80</v>
      </c>
      <c r="D4">
        <v>4.09</v>
      </c>
      <c r="E4">
        <v>3.23</v>
      </c>
      <c r="F4">
        <v>4.6100000000000003</v>
      </c>
      <c r="G4">
        <v>8.49</v>
      </c>
      <c r="H4">
        <v>1993</v>
      </c>
      <c r="I4">
        <v>15.3</v>
      </c>
      <c r="J4">
        <v>0.11</v>
      </c>
      <c r="K4">
        <v>0.06</v>
      </c>
      <c r="L4">
        <v>2.36</v>
      </c>
      <c r="M4">
        <v>1.2589999999999999</v>
      </c>
      <c r="N4">
        <v>0.23499999999999999</v>
      </c>
      <c r="O4">
        <v>2.5449999999999999</v>
      </c>
      <c r="P4">
        <v>1.518</v>
      </c>
    </row>
    <row r="5" spans="1:16">
      <c r="A5" s="339"/>
      <c r="B5" s="120">
        <v>1209</v>
      </c>
      <c r="C5" s="120">
        <v>16</v>
      </c>
      <c r="D5">
        <v>4.87</v>
      </c>
      <c r="E5">
        <v>3.24</v>
      </c>
      <c r="F5">
        <v>4.7</v>
      </c>
      <c r="G5">
        <v>8.64</v>
      </c>
      <c r="H5">
        <v>29</v>
      </c>
      <c r="I5">
        <v>12.4</v>
      </c>
      <c r="J5">
        <v>0.04</v>
      </c>
      <c r="K5">
        <v>0.05</v>
      </c>
      <c r="L5">
        <v>2.42</v>
      </c>
      <c r="M5">
        <v>1.294</v>
      </c>
      <c r="N5">
        <v>0.25</v>
      </c>
      <c r="O5">
        <v>3.3159999999999998</v>
      </c>
      <c r="P5">
        <v>1.4319999999999999</v>
      </c>
    </row>
    <row r="6" spans="1:16">
      <c r="A6" s="339"/>
      <c r="B6" s="120">
        <v>1253</v>
      </c>
      <c r="C6" s="120">
        <v>48</v>
      </c>
      <c r="D6">
        <v>4.1900000000000004</v>
      </c>
      <c r="E6">
        <v>3.24</v>
      </c>
      <c r="F6">
        <v>4.7300000000000004</v>
      </c>
      <c r="G6">
        <v>8.66</v>
      </c>
      <c r="H6">
        <v>58</v>
      </c>
      <c r="I6">
        <v>12.2</v>
      </c>
      <c r="J6">
        <v>0</v>
      </c>
      <c r="K6">
        <v>0</v>
      </c>
      <c r="L6">
        <v>2.39</v>
      </c>
      <c r="M6">
        <v>1.1639999999999999</v>
      </c>
      <c r="N6">
        <v>0.21099999999999999</v>
      </c>
      <c r="O6">
        <v>2.786</v>
      </c>
      <c r="P6">
        <v>1.389</v>
      </c>
    </row>
    <row r="7" spans="1:16">
      <c r="A7" s="339" t="s">
        <v>430</v>
      </c>
      <c r="B7" s="120">
        <v>1200</v>
      </c>
      <c r="C7" s="120">
        <v>23</v>
      </c>
      <c r="D7">
        <v>5.19</v>
      </c>
      <c r="E7">
        <v>3.44</v>
      </c>
      <c r="F7">
        <v>4.76</v>
      </c>
      <c r="G7">
        <v>8.8000000000000007</v>
      </c>
      <c r="H7">
        <v>52</v>
      </c>
      <c r="I7">
        <v>13.3</v>
      </c>
      <c r="J7">
        <v>0.03</v>
      </c>
      <c r="K7">
        <v>0.01</v>
      </c>
      <c r="L7">
        <v>2.58</v>
      </c>
      <c r="M7">
        <v>1.2569999999999999</v>
      </c>
      <c r="N7">
        <v>0.23499999999999999</v>
      </c>
      <c r="O7">
        <v>3.5790000000000002</v>
      </c>
      <c r="P7">
        <v>1.47</v>
      </c>
    </row>
    <row r="8" spans="1:16">
      <c r="A8" s="339"/>
      <c r="B8" s="120">
        <v>1241</v>
      </c>
      <c r="C8" s="120">
        <v>8</v>
      </c>
      <c r="D8">
        <v>4.6399999999999997</v>
      </c>
      <c r="E8">
        <v>3.33</v>
      </c>
      <c r="F8">
        <v>4.59</v>
      </c>
      <c r="G8">
        <v>8.5500000000000007</v>
      </c>
      <c r="H8">
        <v>86</v>
      </c>
      <c r="I8">
        <v>14.7</v>
      </c>
      <c r="J8">
        <v>0</v>
      </c>
      <c r="K8">
        <v>0.02</v>
      </c>
      <c r="L8">
        <v>2.44</v>
      </c>
      <c r="M8">
        <v>1.2290000000000001</v>
      </c>
      <c r="N8">
        <v>0.214</v>
      </c>
      <c r="O8">
        <v>3.137</v>
      </c>
      <c r="P8">
        <v>1.4379999999999999</v>
      </c>
    </row>
    <row r="9" spans="1:16">
      <c r="A9" s="339"/>
      <c r="B9" s="120">
        <v>1229</v>
      </c>
      <c r="C9" s="120">
        <v>69</v>
      </c>
      <c r="D9">
        <v>4.28</v>
      </c>
      <c r="E9">
        <v>3.16</v>
      </c>
      <c r="F9">
        <v>4.66</v>
      </c>
      <c r="G9">
        <v>8.51</v>
      </c>
      <c r="H9">
        <v>128</v>
      </c>
      <c r="I9">
        <v>15.4</v>
      </c>
      <c r="J9">
        <v>0.08</v>
      </c>
      <c r="K9">
        <v>0.06</v>
      </c>
      <c r="L9">
        <v>2.2999999999999998</v>
      </c>
      <c r="M9">
        <v>1.224</v>
      </c>
      <c r="N9">
        <v>0.20699999999999999</v>
      </c>
      <c r="O9">
        <v>2.7469999999999999</v>
      </c>
      <c r="P9">
        <v>1.5169999999999999</v>
      </c>
    </row>
    <row r="10" spans="1:16">
      <c r="A10" s="339"/>
      <c r="B10" s="120">
        <v>1242</v>
      </c>
      <c r="C10" s="120">
        <v>49</v>
      </c>
      <c r="D10">
        <v>4.13</v>
      </c>
      <c r="E10">
        <v>3.49</v>
      </c>
      <c r="F10">
        <v>4.63</v>
      </c>
      <c r="G10">
        <v>8.76</v>
      </c>
      <c r="H10">
        <v>208</v>
      </c>
      <c r="I10">
        <v>13.1</v>
      </c>
      <c r="J10">
        <v>0.05</v>
      </c>
      <c r="K10">
        <v>0.04</v>
      </c>
      <c r="L10">
        <v>2.58</v>
      </c>
      <c r="M10">
        <v>1.2430000000000001</v>
      </c>
      <c r="N10">
        <v>0.221</v>
      </c>
      <c r="O10">
        <v>2.7290000000000001</v>
      </c>
      <c r="P10">
        <v>1.456</v>
      </c>
    </row>
    <row r="11" spans="1:16">
      <c r="A11" s="339" t="s">
        <v>429</v>
      </c>
      <c r="B11" s="120">
        <v>88</v>
      </c>
      <c r="C11" s="120">
        <v>88</v>
      </c>
      <c r="D11">
        <v>4.49</v>
      </c>
      <c r="E11">
        <v>3.12</v>
      </c>
      <c r="F11">
        <v>4.78</v>
      </c>
      <c r="G11">
        <v>8.49</v>
      </c>
      <c r="H11">
        <v>90</v>
      </c>
      <c r="I11">
        <v>14.8</v>
      </c>
      <c r="J11">
        <v>0.11</v>
      </c>
      <c r="K11">
        <v>0.03</v>
      </c>
      <c r="L11">
        <v>2.31</v>
      </c>
      <c r="M11">
        <v>1.2749999999999999</v>
      </c>
      <c r="N11">
        <v>0.25800000000000001</v>
      </c>
      <c r="O11">
        <v>2.9119999999999999</v>
      </c>
      <c r="P11">
        <v>1.5309999999999999</v>
      </c>
    </row>
    <row r="12" spans="1:16">
      <c r="A12" s="339"/>
      <c r="B12" s="120">
        <v>1236</v>
      </c>
      <c r="C12" s="120">
        <v>7</v>
      </c>
      <c r="D12">
        <v>5.41</v>
      </c>
      <c r="E12">
        <v>3.22</v>
      </c>
      <c r="F12">
        <v>4.6500000000000004</v>
      </c>
      <c r="G12">
        <v>8.4</v>
      </c>
      <c r="H12">
        <v>116</v>
      </c>
      <c r="I12">
        <v>13.8</v>
      </c>
      <c r="J12">
        <v>0.03</v>
      </c>
      <c r="K12">
        <v>0.02</v>
      </c>
      <c r="L12">
        <v>2.38</v>
      </c>
      <c r="M12">
        <v>1.4159999999999999</v>
      </c>
      <c r="N12">
        <v>0.23699999999999999</v>
      </c>
      <c r="O12">
        <v>3.6659999999999999</v>
      </c>
      <c r="P12">
        <v>1.64</v>
      </c>
    </row>
    <row r="13" spans="1:16">
      <c r="A13" s="339"/>
      <c r="B13" s="120">
        <v>1275</v>
      </c>
      <c r="C13" s="120">
        <v>96</v>
      </c>
      <c r="D13">
        <v>4.38</v>
      </c>
      <c r="E13">
        <v>3.1</v>
      </c>
      <c r="F13">
        <v>5.01</v>
      </c>
      <c r="G13">
        <v>8.84</v>
      </c>
      <c r="H13">
        <v>23</v>
      </c>
      <c r="I13">
        <v>13.1</v>
      </c>
      <c r="J13">
        <v>0.02</v>
      </c>
      <c r="K13">
        <v>0</v>
      </c>
      <c r="L13">
        <v>2.34</v>
      </c>
      <c r="M13">
        <v>1.284</v>
      </c>
      <c r="N13">
        <v>0.24</v>
      </c>
      <c r="O13">
        <v>2.87</v>
      </c>
      <c r="P13">
        <v>1.4550000000000001</v>
      </c>
    </row>
    <row r="14" spans="1:16">
      <c r="A14" s="339"/>
      <c r="B14" s="120">
        <v>1250</v>
      </c>
      <c r="C14" s="120">
        <v>41</v>
      </c>
      <c r="D14">
        <v>4.6399999999999997</v>
      </c>
      <c r="E14">
        <v>3.16</v>
      </c>
      <c r="F14">
        <v>4.74</v>
      </c>
      <c r="G14">
        <v>8.5</v>
      </c>
      <c r="H14">
        <v>255</v>
      </c>
      <c r="I14">
        <v>18.100000000000001</v>
      </c>
      <c r="J14">
        <v>0</v>
      </c>
      <c r="K14">
        <v>0.02</v>
      </c>
      <c r="L14">
        <v>2.34</v>
      </c>
      <c r="M14">
        <v>1.123</v>
      </c>
      <c r="N14">
        <v>0.216</v>
      </c>
      <c r="O14">
        <v>3.2080000000000002</v>
      </c>
      <c r="P14">
        <v>1.3149999999999999</v>
      </c>
    </row>
    <row r="15" spans="1:16">
      <c r="A15" s="352" t="s">
        <v>426</v>
      </c>
      <c r="B15" s="121">
        <v>1255</v>
      </c>
      <c r="C15" s="121">
        <v>77</v>
      </c>
      <c r="D15">
        <v>4.51</v>
      </c>
      <c r="E15">
        <v>3.21</v>
      </c>
      <c r="F15">
        <v>4.8</v>
      </c>
      <c r="G15">
        <v>8.6300000000000008</v>
      </c>
      <c r="H15">
        <v>255</v>
      </c>
      <c r="I15">
        <v>13.8</v>
      </c>
      <c r="J15">
        <v>0.03</v>
      </c>
      <c r="K15">
        <v>0.05</v>
      </c>
      <c r="L15">
        <v>2.41</v>
      </c>
      <c r="M15">
        <v>1.131</v>
      </c>
      <c r="N15">
        <v>0.22500000000000001</v>
      </c>
      <c r="O15">
        <v>3.0619999999999998</v>
      </c>
      <c r="P15">
        <v>1.385</v>
      </c>
    </row>
    <row r="16" spans="1:16">
      <c r="A16" s="339"/>
      <c r="B16" s="120">
        <v>1349</v>
      </c>
      <c r="C16" s="120">
        <v>53</v>
      </c>
      <c r="D16">
        <v>4.38</v>
      </c>
      <c r="E16">
        <v>3.29</v>
      </c>
      <c r="F16">
        <v>4.9400000000000004</v>
      </c>
      <c r="G16">
        <v>8.8000000000000007</v>
      </c>
      <c r="H16">
        <v>142</v>
      </c>
      <c r="I16">
        <v>13.1</v>
      </c>
      <c r="J16">
        <v>0</v>
      </c>
      <c r="K16">
        <v>0.02</v>
      </c>
      <c r="L16">
        <v>2.4700000000000002</v>
      </c>
      <c r="M16">
        <v>1.1559999999999999</v>
      </c>
      <c r="N16">
        <v>0.23699999999999999</v>
      </c>
      <c r="O16">
        <v>2.8839999999999999</v>
      </c>
      <c r="P16">
        <v>1.4530000000000001</v>
      </c>
    </row>
    <row r="17" spans="1:16">
      <c r="A17" s="339"/>
      <c r="B17" s="120">
        <v>1225</v>
      </c>
      <c r="C17" s="120">
        <v>51</v>
      </c>
      <c r="D17">
        <v>3.8</v>
      </c>
      <c r="E17">
        <v>3.15</v>
      </c>
      <c r="F17">
        <v>4.67</v>
      </c>
      <c r="G17">
        <v>8.4499999999999993</v>
      </c>
      <c r="H17">
        <v>262</v>
      </c>
      <c r="I17">
        <v>13.3</v>
      </c>
      <c r="J17">
        <v>0.02</v>
      </c>
      <c r="K17">
        <v>0.02</v>
      </c>
      <c r="L17">
        <v>2.31</v>
      </c>
      <c r="M17">
        <v>1.0529999999999999</v>
      </c>
      <c r="N17">
        <v>0.217</v>
      </c>
      <c r="O17">
        <v>2.508</v>
      </c>
      <c r="P17">
        <v>1.327</v>
      </c>
    </row>
    <row r="18" spans="1:16">
      <c r="A18" s="339"/>
      <c r="B18" s="120">
        <v>1184</v>
      </c>
      <c r="C18" s="120">
        <v>70</v>
      </c>
      <c r="D18">
        <v>3.67</v>
      </c>
      <c r="E18">
        <v>3.32</v>
      </c>
      <c r="F18">
        <v>4.6500000000000004</v>
      </c>
      <c r="G18">
        <v>8.64</v>
      </c>
      <c r="H18">
        <v>132</v>
      </c>
      <c r="I18">
        <v>15.9</v>
      </c>
      <c r="J18">
        <v>0.04</v>
      </c>
      <c r="K18">
        <v>0.02</v>
      </c>
      <c r="L18">
        <v>2.44</v>
      </c>
      <c r="M18">
        <v>1.117</v>
      </c>
      <c r="N18">
        <v>0.222</v>
      </c>
      <c r="O18">
        <v>2.3079999999999998</v>
      </c>
      <c r="P18">
        <v>1.423</v>
      </c>
    </row>
    <row r="19" spans="1:16">
      <c r="A19" s="21"/>
      <c r="B19" s="147"/>
      <c r="C19" s="148" t="s">
        <v>470</v>
      </c>
      <c r="D19" s="4">
        <f>AVERAGE(D3:D10)</f>
        <v>4.4812500000000011</v>
      </c>
      <c r="E19" s="4">
        <f t="shared" ref="E19:P19" si="0">AVERAGE(E3:E10)</f>
        <v>3.2987500000000001</v>
      </c>
      <c r="F19" s="4">
        <f t="shared" si="0"/>
        <v>4.6450000000000005</v>
      </c>
      <c r="G19" s="4">
        <f t="shared" si="0"/>
        <v>8.6012499999999985</v>
      </c>
      <c r="H19" s="2">
        <f t="shared" si="0"/>
        <v>337.875</v>
      </c>
      <c r="I19" s="4">
        <f t="shared" si="0"/>
        <v>13.95</v>
      </c>
      <c r="J19" s="4">
        <f t="shared" si="0"/>
        <v>3.875E-2</v>
      </c>
      <c r="K19" s="4">
        <f t="shared" si="0"/>
        <v>3.5000000000000003E-2</v>
      </c>
      <c r="L19" s="4">
        <f t="shared" si="0"/>
        <v>2.4325000000000001</v>
      </c>
      <c r="M19" s="4">
        <f t="shared" si="0"/>
        <v>1.2212499999999999</v>
      </c>
      <c r="N19" s="4">
        <f t="shared" si="0"/>
        <v>0.22337500000000002</v>
      </c>
      <c r="O19" s="4">
        <f t="shared" si="0"/>
        <v>2.9827499999999998</v>
      </c>
      <c r="P19" s="4">
        <f t="shared" si="0"/>
        <v>1.4513749999999999</v>
      </c>
    </row>
    <row r="20" spans="1:16">
      <c r="C20" s="1" t="s">
        <v>488</v>
      </c>
      <c r="D20" s="4">
        <f>AVERAGE(D11:D18)</f>
        <v>4.41</v>
      </c>
      <c r="E20" s="4">
        <f t="shared" ref="E20:P20" si="1">AVERAGE(E11:E18)</f>
        <v>3.1962499999999996</v>
      </c>
      <c r="F20" s="4">
        <f t="shared" si="1"/>
        <v>4.78</v>
      </c>
      <c r="G20" s="4">
        <f t="shared" si="1"/>
        <v>8.5937500000000018</v>
      </c>
      <c r="H20" s="2">
        <f t="shared" si="1"/>
        <v>159.375</v>
      </c>
      <c r="I20" s="4">
        <f t="shared" si="1"/>
        <v>14.487500000000001</v>
      </c>
      <c r="J20" s="4">
        <f t="shared" si="1"/>
        <v>3.125E-2</v>
      </c>
      <c r="K20" s="4">
        <f t="shared" si="1"/>
        <v>2.2499999999999999E-2</v>
      </c>
      <c r="L20" s="4">
        <f t="shared" si="1"/>
        <v>2.375</v>
      </c>
      <c r="M20" s="4">
        <f t="shared" si="1"/>
        <v>1.194375</v>
      </c>
      <c r="N20" s="4">
        <f t="shared" si="1"/>
        <v>0.23149999999999998</v>
      </c>
      <c r="O20" s="4">
        <f t="shared" si="1"/>
        <v>2.9272499999999999</v>
      </c>
      <c r="P20" s="4">
        <f t="shared" si="1"/>
        <v>1.4411249999999998</v>
      </c>
    </row>
    <row r="21" spans="1:16">
      <c r="C21" s="1" t="s">
        <v>424</v>
      </c>
      <c r="D21" s="4">
        <f>TTEST(D3:D10,D11:D18,2,3)</f>
        <v>0.76582172276632665</v>
      </c>
      <c r="E21" s="4">
        <f t="shared" ref="E21:P21" si="2">TTEST(E3:E10,E11:E18,2,3)</f>
        <v>5.6566511407294101E-2</v>
      </c>
      <c r="F21" s="4">
        <f t="shared" si="2"/>
        <v>3.5210681165855871E-2</v>
      </c>
      <c r="G21" s="4">
        <f t="shared" si="2"/>
        <v>0.92215136471424264</v>
      </c>
      <c r="H21" s="4">
        <f t="shared" si="2"/>
        <v>0.47942828457530007</v>
      </c>
      <c r="I21" s="4">
        <f t="shared" si="2"/>
        <v>0.50236394071044677</v>
      </c>
      <c r="J21" s="4">
        <f t="shared" si="2"/>
        <v>0.69740710147356011</v>
      </c>
      <c r="K21" s="4">
        <f t="shared" si="2"/>
        <v>0.20921811367703341</v>
      </c>
      <c r="L21" s="4">
        <f t="shared" si="2"/>
        <v>0.19029139595764671</v>
      </c>
      <c r="M21" s="4">
        <f t="shared" si="2"/>
        <v>0.58401453866350317</v>
      </c>
      <c r="N21" s="4">
        <f t="shared" si="2"/>
        <v>0.28571043002457985</v>
      </c>
      <c r="O21" s="4">
        <f t="shared" si="2"/>
        <v>0.77612520297972443</v>
      </c>
      <c r="P21" s="4">
        <f t="shared" si="2"/>
        <v>0.81106124065840379</v>
      </c>
    </row>
    <row r="22" spans="1:16">
      <c r="A22" t="s">
        <v>730</v>
      </c>
    </row>
    <row r="23" spans="1:16">
      <c r="A23" s="320" t="s">
        <v>723</v>
      </c>
      <c r="B23" s="320" t="s">
        <v>725</v>
      </c>
      <c r="C23" s="320" t="s">
        <v>727</v>
      </c>
      <c r="D23" t="s">
        <v>475</v>
      </c>
      <c r="E23" t="s">
        <v>476</v>
      </c>
      <c r="F23" t="s">
        <v>477</v>
      </c>
      <c r="G23" t="s">
        <v>478</v>
      </c>
      <c r="H23" t="s">
        <v>479</v>
      </c>
      <c r="I23" t="s">
        <v>480</v>
      </c>
      <c r="J23" t="s">
        <v>481</v>
      </c>
      <c r="K23" t="s">
        <v>482</v>
      </c>
      <c r="L23" t="s">
        <v>483</v>
      </c>
      <c r="M23" t="s">
        <v>484</v>
      </c>
      <c r="N23" t="s">
        <v>485</v>
      </c>
      <c r="O23" t="s">
        <v>486</v>
      </c>
      <c r="P23" t="s">
        <v>487</v>
      </c>
    </row>
    <row r="24" spans="1:16">
      <c r="A24" s="339" t="s">
        <v>432</v>
      </c>
      <c r="B24" s="120">
        <v>1174</v>
      </c>
      <c r="C24" s="120" t="s">
        <v>431</v>
      </c>
      <c r="D24">
        <v>4.38</v>
      </c>
      <c r="E24">
        <v>3.17</v>
      </c>
      <c r="F24">
        <v>4.5599999999999996</v>
      </c>
      <c r="G24">
        <v>8.4700000000000006</v>
      </c>
      <c r="H24">
        <v>117</v>
      </c>
      <c r="I24">
        <v>9</v>
      </c>
      <c r="J24">
        <v>0.02</v>
      </c>
      <c r="K24">
        <v>0.01</v>
      </c>
      <c r="L24">
        <v>2.35</v>
      </c>
      <c r="M24">
        <v>1.355</v>
      </c>
      <c r="N24">
        <v>0.30399999999999999</v>
      </c>
      <c r="O24">
        <v>2.6789999999999998</v>
      </c>
      <c r="P24">
        <v>1.575</v>
      </c>
    </row>
    <row r="25" spans="1:16">
      <c r="A25" s="339"/>
      <c r="B25" s="120">
        <v>1271</v>
      </c>
      <c r="C25" s="120">
        <v>80</v>
      </c>
      <c r="D25">
        <v>4.25</v>
      </c>
      <c r="E25">
        <v>3.08</v>
      </c>
      <c r="F25">
        <v>4.5599999999999996</v>
      </c>
      <c r="G25">
        <v>8.3699999999999992</v>
      </c>
      <c r="H25">
        <v>768</v>
      </c>
      <c r="I25">
        <v>9.4</v>
      </c>
      <c r="J25">
        <v>0.09</v>
      </c>
      <c r="K25">
        <v>0.03</v>
      </c>
      <c r="L25">
        <v>2.2599999999999998</v>
      </c>
      <c r="M25">
        <v>1.41</v>
      </c>
      <c r="N25">
        <v>0.27400000000000002</v>
      </c>
      <c r="O25">
        <v>2.5179999999999998</v>
      </c>
      <c r="P25">
        <v>1.6619999999999999</v>
      </c>
    </row>
    <row r="26" spans="1:16">
      <c r="A26" s="339"/>
      <c r="B26" s="120">
        <v>1209</v>
      </c>
      <c r="C26" s="120">
        <v>16</v>
      </c>
      <c r="D26">
        <v>4.7699999999999996</v>
      </c>
      <c r="E26">
        <v>3.07</v>
      </c>
      <c r="F26">
        <v>4.79</v>
      </c>
      <c r="G26">
        <v>8.6199999999999992</v>
      </c>
      <c r="H26">
        <v>13</v>
      </c>
      <c r="I26">
        <v>8.4</v>
      </c>
      <c r="J26">
        <v>0</v>
      </c>
      <c r="K26">
        <v>0.01</v>
      </c>
      <c r="L26">
        <v>2.29</v>
      </c>
      <c r="M26">
        <v>1.474</v>
      </c>
      <c r="N26">
        <v>0.28999999999999998</v>
      </c>
      <c r="O26">
        <v>3.0270000000000001</v>
      </c>
      <c r="P26">
        <v>1.6519999999999999</v>
      </c>
    </row>
    <row r="27" spans="1:16">
      <c r="A27" s="339"/>
      <c r="B27" s="120">
        <v>1253</v>
      </c>
      <c r="C27" s="120">
        <v>48</v>
      </c>
      <c r="D27">
        <v>4.18</v>
      </c>
      <c r="E27">
        <v>3.08</v>
      </c>
      <c r="F27">
        <v>4.66</v>
      </c>
      <c r="G27">
        <v>8.48</v>
      </c>
      <c r="H27">
        <v>29</v>
      </c>
      <c r="I27">
        <v>8.6</v>
      </c>
      <c r="J27">
        <v>0.05</v>
      </c>
      <c r="K27">
        <v>0</v>
      </c>
      <c r="L27">
        <v>2.27</v>
      </c>
      <c r="M27">
        <v>1.3480000000000001</v>
      </c>
      <c r="N27">
        <v>0.23799999999999999</v>
      </c>
      <c r="O27">
        <v>2.5979999999999999</v>
      </c>
      <c r="P27">
        <v>1.581</v>
      </c>
    </row>
    <row r="28" spans="1:16">
      <c r="A28" s="339" t="s">
        <v>430</v>
      </c>
      <c r="B28" s="120">
        <v>1200</v>
      </c>
      <c r="C28" s="120">
        <v>23</v>
      </c>
      <c r="D28">
        <v>5.49</v>
      </c>
      <c r="E28">
        <v>3.21</v>
      </c>
      <c r="F28">
        <v>4.71</v>
      </c>
      <c r="G28">
        <v>8.61</v>
      </c>
      <c r="H28">
        <v>17</v>
      </c>
      <c r="I28">
        <v>10.8</v>
      </c>
      <c r="J28">
        <v>0</v>
      </c>
      <c r="K28">
        <v>0</v>
      </c>
      <c r="L28">
        <v>2.42</v>
      </c>
      <c r="M28">
        <v>1.45</v>
      </c>
      <c r="N28">
        <v>0.28699999999999998</v>
      </c>
      <c r="O28">
        <v>3.641</v>
      </c>
      <c r="P28">
        <v>1.645</v>
      </c>
    </row>
    <row r="29" spans="1:16">
      <c r="A29" s="339"/>
      <c r="B29" s="120">
        <v>1241</v>
      </c>
      <c r="C29" s="120">
        <v>8</v>
      </c>
      <c r="D29">
        <v>4.63</v>
      </c>
      <c r="E29">
        <v>3.22</v>
      </c>
      <c r="F29">
        <v>4.6900000000000004</v>
      </c>
      <c r="G29">
        <v>8.6300000000000008</v>
      </c>
      <c r="H29">
        <v>57</v>
      </c>
      <c r="I29">
        <v>11.6</v>
      </c>
      <c r="J29">
        <v>0</v>
      </c>
      <c r="K29">
        <v>0</v>
      </c>
      <c r="L29">
        <v>2.39</v>
      </c>
      <c r="M29">
        <v>1.413</v>
      </c>
      <c r="N29">
        <v>0.27800000000000002</v>
      </c>
      <c r="O29">
        <v>2.9249999999999998</v>
      </c>
      <c r="P29">
        <v>1.5980000000000001</v>
      </c>
    </row>
    <row r="30" spans="1:16">
      <c r="A30" s="339"/>
      <c r="B30" s="120">
        <v>1229</v>
      </c>
      <c r="C30" s="120">
        <v>69</v>
      </c>
      <c r="D30">
        <v>3.87</v>
      </c>
      <c r="E30">
        <v>2.9</v>
      </c>
      <c r="F30">
        <v>4.63</v>
      </c>
      <c r="G30">
        <v>8.27</v>
      </c>
      <c r="H30">
        <v>91</v>
      </c>
      <c r="I30">
        <v>10.3</v>
      </c>
      <c r="J30">
        <v>0.05</v>
      </c>
      <c r="K30">
        <v>0.02</v>
      </c>
      <c r="L30">
        <v>2.1</v>
      </c>
      <c r="M30">
        <v>1.2450000000000001</v>
      </c>
      <c r="N30">
        <v>0.222</v>
      </c>
      <c r="O30">
        <v>2.351</v>
      </c>
      <c r="P30">
        <v>1.5580000000000001</v>
      </c>
    </row>
    <row r="31" spans="1:16">
      <c r="A31" s="339"/>
      <c r="B31" s="120">
        <v>1242</v>
      </c>
      <c r="C31" s="120">
        <v>49</v>
      </c>
      <c r="D31">
        <v>4.08</v>
      </c>
      <c r="E31">
        <v>3.26</v>
      </c>
      <c r="F31">
        <v>4.5999999999999996</v>
      </c>
      <c r="G31">
        <v>8.67</v>
      </c>
      <c r="H31">
        <v>180</v>
      </c>
      <c r="I31">
        <v>9.3000000000000007</v>
      </c>
      <c r="J31">
        <v>0.03</v>
      </c>
      <c r="K31">
        <v>0</v>
      </c>
      <c r="L31">
        <v>2.4300000000000002</v>
      </c>
      <c r="M31">
        <v>1.4359999999999999</v>
      </c>
      <c r="N31">
        <v>0.30199999999999999</v>
      </c>
      <c r="O31">
        <v>2.4129999999999998</v>
      </c>
      <c r="P31">
        <v>1.5720000000000001</v>
      </c>
    </row>
    <row r="32" spans="1:16">
      <c r="A32" s="339" t="s">
        <v>429</v>
      </c>
      <c r="B32" s="120">
        <v>88</v>
      </c>
      <c r="C32" s="120">
        <v>88</v>
      </c>
      <c r="D32">
        <v>4.21</v>
      </c>
      <c r="E32">
        <v>3.03</v>
      </c>
      <c r="F32">
        <v>4.88</v>
      </c>
      <c r="G32">
        <v>8.56</v>
      </c>
      <c r="H32">
        <v>76</v>
      </c>
      <c r="I32">
        <v>10.9</v>
      </c>
      <c r="J32">
        <v>0.13</v>
      </c>
      <c r="K32">
        <v>0</v>
      </c>
      <c r="L32">
        <v>2.2599999999999998</v>
      </c>
      <c r="M32">
        <v>1.3859999999999999</v>
      </c>
      <c r="N32">
        <v>0.27800000000000002</v>
      </c>
      <c r="O32">
        <v>2.5790000000000002</v>
      </c>
      <c r="P32">
        <v>1.5469999999999999</v>
      </c>
    </row>
    <row r="33" spans="1:16">
      <c r="A33" s="339"/>
      <c r="B33" s="120">
        <v>1236</v>
      </c>
      <c r="C33" s="120">
        <v>7</v>
      </c>
      <c r="D33">
        <v>4.6900000000000004</v>
      </c>
      <c r="E33">
        <v>3.14</v>
      </c>
      <c r="F33">
        <v>4.91</v>
      </c>
      <c r="G33">
        <v>8.65</v>
      </c>
      <c r="H33">
        <v>59</v>
      </c>
      <c r="I33">
        <v>11.3</v>
      </c>
      <c r="J33">
        <v>0.05</v>
      </c>
      <c r="K33">
        <v>0</v>
      </c>
      <c r="L33">
        <v>2.35</v>
      </c>
      <c r="M33">
        <v>1.496</v>
      </c>
      <c r="N33">
        <v>0.25900000000000001</v>
      </c>
      <c r="O33">
        <v>2.9140000000000001</v>
      </c>
      <c r="P33">
        <v>1.728</v>
      </c>
    </row>
    <row r="34" spans="1:16">
      <c r="A34" s="339"/>
      <c r="B34" s="120">
        <v>1275</v>
      </c>
      <c r="C34" s="120">
        <v>96</v>
      </c>
      <c r="D34">
        <v>3.88</v>
      </c>
      <c r="E34">
        <v>3</v>
      </c>
      <c r="F34">
        <v>5.05</v>
      </c>
      <c r="G34">
        <v>8.81</v>
      </c>
      <c r="H34">
        <v>16</v>
      </c>
      <c r="I34">
        <v>9.1</v>
      </c>
      <c r="J34">
        <v>0.05</v>
      </c>
      <c r="K34">
        <v>0</v>
      </c>
      <c r="L34">
        <v>2.2599999999999998</v>
      </c>
      <c r="M34">
        <v>1.2889999999999999</v>
      </c>
      <c r="N34">
        <v>0.248</v>
      </c>
      <c r="O34">
        <v>2.4540000000000002</v>
      </c>
      <c r="P34">
        <v>1.4930000000000001</v>
      </c>
    </row>
    <row r="35" spans="1:16">
      <c r="A35" s="339"/>
      <c r="B35" s="120">
        <v>1250</v>
      </c>
      <c r="C35" s="120">
        <v>41</v>
      </c>
      <c r="D35">
        <v>4.74</v>
      </c>
      <c r="E35">
        <v>3</v>
      </c>
      <c r="F35">
        <v>4.74</v>
      </c>
      <c r="G35">
        <v>8.48</v>
      </c>
      <c r="H35">
        <v>227</v>
      </c>
      <c r="I35">
        <v>10.8</v>
      </c>
      <c r="J35">
        <v>0</v>
      </c>
      <c r="K35">
        <v>0.02</v>
      </c>
      <c r="L35">
        <v>2.25</v>
      </c>
      <c r="M35">
        <v>1.4159999999999999</v>
      </c>
      <c r="N35">
        <v>0.28399999999999997</v>
      </c>
      <c r="O35">
        <v>3.0350000000000001</v>
      </c>
      <c r="P35">
        <v>1.5569999999999999</v>
      </c>
    </row>
    <row r="36" spans="1:16">
      <c r="A36" s="352" t="s">
        <v>426</v>
      </c>
      <c r="B36" s="121">
        <v>1255</v>
      </c>
      <c r="C36" s="121">
        <v>77</v>
      </c>
      <c r="D36">
        <v>3.93</v>
      </c>
      <c r="E36">
        <v>3.14</v>
      </c>
      <c r="F36">
        <v>4.72</v>
      </c>
      <c r="G36">
        <v>8.58</v>
      </c>
      <c r="H36">
        <v>72</v>
      </c>
      <c r="I36">
        <v>9.8000000000000007</v>
      </c>
      <c r="J36">
        <v>0</v>
      </c>
      <c r="K36">
        <v>0</v>
      </c>
      <c r="L36">
        <v>2.36</v>
      </c>
      <c r="M36">
        <v>1.2450000000000001</v>
      </c>
      <c r="N36">
        <v>0.27500000000000002</v>
      </c>
      <c r="O36">
        <v>2.46</v>
      </c>
      <c r="P36">
        <v>1.425</v>
      </c>
    </row>
    <row r="37" spans="1:16">
      <c r="A37" s="339"/>
      <c r="B37" s="120">
        <v>1349</v>
      </c>
      <c r="C37" s="120">
        <v>53</v>
      </c>
      <c r="D37">
        <v>4.07</v>
      </c>
      <c r="E37">
        <v>3.14</v>
      </c>
      <c r="F37">
        <v>4.9400000000000004</v>
      </c>
      <c r="G37">
        <v>8.69</v>
      </c>
      <c r="H37">
        <v>169</v>
      </c>
      <c r="I37">
        <v>9.1</v>
      </c>
      <c r="J37">
        <v>0.03</v>
      </c>
      <c r="K37">
        <v>0</v>
      </c>
      <c r="L37">
        <v>2.35</v>
      </c>
      <c r="M37">
        <v>1.365</v>
      </c>
      <c r="N37">
        <v>0.254</v>
      </c>
      <c r="O37">
        <v>2.4740000000000002</v>
      </c>
      <c r="P37">
        <v>1.603</v>
      </c>
    </row>
    <row r="38" spans="1:16">
      <c r="A38" s="339"/>
      <c r="B38" s="120">
        <v>1225</v>
      </c>
      <c r="C38" s="120">
        <v>51</v>
      </c>
      <c r="D38">
        <v>4.09</v>
      </c>
      <c r="E38">
        <v>2.96</v>
      </c>
      <c r="F38">
        <v>4.67</v>
      </c>
      <c r="G38">
        <v>8.32</v>
      </c>
      <c r="H38">
        <v>529</v>
      </c>
      <c r="I38">
        <v>9.6</v>
      </c>
      <c r="J38">
        <v>0.03</v>
      </c>
      <c r="K38">
        <v>0.02</v>
      </c>
      <c r="L38">
        <v>2.16</v>
      </c>
      <c r="M38">
        <v>1.3169999999999999</v>
      </c>
      <c r="N38">
        <v>0.25600000000000001</v>
      </c>
      <c r="O38">
        <v>2.456</v>
      </c>
      <c r="P38">
        <v>1.6160000000000001</v>
      </c>
    </row>
    <row r="39" spans="1:16">
      <c r="A39" s="339"/>
      <c r="B39" s="120">
        <v>1184</v>
      </c>
      <c r="C39" s="120">
        <v>70</v>
      </c>
      <c r="D39">
        <v>4.32</v>
      </c>
      <c r="E39">
        <v>3.36</v>
      </c>
      <c r="F39">
        <v>4.55</v>
      </c>
      <c r="G39">
        <v>8.6999999999999993</v>
      </c>
      <c r="H39">
        <v>236</v>
      </c>
      <c r="I39">
        <v>12.9</v>
      </c>
      <c r="J39">
        <v>0.09</v>
      </c>
      <c r="K39">
        <v>0.04</v>
      </c>
      <c r="L39">
        <v>2.48</v>
      </c>
      <c r="M39">
        <v>1.4790000000000001</v>
      </c>
      <c r="N39">
        <v>0.26300000000000001</v>
      </c>
      <c r="O39">
        <v>2.5009999999999999</v>
      </c>
      <c r="P39">
        <v>1.76</v>
      </c>
    </row>
    <row r="40" spans="1:16">
      <c r="A40" s="21"/>
      <c r="B40" s="147"/>
      <c r="C40" s="148" t="s">
        <v>470</v>
      </c>
      <c r="D40" s="4">
        <f>AVERAGE(D24:D31)</f>
        <v>4.4562499999999998</v>
      </c>
      <c r="E40" s="4">
        <f t="shared" ref="E40:P40" si="3">AVERAGE(E24:E31)</f>
        <v>3.1237499999999994</v>
      </c>
      <c r="F40" s="4">
        <f t="shared" si="3"/>
        <v>4.6500000000000004</v>
      </c>
      <c r="G40" s="4">
        <f t="shared" si="3"/>
        <v>8.5150000000000006</v>
      </c>
      <c r="H40" s="2">
        <f t="shared" si="3"/>
        <v>159</v>
      </c>
      <c r="I40" s="4">
        <f t="shared" si="3"/>
        <v>9.6750000000000007</v>
      </c>
      <c r="J40" s="4">
        <f t="shared" si="3"/>
        <v>3.0000000000000002E-2</v>
      </c>
      <c r="K40" s="4">
        <f t="shared" si="3"/>
        <v>8.7500000000000008E-3</v>
      </c>
      <c r="L40" s="4">
        <f t="shared" si="3"/>
        <v>2.3137500000000002</v>
      </c>
      <c r="M40" s="4">
        <f t="shared" si="3"/>
        <v>1.391375</v>
      </c>
      <c r="N40" s="4">
        <f t="shared" si="3"/>
        <v>0.27437499999999998</v>
      </c>
      <c r="O40" s="4">
        <f t="shared" si="3"/>
        <v>2.7689999999999997</v>
      </c>
      <c r="P40" s="4">
        <f t="shared" si="3"/>
        <v>1.605375</v>
      </c>
    </row>
    <row r="41" spans="1:16">
      <c r="C41" s="1" t="s">
        <v>471</v>
      </c>
      <c r="D41" s="4">
        <f>AVERAGE(D32:D39)</f>
        <v>4.2412500000000009</v>
      </c>
      <c r="E41" s="4">
        <f t="shared" ref="E41:P41" si="4">AVERAGE(E32:E39)</f>
        <v>3.0962499999999999</v>
      </c>
      <c r="F41" s="4">
        <f t="shared" si="4"/>
        <v>4.8074999999999992</v>
      </c>
      <c r="G41" s="4">
        <f t="shared" si="4"/>
        <v>8.598749999999999</v>
      </c>
      <c r="H41" s="2">
        <f t="shared" si="4"/>
        <v>173</v>
      </c>
      <c r="I41" s="4">
        <f t="shared" si="4"/>
        <v>10.437500000000002</v>
      </c>
      <c r="J41" s="4">
        <f t="shared" si="4"/>
        <v>4.7500000000000001E-2</v>
      </c>
      <c r="K41" s="4">
        <f t="shared" si="4"/>
        <v>0.01</v>
      </c>
      <c r="L41" s="4">
        <f t="shared" si="4"/>
        <v>2.3087499999999999</v>
      </c>
      <c r="M41" s="4">
        <f t="shared" si="4"/>
        <v>1.3741249999999998</v>
      </c>
      <c r="N41" s="4">
        <f t="shared" si="4"/>
        <v>0.264625</v>
      </c>
      <c r="O41" s="4">
        <f t="shared" si="4"/>
        <v>2.6091250000000001</v>
      </c>
      <c r="P41" s="4">
        <f t="shared" si="4"/>
        <v>1.5911249999999999</v>
      </c>
    </row>
    <row r="42" spans="1:16">
      <c r="C42" s="1" t="s">
        <v>424</v>
      </c>
      <c r="D42" s="4">
        <f>TTEST(D24:D31,D32:D39,2,3)</f>
        <v>0.33319221225255924</v>
      </c>
      <c r="E42" s="4">
        <f t="shared" ref="E42:P42" si="5">TTEST(E24:E31,E32:E39,2,3)</f>
        <v>0.66106141021615594</v>
      </c>
      <c r="F42" s="4">
        <f t="shared" si="5"/>
        <v>3.4731486700542206E-2</v>
      </c>
      <c r="G42" s="4">
        <f t="shared" si="5"/>
        <v>0.27260654064555134</v>
      </c>
      <c r="H42" s="4">
        <f t="shared" si="5"/>
        <v>0.89775993319805181</v>
      </c>
      <c r="I42" s="4">
        <f t="shared" si="5"/>
        <v>0.23026206362640514</v>
      </c>
      <c r="J42" s="4">
        <f t="shared" si="5"/>
        <v>0.38235927948858739</v>
      </c>
      <c r="K42" s="4">
        <f t="shared" si="5"/>
        <v>0.85413686258191823</v>
      </c>
      <c r="L42" s="4">
        <f t="shared" si="5"/>
        <v>0.92408958388500095</v>
      </c>
      <c r="M42" s="4">
        <f t="shared" si="5"/>
        <v>0.67826679528026002</v>
      </c>
      <c r="N42" s="4">
        <f t="shared" si="5"/>
        <v>0.41351190967555529</v>
      </c>
      <c r="O42" s="4">
        <f t="shared" si="5"/>
        <v>0.36883172954328691</v>
      </c>
      <c r="P42" s="4">
        <f t="shared" si="5"/>
        <v>0.74409700872678153</v>
      </c>
    </row>
    <row r="43" spans="1:16">
      <c r="A43" t="s">
        <v>731</v>
      </c>
    </row>
    <row r="44" spans="1:16">
      <c r="A44" s="320" t="s">
        <v>723</v>
      </c>
      <c r="B44" s="320" t="s">
        <v>725</v>
      </c>
      <c r="C44" s="320" t="s">
        <v>727</v>
      </c>
      <c r="D44" t="s">
        <v>475</v>
      </c>
      <c r="E44" t="s">
        <v>476</v>
      </c>
      <c r="F44" t="s">
        <v>477</v>
      </c>
      <c r="G44" t="s">
        <v>478</v>
      </c>
      <c r="H44" t="s">
        <v>479</v>
      </c>
      <c r="I44" t="s">
        <v>480</v>
      </c>
      <c r="J44" t="s">
        <v>481</v>
      </c>
      <c r="K44" t="s">
        <v>482</v>
      </c>
      <c r="L44" t="s">
        <v>483</v>
      </c>
      <c r="M44" t="s">
        <v>484</v>
      </c>
      <c r="N44" t="s">
        <v>485</v>
      </c>
      <c r="O44" t="s">
        <v>486</v>
      </c>
      <c r="P44" t="s">
        <v>487</v>
      </c>
    </row>
    <row r="45" spans="1:16">
      <c r="A45" s="339" t="s">
        <v>432</v>
      </c>
      <c r="B45" s="120">
        <v>1174</v>
      </c>
      <c r="C45" s="120" t="s">
        <v>431</v>
      </c>
      <c r="D45">
        <v>4.4000000000000004</v>
      </c>
      <c r="E45">
        <v>3.17</v>
      </c>
      <c r="F45">
        <v>4.4400000000000004</v>
      </c>
      <c r="G45">
        <v>8.35</v>
      </c>
      <c r="H45">
        <v>86</v>
      </c>
      <c r="I45">
        <v>9.4</v>
      </c>
      <c r="J45">
        <v>0.06</v>
      </c>
      <c r="K45">
        <v>0.03</v>
      </c>
      <c r="L45">
        <v>2.41</v>
      </c>
      <c r="M45">
        <v>1.36</v>
      </c>
      <c r="N45">
        <v>0.34</v>
      </c>
      <c r="O45">
        <v>2.7370000000000001</v>
      </c>
      <c r="P45">
        <v>1.8080000000000001</v>
      </c>
    </row>
    <row r="46" spans="1:16">
      <c r="A46" s="339"/>
      <c r="B46" s="120">
        <v>1271</v>
      </c>
      <c r="C46" s="120">
        <v>80</v>
      </c>
      <c r="D46">
        <v>3.67</v>
      </c>
      <c r="E46">
        <v>3.2</v>
      </c>
      <c r="F46">
        <v>4.57</v>
      </c>
      <c r="G46">
        <v>8.52</v>
      </c>
      <c r="H46">
        <v>427</v>
      </c>
      <c r="I46">
        <v>11.4</v>
      </c>
      <c r="J46">
        <v>0.05</v>
      </c>
      <c r="K46">
        <v>0.01</v>
      </c>
      <c r="L46">
        <v>2.4300000000000002</v>
      </c>
      <c r="M46">
        <v>1.3009999999999999</v>
      </c>
      <c r="N46">
        <v>0.29399999999999998</v>
      </c>
      <c r="O46">
        <v>2.1619999999999999</v>
      </c>
      <c r="P46">
        <v>1.7370000000000001</v>
      </c>
    </row>
    <row r="47" spans="1:16">
      <c r="A47" s="339"/>
      <c r="B47" s="120">
        <v>1209</v>
      </c>
      <c r="C47" s="120">
        <v>16</v>
      </c>
      <c r="D47">
        <v>4.3600000000000003</v>
      </c>
      <c r="E47">
        <v>3.26</v>
      </c>
      <c r="F47">
        <v>4.8499999999999996</v>
      </c>
      <c r="G47">
        <v>8.85</v>
      </c>
      <c r="H47">
        <v>19</v>
      </c>
      <c r="I47">
        <v>9</v>
      </c>
      <c r="J47">
        <v>0.02</v>
      </c>
      <c r="K47">
        <v>0.02</v>
      </c>
      <c r="L47">
        <v>2.5299999999999998</v>
      </c>
      <c r="M47">
        <v>1.423</v>
      </c>
      <c r="N47">
        <v>0.38300000000000001</v>
      </c>
      <c r="O47">
        <v>2.6989999999999998</v>
      </c>
      <c r="P47">
        <v>1.748</v>
      </c>
    </row>
    <row r="48" spans="1:16">
      <c r="A48" s="339"/>
      <c r="B48" s="120">
        <v>1253</v>
      </c>
      <c r="C48" s="120">
        <v>48</v>
      </c>
      <c r="D48">
        <v>4.45</v>
      </c>
      <c r="E48">
        <v>3.07</v>
      </c>
      <c r="F48">
        <v>4.59</v>
      </c>
      <c r="G48">
        <v>8.4700000000000006</v>
      </c>
      <c r="H48">
        <v>48</v>
      </c>
      <c r="I48">
        <v>9.8000000000000007</v>
      </c>
      <c r="J48">
        <v>0.03</v>
      </c>
      <c r="K48">
        <v>0.01</v>
      </c>
      <c r="L48">
        <v>2.36</v>
      </c>
      <c r="M48">
        <v>1.4470000000000001</v>
      </c>
      <c r="N48">
        <v>0.30199999999999999</v>
      </c>
      <c r="O48">
        <v>2.7919999999999998</v>
      </c>
      <c r="P48">
        <v>1.784</v>
      </c>
    </row>
    <row r="49" spans="1:16">
      <c r="A49" s="339" t="s">
        <v>430</v>
      </c>
      <c r="B49" s="120">
        <v>1200</v>
      </c>
      <c r="C49" s="120">
        <v>23</v>
      </c>
      <c r="D49">
        <v>4.71</v>
      </c>
      <c r="E49">
        <v>3.29</v>
      </c>
      <c r="F49">
        <v>4.72</v>
      </c>
      <c r="G49">
        <v>8.6999999999999993</v>
      </c>
      <c r="H49">
        <v>34</v>
      </c>
      <c r="I49">
        <v>11</v>
      </c>
      <c r="J49">
        <v>0</v>
      </c>
      <c r="K49">
        <v>0</v>
      </c>
      <c r="L49">
        <v>2.54</v>
      </c>
      <c r="M49">
        <v>1.3640000000000001</v>
      </c>
      <c r="N49">
        <v>0.33600000000000002</v>
      </c>
      <c r="O49">
        <v>3.0609999999999999</v>
      </c>
      <c r="P49">
        <v>1.72</v>
      </c>
    </row>
    <row r="50" spans="1:16">
      <c r="A50" s="339"/>
      <c r="B50" s="120">
        <v>1241</v>
      </c>
      <c r="C50" s="120">
        <v>8</v>
      </c>
      <c r="D50">
        <v>4.21</v>
      </c>
      <c r="E50">
        <v>3.42</v>
      </c>
      <c r="F50">
        <v>4.6500000000000004</v>
      </c>
      <c r="G50">
        <v>8.77</v>
      </c>
      <c r="H50">
        <v>48</v>
      </c>
      <c r="I50">
        <v>11.1</v>
      </c>
      <c r="J50">
        <v>0.04</v>
      </c>
      <c r="K50">
        <v>0</v>
      </c>
      <c r="L50">
        <v>2.59</v>
      </c>
      <c r="M50">
        <v>1.3720000000000001</v>
      </c>
      <c r="N50">
        <v>0.35099999999999998</v>
      </c>
      <c r="O50">
        <v>2.5720000000000001</v>
      </c>
      <c r="P50">
        <v>1.7270000000000001</v>
      </c>
    </row>
    <row r="51" spans="1:16">
      <c r="A51" s="339"/>
      <c r="B51" s="120">
        <v>1229</v>
      </c>
      <c r="C51" s="120">
        <v>69</v>
      </c>
      <c r="D51">
        <v>3.89</v>
      </c>
      <c r="E51">
        <v>3.08</v>
      </c>
      <c r="F51">
        <v>4.62</v>
      </c>
      <c r="G51">
        <v>8.48</v>
      </c>
      <c r="H51">
        <v>147</v>
      </c>
      <c r="I51">
        <v>10.8</v>
      </c>
      <c r="J51">
        <v>7.0000000000000007E-2</v>
      </c>
      <c r="K51">
        <v>0.03</v>
      </c>
      <c r="L51">
        <v>2.31</v>
      </c>
      <c r="M51">
        <v>1.2829999999999999</v>
      </c>
      <c r="N51">
        <v>0.29299999999999998</v>
      </c>
      <c r="O51">
        <v>2.3380000000000001</v>
      </c>
      <c r="P51">
        <v>1.7250000000000001</v>
      </c>
    </row>
    <row r="52" spans="1:16">
      <c r="A52" s="339"/>
      <c r="B52" s="120">
        <v>1242</v>
      </c>
      <c r="C52" s="120">
        <v>49</v>
      </c>
      <c r="D52">
        <v>4.01</v>
      </c>
      <c r="E52">
        <v>3.36</v>
      </c>
      <c r="F52">
        <v>4.58</v>
      </c>
      <c r="G52">
        <v>8.74</v>
      </c>
      <c r="H52">
        <v>157</v>
      </c>
      <c r="I52">
        <v>10.4</v>
      </c>
      <c r="J52">
        <v>0.06</v>
      </c>
      <c r="K52">
        <v>0.01</v>
      </c>
      <c r="L52">
        <v>2.6</v>
      </c>
      <c r="M52">
        <v>1.3839999999999999</v>
      </c>
      <c r="N52">
        <v>0.32800000000000001</v>
      </c>
      <c r="O52">
        <v>2.4169999999999998</v>
      </c>
      <c r="P52">
        <v>1.7170000000000001</v>
      </c>
    </row>
    <row r="53" spans="1:16">
      <c r="A53" s="339" t="s">
        <v>429</v>
      </c>
      <c r="B53" s="120">
        <v>88</v>
      </c>
      <c r="C53" s="120">
        <v>88</v>
      </c>
      <c r="D53">
        <v>3.68</v>
      </c>
      <c r="E53">
        <v>3.09</v>
      </c>
      <c r="F53">
        <v>4.9000000000000004</v>
      </c>
      <c r="G53">
        <v>8.6300000000000008</v>
      </c>
      <c r="H53">
        <v>68</v>
      </c>
      <c r="I53">
        <v>11.2</v>
      </c>
      <c r="J53">
        <v>0.13</v>
      </c>
      <c r="K53">
        <v>0</v>
      </c>
      <c r="L53">
        <v>2.37</v>
      </c>
      <c r="M53">
        <v>1.1870000000000001</v>
      </c>
      <c r="N53">
        <v>0.309</v>
      </c>
      <c r="O53">
        <v>2.2530000000000001</v>
      </c>
      <c r="P53">
        <v>1.573</v>
      </c>
    </row>
    <row r="54" spans="1:16">
      <c r="A54" s="339"/>
      <c r="B54" s="120">
        <v>1236</v>
      </c>
      <c r="C54" s="120">
        <v>7</v>
      </c>
      <c r="D54">
        <v>4.83</v>
      </c>
      <c r="E54">
        <v>3.13</v>
      </c>
      <c r="F54">
        <v>4.83</v>
      </c>
      <c r="G54">
        <v>8.5500000000000007</v>
      </c>
      <c r="H54">
        <v>19</v>
      </c>
      <c r="I54">
        <v>13.6</v>
      </c>
      <c r="J54">
        <v>0.02</v>
      </c>
      <c r="K54">
        <v>0</v>
      </c>
      <c r="L54">
        <v>2.41</v>
      </c>
      <c r="M54">
        <v>1.4750000000000001</v>
      </c>
      <c r="N54">
        <v>0.32200000000000001</v>
      </c>
      <c r="O54">
        <v>3.0680000000000001</v>
      </c>
      <c r="P54">
        <v>1.87</v>
      </c>
    </row>
    <row r="55" spans="1:16">
      <c r="A55" s="339"/>
      <c r="B55" s="120">
        <v>1275</v>
      </c>
      <c r="C55" s="120">
        <v>96</v>
      </c>
      <c r="D55">
        <v>3.78</v>
      </c>
      <c r="E55">
        <v>3.1</v>
      </c>
      <c r="F55">
        <v>5.01</v>
      </c>
      <c r="G55">
        <v>8.83</v>
      </c>
      <c r="H55">
        <v>12</v>
      </c>
      <c r="I55">
        <v>10.1</v>
      </c>
      <c r="J55">
        <v>0.05</v>
      </c>
      <c r="K55">
        <v>0</v>
      </c>
      <c r="L55">
        <v>2.4</v>
      </c>
      <c r="M55">
        <v>1.3560000000000001</v>
      </c>
      <c r="N55">
        <v>0.32900000000000001</v>
      </c>
      <c r="O55">
        <v>2.2949999999999999</v>
      </c>
      <c r="P55">
        <v>1.669</v>
      </c>
    </row>
    <row r="56" spans="1:16">
      <c r="A56" s="339"/>
      <c r="B56" s="120">
        <v>1250</v>
      </c>
      <c r="C56" s="120">
        <v>41</v>
      </c>
      <c r="D56">
        <v>5.45</v>
      </c>
      <c r="E56">
        <v>3.03</v>
      </c>
      <c r="F56">
        <v>4.68</v>
      </c>
      <c r="G56">
        <v>8.41</v>
      </c>
      <c r="H56">
        <v>509</v>
      </c>
      <c r="I56">
        <v>12.2</v>
      </c>
      <c r="J56">
        <v>0.03</v>
      </c>
      <c r="K56">
        <v>0.01</v>
      </c>
      <c r="L56">
        <v>2.34</v>
      </c>
      <c r="M56">
        <v>1.5369999999999999</v>
      </c>
      <c r="N56">
        <v>0.34699999999999998</v>
      </c>
      <c r="O56">
        <v>3.6070000000000002</v>
      </c>
      <c r="P56">
        <v>1.95</v>
      </c>
    </row>
    <row r="57" spans="1:16">
      <c r="A57" s="352" t="s">
        <v>426</v>
      </c>
      <c r="B57" s="121">
        <v>1255</v>
      </c>
      <c r="C57" s="121">
        <v>77</v>
      </c>
      <c r="D57">
        <v>4</v>
      </c>
      <c r="E57">
        <v>3.2</v>
      </c>
      <c r="F57">
        <v>4.7</v>
      </c>
      <c r="G57">
        <v>8.5500000000000007</v>
      </c>
      <c r="H57">
        <v>73</v>
      </c>
      <c r="I57">
        <v>10.8</v>
      </c>
      <c r="J57">
        <v>0</v>
      </c>
      <c r="K57">
        <v>0</v>
      </c>
      <c r="L57">
        <v>2.4500000000000002</v>
      </c>
      <c r="M57">
        <v>1.329</v>
      </c>
      <c r="N57">
        <v>0.33400000000000002</v>
      </c>
      <c r="O57">
        <v>2.5009999999999999</v>
      </c>
      <c r="P57">
        <v>1.649</v>
      </c>
    </row>
    <row r="58" spans="1:16">
      <c r="A58" s="339"/>
      <c r="B58" s="120">
        <v>1349</v>
      </c>
      <c r="C58" s="120">
        <v>53</v>
      </c>
      <c r="D58">
        <v>4.12</v>
      </c>
      <c r="E58">
        <v>3.24</v>
      </c>
      <c r="F58">
        <v>4.93</v>
      </c>
      <c r="G58">
        <v>8.76</v>
      </c>
      <c r="H58">
        <v>200</v>
      </c>
      <c r="I58">
        <v>10.8</v>
      </c>
      <c r="J58">
        <v>0.03</v>
      </c>
      <c r="K58">
        <v>0</v>
      </c>
      <c r="L58">
        <v>2.4900000000000002</v>
      </c>
      <c r="M58">
        <v>1.3839999999999999</v>
      </c>
      <c r="N58">
        <v>0.35</v>
      </c>
      <c r="O58">
        <v>2.4830000000000001</v>
      </c>
      <c r="P58">
        <v>1.778</v>
      </c>
    </row>
    <row r="59" spans="1:16">
      <c r="A59" s="339"/>
      <c r="B59" s="120">
        <v>1225</v>
      </c>
      <c r="C59" s="120">
        <v>51</v>
      </c>
      <c r="D59">
        <v>4.41</v>
      </c>
      <c r="E59">
        <v>3.24</v>
      </c>
      <c r="F59">
        <v>4.38</v>
      </c>
      <c r="G59">
        <v>8.2899999999999991</v>
      </c>
      <c r="H59">
        <v>5297</v>
      </c>
      <c r="I59">
        <v>13.2</v>
      </c>
      <c r="J59">
        <v>0.1</v>
      </c>
      <c r="K59">
        <v>0.11</v>
      </c>
      <c r="L59">
        <v>2.37</v>
      </c>
      <c r="M59">
        <v>1.2210000000000001</v>
      </c>
      <c r="N59">
        <v>0.27</v>
      </c>
      <c r="O59">
        <v>2.8730000000000002</v>
      </c>
      <c r="P59">
        <v>1.694</v>
      </c>
    </row>
    <row r="60" spans="1:16">
      <c r="A60" s="339"/>
      <c r="B60" s="120">
        <v>1184</v>
      </c>
      <c r="C60" s="120">
        <v>70</v>
      </c>
      <c r="D60">
        <v>4.08</v>
      </c>
      <c r="E60">
        <v>3.25</v>
      </c>
      <c r="F60">
        <v>4.6100000000000003</v>
      </c>
      <c r="G60">
        <v>8.61</v>
      </c>
      <c r="H60">
        <v>146</v>
      </c>
      <c r="I60">
        <v>12</v>
      </c>
      <c r="J60">
        <v>0.09</v>
      </c>
      <c r="K60">
        <v>0.04</v>
      </c>
      <c r="L60">
        <v>2.4700000000000002</v>
      </c>
      <c r="M60">
        <v>1.2869999999999999</v>
      </c>
      <c r="N60">
        <v>0.312</v>
      </c>
      <c r="O60">
        <v>2.5099999999999998</v>
      </c>
      <c r="P60">
        <v>1.7230000000000001</v>
      </c>
    </row>
    <row r="61" spans="1:16">
      <c r="A61" s="21"/>
      <c r="B61" s="147"/>
      <c r="C61" s="148" t="s">
        <v>470</v>
      </c>
      <c r="D61" s="4">
        <f>AVERAGE(D45:D52)</f>
        <v>4.2125000000000004</v>
      </c>
      <c r="E61" s="4">
        <f t="shared" ref="E61:P61" si="6">AVERAGE(E45:E52)</f>
        <v>3.2312499999999993</v>
      </c>
      <c r="F61" s="4">
        <f t="shared" si="6"/>
        <v>4.6274999999999995</v>
      </c>
      <c r="G61" s="4">
        <f t="shared" si="6"/>
        <v>8.61</v>
      </c>
      <c r="H61" s="2">
        <f t="shared" si="6"/>
        <v>120.75</v>
      </c>
      <c r="I61" s="4">
        <f t="shared" si="6"/>
        <v>10.362500000000001</v>
      </c>
      <c r="J61" s="4">
        <f t="shared" si="6"/>
        <v>4.1250000000000002E-2</v>
      </c>
      <c r="K61" s="4">
        <f t="shared" si="6"/>
        <v>1.3749999999999998E-2</v>
      </c>
      <c r="L61" s="4">
        <f t="shared" si="6"/>
        <v>2.4712499999999999</v>
      </c>
      <c r="M61" s="4">
        <f t="shared" si="6"/>
        <v>1.3667499999999999</v>
      </c>
      <c r="N61" s="4">
        <f t="shared" si="6"/>
        <v>0.32837500000000003</v>
      </c>
      <c r="O61" s="4">
        <f t="shared" si="6"/>
        <v>2.5972499999999998</v>
      </c>
      <c r="P61" s="4">
        <f t="shared" si="6"/>
        <v>1.7457500000000001</v>
      </c>
    </row>
    <row r="62" spans="1:16">
      <c r="A62" s="21"/>
      <c r="B62" s="147"/>
      <c r="C62" s="1" t="s">
        <v>471</v>
      </c>
      <c r="D62" s="4">
        <f>AVERAGE(D53:D60)</f>
        <v>4.2937500000000002</v>
      </c>
      <c r="E62" s="4">
        <f t="shared" ref="E62:P62" si="7">AVERAGE(E53:E60)</f>
        <v>3.16</v>
      </c>
      <c r="F62" s="4">
        <f t="shared" si="7"/>
        <v>4.7549999999999999</v>
      </c>
      <c r="G62" s="4">
        <f t="shared" si="7"/>
        <v>8.5787499999999994</v>
      </c>
      <c r="H62" s="2">
        <f t="shared" si="7"/>
        <v>790.5</v>
      </c>
      <c r="I62" s="4">
        <f t="shared" si="7"/>
        <v>11.737499999999999</v>
      </c>
      <c r="J62" s="4">
        <f t="shared" si="7"/>
        <v>5.6249999999999994E-2</v>
      </c>
      <c r="K62" s="4">
        <f t="shared" si="7"/>
        <v>0.02</v>
      </c>
      <c r="L62" s="4">
        <f t="shared" si="7"/>
        <v>2.4124999999999996</v>
      </c>
      <c r="M62" s="4">
        <f t="shared" si="7"/>
        <v>1.347</v>
      </c>
      <c r="N62" s="4">
        <f t="shared" si="7"/>
        <v>0.32162499999999999</v>
      </c>
      <c r="O62" s="4">
        <f t="shared" si="7"/>
        <v>2.6987499999999995</v>
      </c>
      <c r="P62" s="4">
        <f t="shared" si="7"/>
        <v>1.7382500000000001</v>
      </c>
    </row>
    <row r="63" spans="1:16">
      <c r="C63" s="1" t="s">
        <v>424</v>
      </c>
      <c r="D63" s="4">
        <f>TTEST(D45:D52,D53:D60,2,3)</f>
        <v>0.74183572558369648</v>
      </c>
      <c r="E63" s="4">
        <f t="shared" ref="E63:P63" si="8">TTEST(E45:E52,E53:E60,2,3)</f>
        <v>0.20544711993612791</v>
      </c>
      <c r="F63" s="4">
        <f t="shared" si="8"/>
        <v>0.15564008658325018</v>
      </c>
      <c r="G63" s="4">
        <f t="shared" si="8"/>
        <v>0.72774593531815479</v>
      </c>
      <c r="H63" s="4">
        <f t="shared" si="8"/>
        <v>0.33537739256188431</v>
      </c>
      <c r="I63" s="4">
        <f t="shared" si="8"/>
        <v>2.3432495178864497E-2</v>
      </c>
      <c r="J63" s="4">
        <f t="shared" si="8"/>
        <v>0.42477953652330425</v>
      </c>
      <c r="K63" s="4">
        <f t="shared" si="8"/>
        <v>0.67501750003198802</v>
      </c>
      <c r="L63" s="4">
        <f t="shared" si="8"/>
        <v>0.19909219676083856</v>
      </c>
      <c r="M63" s="4">
        <f t="shared" si="8"/>
        <v>0.67960421364471157</v>
      </c>
      <c r="N63" s="4">
        <f t="shared" si="8"/>
        <v>0.64359955079516429</v>
      </c>
      <c r="O63" s="4">
        <f t="shared" si="8"/>
        <v>0.6054321248143848</v>
      </c>
      <c r="P63" s="4">
        <f t="shared" si="8"/>
        <v>0.8719452822045467</v>
      </c>
    </row>
    <row r="64" spans="1:16">
      <c r="A64" t="s">
        <v>732</v>
      </c>
    </row>
    <row r="65" spans="1:16">
      <c r="A65" s="320" t="s">
        <v>723</v>
      </c>
      <c r="B65" s="320" t="s">
        <v>725</v>
      </c>
      <c r="C65" s="320" t="s">
        <v>727</v>
      </c>
      <c r="D65" t="s">
        <v>475</v>
      </c>
      <c r="E65" t="s">
        <v>476</v>
      </c>
      <c r="F65" t="s">
        <v>477</v>
      </c>
      <c r="G65" t="s">
        <v>478</v>
      </c>
      <c r="H65" t="s">
        <v>479</v>
      </c>
      <c r="I65" t="s">
        <v>480</v>
      </c>
      <c r="J65" t="s">
        <v>481</v>
      </c>
      <c r="K65" t="s">
        <v>482</v>
      </c>
      <c r="L65" t="s">
        <v>483</v>
      </c>
      <c r="M65" t="s">
        <v>484</v>
      </c>
      <c r="N65" t="s">
        <v>485</v>
      </c>
      <c r="O65" t="s">
        <v>486</v>
      </c>
      <c r="P65" t="s">
        <v>487</v>
      </c>
    </row>
    <row r="66" spans="1:16">
      <c r="A66" s="339" t="s">
        <v>432</v>
      </c>
      <c r="B66" s="120">
        <v>1174</v>
      </c>
      <c r="C66" s="120" t="s">
        <v>431</v>
      </c>
      <c r="D66">
        <v>4.78</v>
      </c>
      <c r="E66">
        <v>3.32</v>
      </c>
      <c r="F66">
        <v>4.5199999999999996</v>
      </c>
      <c r="G66">
        <v>8.65</v>
      </c>
      <c r="H66">
        <v>104</v>
      </c>
      <c r="I66">
        <v>12</v>
      </c>
      <c r="J66">
        <v>0.08</v>
      </c>
      <c r="K66">
        <v>0.09</v>
      </c>
      <c r="L66">
        <v>2.4900000000000002</v>
      </c>
      <c r="M66">
        <v>1.4079999999999999</v>
      </c>
      <c r="N66">
        <v>0.28000000000000003</v>
      </c>
      <c r="O66">
        <v>2.9980000000000002</v>
      </c>
      <c r="P66">
        <v>1.6439999999999999</v>
      </c>
    </row>
    <row r="67" spans="1:16">
      <c r="A67" s="339"/>
      <c r="B67" s="120">
        <v>1271</v>
      </c>
      <c r="C67" s="120">
        <v>80</v>
      </c>
      <c r="D67">
        <v>3.51</v>
      </c>
      <c r="E67">
        <v>3.12</v>
      </c>
      <c r="F67">
        <v>4.7699999999999996</v>
      </c>
      <c r="G67">
        <v>8.66</v>
      </c>
      <c r="H67">
        <v>301</v>
      </c>
      <c r="I67">
        <v>11</v>
      </c>
      <c r="J67">
        <v>0.04</v>
      </c>
      <c r="K67">
        <v>0.03</v>
      </c>
      <c r="L67">
        <v>2.34</v>
      </c>
      <c r="M67">
        <v>1.165</v>
      </c>
      <c r="N67">
        <v>0.25800000000000001</v>
      </c>
      <c r="O67">
        <v>2.1259999999999999</v>
      </c>
      <c r="P67">
        <v>1.383</v>
      </c>
    </row>
    <row r="68" spans="1:16">
      <c r="A68" s="339"/>
      <c r="B68" s="120">
        <v>1209</v>
      </c>
      <c r="C68" s="120">
        <v>16</v>
      </c>
      <c r="D68">
        <v>9.4</v>
      </c>
      <c r="E68">
        <v>4.97</v>
      </c>
      <c r="F68">
        <v>4.0599999999999996</v>
      </c>
      <c r="G68">
        <v>9.74</v>
      </c>
      <c r="H68">
        <v>11742</v>
      </c>
      <c r="I68">
        <v>5.7</v>
      </c>
      <c r="J68">
        <v>0</v>
      </c>
      <c r="K68">
        <v>0</v>
      </c>
      <c r="L68">
        <v>3.64</v>
      </c>
      <c r="M68">
        <v>2.7050000000000001</v>
      </c>
      <c r="N68">
        <v>0.26400000000000001</v>
      </c>
      <c r="O68">
        <v>6.1749999999999998</v>
      </c>
      <c r="P68">
        <v>3.2080000000000002</v>
      </c>
    </row>
    <row r="69" spans="1:16">
      <c r="A69" s="339"/>
      <c r="B69" s="120">
        <v>1253</v>
      </c>
      <c r="C69" s="120">
        <v>48</v>
      </c>
      <c r="D69">
        <v>4.46</v>
      </c>
      <c r="E69">
        <v>3.34</v>
      </c>
      <c r="F69">
        <v>4.54</v>
      </c>
      <c r="G69">
        <v>8.74</v>
      </c>
      <c r="H69">
        <v>63</v>
      </c>
      <c r="I69">
        <v>10.8</v>
      </c>
      <c r="J69">
        <v>0</v>
      </c>
      <c r="K69">
        <v>0.02</v>
      </c>
      <c r="L69">
        <v>2.5</v>
      </c>
      <c r="M69">
        <v>1.3340000000000001</v>
      </c>
      <c r="N69">
        <v>0.26600000000000001</v>
      </c>
      <c r="O69">
        <v>2.863</v>
      </c>
      <c r="P69">
        <v>1.4770000000000001</v>
      </c>
    </row>
    <row r="70" spans="1:16">
      <c r="A70" s="339" t="s">
        <v>430</v>
      </c>
      <c r="B70" s="120">
        <v>1200</v>
      </c>
      <c r="C70" s="120">
        <v>23</v>
      </c>
      <c r="D70">
        <v>5.64</v>
      </c>
      <c r="E70">
        <v>4.91</v>
      </c>
      <c r="F70">
        <v>2.0099999999999998</v>
      </c>
      <c r="G70">
        <v>8.1</v>
      </c>
      <c r="H70">
        <v>17203</v>
      </c>
      <c r="I70">
        <v>14.4</v>
      </c>
      <c r="J70">
        <v>0.33</v>
      </c>
      <c r="K70">
        <v>1.34</v>
      </c>
      <c r="L70">
        <v>3.34</v>
      </c>
      <c r="M70">
        <v>1.427</v>
      </c>
      <c r="N70">
        <v>6.8000000000000005E-2</v>
      </c>
      <c r="O70">
        <v>3.798</v>
      </c>
      <c r="P70">
        <v>1.8759999999999999</v>
      </c>
    </row>
    <row r="71" spans="1:16">
      <c r="A71" s="339"/>
      <c r="B71" s="120">
        <v>1241</v>
      </c>
      <c r="C71" s="120">
        <v>8</v>
      </c>
      <c r="D71">
        <v>4.5599999999999996</v>
      </c>
      <c r="E71">
        <v>3.4</v>
      </c>
      <c r="F71">
        <v>4.67</v>
      </c>
      <c r="G71">
        <v>8.7899999999999991</v>
      </c>
      <c r="H71">
        <v>45</v>
      </c>
      <c r="I71">
        <v>11.8</v>
      </c>
      <c r="J71">
        <v>0</v>
      </c>
      <c r="K71">
        <v>0</v>
      </c>
      <c r="L71">
        <v>2.5299999999999998</v>
      </c>
      <c r="M71">
        <v>1.431</v>
      </c>
      <c r="N71">
        <v>0.28799999999999998</v>
      </c>
      <c r="O71">
        <v>2.8639999999999999</v>
      </c>
      <c r="P71">
        <v>1.593</v>
      </c>
    </row>
    <row r="72" spans="1:16">
      <c r="A72" s="339"/>
      <c r="B72" s="120">
        <v>1229</v>
      </c>
      <c r="C72" s="120">
        <v>69</v>
      </c>
      <c r="D72">
        <v>3.8</v>
      </c>
      <c r="E72">
        <v>3.05</v>
      </c>
      <c r="F72">
        <v>4.68</v>
      </c>
      <c r="G72">
        <v>8.56</v>
      </c>
      <c r="H72">
        <v>135</v>
      </c>
      <c r="I72">
        <v>12.3</v>
      </c>
      <c r="J72">
        <v>0.02</v>
      </c>
      <c r="K72">
        <v>0.04</v>
      </c>
      <c r="L72">
        <v>2.2400000000000002</v>
      </c>
      <c r="M72">
        <v>1.2170000000000001</v>
      </c>
      <c r="N72">
        <v>0.26100000000000001</v>
      </c>
      <c r="O72">
        <v>2.2879999999999998</v>
      </c>
      <c r="P72">
        <v>1.458</v>
      </c>
    </row>
    <row r="73" spans="1:16">
      <c r="A73" s="339"/>
      <c r="B73" s="120">
        <v>1242</v>
      </c>
      <c r="C73" s="120">
        <v>49</v>
      </c>
      <c r="D73">
        <v>4.9400000000000004</v>
      </c>
      <c r="E73">
        <v>3.56</v>
      </c>
      <c r="F73">
        <v>4.57</v>
      </c>
      <c r="G73">
        <v>9.06</v>
      </c>
      <c r="H73">
        <v>217</v>
      </c>
      <c r="I73">
        <v>10.3</v>
      </c>
      <c r="J73">
        <v>0.03</v>
      </c>
      <c r="K73">
        <v>0.06</v>
      </c>
      <c r="L73">
        <v>2.71</v>
      </c>
      <c r="M73">
        <v>1.486</v>
      </c>
      <c r="N73">
        <v>0.29299999999999998</v>
      </c>
      <c r="O73">
        <v>3.093</v>
      </c>
      <c r="P73">
        <v>1.7090000000000001</v>
      </c>
    </row>
    <row r="74" spans="1:16">
      <c r="A74" s="339" t="s">
        <v>429</v>
      </c>
      <c r="B74" s="120">
        <v>88</v>
      </c>
      <c r="C74" s="120">
        <v>88</v>
      </c>
      <c r="D74">
        <v>3.68</v>
      </c>
      <c r="E74">
        <v>3.11</v>
      </c>
      <c r="F74">
        <v>4.82</v>
      </c>
      <c r="G74">
        <v>8.57</v>
      </c>
      <c r="H74">
        <v>73</v>
      </c>
      <c r="I74">
        <v>12.1</v>
      </c>
      <c r="J74">
        <v>0.06</v>
      </c>
      <c r="K74">
        <v>0</v>
      </c>
      <c r="L74">
        <v>2.2999999999999998</v>
      </c>
      <c r="M74">
        <v>1.0980000000000001</v>
      </c>
      <c r="N74">
        <v>0.25600000000000001</v>
      </c>
      <c r="O74">
        <v>2.3290000000000002</v>
      </c>
      <c r="P74">
        <v>1.33</v>
      </c>
    </row>
    <row r="75" spans="1:16">
      <c r="A75" s="339"/>
      <c r="B75" s="120">
        <v>1236</v>
      </c>
      <c r="C75" s="120">
        <v>7</v>
      </c>
      <c r="D75">
        <v>4.05</v>
      </c>
      <c r="E75">
        <v>3.26</v>
      </c>
      <c r="F75">
        <v>4.76</v>
      </c>
      <c r="G75">
        <v>8.65</v>
      </c>
      <c r="H75">
        <v>22</v>
      </c>
      <c r="I75">
        <v>12.2</v>
      </c>
      <c r="J75">
        <v>0</v>
      </c>
      <c r="K75">
        <v>0</v>
      </c>
      <c r="L75">
        <v>2.44</v>
      </c>
      <c r="M75">
        <v>1.31</v>
      </c>
      <c r="N75">
        <v>0.27100000000000002</v>
      </c>
      <c r="O75">
        <v>2.5840000000000001</v>
      </c>
      <c r="P75">
        <v>1.4239999999999999</v>
      </c>
    </row>
    <row r="76" spans="1:16">
      <c r="A76" s="339"/>
      <c r="B76" s="120">
        <v>1275</v>
      </c>
      <c r="C76" s="120">
        <v>96</v>
      </c>
      <c r="D76">
        <v>5.17</v>
      </c>
      <c r="E76">
        <v>3.12</v>
      </c>
      <c r="F76">
        <v>4.95</v>
      </c>
      <c r="G76">
        <v>8.91</v>
      </c>
      <c r="H76">
        <v>15</v>
      </c>
      <c r="I76">
        <v>10.3</v>
      </c>
      <c r="J76">
        <v>0.08</v>
      </c>
      <c r="K76">
        <v>0.05</v>
      </c>
      <c r="L76">
        <v>2.38</v>
      </c>
      <c r="M76">
        <v>1.6279999999999999</v>
      </c>
      <c r="N76">
        <v>0.26600000000000001</v>
      </c>
      <c r="O76">
        <v>3.2440000000000002</v>
      </c>
      <c r="P76">
        <v>1.8240000000000001</v>
      </c>
    </row>
    <row r="77" spans="1:16">
      <c r="A77" s="339"/>
      <c r="B77" s="120">
        <v>1250</v>
      </c>
      <c r="C77" s="120">
        <v>41</v>
      </c>
      <c r="D77">
        <v>5.25</v>
      </c>
      <c r="E77">
        <v>3.09</v>
      </c>
      <c r="F77">
        <v>4.7699999999999996</v>
      </c>
      <c r="G77">
        <v>8.6</v>
      </c>
      <c r="H77">
        <v>186</v>
      </c>
      <c r="I77">
        <v>14.3</v>
      </c>
      <c r="J77">
        <v>0</v>
      </c>
      <c r="K77">
        <v>0.03</v>
      </c>
      <c r="L77">
        <v>2.34</v>
      </c>
      <c r="M77">
        <v>1.3740000000000001</v>
      </c>
      <c r="N77">
        <v>0.26200000000000001</v>
      </c>
      <c r="O77">
        <v>3.5409999999999999</v>
      </c>
      <c r="P77">
        <v>1.522</v>
      </c>
    </row>
    <row r="78" spans="1:16">
      <c r="A78" s="352" t="s">
        <v>426</v>
      </c>
      <c r="B78" s="121">
        <v>1255</v>
      </c>
      <c r="C78" s="121">
        <v>77</v>
      </c>
      <c r="D78">
        <v>4.96</v>
      </c>
      <c r="E78">
        <v>3.34</v>
      </c>
      <c r="F78">
        <v>4.6399999999999997</v>
      </c>
      <c r="G78">
        <v>8.74</v>
      </c>
      <c r="H78">
        <v>162</v>
      </c>
      <c r="I78">
        <v>13.4</v>
      </c>
      <c r="J78">
        <v>0</v>
      </c>
      <c r="K78">
        <v>0.04</v>
      </c>
      <c r="L78">
        <v>2.52</v>
      </c>
      <c r="M78">
        <v>1.4550000000000001</v>
      </c>
      <c r="N78">
        <v>0.3</v>
      </c>
      <c r="O78">
        <v>3.177</v>
      </c>
      <c r="P78">
        <v>1.6040000000000001</v>
      </c>
    </row>
    <row r="79" spans="1:16">
      <c r="A79" s="339"/>
      <c r="B79" s="120">
        <v>1349</v>
      </c>
      <c r="C79" s="120">
        <v>53</v>
      </c>
      <c r="D79">
        <v>4.5199999999999996</v>
      </c>
      <c r="E79">
        <v>3.23</v>
      </c>
      <c r="F79">
        <v>5</v>
      </c>
      <c r="G79">
        <v>8.83</v>
      </c>
      <c r="H79">
        <v>229</v>
      </c>
      <c r="I79">
        <v>11.2</v>
      </c>
      <c r="J79">
        <v>0.01</v>
      </c>
      <c r="K79">
        <v>0.02</v>
      </c>
      <c r="L79">
        <v>2.44</v>
      </c>
      <c r="M79">
        <v>1.3720000000000001</v>
      </c>
      <c r="N79">
        <v>0.26800000000000002</v>
      </c>
      <c r="O79">
        <v>2.9020000000000001</v>
      </c>
      <c r="P79">
        <v>1.542</v>
      </c>
    </row>
    <row r="80" spans="1:16">
      <c r="A80" s="339"/>
      <c r="B80" s="120">
        <v>1225</v>
      </c>
      <c r="C80" s="120">
        <v>51</v>
      </c>
      <c r="D80">
        <v>4.49</v>
      </c>
      <c r="E80">
        <v>3.3</v>
      </c>
      <c r="F80">
        <v>4.5599999999999996</v>
      </c>
      <c r="G80">
        <v>8.56</v>
      </c>
      <c r="H80">
        <v>519</v>
      </c>
      <c r="I80">
        <v>11.4</v>
      </c>
      <c r="J80">
        <v>0</v>
      </c>
      <c r="K80">
        <v>0.01</v>
      </c>
      <c r="L80">
        <v>2.4300000000000002</v>
      </c>
      <c r="M80">
        <v>1.34</v>
      </c>
      <c r="N80">
        <v>0.27100000000000002</v>
      </c>
      <c r="O80">
        <v>2.8690000000000002</v>
      </c>
      <c r="P80">
        <v>1.4950000000000001</v>
      </c>
    </row>
    <row r="81" spans="1:16">
      <c r="A81" s="339"/>
      <c r="B81" s="120">
        <v>1184</v>
      </c>
      <c r="C81" s="120">
        <v>70</v>
      </c>
      <c r="D81">
        <v>4.0199999999999996</v>
      </c>
      <c r="E81">
        <v>3.38</v>
      </c>
      <c r="F81">
        <v>4.5999999999999996</v>
      </c>
      <c r="G81">
        <v>8.77</v>
      </c>
      <c r="H81">
        <v>94</v>
      </c>
      <c r="I81">
        <v>13</v>
      </c>
      <c r="J81">
        <v>0.03</v>
      </c>
      <c r="K81">
        <v>0.02</v>
      </c>
      <c r="L81">
        <v>2.52</v>
      </c>
      <c r="M81">
        <v>1.3320000000000001</v>
      </c>
      <c r="N81">
        <v>0.29599999999999999</v>
      </c>
      <c r="O81">
        <v>2.4020000000000001</v>
      </c>
      <c r="P81">
        <v>1.569</v>
      </c>
    </row>
    <row r="82" spans="1:16">
      <c r="A82" s="21"/>
      <c r="B82" s="147"/>
      <c r="C82" s="148" t="s">
        <v>470</v>
      </c>
      <c r="D82" s="4">
        <f>AVERAGE(D66:D73)</f>
        <v>5.1362499999999995</v>
      </c>
      <c r="E82" s="4">
        <f t="shared" ref="E82:P82" si="9">AVERAGE(E66:E73)</f>
        <v>3.7087499999999998</v>
      </c>
      <c r="F82" s="4">
        <f t="shared" si="9"/>
        <v>4.2275</v>
      </c>
      <c r="G82" s="4">
        <f t="shared" si="9"/>
        <v>8.7875000000000014</v>
      </c>
      <c r="H82" s="2">
        <f>AVERAGE(H66,H67,H69,H71,H72,H73)</f>
        <v>144.16666666666666</v>
      </c>
      <c r="I82" s="4">
        <f t="shared" si="9"/>
        <v>11.0375</v>
      </c>
      <c r="J82" s="4">
        <f t="shared" si="9"/>
        <v>6.25E-2</v>
      </c>
      <c r="K82" s="4">
        <f t="shared" si="9"/>
        <v>0.19750000000000001</v>
      </c>
      <c r="L82" s="4">
        <f t="shared" si="9"/>
        <v>2.7237499999999999</v>
      </c>
      <c r="M82" s="4">
        <f t="shared" si="9"/>
        <v>1.521625</v>
      </c>
      <c r="N82" s="4">
        <f t="shared" si="9"/>
        <v>0.24725</v>
      </c>
      <c r="O82" s="4">
        <f t="shared" si="9"/>
        <v>3.2756250000000002</v>
      </c>
      <c r="P82" s="4">
        <f t="shared" si="9"/>
        <v>1.7935000000000001</v>
      </c>
    </row>
    <row r="83" spans="1:16">
      <c r="A83" s="21"/>
      <c r="B83" s="147"/>
      <c r="C83" s="1" t="s">
        <v>471</v>
      </c>
      <c r="D83" s="4">
        <f>AVERAGE(D74:D81)</f>
        <v>4.5175000000000001</v>
      </c>
      <c r="E83" s="4">
        <f t="shared" ref="E83:P83" si="10">AVERAGE(E74:E81)</f>
        <v>3.2287499999999998</v>
      </c>
      <c r="F83" s="4">
        <f t="shared" si="10"/>
        <v>4.7625000000000002</v>
      </c>
      <c r="G83" s="4">
        <f t="shared" si="10"/>
        <v>8.7037499999999994</v>
      </c>
      <c r="H83" s="2">
        <f t="shared" si="10"/>
        <v>162.5</v>
      </c>
      <c r="I83" s="4">
        <f t="shared" si="10"/>
        <v>12.237499999999999</v>
      </c>
      <c r="J83" s="4">
        <f t="shared" si="10"/>
        <v>2.2500000000000003E-2</v>
      </c>
      <c r="K83" s="4">
        <f t="shared" si="10"/>
        <v>2.1249999999999998E-2</v>
      </c>
      <c r="L83" s="4">
        <f t="shared" si="10"/>
        <v>2.4212500000000001</v>
      </c>
      <c r="M83" s="4">
        <f t="shared" si="10"/>
        <v>1.3636250000000001</v>
      </c>
      <c r="N83" s="4">
        <f t="shared" si="10"/>
        <v>0.27374999999999999</v>
      </c>
      <c r="O83" s="4">
        <f t="shared" si="10"/>
        <v>2.8810000000000002</v>
      </c>
      <c r="P83" s="4">
        <f t="shared" si="10"/>
        <v>1.5387499999999998</v>
      </c>
    </row>
    <row r="84" spans="1:16">
      <c r="A84" s="21"/>
      <c r="B84" s="147"/>
      <c r="C84" s="1" t="s">
        <v>424</v>
      </c>
      <c r="D84" s="4">
        <f>TTEST(D66:D73,D74:D81,2,3)</f>
        <v>0.39053686159939816</v>
      </c>
      <c r="E84" s="4">
        <f t="shared" ref="E84:P84" si="11">TTEST(E66:E73,E74:E81,2,3)</f>
        <v>0.12535353968350835</v>
      </c>
      <c r="F84" s="4">
        <f t="shared" si="11"/>
        <v>0.14715188505722113</v>
      </c>
      <c r="G84" s="4">
        <f t="shared" si="11"/>
        <v>0.63959924764525244</v>
      </c>
      <c r="H84" s="4">
        <f t="shared" si="11"/>
        <v>0.18142010455991622</v>
      </c>
      <c r="I84" s="4">
        <f t="shared" si="11"/>
        <v>0.25340470280455463</v>
      </c>
      <c r="J84" s="4">
        <f t="shared" si="11"/>
        <v>0.35687899320358685</v>
      </c>
      <c r="K84" s="4">
        <f t="shared" si="11"/>
        <v>0.31719156894068651</v>
      </c>
      <c r="L84" s="4">
        <f t="shared" si="11"/>
        <v>0.13211483926627329</v>
      </c>
      <c r="M84" s="4">
        <f t="shared" si="11"/>
        <v>0.40805026390491683</v>
      </c>
      <c r="N84" s="4">
        <f t="shared" si="11"/>
        <v>0.34971073755225285</v>
      </c>
      <c r="O84" s="4">
        <f t="shared" si="11"/>
        <v>0.42990586275014409</v>
      </c>
      <c r="P84" s="4">
        <f t="shared" si="11"/>
        <v>0.27211195950460776</v>
      </c>
    </row>
    <row r="86" spans="1:16">
      <c r="A86" t="s">
        <v>733</v>
      </c>
    </row>
    <row r="87" spans="1:16">
      <c r="A87" s="320" t="s">
        <v>723</v>
      </c>
      <c r="B87" s="320" t="s">
        <v>725</v>
      </c>
      <c r="C87" s="320" t="s">
        <v>727</v>
      </c>
      <c r="D87" t="s">
        <v>475</v>
      </c>
      <c r="E87" t="s">
        <v>476</v>
      </c>
      <c r="F87" t="s">
        <v>477</v>
      </c>
      <c r="G87" t="s">
        <v>478</v>
      </c>
      <c r="H87" t="s">
        <v>479</v>
      </c>
      <c r="I87" t="s">
        <v>480</v>
      </c>
      <c r="J87" t="s">
        <v>481</v>
      </c>
      <c r="K87" t="s">
        <v>482</v>
      </c>
      <c r="L87" t="s">
        <v>483</v>
      </c>
      <c r="M87" t="s">
        <v>484</v>
      </c>
      <c r="N87" t="s">
        <v>485</v>
      </c>
      <c r="O87" t="s">
        <v>486</v>
      </c>
      <c r="P87" t="s">
        <v>487</v>
      </c>
    </row>
    <row r="88" spans="1:16">
      <c r="A88" s="339" t="s">
        <v>432</v>
      </c>
      <c r="B88" s="120">
        <v>1174</v>
      </c>
      <c r="C88" s="120" t="s">
        <v>431</v>
      </c>
      <c r="D88">
        <v>4.18</v>
      </c>
      <c r="E88">
        <v>3.38</v>
      </c>
      <c r="F88">
        <v>4.59</v>
      </c>
      <c r="G88">
        <v>8.67</v>
      </c>
      <c r="H88">
        <v>90</v>
      </c>
      <c r="I88">
        <v>11.5</v>
      </c>
      <c r="J88">
        <v>0.01</v>
      </c>
      <c r="K88">
        <v>0.03</v>
      </c>
      <c r="L88">
        <v>2.5</v>
      </c>
      <c r="M88">
        <v>1.244</v>
      </c>
      <c r="N88">
        <v>0.255</v>
      </c>
      <c r="O88">
        <v>2.6659999999999999</v>
      </c>
      <c r="P88">
        <v>1.46</v>
      </c>
    </row>
    <row r="89" spans="1:16">
      <c r="A89" s="339"/>
      <c r="B89" s="120">
        <v>1271</v>
      </c>
      <c r="C89" s="120">
        <v>80</v>
      </c>
      <c r="D89">
        <v>2.99</v>
      </c>
      <c r="E89">
        <v>3.19</v>
      </c>
      <c r="F89">
        <v>4.7699999999999996</v>
      </c>
      <c r="G89">
        <v>8.67</v>
      </c>
      <c r="H89">
        <v>235</v>
      </c>
      <c r="I89">
        <v>10.6</v>
      </c>
      <c r="J89">
        <v>7.0000000000000007E-2</v>
      </c>
      <c r="K89">
        <v>0</v>
      </c>
      <c r="L89">
        <v>2.38</v>
      </c>
      <c r="M89">
        <v>1.117</v>
      </c>
      <c r="N89">
        <v>0.25700000000000001</v>
      </c>
      <c r="O89">
        <v>1.7689999999999999</v>
      </c>
      <c r="P89">
        <v>1.298</v>
      </c>
    </row>
    <row r="90" spans="1:16">
      <c r="A90" s="339"/>
      <c r="B90" s="120">
        <v>1209</v>
      </c>
      <c r="C90" s="120">
        <v>16</v>
      </c>
      <c r="D90">
        <v>4.82</v>
      </c>
      <c r="E90">
        <v>3.83</v>
      </c>
      <c r="F90">
        <v>4.51</v>
      </c>
      <c r="G90">
        <v>9.1</v>
      </c>
      <c r="H90">
        <v>421</v>
      </c>
      <c r="I90">
        <v>11.4</v>
      </c>
      <c r="J90">
        <v>0</v>
      </c>
      <c r="K90">
        <v>0</v>
      </c>
      <c r="L90">
        <v>2.87</v>
      </c>
      <c r="M90">
        <v>1.339</v>
      </c>
      <c r="N90">
        <v>0.29099999999999998</v>
      </c>
      <c r="O90">
        <v>3.2229999999999999</v>
      </c>
      <c r="P90">
        <v>1.407</v>
      </c>
    </row>
    <row r="91" spans="1:16">
      <c r="A91" s="339"/>
      <c r="B91" s="120">
        <v>1253</v>
      </c>
      <c r="C91" s="120">
        <v>48</v>
      </c>
      <c r="D91">
        <v>4.45</v>
      </c>
      <c r="E91">
        <v>3.45</v>
      </c>
      <c r="F91">
        <v>4.62</v>
      </c>
      <c r="G91">
        <v>8.84</v>
      </c>
      <c r="H91">
        <v>41</v>
      </c>
      <c r="I91">
        <v>12</v>
      </c>
      <c r="J91">
        <v>0.02</v>
      </c>
      <c r="K91">
        <v>0</v>
      </c>
      <c r="L91">
        <v>2.56</v>
      </c>
      <c r="M91">
        <v>1.353</v>
      </c>
      <c r="N91">
        <v>0.222</v>
      </c>
      <c r="O91">
        <v>2.8839999999999999</v>
      </c>
      <c r="P91">
        <v>1.54</v>
      </c>
    </row>
    <row r="92" spans="1:16">
      <c r="A92" s="339" t="s">
        <v>430</v>
      </c>
      <c r="B92" s="120">
        <v>1200</v>
      </c>
      <c r="C92" s="120">
        <v>23</v>
      </c>
      <c r="D92">
        <v>4.8499999999999996</v>
      </c>
      <c r="E92">
        <v>4.05</v>
      </c>
      <c r="F92">
        <v>4.5599999999999996</v>
      </c>
      <c r="G92">
        <v>9.25</v>
      </c>
      <c r="H92">
        <v>2402</v>
      </c>
      <c r="I92">
        <v>10.9</v>
      </c>
      <c r="J92">
        <v>0</v>
      </c>
      <c r="K92">
        <v>0</v>
      </c>
      <c r="L92">
        <v>3.02</v>
      </c>
      <c r="M92">
        <v>1.2729999999999999</v>
      </c>
      <c r="N92">
        <v>0.248</v>
      </c>
      <c r="O92">
        <v>3.335</v>
      </c>
      <c r="P92">
        <v>1.4019999999999999</v>
      </c>
    </row>
    <row r="93" spans="1:16">
      <c r="A93" s="339"/>
      <c r="B93" s="120">
        <v>1241</v>
      </c>
      <c r="C93" s="120">
        <v>8</v>
      </c>
      <c r="D93">
        <v>4.43</v>
      </c>
      <c r="E93">
        <v>3.44</v>
      </c>
      <c r="F93">
        <v>4.66</v>
      </c>
      <c r="G93">
        <v>8.84</v>
      </c>
      <c r="H93">
        <v>61</v>
      </c>
      <c r="I93">
        <v>11.2</v>
      </c>
      <c r="J93">
        <v>0.04</v>
      </c>
      <c r="K93">
        <v>0.02</v>
      </c>
      <c r="L93">
        <v>2.54</v>
      </c>
      <c r="M93">
        <v>1.2869999999999999</v>
      </c>
      <c r="N93">
        <v>0.248</v>
      </c>
      <c r="O93">
        <v>2.87</v>
      </c>
      <c r="P93">
        <v>1.446</v>
      </c>
    </row>
    <row r="94" spans="1:16">
      <c r="A94" s="339"/>
      <c r="B94" s="120">
        <v>1229</v>
      </c>
      <c r="C94" s="120">
        <v>69</v>
      </c>
      <c r="D94">
        <v>3.62</v>
      </c>
      <c r="E94">
        <v>3.27</v>
      </c>
      <c r="F94">
        <v>4.66</v>
      </c>
      <c r="G94">
        <v>8.7100000000000009</v>
      </c>
      <c r="H94">
        <v>1835</v>
      </c>
      <c r="I94">
        <v>8.9</v>
      </c>
      <c r="J94">
        <v>0.08</v>
      </c>
      <c r="K94">
        <v>0.06</v>
      </c>
      <c r="L94">
        <v>2.42</v>
      </c>
      <c r="M94">
        <v>1.181</v>
      </c>
      <c r="N94">
        <v>0.22600000000000001</v>
      </c>
      <c r="O94">
        <v>2.2229999999999999</v>
      </c>
      <c r="P94">
        <v>1.419</v>
      </c>
    </row>
    <row r="95" spans="1:16">
      <c r="A95" s="339"/>
      <c r="B95" s="120">
        <v>1242</v>
      </c>
      <c r="C95" s="120">
        <v>49</v>
      </c>
      <c r="D95">
        <v>3.81</v>
      </c>
      <c r="E95">
        <v>3.82</v>
      </c>
      <c r="F95">
        <v>4.5599999999999996</v>
      </c>
      <c r="G95">
        <v>9.19</v>
      </c>
      <c r="H95">
        <v>157</v>
      </c>
      <c r="I95">
        <v>12</v>
      </c>
      <c r="J95">
        <v>0.05</v>
      </c>
      <c r="K95">
        <v>0.01</v>
      </c>
      <c r="L95">
        <v>2.84</v>
      </c>
      <c r="M95">
        <v>1.208</v>
      </c>
      <c r="N95">
        <v>0.25800000000000001</v>
      </c>
      <c r="O95">
        <v>2.4060000000000001</v>
      </c>
      <c r="P95">
        <v>1.3240000000000001</v>
      </c>
    </row>
    <row r="96" spans="1:16">
      <c r="A96" s="339" t="s">
        <v>429</v>
      </c>
      <c r="B96" s="120">
        <v>88</v>
      </c>
      <c r="C96" s="120">
        <v>88</v>
      </c>
      <c r="D96">
        <v>4.0999999999999996</v>
      </c>
      <c r="E96">
        <v>3.18</v>
      </c>
      <c r="F96">
        <v>4.8</v>
      </c>
      <c r="G96">
        <v>8.6300000000000008</v>
      </c>
      <c r="H96">
        <v>112</v>
      </c>
      <c r="I96">
        <v>12.8</v>
      </c>
      <c r="J96">
        <v>0.06</v>
      </c>
      <c r="K96">
        <v>0</v>
      </c>
      <c r="L96">
        <v>2.35</v>
      </c>
      <c r="M96">
        <v>1.26</v>
      </c>
      <c r="N96">
        <v>0.26700000000000002</v>
      </c>
      <c r="O96">
        <v>2.5299999999999998</v>
      </c>
      <c r="P96">
        <v>1.5249999999999999</v>
      </c>
    </row>
    <row r="97" spans="1:16">
      <c r="A97" s="339"/>
      <c r="B97" s="120">
        <v>1236</v>
      </c>
      <c r="C97" s="120">
        <v>7</v>
      </c>
      <c r="D97">
        <v>4.8099999999999996</v>
      </c>
      <c r="E97">
        <v>3.26</v>
      </c>
      <c r="F97">
        <v>4.88</v>
      </c>
      <c r="G97">
        <v>8.73</v>
      </c>
      <c r="H97">
        <v>23</v>
      </c>
      <c r="I97">
        <v>12.4</v>
      </c>
      <c r="J97">
        <v>0</v>
      </c>
      <c r="K97">
        <v>0</v>
      </c>
      <c r="L97">
        <v>2.4500000000000002</v>
      </c>
      <c r="M97">
        <v>1.4990000000000001</v>
      </c>
      <c r="N97">
        <v>0.27800000000000002</v>
      </c>
      <c r="O97">
        <v>3.0640000000000001</v>
      </c>
      <c r="P97">
        <v>1.675</v>
      </c>
    </row>
    <row r="98" spans="1:16">
      <c r="A98" s="339"/>
      <c r="B98" s="120">
        <v>1275</v>
      </c>
      <c r="C98" s="120">
        <v>96</v>
      </c>
      <c r="D98">
        <v>4.68</v>
      </c>
      <c r="E98">
        <v>3.13</v>
      </c>
      <c r="F98">
        <v>4.95</v>
      </c>
      <c r="G98">
        <v>8.8800000000000008</v>
      </c>
      <c r="H98">
        <v>11</v>
      </c>
      <c r="I98">
        <v>9.1999999999999993</v>
      </c>
      <c r="J98">
        <v>0.06</v>
      </c>
      <c r="K98">
        <v>0.02</v>
      </c>
      <c r="L98">
        <v>2.39</v>
      </c>
      <c r="M98">
        <v>1.4239999999999999</v>
      </c>
      <c r="N98">
        <v>0.255</v>
      </c>
      <c r="O98">
        <v>3.048</v>
      </c>
      <c r="P98">
        <v>1.544</v>
      </c>
    </row>
    <row r="99" spans="1:16">
      <c r="A99" s="339"/>
      <c r="B99" s="120">
        <v>1250</v>
      </c>
      <c r="C99" s="120">
        <v>41</v>
      </c>
      <c r="D99">
        <v>4.92</v>
      </c>
      <c r="E99">
        <v>3.08</v>
      </c>
      <c r="F99">
        <v>4.84</v>
      </c>
      <c r="G99">
        <v>8.61</v>
      </c>
      <c r="H99">
        <v>200</v>
      </c>
      <c r="I99">
        <v>12.9</v>
      </c>
      <c r="J99">
        <v>0</v>
      </c>
      <c r="K99">
        <v>0.01</v>
      </c>
      <c r="L99">
        <v>2.31</v>
      </c>
      <c r="M99">
        <v>1.3819999999999999</v>
      </c>
      <c r="N99">
        <v>0.28699999999999998</v>
      </c>
      <c r="O99">
        <v>3.202</v>
      </c>
      <c r="P99">
        <v>1.536</v>
      </c>
    </row>
    <row r="100" spans="1:16">
      <c r="A100" s="352" t="s">
        <v>426</v>
      </c>
      <c r="B100" s="121">
        <v>1255</v>
      </c>
      <c r="C100" s="121">
        <v>77</v>
      </c>
      <c r="D100">
        <v>3.91</v>
      </c>
      <c r="E100">
        <v>3.31</v>
      </c>
      <c r="F100">
        <v>4.62</v>
      </c>
      <c r="G100">
        <v>8.61</v>
      </c>
      <c r="H100">
        <v>87</v>
      </c>
      <c r="I100">
        <v>12.7</v>
      </c>
      <c r="J100">
        <v>0</v>
      </c>
      <c r="K100">
        <v>0.01</v>
      </c>
      <c r="L100">
        <v>2.4700000000000002</v>
      </c>
      <c r="M100">
        <v>1.2509999999999999</v>
      </c>
      <c r="N100">
        <v>0.25900000000000001</v>
      </c>
      <c r="O100">
        <v>2.4660000000000002</v>
      </c>
      <c r="P100">
        <v>1.421</v>
      </c>
    </row>
    <row r="101" spans="1:16">
      <c r="A101" s="339"/>
      <c r="B101" s="120">
        <v>1349</v>
      </c>
      <c r="C101" s="120">
        <v>53</v>
      </c>
      <c r="D101">
        <v>4.05</v>
      </c>
      <c r="E101">
        <v>3.25</v>
      </c>
      <c r="F101">
        <v>4.95</v>
      </c>
      <c r="G101">
        <v>8.82</v>
      </c>
      <c r="H101">
        <v>172</v>
      </c>
      <c r="I101">
        <v>9.6</v>
      </c>
      <c r="J101">
        <v>0</v>
      </c>
      <c r="K101">
        <v>0.01</v>
      </c>
      <c r="L101">
        <v>2.4500000000000002</v>
      </c>
      <c r="M101">
        <v>1.196</v>
      </c>
      <c r="N101">
        <v>0.251</v>
      </c>
      <c r="O101">
        <v>2.61</v>
      </c>
      <c r="P101">
        <v>1.452</v>
      </c>
    </row>
    <row r="102" spans="1:16">
      <c r="A102" s="339"/>
      <c r="B102" s="120">
        <v>1225</v>
      </c>
      <c r="C102" s="120">
        <v>51</v>
      </c>
      <c r="D102">
        <v>4.3600000000000003</v>
      </c>
      <c r="E102">
        <v>3.38</v>
      </c>
      <c r="F102">
        <v>4.62</v>
      </c>
      <c r="G102">
        <v>8.67</v>
      </c>
      <c r="H102">
        <v>801</v>
      </c>
      <c r="I102">
        <v>9.9</v>
      </c>
      <c r="J102">
        <v>0</v>
      </c>
      <c r="K102">
        <v>0.01</v>
      </c>
      <c r="L102">
        <v>2.5</v>
      </c>
      <c r="M102">
        <v>1.3859999999999999</v>
      </c>
      <c r="N102">
        <v>0.26400000000000001</v>
      </c>
      <c r="O102">
        <v>2.7240000000000002</v>
      </c>
      <c r="P102">
        <v>1.5740000000000001</v>
      </c>
    </row>
    <row r="103" spans="1:16">
      <c r="A103" s="339"/>
      <c r="B103" s="120">
        <v>1184</v>
      </c>
      <c r="C103" s="120">
        <v>70</v>
      </c>
      <c r="D103">
        <v>4.3499999999999996</v>
      </c>
      <c r="E103">
        <v>3.49</v>
      </c>
      <c r="F103">
        <v>4.6100000000000003</v>
      </c>
      <c r="G103">
        <v>8.8800000000000008</v>
      </c>
      <c r="H103">
        <v>96</v>
      </c>
      <c r="I103">
        <v>12.5</v>
      </c>
      <c r="J103">
        <v>7.0000000000000007E-2</v>
      </c>
      <c r="K103">
        <v>0.04</v>
      </c>
      <c r="L103">
        <v>2.6</v>
      </c>
      <c r="M103">
        <v>1.444</v>
      </c>
      <c r="N103">
        <v>0.28499999999999998</v>
      </c>
      <c r="O103">
        <v>2.57</v>
      </c>
      <c r="P103">
        <v>1.702</v>
      </c>
    </row>
    <row r="104" spans="1:16">
      <c r="A104" s="21"/>
      <c r="B104" s="147"/>
      <c r="C104" s="148" t="s">
        <v>470</v>
      </c>
      <c r="D104" s="4">
        <f>AVERAGE(D88:D95)</f>
        <v>4.1437499999999998</v>
      </c>
      <c r="E104" s="4">
        <f t="shared" ref="E104:P104" si="12">AVERAGE(E88:E95)</f>
        <v>3.5537500000000004</v>
      </c>
      <c r="F104" s="4">
        <f t="shared" si="12"/>
        <v>4.61625</v>
      </c>
      <c r="G104" s="4">
        <f t="shared" si="12"/>
        <v>8.9087500000000013</v>
      </c>
      <c r="H104" s="2">
        <f>AVERAGE(H88,H89,H90,H91,H93,H95)</f>
        <v>167.5</v>
      </c>
      <c r="I104" s="4">
        <f t="shared" si="12"/>
        <v>11.0625</v>
      </c>
      <c r="J104" s="4">
        <f t="shared" si="12"/>
        <v>3.3750000000000002E-2</v>
      </c>
      <c r="K104" s="4">
        <f t="shared" si="12"/>
        <v>1.4999999999999999E-2</v>
      </c>
      <c r="L104" s="4">
        <f t="shared" si="12"/>
        <v>2.6412499999999999</v>
      </c>
      <c r="M104" s="4">
        <f t="shared" si="12"/>
        <v>1.2502500000000001</v>
      </c>
      <c r="N104" s="4">
        <f t="shared" si="12"/>
        <v>0.25062499999999999</v>
      </c>
      <c r="O104" s="4">
        <f t="shared" si="12"/>
        <v>2.6719999999999997</v>
      </c>
      <c r="P104" s="4">
        <f t="shared" si="12"/>
        <v>1.4120000000000001</v>
      </c>
    </row>
    <row r="105" spans="1:16">
      <c r="A105" s="21"/>
      <c r="B105" s="147"/>
      <c r="C105" s="1" t="s">
        <v>471</v>
      </c>
      <c r="D105" s="4">
        <f>AVERAGE(D96:D103)</f>
        <v>4.3975</v>
      </c>
      <c r="E105" s="4">
        <f t="shared" ref="E105:P105" si="13">AVERAGE(E96:E103)</f>
        <v>3.26</v>
      </c>
      <c r="F105" s="4">
        <f t="shared" si="13"/>
        <v>4.7837499999999995</v>
      </c>
      <c r="G105" s="4">
        <f t="shared" si="13"/>
        <v>8.7287499999999998</v>
      </c>
      <c r="H105" s="2">
        <f t="shared" si="13"/>
        <v>187.75</v>
      </c>
      <c r="I105" s="4">
        <f t="shared" si="13"/>
        <v>11.5</v>
      </c>
      <c r="J105" s="4">
        <f t="shared" si="13"/>
        <v>2.375E-2</v>
      </c>
      <c r="K105" s="4">
        <f t="shared" si="13"/>
        <v>1.2500000000000001E-2</v>
      </c>
      <c r="L105" s="4">
        <f t="shared" si="13"/>
        <v>2.4400000000000004</v>
      </c>
      <c r="M105" s="4">
        <f t="shared" si="13"/>
        <v>1.3552499999999998</v>
      </c>
      <c r="N105" s="4">
        <f t="shared" si="13"/>
        <v>0.26824999999999999</v>
      </c>
      <c r="O105" s="4">
        <f t="shared" si="13"/>
        <v>2.7767499999999998</v>
      </c>
      <c r="P105" s="4">
        <f t="shared" si="13"/>
        <v>1.5536249999999998</v>
      </c>
    </row>
    <row r="106" spans="1:16">
      <c r="A106" s="21"/>
      <c r="B106" s="147"/>
      <c r="C106" s="1" t="s">
        <v>424</v>
      </c>
      <c r="D106" s="4">
        <f>TTEST(D88:D95,D96:D103,2,3)</f>
        <v>0.35185340340487936</v>
      </c>
      <c r="E106" s="4">
        <f t="shared" ref="E106:P106" si="14">TTEST(E88:E95,E96:E103,2,3)</f>
        <v>3.3536997699376951E-2</v>
      </c>
      <c r="F106" s="4">
        <f t="shared" si="14"/>
        <v>1.6843698124035637E-2</v>
      </c>
      <c r="G106" s="4">
        <f t="shared" si="14"/>
        <v>8.2809574254284743E-2</v>
      </c>
      <c r="H106" s="4">
        <f t="shared" si="14"/>
        <v>0.20476912337777478</v>
      </c>
      <c r="I106" s="4">
        <f t="shared" si="14"/>
        <v>0.52820284362946701</v>
      </c>
      <c r="J106" s="4">
        <f t="shared" si="14"/>
        <v>0.54259627171555802</v>
      </c>
      <c r="K106" s="4">
        <f t="shared" si="14"/>
        <v>0.78173634944153536</v>
      </c>
      <c r="L106" s="4">
        <f t="shared" si="14"/>
        <v>5.0702686635837962E-2</v>
      </c>
      <c r="M106" s="4">
        <f t="shared" si="14"/>
        <v>4.4624215495289069E-2</v>
      </c>
      <c r="N106" s="4">
        <f t="shared" si="14"/>
        <v>7.27227240078651E-2</v>
      </c>
      <c r="O106" s="4">
        <f t="shared" si="14"/>
        <v>0.62881080307674542</v>
      </c>
      <c r="P106" s="4">
        <f t="shared" si="14"/>
        <v>6.3249333550891278E-3</v>
      </c>
    </row>
    <row r="109" spans="1:16">
      <c r="D109" s="4">
        <f>AVERAGE(D82,D104)</f>
        <v>4.6399999999999997</v>
      </c>
      <c r="E109" s="4">
        <f t="shared" ref="E109:P111" si="15">AVERAGE(E82,E104)</f>
        <v>3.6312500000000001</v>
      </c>
      <c r="F109" s="4">
        <f t="shared" si="15"/>
        <v>4.421875</v>
      </c>
      <c r="G109" s="4">
        <f t="shared" si="15"/>
        <v>8.8481250000000014</v>
      </c>
      <c r="H109" s="4">
        <f t="shared" si="15"/>
        <v>155.83333333333331</v>
      </c>
      <c r="I109" s="4">
        <f t="shared" si="15"/>
        <v>11.05</v>
      </c>
      <c r="J109" s="4">
        <f t="shared" si="15"/>
        <v>4.8125000000000001E-2</v>
      </c>
      <c r="K109" s="4">
        <f t="shared" si="15"/>
        <v>0.10625000000000001</v>
      </c>
      <c r="L109" s="4">
        <f t="shared" si="15"/>
        <v>2.6825000000000001</v>
      </c>
      <c r="M109" s="4">
        <f t="shared" si="15"/>
        <v>1.3859375</v>
      </c>
      <c r="N109" s="4">
        <f t="shared" si="15"/>
        <v>0.24893749999999998</v>
      </c>
      <c r="O109" s="4">
        <f t="shared" si="15"/>
        <v>2.9738125000000002</v>
      </c>
      <c r="P109" s="4">
        <f t="shared" si="15"/>
        <v>1.6027500000000001</v>
      </c>
    </row>
    <row r="110" spans="1:16">
      <c r="D110" s="4">
        <f>AVERAGE(D83,D105)</f>
        <v>4.4574999999999996</v>
      </c>
      <c r="E110" s="4">
        <f t="shared" si="15"/>
        <v>3.2443749999999998</v>
      </c>
      <c r="F110" s="4">
        <f t="shared" si="15"/>
        <v>4.7731250000000003</v>
      </c>
      <c r="G110" s="4">
        <f t="shared" si="15"/>
        <v>8.7162499999999987</v>
      </c>
      <c r="H110" s="4">
        <f t="shared" si="15"/>
        <v>175.125</v>
      </c>
      <c r="I110" s="4">
        <f t="shared" si="15"/>
        <v>11.868749999999999</v>
      </c>
      <c r="J110" s="4">
        <f t="shared" si="15"/>
        <v>2.3125E-2</v>
      </c>
      <c r="K110" s="4">
        <f t="shared" si="15"/>
        <v>1.6875000000000001E-2</v>
      </c>
      <c r="L110" s="4">
        <f t="shared" si="15"/>
        <v>2.430625</v>
      </c>
      <c r="M110" s="4">
        <f t="shared" si="15"/>
        <v>1.3594374999999999</v>
      </c>
      <c r="N110" s="4">
        <f t="shared" si="15"/>
        <v>0.27100000000000002</v>
      </c>
      <c r="O110" s="4">
        <f t="shared" si="15"/>
        <v>2.828875</v>
      </c>
      <c r="P110" s="4">
        <f t="shared" si="15"/>
        <v>1.5461874999999998</v>
      </c>
    </row>
    <row r="111" spans="1:16">
      <c r="D111" s="4">
        <f>AVERAGE(D84,D106)</f>
        <v>0.37119513250213876</v>
      </c>
      <c r="E111" s="4">
        <f t="shared" si="15"/>
        <v>7.9445268691442653E-2</v>
      </c>
      <c r="F111" s="4">
        <f t="shared" si="15"/>
        <v>8.199779159062838E-2</v>
      </c>
      <c r="G111" s="4">
        <f t="shared" si="15"/>
        <v>0.36120441094976857</v>
      </c>
      <c r="H111" s="4">
        <f t="shared" si="15"/>
        <v>0.1930946139688455</v>
      </c>
      <c r="I111" s="4">
        <f t="shared" si="15"/>
        <v>0.39080377321701082</v>
      </c>
      <c r="J111" s="4">
        <f t="shared" si="15"/>
        <v>0.44973763245957243</v>
      </c>
      <c r="K111" s="4">
        <f t="shared" si="15"/>
        <v>0.54946395919111091</v>
      </c>
      <c r="L111" s="4">
        <f t="shared" si="15"/>
        <v>9.1408762951055628E-2</v>
      </c>
      <c r="M111" s="4">
        <f t="shared" si="15"/>
        <v>0.22633723970010294</v>
      </c>
      <c r="N111" s="4">
        <f t="shared" si="15"/>
        <v>0.21121673078005898</v>
      </c>
      <c r="O111" s="4">
        <f t="shared" si="15"/>
        <v>0.52935833291344481</v>
      </c>
      <c r="P111" s="4">
        <f t="shared" si="15"/>
        <v>0.13921844642984843</v>
      </c>
    </row>
  </sheetData>
  <mergeCells count="20">
    <mergeCell ref="A92:A95"/>
    <mergeCell ref="A96:A99"/>
    <mergeCell ref="A100:A103"/>
    <mergeCell ref="A66:A69"/>
    <mergeCell ref="A70:A73"/>
    <mergeCell ref="A74:A77"/>
    <mergeCell ref="A78:A81"/>
    <mergeCell ref="A88:A91"/>
    <mergeCell ref="A57:A60"/>
    <mergeCell ref="A3:A6"/>
    <mergeCell ref="A7:A10"/>
    <mergeCell ref="A11:A14"/>
    <mergeCell ref="A15:A18"/>
    <mergeCell ref="A24:A27"/>
    <mergeCell ref="A28:A31"/>
    <mergeCell ref="A32:A35"/>
    <mergeCell ref="A36:A39"/>
    <mergeCell ref="A45:A48"/>
    <mergeCell ref="A49:A52"/>
    <mergeCell ref="A53:A56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5"/>
  <sheetViews>
    <sheetView zoomScaleNormal="100" workbookViewId="0">
      <selection activeCell="E29" sqref="E29"/>
    </sheetView>
  </sheetViews>
  <sheetFormatPr defaultColWidth="8.875" defaultRowHeight="16.5"/>
  <cols>
    <col min="4" max="4" width="13.375" bestFit="1" customWidth="1"/>
    <col min="5" max="5" width="9.125" bestFit="1" customWidth="1"/>
    <col min="6" max="6" width="9" bestFit="1" customWidth="1"/>
    <col min="7" max="7" width="10" bestFit="1" customWidth="1"/>
    <col min="8" max="8" width="9.5" bestFit="1" customWidth="1"/>
    <col min="9" max="9" width="7.875" bestFit="1" customWidth="1"/>
    <col min="10" max="10" width="8.5" bestFit="1" customWidth="1"/>
    <col min="11" max="11" width="7.875" bestFit="1" customWidth="1"/>
    <col min="12" max="12" width="17.125" bestFit="1" customWidth="1"/>
    <col min="13" max="13" width="8.875" bestFit="1" customWidth="1"/>
    <col min="14" max="14" width="7.875" bestFit="1" customWidth="1"/>
    <col min="15" max="15" width="6.875" bestFit="1" customWidth="1"/>
    <col min="16" max="16" width="12.5" bestFit="1" customWidth="1"/>
    <col min="17" max="17" width="11.125" bestFit="1" customWidth="1"/>
    <col min="18" max="18" width="8.875" bestFit="1" customWidth="1"/>
    <col min="19" max="21" width="7.875" bestFit="1" customWidth="1"/>
  </cols>
  <sheetData>
    <row r="1" spans="1:21">
      <c r="A1" t="s">
        <v>489</v>
      </c>
    </row>
    <row r="2" spans="1:21">
      <c r="A2" s="149" t="s">
        <v>468</v>
      </c>
      <c r="B2" s="149" t="s">
        <v>467</v>
      </c>
      <c r="C2" s="149" t="s">
        <v>466</v>
      </c>
      <c r="D2" s="150" t="s">
        <v>490</v>
      </c>
      <c r="E2" s="151" t="s">
        <v>491</v>
      </c>
      <c r="F2" s="151" t="s">
        <v>492</v>
      </c>
      <c r="G2" s="151" t="s">
        <v>493</v>
      </c>
      <c r="H2" s="151" t="s">
        <v>494</v>
      </c>
      <c r="I2" s="151" t="s">
        <v>495</v>
      </c>
      <c r="J2" s="151" t="s">
        <v>496</v>
      </c>
      <c r="K2" s="151" t="s">
        <v>497</v>
      </c>
      <c r="L2" s="151" t="s">
        <v>498</v>
      </c>
      <c r="M2" s="151" t="s">
        <v>499</v>
      </c>
      <c r="N2" s="151" t="s">
        <v>500</v>
      </c>
      <c r="O2" s="151" t="s">
        <v>501</v>
      </c>
      <c r="P2" s="151" t="s">
        <v>502</v>
      </c>
      <c r="Q2" s="151" t="s">
        <v>503</v>
      </c>
      <c r="R2" s="151" t="s">
        <v>504</v>
      </c>
      <c r="S2" s="151" t="s">
        <v>505</v>
      </c>
      <c r="T2" s="151" t="s">
        <v>506</v>
      </c>
      <c r="U2" s="151" t="s">
        <v>507</v>
      </c>
    </row>
    <row r="3" spans="1:21">
      <c r="A3" s="361" t="s">
        <v>432</v>
      </c>
      <c r="B3" s="120">
        <v>1174</v>
      </c>
      <c r="C3" s="120" t="s">
        <v>431</v>
      </c>
      <c r="D3" s="149">
        <v>1</v>
      </c>
      <c r="E3" s="152">
        <v>4.2</v>
      </c>
      <c r="F3" s="152">
        <v>3.16</v>
      </c>
      <c r="G3" s="152">
        <v>50</v>
      </c>
      <c r="H3" s="152">
        <v>24</v>
      </c>
      <c r="I3" s="152">
        <v>36</v>
      </c>
      <c r="J3" s="152">
        <v>35</v>
      </c>
      <c r="K3" s="152">
        <v>16.2</v>
      </c>
      <c r="L3" s="152">
        <v>179</v>
      </c>
      <c r="M3" s="152">
        <v>473</v>
      </c>
      <c r="N3" s="152">
        <v>8.16</v>
      </c>
      <c r="O3" s="152">
        <v>5.9</v>
      </c>
      <c r="P3" s="152">
        <v>11.1</v>
      </c>
      <c r="Q3" s="152">
        <v>34.6</v>
      </c>
      <c r="R3" s="152">
        <v>246</v>
      </c>
      <c r="S3" s="152">
        <v>58.6</v>
      </c>
      <c r="T3" s="152">
        <v>18.8</v>
      </c>
      <c r="U3" s="152">
        <v>32.1</v>
      </c>
    </row>
    <row r="4" spans="1:21">
      <c r="A4" s="361"/>
      <c r="B4" s="120">
        <v>1271</v>
      </c>
      <c r="C4" s="120">
        <v>80</v>
      </c>
      <c r="D4" s="149">
        <v>2</v>
      </c>
      <c r="E4" s="152">
        <v>3.4</v>
      </c>
      <c r="F4" s="152">
        <v>4.1900000000000004</v>
      </c>
      <c r="G4" s="152">
        <v>49</v>
      </c>
      <c r="H4" s="152">
        <v>29</v>
      </c>
      <c r="I4" s="152">
        <v>29</v>
      </c>
      <c r="J4" s="152">
        <v>24</v>
      </c>
      <c r="K4" s="152">
        <v>12.7</v>
      </c>
      <c r="L4" s="152">
        <v>313</v>
      </c>
      <c r="M4" s="152">
        <v>453</v>
      </c>
      <c r="N4" s="152">
        <v>6.63</v>
      </c>
      <c r="O4" s="152">
        <v>6.32</v>
      </c>
      <c r="P4" s="152">
        <v>9.3000000000000007</v>
      </c>
      <c r="Q4" s="152">
        <v>30.6</v>
      </c>
      <c r="R4" s="152">
        <v>271</v>
      </c>
      <c r="S4" s="152">
        <v>48.4</v>
      </c>
      <c r="T4" s="152">
        <v>14.7</v>
      </c>
      <c r="U4" s="152">
        <v>30.4</v>
      </c>
    </row>
    <row r="5" spans="1:21">
      <c r="A5" s="361"/>
      <c r="B5" s="120">
        <v>1209</v>
      </c>
      <c r="C5" s="120">
        <v>16</v>
      </c>
      <c r="D5" s="149">
        <v>3</v>
      </c>
      <c r="E5" s="152">
        <v>3.93</v>
      </c>
      <c r="F5" s="152">
        <v>3.44</v>
      </c>
      <c r="G5" s="152">
        <v>53</v>
      </c>
      <c r="H5" s="152">
        <v>27</v>
      </c>
      <c r="I5" s="152">
        <v>34</v>
      </c>
      <c r="J5" s="152">
        <v>17</v>
      </c>
      <c r="K5" s="152">
        <v>15.4</v>
      </c>
      <c r="L5" s="152">
        <v>330</v>
      </c>
      <c r="M5" s="152">
        <v>343</v>
      </c>
      <c r="N5" s="152"/>
      <c r="O5" s="152"/>
      <c r="P5" s="152"/>
      <c r="Q5" s="152"/>
      <c r="R5" s="152"/>
      <c r="S5" s="152"/>
      <c r="T5" s="152"/>
      <c r="U5" s="152"/>
    </row>
    <row r="6" spans="1:21">
      <c r="A6" s="361"/>
      <c r="B6" s="120">
        <v>1253</v>
      </c>
      <c r="C6" s="120">
        <v>48</v>
      </c>
      <c r="D6" s="149">
        <v>4</v>
      </c>
      <c r="E6" s="152">
        <v>3.68</v>
      </c>
      <c r="F6" s="152">
        <v>3.51</v>
      </c>
      <c r="G6" s="152">
        <v>56</v>
      </c>
      <c r="H6" s="152">
        <v>23</v>
      </c>
      <c r="I6" s="152">
        <v>26</v>
      </c>
      <c r="J6" s="152">
        <v>13</v>
      </c>
      <c r="K6" s="152">
        <v>12.2</v>
      </c>
      <c r="L6" s="152">
        <v>387</v>
      </c>
      <c r="M6" s="152">
        <v>450</v>
      </c>
      <c r="N6" s="152">
        <v>9.16</v>
      </c>
      <c r="O6" s="152">
        <v>6.37</v>
      </c>
      <c r="P6" s="152">
        <v>10</v>
      </c>
      <c r="Q6" s="152">
        <v>33.299999999999997</v>
      </c>
      <c r="R6" s="152">
        <v>274</v>
      </c>
      <c r="S6" s="152">
        <v>52.3</v>
      </c>
      <c r="T6" s="152">
        <v>15.7</v>
      </c>
      <c r="U6" s="152">
        <v>30</v>
      </c>
    </row>
    <row r="7" spans="1:21">
      <c r="A7" s="361" t="s">
        <v>430</v>
      </c>
      <c r="B7" s="120">
        <v>1200</v>
      </c>
      <c r="C7" s="120">
        <v>23</v>
      </c>
      <c r="D7" s="149">
        <v>16</v>
      </c>
      <c r="E7" s="152">
        <v>3.46</v>
      </c>
      <c r="F7" s="152">
        <v>4.7300000000000004</v>
      </c>
      <c r="G7" s="152">
        <v>84</v>
      </c>
      <c r="H7" s="152">
        <v>23</v>
      </c>
      <c r="I7" s="152">
        <v>49</v>
      </c>
      <c r="J7" s="152">
        <v>32</v>
      </c>
      <c r="K7" s="152">
        <v>13.9</v>
      </c>
      <c r="L7" s="152">
        <v>261</v>
      </c>
      <c r="M7" s="152">
        <v>268</v>
      </c>
      <c r="N7" s="152">
        <v>9.56</v>
      </c>
      <c r="O7" s="152">
        <v>6.95</v>
      </c>
      <c r="P7" s="152">
        <v>11</v>
      </c>
      <c r="Q7" s="152">
        <v>36.9</v>
      </c>
      <c r="R7" s="152">
        <v>445</v>
      </c>
      <c r="S7" s="152">
        <v>53.1</v>
      </c>
      <c r="T7" s="152">
        <v>15.8</v>
      </c>
      <c r="U7" s="152">
        <v>29.8</v>
      </c>
    </row>
    <row r="8" spans="1:21">
      <c r="A8" s="361"/>
      <c r="B8" s="120">
        <v>1241</v>
      </c>
      <c r="C8" s="120">
        <v>8</v>
      </c>
      <c r="D8" s="149">
        <v>6</v>
      </c>
      <c r="E8" s="152">
        <v>3.7</v>
      </c>
      <c r="F8" s="152">
        <v>4.1900000000000004</v>
      </c>
      <c r="G8" s="152">
        <v>58</v>
      </c>
      <c r="H8" s="152">
        <v>25</v>
      </c>
      <c r="I8" s="152">
        <v>33</v>
      </c>
      <c r="J8" s="152">
        <v>54</v>
      </c>
      <c r="K8" s="152">
        <v>12.9</v>
      </c>
      <c r="L8" s="152">
        <v>260</v>
      </c>
      <c r="M8" s="152">
        <v>158</v>
      </c>
      <c r="N8" s="152">
        <v>9.6300000000000008</v>
      </c>
      <c r="O8" s="152">
        <v>6.52</v>
      </c>
      <c r="P8" s="152">
        <v>11.6</v>
      </c>
      <c r="Q8" s="152">
        <v>38.299999999999997</v>
      </c>
      <c r="R8" s="152">
        <v>312</v>
      </c>
      <c r="S8" s="152">
        <v>58.7</v>
      </c>
      <c r="T8" s="152">
        <v>17.8</v>
      </c>
      <c r="U8" s="152">
        <v>30.3</v>
      </c>
    </row>
    <row r="9" spans="1:21">
      <c r="A9" s="361"/>
      <c r="B9" s="120">
        <v>1229</v>
      </c>
      <c r="C9" s="120">
        <v>69</v>
      </c>
      <c r="D9" s="149">
        <v>14</v>
      </c>
      <c r="E9" s="152">
        <v>4.0599999999999996</v>
      </c>
      <c r="F9" s="152">
        <v>3.12</v>
      </c>
      <c r="G9" s="152">
        <v>135</v>
      </c>
      <c r="H9" s="152">
        <v>33</v>
      </c>
      <c r="I9" s="152">
        <v>54</v>
      </c>
      <c r="J9" s="152">
        <v>20</v>
      </c>
      <c r="K9" s="152">
        <v>16.100000000000001</v>
      </c>
      <c r="L9" s="152">
        <v>264</v>
      </c>
      <c r="M9" s="152">
        <v>626</v>
      </c>
      <c r="N9" s="152">
        <v>10.5</v>
      </c>
      <c r="O9" s="152">
        <v>6.47</v>
      </c>
      <c r="P9" s="152">
        <v>11.3</v>
      </c>
      <c r="Q9" s="152">
        <v>36.200000000000003</v>
      </c>
      <c r="R9" s="152">
        <v>373</v>
      </c>
      <c r="S9" s="152">
        <v>56</v>
      </c>
      <c r="T9" s="152">
        <v>17.5</v>
      </c>
      <c r="U9" s="152">
        <v>31.2</v>
      </c>
    </row>
    <row r="10" spans="1:21">
      <c r="A10" s="361"/>
      <c r="B10" s="120">
        <v>1242</v>
      </c>
      <c r="C10" s="120">
        <v>49</v>
      </c>
      <c r="D10" s="149">
        <v>8</v>
      </c>
      <c r="E10" s="152">
        <v>4</v>
      </c>
      <c r="F10" s="152">
        <v>2.93</v>
      </c>
      <c r="G10" s="152">
        <v>61</v>
      </c>
      <c r="H10" s="152">
        <v>20</v>
      </c>
      <c r="I10" s="152">
        <v>44</v>
      </c>
      <c r="J10" s="152">
        <v>30</v>
      </c>
      <c r="K10" s="152">
        <v>13.6</v>
      </c>
      <c r="L10" s="152">
        <v>423</v>
      </c>
      <c r="M10" s="152">
        <v>638</v>
      </c>
      <c r="N10" s="152">
        <v>21.52</v>
      </c>
      <c r="O10" s="152">
        <v>6.49</v>
      </c>
      <c r="P10" s="152">
        <v>11</v>
      </c>
      <c r="Q10" s="152">
        <v>36.4</v>
      </c>
      <c r="R10" s="152">
        <v>237</v>
      </c>
      <c r="S10" s="152">
        <v>56.11</v>
      </c>
      <c r="T10" s="152">
        <v>16.899999999999999</v>
      </c>
      <c r="U10" s="152">
        <v>30.2</v>
      </c>
    </row>
    <row r="11" spans="1:21">
      <c r="A11" s="361" t="s">
        <v>429</v>
      </c>
      <c r="B11" s="120">
        <v>88</v>
      </c>
      <c r="C11" s="120">
        <v>88</v>
      </c>
      <c r="D11" s="149">
        <v>9</v>
      </c>
      <c r="E11" s="152">
        <v>3.9</v>
      </c>
      <c r="F11" s="152">
        <v>4.12</v>
      </c>
      <c r="G11" s="152">
        <v>66</v>
      </c>
      <c r="H11" s="152">
        <v>27</v>
      </c>
      <c r="I11" s="152">
        <v>32</v>
      </c>
      <c r="J11" s="152">
        <v>11</v>
      </c>
      <c r="K11" s="152">
        <v>13.7</v>
      </c>
      <c r="L11" s="152">
        <v>179</v>
      </c>
      <c r="M11" s="152">
        <v>241</v>
      </c>
      <c r="N11" s="152">
        <v>11.45</v>
      </c>
      <c r="O11" s="152">
        <v>4.95</v>
      </c>
      <c r="P11" s="152">
        <v>8.3000000000000007</v>
      </c>
      <c r="Q11" s="152">
        <v>27.3</v>
      </c>
      <c r="R11" s="152">
        <v>400</v>
      </c>
      <c r="S11" s="152">
        <v>55.2</v>
      </c>
      <c r="T11" s="152">
        <v>16.8</v>
      </c>
      <c r="U11" s="152">
        <v>30.4</v>
      </c>
    </row>
    <row r="12" spans="1:21">
      <c r="A12" s="361"/>
      <c r="B12" s="120">
        <v>1236</v>
      </c>
      <c r="C12" s="120">
        <v>7</v>
      </c>
      <c r="D12" s="149">
        <v>10</v>
      </c>
      <c r="E12" s="152">
        <v>3.96</v>
      </c>
      <c r="F12" s="152">
        <v>3.48</v>
      </c>
      <c r="G12" s="152">
        <v>61</v>
      </c>
      <c r="H12" s="152">
        <v>24</v>
      </c>
      <c r="I12" s="152">
        <v>36</v>
      </c>
      <c r="J12" s="152">
        <v>22</v>
      </c>
      <c r="K12" s="152">
        <v>16.8</v>
      </c>
      <c r="L12" s="152">
        <v>251</v>
      </c>
      <c r="M12" s="152">
        <v>466</v>
      </c>
      <c r="N12" s="152">
        <v>8.17</v>
      </c>
      <c r="O12" s="152">
        <v>5.48</v>
      </c>
      <c r="P12" s="152">
        <v>8.9</v>
      </c>
      <c r="Q12" s="152">
        <v>29.6</v>
      </c>
      <c r="R12" s="152">
        <v>432</v>
      </c>
      <c r="S12" s="152">
        <v>54</v>
      </c>
      <c r="T12" s="152">
        <v>16.2</v>
      </c>
      <c r="U12" s="152">
        <v>30.1</v>
      </c>
    </row>
    <row r="13" spans="1:21">
      <c r="A13" s="361"/>
      <c r="B13" s="120">
        <v>1275</v>
      </c>
      <c r="C13" s="120">
        <v>96</v>
      </c>
      <c r="D13" s="149">
        <v>11</v>
      </c>
      <c r="E13" s="152">
        <v>3.41</v>
      </c>
      <c r="F13" s="152">
        <v>4.4400000000000004</v>
      </c>
      <c r="G13" s="152">
        <v>73</v>
      </c>
      <c r="H13" s="152">
        <v>22</v>
      </c>
      <c r="I13" s="152">
        <v>23</v>
      </c>
      <c r="J13" s="152">
        <v>16</v>
      </c>
      <c r="K13" s="152">
        <v>12.3</v>
      </c>
      <c r="L13" s="152">
        <v>368</v>
      </c>
      <c r="M13" s="152">
        <v>524</v>
      </c>
      <c r="N13" s="152">
        <v>11.6</v>
      </c>
      <c r="O13" s="152">
        <v>6.31</v>
      </c>
      <c r="P13" s="152">
        <v>10.9</v>
      </c>
      <c r="Q13" s="152">
        <v>36.1</v>
      </c>
      <c r="R13" s="152">
        <v>480</v>
      </c>
      <c r="S13" s="152">
        <v>57.2</v>
      </c>
      <c r="T13" s="152">
        <v>17.3</v>
      </c>
      <c r="U13" s="152">
        <v>30.2</v>
      </c>
    </row>
    <row r="14" spans="1:21">
      <c r="A14" s="361"/>
      <c r="B14" s="120">
        <v>1250</v>
      </c>
      <c r="C14" s="120">
        <v>41</v>
      </c>
      <c r="D14" s="149">
        <v>12</v>
      </c>
      <c r="E14" s="152">
        <v>4.04</v>
      </c>
      <c r="F14" s="152">
        <v>3.3</v>
      </c>
      <c r="G14" s="152">
        <v>75</v>
      </c>
      <c r="H14" s="152">
        <v>26</v>
      </c>
      <c r="I14" s="152">
        <v>39</v>
      </c>
      <c r="J14" s="152">
        <v>19</v>
      </c>
      <c r="K14" s="152">
        <v>17.100000000000001</v>
      </c>
      <c r="L14" s="152">
        <v>270</v>
      </c>
      <c r="M14" s="152">
        <v>599</v>
      </c>
      <c r="N14" s="152">
        <v>11.18</v>
      </c>
      <c r="O14" s="152">
        <v>6.64</v>
      </c>
      <c r="P14" s="152">
        <v>10.6</v>
      </c>
      <c r="Q14" s="152">
        <v>34.799999999999997</v>
      </c>
      <c r="R14" s="152">
        <v>386</v>
      </c>
      <c r="S14" s="152">
        <v>52.4</v>
      </c>
      <c r="T14" s="152">
        <v>16</v>
      </c>
      <c r="U14" s="152">
        <v>30.5</v>
      </c>
    </row>
    <row r="15" spans="1:21">
      <c r="A15" s="362" t="s">
        <v>426</v>
      </c>
      <c r="B15" s="121">
        <v>1255</v>
      </c>
      <c r="C15" s="121">
        <v>77</v>
      </c>
      <c r="D15" s="149">
        <v>13</v>
      </c>
      <c r="E15" s="152">
        <v>4.03</v>
      </c>
      <c r="F15" s="152">
        <v>2.8</v>
      </c>
      <c r="G15" s="152">
        <v>52</v>
      </c>
      <c r="H15" s="152">
        <v>23</v>
      </c>
      <c r="I15" s="152">
        <v>35</v>
      </c>
      <c r="J15" s="152">
        <v>27</v>
      </c>
      <c r="K15" s="152">
        <v>18.100000000000001</v>
      </c>
      <c r="L15" s="152">
        <v>386</v>
      </c>
      <c r="M15" s="152">
        <v>523</v>
      </c>
      <c r="N15" s="152">
        <v>20.72</v>
      </c>
      <c r="O15" s="152">
        <v>6.87</v>
      </c>
      <c r="P15" s="152">
        <v>10.5</v>
      </c>
      <c r="Q15" s="152">
        <v>35.200000000000003</v>
      </c>
      <c r="R15" s="152">
        <v>268</v>
      </c>
      <c r="S15" s="152">
        <v>51.2</v>
      </c>
      <c r="T15" s="152">
        <v>15.3</v>
      </c>
      <c r="U15" s="152">
        <v>29.8</v>
      </c>
    </row>
    <row r="16" spans="1:21">
      <c r="A16" s="361"/>
      <c r="B16" s="120">
        <v>1349</v>
      </c>
      <c r="C16" s="120">
        <v>53</v>
      </c>
      <c r="D16" s="149">
        <v>15</v>
      </c>
      <c r="E16" s="152">
        <v>4.05</v>
      </c>
      <c r="F16" s="152">
        <v>3.42</v>
      </c>
      <c r="G16" s="152">
        <v>66</v>
      </c>
      <c r="H16" s="152">
        <v>27</v>
      </c>
      <c r="I16" s="152">
        <v>32</v>
      </c>
      <c r="J16" s="152">
        <v>26</v>
      </c>
      <c r="K16" s="152">
        <v>14.8</v>
      </c>
      <c r="L16" s="152">
        <v>270</v>
      </c>
      <c r="M16" s="152">
        <v>675</v>
      </c>
      <c r="N16" s="152">
        <v>7.38</v>
      </c>
      <c r="O16" s="152">
        <v>5.87</v>
      </c>
      <c r="P16" s="152">
        <v>10.7</v>
      </c>
      <c r="Q16" s="152">
        <v>34.799999999999997</v>
      </c>
      <c r="R16" s="152">
        <v>457</v>
      </c>
      <c r="S16" s="152">
        <v>59.3</v>
      </c>
      <c r="T16" s="152">
        <v>18.2</v>
      </c>
      <c r="U16" s="152">
        <v>30.7</v>
      </c>
    </row>
    <row r="17" spans="1:21">
      <c r="A17" s="361"/>
      <c r="B17" s="120">
        <v>1225</v>
      </c>
      <c r="C17" s="120">
        <v>51</v>
      </c>
      <c r="D17" s="149">
        <v>5</v>
      </c>
      <c r="E17" s="152">
        <v>3.31</v>
      </c>
      <c r="F17" s="152">
        <v>4.13</v>
      </c>
      <c r="G17" s="152">
        <v>52</v>
      </c>
      <c r="H17" s="152">
        <v>22</v>
      </c>
      <c r="I17" s="152">
        <v>31</v>
      </c>
      <c r="J17" s="152">
        <v>17</v>
      </c>
      <c r="K17" s="152">
        <v>12.6</v>
      </c>
      <c r="L17" s="152">
        <v>251</v>
      </c>
      <c r="M17" s="152">
        <v>312</v>
      </c>
      <c r="N17" s="152">
        <v>14.02</v>
      </c>
      <c r="O17" s="152">
        <v>5.26</v>
      </c>
      <c r="P17" s="152">
        <v>9.6</v>
      </c>
      <c r="Q17" s="152">
        <v>30.6</v>
      </c>
      <c r="R17" s="152">
        <v>248</v>
      </c>
      <c r="S17" s="152">
        <v>58.2</v>
      </c>
      <c r="T17" s="152">
        <v>18.3</v>
      </c>
      <c r="U17" s="152">
        <v>31.4</v>
      </c>
    </row>
    <row r="18" spans="1:21">
      <c r="A18" s="361"/>
      <c r="B18" s="120">
        <v>1184</v>
      </c>
      <c r="C18" s="120">
        <v>70</v>
      </c>
      <c r="D18" s="149">
        <v>7</v>
      </c>
      <c r="E18" s="152">
        <v>3.63</v>
      </c>
      <c r="F18" s="152">
        <v>4.43</v>
      </c>
      <c r="G18" s="152">
        <v>55</v>
      </c>
      <c r="H18" s="152">
        <v>27</v>
      </c>
      <c r="I18" s="152">
        <v>26</v>
      </c>
      <c r="J18" s="152">
        <v>29</v>
      </c>
      <c r="K18" s="152">
        <v>16.8</v>
      </c>
      <c r="L18" s="152">
        <v>339</v>
      </c>
      <c r="M18" s="152">
        <v>1060</v>
      </c>
      <c r="N18" s="152">
        <v>7.65</v>
      </c>
      <c r="O18" s="152">
        <v>6.28</v>
      </c>
      <c r="P18" s="152">
        <v>11.1</v>
      </c>
      <c r="Q18" s="152">
        <v>37.5</v>
      </c>
      <c r="R18" s="152">
        <v>397</v>
      </c>
      <c r="S18" s="152">
        <v>59.7</v>
      </c>
      <c r="T18" s="152">
        <v>17.7</v>
      </c>
      <c r="U18" s="152">
        <v>29.6</v>
      </c>
    </row>
    <row r="19" spans="1:21">
      <c r="A19" s="153"/>
      <c r="B19" s="147"/>
      <c r="C19" s="154" t="s">
        <v>470</v>
      </c>
      <c r="D19" s="153"/>
      <c r="E19" s="155">
        <f>AVERAGE(E3:E10)</f>
        <v>3.8037499999999995</v>
      </c>
      <c r="F19" s="155">
        <f t="shared" ref="F19:U19" si="0">AVERAGE(F3:F10)</f>
        <v>3.6587500000000004</v>
      </c>
      <c r="G19" s="155">
        <f t="shared" si="0"/>
        <v>68.25</v>
      </c>
      <c r="H19" s="155">
        <f t="shared" si="0"/>
        <v>25.5</v>
      </c>
      <c r="I19" s="155">
        <f t="shared" si="0"/>
        <v>38.125</v>
      </c>
      <c r="J19" s="155">
        <f t="shared" si="0"/>
        <v>28.125</v>
      </c>
      <c r="K19" s="155">
        <f t="shared" si="0"/>
        <v>14.125</v>
      </c>
      <c r="L19" s="155">
        <f t="shared" si="0"/>
        <v>302.125</v>
      </c>
      <c r="M19" s="155">
        <f t="shared" si="0"/>
        <v>426.125</v>
      </c>
      <c r="N19" s="155">
        <f t="shared" si="0"/>
        <v>10.737142857142857</v>
      </c>
      <c r="O19" s="155">
        <f t="shared" si="0"/>
        <v>6.4314285714285715</v>
      </c>
      <c r="P19" s="155">
        <f t="shared" si="0"/>
        <v>10.757142857142856</v>
      </c>
      <c r="Q19" s="155">
        <f t="shared" si="0"/>
        <v>35.185714285714283</v>
      </c>
      <c r="R19" s="155">
        <f t="shared" si="0"/>
        <v>308.28571428571428</v>
      </c>
      <c r="S19" s="155">
        <f t="shared" si="0"/>
        <v>54.744285714285716</v>
      </c>
      <c r="T19" s="155">
        <f t="shared" si="0"/>
        <v>16.74285714285714</v>
      </c>
      <c r="U19" s="155">
        <f t="shared" si="0"/>
        <v>30.571428571428566</v>
      </c>
    </row>
    <row r="20" spans="1:21">
      <c r="C20" s="156" t="s">
        <v>471</v>
      </c>
      <c r="E20" s="155">
        <f>AVERAGE(E11:E18)</f>
        <v>3.7912499999999998</v>
      </c>
      <c r="F20" s="155">
        <f t="shared" ref="F20:U20" si="1">AVERAGE(F11:F18)</f>
        <v>3.7650000000000001</v>
      </c>
      <c r="G20" s="155">
        <f t="shared" si="1"/>
        <v>62.5</v>
      </c>
      <c r="H20" s="155">
        <f t="shared" si="1"/>
        <v>24.75</v>
      </c>
      <c r="I20" s="155">
        <f t="shared" si="1"/>
        <v>31.75</v>
      </c>
      <c r="J20" s="155">
        <f t="shared" si="1"/>
        <v>20.875</v>
      </c>
      <c r="K20" s="155">
        <f t="shared" si="1"/>
        <v>15.274999999999999</v>
      </c>
      <c r="L20" s="155">
        <f t="shared" si="1"/>
        <v>289.25</v>
      </c>
      <c r="M20" s="155">
        <f t="shared" si="1"/>
        <v>550</v>
      </c>
      <c r="N20" s="155">
        <f t="shared" si="1"/>
        <v>11.52125</v>
      </c>
      <c r="O20" s="155">
        <f t="shared" si="1"/>
        <v>5.9574999999999996</v>
      </c>
      <c r="P20" s="155">
        <f t="shared" si="1"/>
        <v>10.074999999999999</v>
      </c>
      <c r="Q20" s="155">
        <f t="shared" si="1"/>
        <v>33.237499999999997</v>
      </c>
      <c r="R20" s="155">
        <f t="shared" si="1"/>
        <v>383.5</v>
      </c>
      <c r="S20" s="155">
        <f t="shared" si="1"/>
        <v>55.9</v>
      </c>
      <c r="T20" s="155">
        <f t="shared" si="1"/>
        <v>16.974999999999998</v>
      </c>
      <c r="U20" s="155">
        <f t="shared" si="1"/>
        <v>30.337499999999999</v>
      </c>
    </row>
    <row r="21" spans="1:21">
      <c r="C21" s="156" t="s">
        <v>424</v>
      </c>
      <c r="E21" s="155">
        <f>TTEST(E3:E10,E11:E18,2,3)</f>
        <v>0.9335323098725623</v>
      </c>
      <c r="F21" s="155">
        <f t="shared" ref="F21:U21" si="2">TTEST(F3:F10,F11:F18,2,3)</f>
        <v>0.73632426355078096</v>
      </c>
      <c r="G21" s="155">
        <f t="shared" si="2"/>
        <v>0.60796205610626619</v>
      </c>
      <c r="H21" s="155">
        <f t="shared" si="2"/>
        <v>0.65733836074570728</v>
      </c>
      <c r="I21" s="155">
        <f t="shared" si="2"/>
        <v>0.13590890572586301</v>
      </c>
      <c r="J21" s="155">
        <f t="shared" si="2"/>
        <v>0.18331122979753223</v>
      </c>
      <c r="K21" s="155">
        <f t="shared" si="2"/>
        <v>0.2549793837941064</v>
      </c>
      <c r="L21" s="155">
        <f t="shared" si="2"/>
        <v>0.73308047006541188</v>
      </c>
      <c r="M21" s="155">
        <f t="shared" si="2"/>
        <v>0.26556716659960533</v>
      </c>
      <c r="N21" s="155">
        <f t="shared" si="2"/>
        <v>0.75129080016882754</v>
      </c>
      <c r="O21" s="155">
        <f t="shared" si="2"/>
        <v>0.10786748491215759</v>
      </c>
      <c r="P21" s="155">
        <f t="shared" si="2"/>
        <v>0.17398381233084273</v>
      </c>
      <c r="Q21" s="155">
        <f t="shared" si="2"/>
        <v>0.24663950145238545</v>
      </c>
      <c r="R21" s="155">
        <f t="shared" si="2"/>
        <v>9.1101236301516855E-2</v>
      </c>
      <c r="S21" s="155">
        <f t="shared" si="2"/>
        <v>0.53347720403490828</v>
      </c>
      <c r="T21" s="155">
        <f t="shared" si="2"/>
        <v>0.73162122520027884</v>
      </c>
      <c r="U21" s="155">
        <f t="shared" si="2"/>
        <v>0.5334005684928238</v>
      </c>
    </row>
    <row r="22" spans="1:21">
      <c r="A22" t="s">
        <v>508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A23" s="149" t="s">
        <v>468</v>
      </c>
      <c r="B23" s="149" t="s">
        <v>467</v>
      </c>
      <c r="C23" s="149" t="s">
        <v>466</v>
      </c>
      <c r="D23" s="150" t="s">
        <v>490</v>
      </c>
      <c r="E23" s="151" t="s">
        <v>491</v>
      </c>
      <c r="F23" s="151" t="s">
        <v>492</v>
      </c>
      <c r="G23" s="151" t="s">
        <v>493</v>
      </c>
      <c r="H23" s="151" t="s">
        <v>494</v>
      </c>
      <c r="I23" s="151" t="s">
        <v>495</v>
      </c>
      <c r="J23" s="151" t="s">
        <v>496</v>
      </c>
      <c r="K23" s="151" t="s">
        <v>497</v>
      </c>
      <c r="L23" s="151" t="s">
        <v>498</v>
      </c>
      <c r="M23" s="151" t="s">
        <v>499</v>
      </c>
      <c r="N23" s="151" t="s">
        <v>500</v>
      </c>
      <c r="O23" s="151" t="s">
        <v>501</v>
      </c>
      <c r="P23" s="151" t="s">
        <v>502</v>
      </c>
      <c r="Q23" s="151" t="s">
        <v>503</v>
      </c>
      <c r="R23" s="151" t="s">
        <v>504</v>
      </c>
      <c r="S23" s="151" t="s">
        <v>505</v>
      </c>
      <c r="T23" s="151" t="s">
        <v>506</v>
      </c>
      <c r="U23" s="151" t="s">
        <v>507</v>
      </c>
    </row>
    <row r="24" spans="1:21">
      <c r="A24" s="361" t="s">
        <v>432</v>
      </c>
      <c r="B24" s="120">
        <v>1174</v>
      </c>
      <c r="C24" s="120" t="s">
        <v>431</v>
      </c>
      <c r="D24" s="7">
        <v>1</v>
      </c>
      <c r="E24">
        <v>3.83</v>
      </c>
      <c r="F24">
        <v>2.97</v>
      </c>
      <c r="G24">
        <v>49</v>
      </c>
      <c r="H24">
        <v>25</v>
      </c>
      <c r="I24">
        <v>32</v>
      </c>
      <c r="J24">
        <v>44</v>
      </c>
      <c r="K24">
        <v>15.3</v>
      </c>
      <c r="L24">
        <v>186</v>
      </c>
      <c r="N24">
        <v>9.4499999999999993</v>
      </c>
      <c r="O24">
        <v>5.61</v>
      </c>
      <c r="P24">
        <v>10.5</v>
      </c>
      <c r="Q24">
        <v>32.4</v>
      </c>
      <c r="R24">
        <v>297</v>
      </c>
      <c r="S24">
        <v>57.8</v>
      </c>
      <c r="T24">
        <v>18.7</v>
      </c>
      <c r="U24">
        <v>32.4</v>
      </c>
    </row>
    <row r="25" spans="1:21">
      <c r="A25" s="361"/>
      <c r="B25" s="120">
        <v>1271</v>
      </c>
      <c r="C25" s="120">
        <v>80</v>
      </c>
      <c r="D25" s="7">
        <v>2</v>
      </c>
      <c r="E25">
        <v>3.66</v>
      </c>
      <c r="F25">
        <v>4.08</v>
      </c>
      <c r="G25">
        <v>61</v>
      </c>
      <c r="H25">
        <v>38</v>
      </c>
      <c r="I25">
        <v>29</v>
      </c>
      <c r="J25">
        <v>54</v>
      </c>
      <c r="K25">
        <v>14.2</v>
      </c>
      <c r="L25">
        <v>348</v>
      </c>
      <c r="M25">
        <v>185</v>
      </c>
      <c r="N25">
        <v>7.06</v>
      </c>
      <c r="O25">
        <v>6.35</v>
      </c>
      <c r="P25">
        <v>9.5</v>
      </c>
      <c r="Q25">
        <v>30.9</v>
      </c>
      <c r="R25">
        <v>336</v>
      </c>
      <c r="S25">
        <v>48.7</v>
      </c>
      <c r="T25">
        <v>15</v>
      </c>
      <c r="U25">
        <v>30.7</v>
      </c>
    </row>
    <row r="26" spans="1:21">
      <c r="A26" s="361"/>
      <c r="B26" s="120">
        <v>1209</v>
      </c>
      <c r="C26" s="120">
        <v>16</v>
      </c>
      <c r="D26" s="7">
        <v>3</v>
      </c>
      <c r="E26">
        <v>3.77</v>
      </c>
      <c r="F26">
        <v>3.87</v>
      </c>
      <c r="G26">
        <v>73</v>
      </c>
      <c r="H26">
        <v>28</v>
      </c>
      <c r="I26">
        <v>30</v>
      </c>
      <c r="J26">
        <v>32</v>
      </c>
      <c r="K26">
        <v>13.6</v>
      </c>
      <c r="L26">
        <v>245</v>
      </c>
      <c r="M26">
        <v>249</v>
      </c>
      <c r="N26">
        <v>14.46</v>
      </c>
      <c r="O26">
        <v>5.15</v>
      </c>
      <c r="P26">
        <v>9</v>
      </c>
      <c r="Q26">
        <v>29.3</v>
      </c>
      <c r="R26">
        <v>342</v>
      </c>
      <c r="S26">
        <v>56.9</v>
      </c>
      <c r="T26">
        <v>17.5</v>
      </c>
      <c r="U26">
        <v>30.7</v>
      </c>
    </row>
    <row r="27" spans="1:21">
      <c r="A27" s="361"/>
      <c r="B27" s="120">
        <v>1253</v>
      </c>
      <c r="C27" s="120">
        <v>48</v>
      </c>
      <c r="D27" s="7">
        <v>4</v>
      </c>
      <c r="E27">
        <v>3.69</v>
      </c>
      <c r="F27">
        <v>3.63</v>
      </c>
      <c r="G27">
        <v>64</v>
      </c>
      <c r="H27">
        <v>28</v>
      </c>
      <c r="I27">
        <v>25</v>
      </c>
      <c r="J27">
        <v>51</v>
      </c>
      <c r="K27">
        <v>14</v>
      </c>
      <c r="L27">
        <v>360</v>
      </c>
      <c r="M27">
        <v>198</v>
      </c>
      <c r="N27">
        <v>10.61</v>
      </c>
      <c r="O27">
        <v>5.87</v>
      </c>
      <c r="P27">
        <v>9.6</v>
      </c>
      <c r="Q27">
        <v>31.1</v>
      </c>
      <c r="R27">
        <v>326</v>
      </c>
      <c r="S27">
        <v>53</v>
      </c>
      <c r="T27">
        <v>16.399999999999999</v>
      </c>
      <c r="U27">
        <v>30.9</v>
      </c>
    </row>
    <row r="28" spans="1:21">
      <c r="A28" s="361" t="s">
        <v>430</v>
      </c>
      <c r="B28" s="120">
        <v>1200</v>
      </c>
      <c r="C28" s="120">
        <v>23</v>
      </c>
      <c r="D28" s="7">
        <v>7</v>
      </c>
      <c r="E28">
        <v>3.51</v>
      </c>
      <c r="F28">
        <v>4.4400000000000004</v>
      </c>
      <c r="G28">
        <v>82</v>
      </c>
      <c r="H28">
        <v>20</v>
      </c>
      <c r="I28">
        <v>52</v>
      </c>
      <c r="J28">
        <v>49</v>
      </c>
      <c r="K28">
        <v>14.5</v>
      </c>
      <c r="L28">
        <v>211</v>
      </c>
      <c r="M28">
        <v>153</v>
      </c>
      <c r="N28">
        <v>17.18</v>
      </c>
      <c r="O28">
        <v>6.35</v>
      </c>
      <c r="P28">
        <v>10.1</v>
      </c>
      <c r="Q28">
        <v>33.5</v>
      </c>
      <c r="R28">
        <v>554</v>
      </c>
      <c r="S28">
        <v>52.8</v>
      </c>
      <c r="T28">
        <v>15.9</v>
      </c>
      <c r="U28">
        <v>30.1</v>
      </c>
    </row>
    <row r="29" spans="1:21">
      <c r="A29" s="361"/>
      <c r="B29" s="120">
        <v>1241</v>
      </c>
      <c r="C29" s="120">
        <v>8</v>
      </c>
      <c r="D29" s="7">
        <v>5</v>
      </c>
      <c r="E29">
        <v>3.62</v>
      </c>
      <c r="F29">
        <v>4.83</v>
      </c>
      <c r="G29">
        <v>57</v>
      </c>
      <c r="H29">
        <v>26</v>
      </c>
      <c r="I29">
        <v>41</v>
      </c>
      <c r="J29">
        <v>53</v>
      </c>
      <c r="K29">
        <v>15.5</v>
      </c>
      <c r="L29">
        <v>301</v>
      </c>
      <c r="M29">
        <v>225</v>
      </c>
      <c r="N29">
        <v>10.220000000000001</v>
      </c>
      <c r="O29">
        <v>5.99</v>
      </c>
      <c r="P29">
        <v>10.8</v>
      </c>
      <c r="Q29">
        <v>34.200000000000003</v>
      </c>
      <c r="R29">
        <v>325</v>
      </c>
      <c r="S29">
        <v>57.1</v>
      </c>
      <c r="T29">
        <v>18</v>
      </c>
      <c r="U29">
        <v>31.6</v>
      </c>
    </row>
    <row r="30" spans="1:21">
      <c r="A30" s="361"/>
      <c r="B30" s="120">
        <v>1229</v>
      </c>
      <c r="C30" s="120">
        <v>69</v>
      </c>
      <c r="D30" s="7">
        <v>6</v>
      </c>
      <c r="E30">
        <v>3.86</v>
      </c>
      <c r="F30">
        <v>3.41</v>
      </c>
      <c r="G30">
        <v>119</v>
      </c>
      <c r="H30">
        <v>35</v>
      </c>
      <c r="I30">
        <v>55</v>
      </c>
      <c r="J30">
        <v>28</v>
      </c>
      <c r="K30">
        <v>14.5</v>
      </c>
      <c r="L30">
        <v>229</v>
      </c>
      <c r="M30">
        <v>238</v>
      </c>
      <c r="N30">
        <v>12.28</v>
      </c>
      <c r="O30">
        <v>6.96</v>
      </c>
      <c r="P30">
        <v>12</v>
      </c>
      <c r="Q30">
        <v>38.299999999999997</v>
      </c>
      <c r="R30">
        <v>395</v>
      </c>
      <c r="S30">
        <v>55</v>
      </c>
      <c r="T30">
        <v>17.2</v>
      </c>
      <c r="U30">
        <v>31.3</v>
      </c>
    </row>
    <row r="31" spans="1:21">
      <c r="A31" s="361"/>
      <c r="B31" s="120">
        <v>1242</v>
      </c>
      <c r="C31" s="120">
        <v>49</v>
      </c>
      <c r="D31" s="7">
        <v>8</v>
      </c>
      <c r="E31">
        <v>3.79</v>
      </c>
      <c r="F31">
        <v>2.77</v>
      </c>
      <c r="G31">
        <v>73</v>
      </c>
      <c r="H31">
        <v>26</v>
      </c>
      <c r="I31">
        <v>40</v>
      </c>
      <c r="J31">
        <v>63</v>
      </c>
      <c r="K31">
        <v>15.5</v>
      </c>
      <c r="L31">
        <v>441</v>
      </c>
      <c r="M31">
        <v>363</v>
      </c>
    </row>
    <row r="32" spans="1:21">
      <c r="A32" s="361" t="s">
        <v>429</v>
      </c>
      <c r="B32" s="120">
        <v>88</v>
      </c>
      <c r="C32" s="120">
        <v>88</v>
      </c>
      <c r="D32" s="7">
        <v>10</v>
      </c>
      <c r="E32">
        <v>3.76</v>
      </c>
      <c r="F32">
        <v>3.95</v>
      </c>
      <c r="G32">
        <v>56</v>
      </c>
      <c r="H32">
        <v>35</v>
      </c>
      <c r="I32">
        <v>30</v>
      </c>
      <c r="J32">
        <v>45</v>
      </c>
      <c r="K32">
        <v>14.8</v>
      </c>
      <c r="L32">
        <v>186</v>
      </c>
      <c r="M32">
        <v>160</v>
      </c>
      <c r="N32">
        <v>12.07</v>
      </c>
      <c r="O32">
        <v>5.13</v>
      </c>
      <c r="P32">
        <v>8.6</v>
      </c>
      <c r="Q32">
        <v>27.7</v>
      </c>
      <c r="R32">
        <v>334</v>
      </c>
      <c r="S32">
        <v>54</v>
      </c>
      <c r="T32">
        <v>16.8</v>
      </c>
      <c r="U32">
        <v>31</v>
      </c>
    </row>
    <row r="33" spans="1:21">
      <c r="A33" s="361"/>
      <c r="B33" s="120">
        <v>1236</v>
      </c>
      <c r="C33" s="120">
        <v>7</v>
      </c>
      <c r="D33" s="7">
        <v>11</v>
      </c>
      <c r="E33">
        <v>4.18</v>
      </c>
      <c r="F33">
        <v>3.52</v>
      </c>
      <c r="G33">
        <v>62</v>
      </c>
      <c r="H33">
        <v>30</v>
      </c>
      <c r="I33">
        <v>38</v>
      </c>
      <c r="J33">
        <v>28</v>
      </c>
      <c r="K33">
        <v>15.3</v>
      </c>
      <c r="L33">
        <v>319</v>
      </c>
      <c r="M33">
        <v>286</v>
      </c>
      <c r="N33">
        <v>10.19</v>
      </c>
      <c r="O33">
        <v>6.22</v>
      </c>
      <c r="P33">
        <v>10.5</v>
      </c>
      <c r="Q33">
        <v>34</v>
      </c>
      <c r="R33">
        <v>466</v>
      </c>
      <c r="S33">
        <v>54.7</v>
      </c>
      <c r="T33">
        <v>16.899999999999999</v>
      </c>
      <c r="U33">
        <v>30.9</v>
      </c>
    </row>
    <row r="34" spans="1:21">
      <c r="A34" s="361"/>
      <c r="B34" s="120">
        <v>1275</v>
      </c>
      <c r="C34" s="120">
        <v>96</v>
      </c>
      <c r="D34" s="7">
        <v>9</v>
      </c>
      <c r="E34">
        <v>3.38</v>
      </c>
      <c r="F34">
        <v>4.2699999999999996</v>
      </c>
      <c r="G34">
        <v>70</v>
      </c>
      <c r="H34">
        <v>24</v>
      </c>
      <c r="I34">
        <v>27</v>
      </c>
      <c r="J34">
        <v>31</v>
      </c>
      <c r="K34">
        <v>12</v>
      </c>
      <c r="L34">
        <v>354</v>
      </c>
      <c r="M34">
        <v>228</v>
      </c>
      <c r="N34">
        <v>13.34</v>
      </c>
      <c r="O34">
        <v>5.65</v>
      </c>
      <c r="P34">
        <v>9.8000000000000007</v>
      </c>
      <c r="Q34">
        <v>31.9</v>
      </c>
      <c r="R34">
        <v>481</v>
      </c>
      <c r="S34">
        <v>56.5</v>
      </c>
      <c r="T34">
        <v>17.3</v>
      </c>
      <c r="U34">
        <v>30.7</v>
      </c>
    </row>
    <row r="35" spans="1:21">
      <c r="A35" s="361"/>
      <c r="B35" s="120">
        <v>1250</v>
      </c>
      <c r="C35" s="120">
        <v>41</v>
      </c>
      <c r="D35" s="7">
        <v>12</v>
      </c>
      <c r="E35">
        <v>3.96</v>
      </c>
      <c r="F35">
        <v>3.39</v>
      </c>
      <c r="G35">
        <v>66</v>
      </c>
      <c r="H35">
        <v>27</v>
      </c>
      <c r="I35">
        <v>42</v>
      </c>
      <c r="J35">
        <v>43</v>
      </c>
      <c r="K35">
        <v>15.4</v>
      </c>
      <c r="L35">
        <v>303</v>
      </c>
      <c r="M35">
        <v>171</v>
      </c>
      <c r="N35">
        <v>15.15</v>
      </c>
      <c r="O35">
        <v>6.3</v>
      </c>
      <c r="P35">
        <v>10</v>
      </c>
      <c r="Q35">
        <v>32.799999999999997</v>
      </c>
      <c r="R35">
        <v>367</v>
      </c>
      <c r="S35">
        <v>52.1</v>
      </c>
      <c r="T35">
        <v>15.9</v>
      </c>
      <c r="U35">
        <v>30.5</v>
      </c>
    </row>
    <row r="36" spans="1:21">
      <c r="A36" s="362" t="s">
        <v>426</v>
      </c>
      <c r="B36" s="121">
        <v>1255</v>
      </c>
      <c r="C36" s="121">
        <v>77</v>
      </c>
      <c r="D36" s="7">
        <v>15</v>
      </c>
      <c r="E36">
        <v>4.03</v>
      </c>
      <c r="F36">
        <v>2.62</v>
      </c>
      <c r="G36">
        <v>56</v>
      </c>
      <c r="H36">
        <v>23</v>
      </c>
      <c r="I36">
        <v>30</v>
      </c>
      <c r="J36">
        <v>38</v>
      </c>
      <c r="K36">
        <v>17.2</v>
      </c>
      <c r="L36">
        <v>382</v>
      </c>
      <c r="M36">
        <v>194</v>
      </c>
      <c r="N36">
        <v>22.45</v>
      </c>
      <c r="O36">
        <v>6.85</v>
      </c>
      <c r="P36">
        <v>10.6</v>
      </c>
      <c r="Q36">
        <v>35.299999999999997</v>
      </c>
      <c r="R36">
        <v>265</v>
      </c>
      <c r="S36">
        <v>51.5</v>
      </c>
      <c r="T36">
        <v>15.5</v>
      </c>
      <c r="U36">
        <v>30</v>
      </c>
    </row>
    <row r="37" spans="1:21">
      <c r="A37" s="361"/>
      <c r="B37" s="120">
        <v>1349</v>
      </c>
      <c r="C37" s="120">
        <v>53</v>
      </c>
      <c r="D37" s="7">
        <v>14</v>
      </c>
      <c r="E37">
        <v>3.7</v>
      </c>
      <c r="F37">
        <v>3.59</v>
      </c>
      <c r="G37">
        <v>77</v>
      </c>
      <c r="H37">
        <v>28</v>
      </c>
      <c r="I37">
        <v>26</v>
      </c>
      <c r="J37">
        <v>48</v>
      </c>
      <c r="K37">
        <v>14.8</v>
      </c>
      <c r="L37">
        <v>261</v>
      </c>
      <c r="M37">
        <v>168</v>
      </c>
      <c r="N37">
        <v>7.36</v>
      </c>
      <c r="O37">
        <v>5.93</v>
      </c>
      <c r="P37">
        <v>10.6</v>
      </c>
      <c r="Q37">
        <v>34.4</v>
      </c>
      <c r="R37">
        <v>374</v>
      </c>
      <c r="S37">
        <v>58</v>
      </c>
      <c r="T37">
        <v>17.899999999999999</v>
      </c>
      <c r="U37">
        <v>30.8</v>
      </c>
    </row>
    <row r="38" spans="1:21">
      <c r="A38" s="361"/>
      <c r="B38" s="120">
        <v>1225</v>
      </c>
      <c r="C38" s="120">
        <v>51</v>
      </c>
      <c r="D38" s="7">
        <v>13</v>
      </c>
      <c r="E38">
        <v>3.6</v>
      </c>
      <c r="F38">
        <v>3.8</v>
      </c>
      <c r="G38">
        <v>54</v>
      </c>
      <c r="H38">
        <v>26</v>
      </c>
      <c r="I38">
        <v>31</v>
      </c>
      <c r="J38">
        <v>36</v>
      </c>
      <c r="K38">
        <v>13.9</v>
      </c>
      <c r="L38">
        <v>238</v>
      </c>
      <c r="M38">
        <v>148</v>
      </c>
      <c r="N38">
        <v>16.03</v>
      </c>
      <c r="O38">
        <v>5.18</v>
      </c>
      <c r="P38">
        <v>9.4</v>
      </c>
      <c r="Q38">
        <v>30.4</v>
      </c>
      <c r="R38">
        <v>329</v>
      </c>
      <c r="S38">
        <v>58.7</v>
      </c>
      <c r="T38">
        <v>18.100000000000001</v>
      </c>
      <c r="U38">
        <v>30.9</v>
      </c>
    </row>
    <row r="39" spans="1:21">
      <c r="A39" s="361"/>
      <c r="B39" s="120">
        <v>1184</v>
      </c>
      <c r="C39" s="120">
        <v>70</v>
      </c>
      <c r="D39" s="7">
        <v>16</v>
      </c>
      <c r="E39">
        <v>3.77</v>
      </c>
      <c r="F39">
        <v>3.59</v>
      </c>
      <c r="G39">
        <v>55</v>
      </c>
      <c r="H39">
        <v>28</v>
      </c>
      <c r="I39">
        <v>23</v>
      </c>
      <c r="J39">
        <v>47</v>
      </c>
      <c r="K39">
        <v>15.7</v>
      </c>
      <c r="L39">
        <v>303</v>
      </c>
      <c r="M39">
        <v>192</v>
      </c>
      <c r="N39">
        <v>8.48</v>
      </c>
      <c r="O39">
        <v>6.02</v>
      </c>
      <c r="P39">
        <v>10.7</v>
      </c>
      <c r="Q39">
        <v>35.799999999999997</v>
      </c>
      <c r="R39">
        <v>177</v>
      </c>
      <c r="S39">
        <v>59.5</v>
      </c>
      <c r="T39">
        <v>17.8</v>
      </c>
      <c r="U39">
        <v>29.9</v>
      </c>
    </row>
    <row r="40" spans="1:21">
      <c r="C40" s="154" t="s">
        <v>470</v>
      </c>
      <c r="D40" s="153"/>
      <c r="E40" s="155">
        <f>AVERAGE(E24:E31)</f>
        <v>3.7162500000000001</v>
      </c>
      <c r="F40" s="155">
        <f t="shared" ref="F40:U40" si="3">AVERAGE(F24:F31)</f>
        <v>3.75</v>
      </c>
      <c r="G40" s="155">
        <f t="shared" si="3"/>
        <v>72.25</v>
      </c>
      <c r="H40" s="155">
        <f t="shared" si="3"/>
        <v>28.25</v>
      </c>
      <c r="I40" s="155">
        <f t="shared" si="3"/>
        <v>38</v>
      </c>
      <c r="J40" s="155">
        <f t="shared" si="3"/>
        <v>46.75</v>
      </c>
      <c r="K40" s="155">
        <f t="shared" si="3"/>
        <v>14.637499999999999</v>
      </c>
      <c r="L40" s="155">
        <f t="shared" si="3"/>
        <v>290.125</v>
      </c>
      <c r="M40" s="155">
        <f t="shared" si="3"/>
        <v>230.14285714285714</v>
      </c>
      <c r="N40" s="155">
        <f t="shared" si="3"/>
        <v>11.608571428571429</v>
      </c>
      <c r="O40" s="155">
        <f t="shared" si="3"/>
        <v>6.04</v>
      </c>
      <c r="P40" s="155">
        <f t="shared" si="3"/>
        <v>10.214285714285714</v>
      </c>
      <c r="Q40" s="155">
        <f t="shared" si="3"/>
        <v>32.81428571428571</v>
      </c>
      <c r="R40" s="155">
        <f t="shared" si="3"/>
        <v>367.85714285714283</v>
      </c>
      <c r="S40" s="155">
        <f t="shared" si="3"/>
        <v>54.471428571428575</v>
      </c>
      <c r="T40" s="155">
        <f t="shared" si="3"/>
        <v>16.957142857142859</v>
      </c>
      <c r="U40" s="155">
        <f t="shared" si="3"/>
        <v>31.099999999999998</v>
      </c>
    </row>
    <row r="41" spans="1:21">
      <c r="C41" s="156" t="s">
        <v>471</v>
      </c>
      <c r="E41" s="155">
        <f>AVERAGE(E32:E39)</f>
        <v>3.7975000000000003</v>
      </c>
      <c r="F41" s="155">
        <f t="shared" ref="F41:U41" si="4">AVERAGE(F32:F39)</f>
        <v>3.5912500000000001</v>
      </c>
      <c r="G41" s="155">
        <f t="shared" si="4"/>
        <v>62</v>
      </c>
      <c r="H41" s="155">
        <f t="shared" si="4"/>
        <v>27.625</v>
      </c>
      <c r="I41" s="155">
        <f t="shared" si="4"/>
        <v>30.875</v>
      </c>
      <c r="J41" s="155">
        <f t="shared" si="4"/>
        <v>39.5</v>
      </c>
      <c r="K41" s="155">
        <f t="shared" si="4"/>
        <v>14.887500000000001</v>
      </c>
      <c r="L41" s="155">
        <f t="shared" si="4"/>
        <v>293.25</v>
      </c>
      <c r="M41" s="155">
        <f t="shared" si="4"/>
        <v>193.375</v>
      </c>
      <c r="N41" s="155">
        <f t="shared" si="4"/>
        <v>13.133749999999999</v>
      </c>
      <c r="O41" s="155">
        <f t="shared" si="4"/>
        <v>5.91</v>
      </c>
      <c r="P41" s="155">
        <f t="shared" si="4"/>
        <v>10.025000000000002</v>
      </c>
      <c r="Q41" s="155">
        <f t="shared" si="4"/>
        <v>32.787500000000001</v>
      </c>
      <c r="R41" s="155">
        <f t="shared" si="4"/>
        <v>349.125</v>
      </c>
      <c r="S41" s="155">
        <f t="shared" si="4"/>
        <v>55.624999999999993</v>
      </c>
      <c r="T41" s="155">
        <f t="shared" si="4"/>
        <v>17.025000000000002</v>
      </c>
      <c r="U41" s="155">
        <f t="shared" si="4"/>
        <v>30.587500000000002</v>
      </c>
    </row>
    <row r="42" spans="1:21">
      <c r="C42" s="156" t="s">
        <v>424</v>
      </c>
      <c r="E42" s="155">
        <f>TTEST(E24:E31,E32:E39,2,3)</f>
        <v>0.43134681858928658</v>
      </c>
      <c r="F42" s="155">
        <f t="shared" ref="F42:U42" si="5">TTEST(F24:F31,F32:F39,2,3)</f>
        <v>0.60768446587679947</v>
      </c>
      <c r="G42" s="155">
        <f t="shared" si="5"/>
        <v>0.24110286803091435</v>
      </c>
      <c r="H42" s="155">
        <f t="shared" si="5"/>
        <v>0.80038710974460359</v>
      </c>
      <c r="I42" s="155">
        <f t="shared" si="5"/>
        <v>0.13987341969675435</v>
      </c>
      <c r="J42" s="155">
        <f t="shared" si="5"/>
        <v>0.1651017798116817</v>
      </c>
      <c r="K42" s="155">
        <f t="shared" si="5"/>
        <v>0.68001190096523434</v>
      </c>
      <c r="L42" s="155">
        <f t="shared" si="5"/>
        <v>0.93618529961838193</v>
      </c>
      <c r="M42" s="155">
        <f t="shared" si="5"/>
        <v>0.24711036112692839</v>
      </c>
      <c r="N42" s="155">
        <f t="shared" si="5"/>
        <v>0.48764389046748979</v>
      </c>
      <c r="O42" s="155">
        <f t="shared" si="5"/>
        <v>0.67332284088660366</v>
      </c>
      <c r="P42" s="155">
        <f t="shared" si="5"/>
        <v>0.68802804654515737</v>
      </c>
      <c r="Q42" s="155">
        <f t="shared" si="5"/>
        <v>0.98572997613870594</v>
      </c>
      <c r="R42" s="155">
        <f t="shared" si="5"/>
        <v>0.70397910710864287</v>
      </c>
      <c r="S42" s="155">
        <f t="shared" si="5"/>
        <v>0.4896780840684879</v>
      </c>
      <c r="T42" s="155">
        <f t="shared" si="5"/>
        <v>0.9099203598749428</v>
      </c>
      <c r="U42" s="155">
        <f t="shared" si="5"/>
        <v>0.14192589405156053</v>
      </c>
    </row>
    <row r="44" spans="1:2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</sheetData>
  <mergeCells count="8">
    <mergeCell ref="A32:A35"/>
    <mergeCell ref="A36:A39"/>
    <mergeCell ref="A3:A6"/>
    <mergeCell ref="A7:A10"/>
    <mergeCell ref="A11:A14"/>
    <mergeCell ref="A15:A18"/>
    <mergeCell ref="A24:A27"/>
    <mergeCell ref="A28:A3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6"/>
  <sheetViews>
    <sheetView workbookViewId="0">
      <selection activeCell="H30" sqref="H30"/>
    </sheetView>
  </sheetViews>
  <sheetFormatPr defaultColWidth="8.875" defaultRowHeight="16.5"/>
  <sheetData>
    <row r="1" spans="1:9">
      <c r="A1" t="s">
        <v>489</v>
      </c>
      <c r="F1" t="s">
        <v>508</v>
      </c>
    </row>
    <row r="2" spans="1:9">
      <c r="A2" s="130" t="s">
        <v>734</v>
      </c>
      <c r="B2" s="130" t="s">
        <v>735</v>
      </c>
      <c r="C2" s="130" t="s">
        <v>736</v>
      </c>
      <c r="D2" s="157" t="s">
        <v>737</v>
      </c>
      <c r="F2" s="320" t="s">
        <v>734</v>
      </c>
      <c r="G2" s="320" t="s">
        <v>735</v>
      </c>
      <c r="H2" s="320" t="s">
        <v>736</v>
      </c>
      <c r="I2" s="157" t="s">
        <v>737</v>
      </c>
    </row>
    <row r="3" spans="1:9">
      <c r="A3" s="339" t="s">
        <v>432</v>
      </c>
      <c r="B3" s="120">
        <v>1174</v>
      </c>
      <c r="C3" s="120" t="s">
        <v>431</v>
      </c>
      <c r="D3" s="7">
        <v>770</v>
      </c>
      <c r="F3" s="339" t="s">
        <v>432</v>
      </c>
      <c r="G3" s="120">
        <v>1174</v>
      </c>
      <c r="H3" s="120" t="s">
        <v>431</v>
      </c>
      <c r="I3" s="7">
        <v>826</v>
      </c>
    </row>
    <row r="4" spans="1:9">
      <c r="A4" s="339"/>
      <c r="B4" s="120">
        <v>1271</v>
      </c>
      <c r="C4" s="120">
        <v>80</v>
      </c>
      <c r="D4" s="7">
        <v>750</v>
      </c>
      <c r="F4" s="339"/>
      <c r="G4" s="120">
        <v>1271</v>
      </c>
      <c r="H4" s="120">
        <v>80</v>
      </c>
      <c r="I4" s="7">
        <v>797</v>
      </c>
    </row>
    <row r="5" spans="1:9">
      <c r="A5" s="339"/>
      <c r="B5" s="120">
        <v>1209</v>
      </c>
      <c r="C5" s="120">
        <v>16</v>
      </c>
      <c r="D5" s="7">
        <v>620</v>
      </c>
      <c r="F5" s="339"/>
      <c r="G5" s="120">
        <v>1209</v>
      </c>
      <c r="H5" s="120">
        <v>16</v>
      </c>
      <c r="I5" s="7">
        <v>635</v>
      </c>
    </row>
    <row r="6" spans="1:9">
      <c r="A6" s="339"/>
      <c r="B6" s="120">
        <v>1253</v>
      </c>
      <c r="C6" s="120">
        <v>48</v>
      </c>
      <c r="D6" s="7">
        <v>671</v>
      </c>
      <c r="F6" s="339"/>
      <c r="G6" s="120">
        <v>1253</v>
      </c>
      <c r="H6" s="120">
        <v>48</v>
      </c>
      <c r="I6" s="7">
        <v>722</v>
      </c>
    </row>
    <row r="7" spans="1:9">
      <c r="A7" s="339" t="s">
        <v>430</v>
      </c>
      <c r="B7" s="120">
        <v>1200</v>
      </c>
      <c r="C7" s="120">
        <v>23</v>
      </c>
      <c r="D7" s="7">
        <v>763</v>
      </c>
      <c r="F7" s="339" t="s">
        <v>430</v>
      </c>
      <c r="G7" s="120">
        <v>1200</v>
      </c>
      <c r="H7" s="120">
        <v>23</v>
      </c>
      <c r="I7" s="7">
        <v>750</v>
      </c>
    </row>
    <row r="8" spans="1:9">
      <c r="A8" s="339"/>
      <c r="B8" s="120">
        <v>1241</v>
      </c>
      <c r="C8" s="120">
        <v>8</v>
      </c>
      <c r="D8" s="7">
        <v>764</v>
      </c>
      <c r="F8" s="339"/>
      <c r="G8" s="120">
        <v>1241</v>
      </c>
      <c r="H8" s="120">
        <v>8</v>
      </c>
      <c r="I8" s="7">
        <v>730</v>
      </c>
    </row>
    <row r="9" spans="1:9">
      <c r="A9" s="339"/>
      <c r="B9" s="120">
        <v>1229</v>
      </c>
      <c r="C9" s="120">
        <v>69</v>
      </c>
      <c r="D9" s="7">
        <v>729</v>
      </c>
      <c r="F9" s="339"/>
      <c r="G9" s="120">
        <v>1229</v>
      </c>
      <c r="H9" s="120">
        <v>69</v>
      </c>
      <c r="I9" s="7">
        <v>790</v>
      </c>
    </row>
    <row r="10" spans="1:9">
      <c r="A10" s="339"/>
      <c r="B10" s="120">
        <v>1242</v>
      </c>
      <c r="C10" s="120">
        <v>49</v>
      </c>
      <c r="D10" s="7">
        <v>740</v>
      </c>
      <c r="F10" s="339"/>
      <c r="G10" s="120">
        <v>1242</v>
      </c>
      <c r="H10" s="120">
        <v>49</v>
      </c>
      <c r="I10" s="7">
        <v>740</v>
      </c>
    </row>
    <row r="11" spans="1:9">
      <c r="A11" s="339" t="s">
        <v>429</v>
      </c>
      <c r="B11" s="120">
        <v>88</v>
      </c>
      <c r="C11" s="120">
        <v>88</v>
      </c>
      <c r="D11" s="7">
        <v>712</v>
      </c>
      <c r="F11" s="339" t="s">
        <v>429</v>
      </c>
      <c r="G11" s="120">
        <v>88</v>
      </c>
      <c r="H11" s="120">
        <v>88</v>
      </c>
      <c r="I11" s="7">
        <v>730</v>
      </c>
    </row>
    <row r="12" spans="1:9">
      <c r="A12" s="339"/>
      <c r="B12" s="120">
        <v>1236</v>
      </c>
      <c r="C12" s="120">
        <v>7</v>
      </c>
      <c r="D12" s="7">
        <v>670</v>
      </c>
      <c r="F12" s="339"/>
      <c r="G12" s="120">
        <v>1236</v>
      </c>
      <c r="H12" s="120">
        <v>7</v>
      </c>
      <c r="I12" s="7">
        <v>684</v>
      </c>
    </row>
    <row r="13" spans="1:9">
      <c r="A13" s="339"/>
      <c r="B13" s="120">
        <v>1275</v>
      </c>
      <c r="C13" s="120">
        <v>96</v>
      </c>
      <c r="D13" s="7">
        <v>647</v>
      </c>
      <c r="F13" s="339"/>
      <c r="G13" s="120">
        <v>1275</v>
      </c>
      <c r="H13" s="120">
        <v>96</v>
      </c>
      <c r="I13" s="7">
        <v>676</v>
      </c>
    </row>
    <row r="14" spans="1:9">
      <c r="A14" s="339"/>
      <c r="B14" s="120">
        <v>1250</v>
      </c>
      <c r="C14" s="120">
        <v>41</v>
      </c>
      <c r="D14" s="7">
        <v>635</v>
      </c>
      <c r="F14" s="339"/>
      <c r="G14" s="120">
        <v>1250</v>
      </c>
      <c r="H14" s="120">
        <v>41</v>
      </c>
      <c r="I14" s="7">
        <v>678</v>
      </c>
    </row>
    <row r="15" spans="1:9">
      <c r="A15" s="352" t="s">
        <v>426</v>
      </c>
      <c r="B15" s="121">
        <v>1255</v>
      </c>
      <c r="C15" s="121">
        <v>77</v>
      </c>
      <c r="D15" s="7">
        <v>631</v>
      </c>
      <c r="F15" s="352" t="s">
        <v>426</v>
      </c>
      <c r="G15" s="121">
        <v>1255</v>
      </c>
      <c r="H15" s="121">
        <v>77</v>
      </c>
      <c r="I15" s="7">
        <v>674</v>
      </c>
    </row>
    <row r="16" spans="1:9">
      <c r="A16" s="339"/>
      <c r="B16" s="120">
        <v>1349</v>
      </c>
      <c r="C16" s="120">
        <v>53</v>
      </c>
      <c r="D16" s="7">
        <v>788</v>
      </c>
      <c r="F16" s="339"/>
      <c r="G16" s="120">
        <v>1349</v>
      </c>
      <c r="H16" s="120">
        <v>53</v>
      </c>
      <c r="I16" s="7">
        <v>754</v>
      </c>
    </row>
    <row r="17" spans="1:9">
      <c r="A17" s="339"/>
      <c r="B17" s="120">
        <v>1225</v>
      </c>
      <c r="C17" s="120">
        <v>51</v>
      </c>
      <c r="D17" s="7">
        <v>718</v>
      </c>
      <c r="F17" s="339"/>
      <c r="G17" s="120">
        <v>1225</v>
      </c>
      <c r="H17" s="120">
        <v>51</v>
      </c>
      <c r="I17" s="7">
        <v>782</v>
      </c>
    </row>
    <row r="18" spans="1:9">
      <c r="A18" s="339"/>
      <c r="B18" s="120">
        <v>1184</v>
      </c>
      <c r="C18" s="120">
        <v>70</v>
      </c>
      <c r="D18" s="7">
        <v>701</v>
      </c>
      <c r="F18" s="339"/>
      <c r="G18" s="120">
        <v>1184</v>
      </c>
      <c r="H18" s="120">
        <v>70</v>
      </c>
      <c r="I18" s="7">
        <v>764</v>
      </c>
    </row>
    <row r="21" spans="1:9">
      <c r="A21" t="s">
        <v>470</v>
      </c>
      <c r="B21" s="2">
        <f>AVERAGE(D3:D10)</f>
        <v>725.875</v>
      </c>
      <c r="F21" t="s">
        <v>470</v>
      </c>
      <c r="G21" s="2">
        <f>AVERAGE(I3:I10)</f>
        <v>748.75</v>
      </c>
    </row>
    <row r="22" spans="1:9">
      <c r="A22" t="s">
        <v>471</v>
      </c>
      <c r="B22" s="2">
        <f>AVERAGE(D11:D18)</f>
        <v>687.75</v>
      </c>
      <c r="F22" t="s">
        <v>471</v>
      </c>
      <c r="G22" s="2">
        <f>AVERAGE(I11:I18)</f>
        <v>717.75</v>
      </c>
    </row>
    <row r="23" spans="1:9">
      <c r="A23" t="s">
        <v>424</v>
      </c>
      <c r="B23" s="4">
        <f>TTEST(D3:D10,D11:D18,2,3)</f>
        <v>0.17309905143407789</v>
      </c>
      <c r="F23" t="s">
        <v>424</v>
      </c>
      <c r="G23" s="4">
        <f>TTEST(I3:I10,I11:I18,2,3)</f>
        <v>0.25626052448143083</v>
      </c>
    </row>
    <row r="25" spans="1:9">
      <c r="D25" s="5">
        <f>AVERAGE(D3:D18)</f>
        <v>706.8125</v>
      </c>
    </row>
    <row r="26" spans="1:9">
      <c r="D26" s="5">
        <f>STDEV(D3:D18)/16</f>
        <v>3.4351293909097032</v>
      </c>
    </row>
  </sheetData>
  <mergeCells count="8">
    <mergeCell ref="A15:A18"/>
    <mergeCell ref="F15:F18"/>
    <mergeCell ref="A3:A6"/>
    <mergeCell ref="F3:F6"/>
    <mergeCell ref="A7:A10"/>
    <mergeCell ref="F7:F10"/>
    <mergeCell ref="A11:A14"/>
    <mergeCell ref="F11:F14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4"/>
  <sheetViews>
    <sheetView workbookViewId="0">
      <selection activeCell="J31" sqref="J31"/>
    </sheetView>
  </sheetViews>
  <sheetFormatPr defaultColWidth="8.875" defaultRowHeight="16.5"/>
  <cols>
    <col min="2" max="3" width="11" bestFit="1" customWidth="1"/>
  </cols>
  <sheetData>
    <row r="1" spans="1:9">
      <c r="A1" s="338" t="s">
        <v>509</v>
      </c>
      <c r="B1" s="363"/>
      <c r="C1" s="363"/>
      <c r="D1" s="364"/>
      <c r="E1" s="1"/>
      <c r="F1" s="338" t="s">
        <v>510</v>
      </c>
      <c r="G1" s="363"/>
      <c r="H1" s="363"/>
      <c r="I1" s="364"/>
    </row>
    <row r="2" spans="1:9">
      <c r="A2" s="158" t="s">
        <v>725</v>
      </c>
      <c r="B2" s="159" t="s">
        <v>738</v>
      </c>
      <c r="C2" s="159" t="s">
        <v>739</v>
      </c>
      <c r="D2" s="160" t="s">
        <v>721</v>
      </c>
      <c r="E2" s="1"/>
      <c r="F2" s="319" t="s">
        <v>725</v>
      </c>
      <c r="G2" s="321" t="s">
        <v>738</v>
      </c>
      <c r="H2" s="321" t="s">
        <v>739</v>
      </c>
      <c r="I2" s="322" t="s">
        <v>721</v>
      </c>
    </row>
    <row r="3" spans="1:9">
      <c r="A3" s="120">
        <v>1174</v>
      </c>
      <c r="B3" s="120">
        <v>5</v>
      </c>
      <c r="C3" s="161">
        <v>243</v>
      </c>
      <c r="D3" s="162">
        <v>28.455555555555552</v>
      </c>
      <c r="E3" s="1"/>
      <c r="F3" s="120">
        <v>88</v>
      </c>
      <c r="G3" s="120">
        <v>5</v>
      </c>
      <c r="H3" s="161">
        <v>235</v>
      </c>
      <c r="I3" s="162">
        <v>35.055555555555557</v>
      </c>
    </row>
    <row r="4" spans="1:9">
      <c r="A4" s="120">
        <v>1271</v>
      </c>
      <c r="B4" s="120">
        <v>1</v>
      </c>
      <c r="C4" s="161">
        <v>311</v>
      </c>
      <c r="D4" s="162">
        <v>30.938888888888886</v>
      </c>
      <c r="E4" s="1"/>
      <c r="F4" s="120">
        <v>1236</v>
      </c>
      <c r="G4" s="120">
        <v>2</v>
      </c>
      <c r="H4" s="161">
        <v>198</v>
      </c>
      <c r="I4" s="162">
        <v>34.588888888888881</v>
      </c>
    </row>
    <row r="5" spans="1:9">
      <c r="A5" s="120">
        <v>1209</v>
      </c>
      <c r="B5" s="120">
        <v>3</v>
      </c>
      <c r="C5" s="161">
        <v>188</v>
      </c>
      <c r="D5" s="162">
        <v>37.722222222222229</v>
      </c>
      <c r="E5" s="1"/>
      <c r="F5" s="120">
        <v>1275</v>
      </c>
      <c r="G5" s="120">
        <v>1</v>
      </c>
      <c r="H5" s="161">
        <v>246</v>
      </c>
      <c r="I5" s="162">
        <v>29.98823529411764</v>
      </c>
    </row>
    <row r="6" spans="1:9">
      <c r="A6" s="120">
        <v>1253</v>
      </c>
      <c r="B6" s="120">
        <v>2</v>
      </c>
      <c r="C6" s="161">
        <v>185</v>
      </c>
      <c r="D6" s="162">
        <v>36.800000000000004</v>
      </c>
      <c r="E6" s="1"/>
      <c r="F6" s="120">
        <v>1250</v>
      </c>
      <c r="G6" s="120">
        <v>2</v>
      </c>
      <c r="H6" s="161">
        <v>246</v>
      </c>
      <c r="I6" s="162">
        <v>35.266666666666673</v>
      </c>
    </row>
    <row r="7" spans="1:9">
      <c r="A7" s="163"/>
      <c r="B7" s="163"/>
      <c r="C7" s="163"/>
      <c r="D7" s="163"/>
      <c r="E7" s="1"/>
      <c r="F7" s="1"/>
      <c r="G7" s="1"/>
      <c r="H7" s="1"/>
      <c r="I7" s="1"/>
    </row>
    <row r="8" spans="1:9">
      <c r="A8" s="1" t="s">
        <v>511</v>
      </c>
      <c r="B8" s="164">
        <f>AVERAGE(B3:B6)</f>
        <v>2.75</v>
      </c>
      <c r="C8" s="164">
        <f>AVERAGE(C3:C6)</f>
        <v>231.75</v>
      </c>
      <c r="D8" s="164">
        <f>AVERAGE(D3:D6)</f>
        <v>33.479166666666671</v>
      </c>
      <c r="E8" s="1"/>
      <c r="F8" s="1"/>
      <c r="G8" s="164">
        <f>AVERAGE(G3:G6)</f>
        <v>2.5</v>
      </c>
      <c r="H8" s="164">
        <f>AVERAGE(H3:H6)</f>
        <v>231.25</v>
      </c>
      <c r="I8" s="164">
        <f>AVERAGE(I3:I6)</f>
        <v>33.724836601307189</v>
      </c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338" t="s">
        <v>512</v>
      </c>
      <c r="B11" s="363"/>
      <c r="C11" s="363"/>
      <c r="D11" s="364"/>
      <c r="E11" s="1"/>
      <c r="F11" s="338" t="s">
        <v>513</v>
      </c>
      <c r="G11" s="363"/>
      <c r="H11" s="363"/>
      <c r="I11" s="364"/>
    </row>
    <row r="12" spans="1:9">
      <c r="A12" s="120">
        <v>1200</v>
      </c>
      <c r="B12" s="120">
        <v>3</v>
      </c>
      <c r="C12" s="161">
        <v>243</v>
      </c>
      <c r="D12" s="162">
        <v>33.476470588235294</v>
      </c>
      <c r="E12" s="1"/>
      <c r="F12" s="120">
        <v>1255</v>
      </c>
      <c r="G12" s="120">
        <v>2</v>
      </c>
      <c r="H12" s="161">
        <v>209</v>
      </c>
      <c r="I12" s="162">
        <v>34.111111111111114</v>
      </c>
    </row>
    <row r="13" spans="1:9">
      <c r="A13" s="120">
        <v>1241</v>
      </c>
      <c r="B13" s="120">
        <v>2</v>
      </c>
      <c r="C13" s="161">
        <v>234</v>
      </c>
      <c r="D13" s="162">
        <v>29.988888888888894</v>
      </c>
      <c r="E13" s="1"/>
      <c r="F13" s="120">
        <v>1349</v>
      </c>
      <c r="G13" s="120">
        <v>3</v>
      </c>
      <c r="H13" s="161">
        <v>285</v>
      </c>
      <c r="I13" s="162">
        <v>32.161111111111111</v>
      </c>
    </row>
    <row r="14" spans="1:9">
      <c r="A14" s="120">
        <v>1229</v>
      </c>
      <c r="B14" s="120">
        <v>2</v>
      </c>
      <c r="C14" s="161">
        <v>234</v>
      </c>
      <c r="D14" s="162">
        <v>35.777777777777771</v>
      </c>
      <c r="E14" s="1"/>
      <c r="F14" s="120">
        <v>1225</v>
      </c>
      <c r="G14" s="120">
        <v>2</v>
      </c>
      <c r="H14" s="161">
        <v>267</v>
      </c>
      <c r="I14" s="162">
        <v>35.655555555555551</v>
      </c>
    </row>
    <row r="15" spans="1:9">
      <c r="A15" s="120">
        <v>1242</v>
      </c>
      <c r="B15" s="120">
        <v>2</v>
      </c>
      <c r="C15" s="161">
        <v>302</v>
      </c>
      <c r="D15" s="162">
        <v>36.241176470588236</v>
      </c>
      <c r="E15" s="1"/>
      <c r="F15" s="120">
        <v>1184</v>
      </c>
      <c r="G15" s="120">
        <v>4</v>
      </c>
      <c r="H15" s="161">
        <v>251</v>
      </c>
      <c r="I15" s="162">
        <v>32.888888888888886</v>
      </c>
    </row>
    <row r="16" spans="1:9">
      <c r="A16" s="163"/>
      <c r="B16" s="163"/>
      <c r="C16" s="163"/>
      <c r="D16" s="163"/>
      <c r="E16" s="1"/>
      <c r="F16" s="1"/>
      <c r="G16" s="1"/>
      <c r="H16" s="1"/>
      <c r="I16" s="1"/>
    </row>
    <row r="17" spans="1:9">
      <c r="A17" s="1"/>
      <c r="B17" s="164">
        <f>AVERAGE(B12:B15)</f>
        <v>2.25</v>
      </c>
      <c r="C17" s="164">
        <f>AVERAGE(C12:C15)</f>
        <v>253.25</v>
      </c>
      <c r="D17" s="164">
        <f>AVERAGE(D12:D15)</f>
        <v>33.871078431372553</v>
      </c>
      <c r="E17" s="1"/>
      <c r="F17" s="1"/>
      <c r="G17" s="164">
        <f>AVERAGE(G12:G15)</f>
        <v>2.75</v>
      </c>
      <c r="H17" s="164">
        <f>AVERAGE(H12:H15)</f>
        <v>253</v>
      </c>
      <c r="I17" s="164">
        <f>AVERAGE(I12:I15)</f>
        <v>33.704166666666666</v>
      </c>
    </row>
    <row r="22" spans="1:9">
      <c r="B22" s="5"/>
      <c r="C22" s="5"/>
      <c r="D22" s="5"/>
    </row>
    <row r="23" spans="1:9">
      <c r="B23" s="5"/>
      <c r="D23" s="5"/>
    </row>
    <row r="24" spans="1:9">
      <c r="B24" s="5"/>
    </row>
  </sheetData>
  <mergeCells count="4">
    <mergeCell ref="A1:D1"/>
    <mergeCell ref="F1:I1"/>
    <mergeCell ref="A11:D11"/>
    <mergeCell ref="F11:I11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0"/>
  <sheetViews>
    <sheetView workbookViewId="0">
      <selection activeCell="I32" sqref="I32"/>
    </sheetView>
  </sheetViews>
  <sheetFormatPr defaultColWidth="8.875" defaultRowHeight="16.5"/>
  <cols>
    <col min="5" max="5" width="13" bestFit="1" customWidth="1"/>
    <col min="6" max="6" width="24" bestFit="1" customWidth="1"/>
  </cols>
  <sheetData>
    <row r="1" spans="1:12">
      <c r="A1" s="158" t="s">
        <v>725</v>
      </c>
      <c r="B1" s="159" t="s">
        <v>727</v>
      </c>
      <c r="C1" s="159" t="s">
        <v>738</v>
      </c>
      <c r="D1" s="160" t="s">
        <v>721</v>
      </c>
      <c r="E1" s="165" t="s">
        <v>740</v>
      </c>
      <c r="F1" s="165" t="s">
        <v>741</v>
      </c>
    </row>
    <row r="2" spans="1:12">
      <c r="A2" s="120">
        <v>1174</v>
      </c>
      <c r="B2" s="120" t="s">
        <v>431</v>
      </c>
      <c r="C2" s="120">
        <v>5</v>
      </c>
      <c r="D2" s="162">
        <v>28.455555555555598</v>
      </c>
      <c r="E2" s="166">
        <v>39965</v>
      </c>
      <c r="F2" s="166">
        <v>42358</v>
      </c>
      <c r="I2">
        <f t="shared" ref="I2:I17" si="0">F2-E2</f>
        <v>2393</v>
      </c>
      <c r="J2">
        <v>243</v>
      </c>
      <c r="K2">
        <f>I2+J2</f>
        <v>2636</v>
      </c>
      <c r="L2">
        <f>K2/30</f>
        <v>87.86666666666666</v>
      </c>
    </row>
    <row r="3" spans="1:12">
      <c r="A3" s="120">
        <v>1271</v>
      </c>
      <c r="B3" s="120">
        <v>80</v>
      </c>
      <c r="C3" s="120">
        <v>1</v>
      </c>
      <c r="D3" s="162">
        <v>30.938888888888886</v>
      </c>
      <c r="E3" s="166">
        <v>41577</v>
      </c>
      <c r="F3" s="166">
        <v>42290</v>
      </c>
      <c r="I3">
        <f t="shared" si="0"/>
        <v>713</v>
      </c>
      <c r="J3">
        <v>311</v>
      </c>
      <c r="K3">
        <f t="shared" ref="K3:K17" si="1">I3+J3</f>
        <v>1024</v>
      </c>
      <c r="L3">
        <f t="shared" ref="L3:L17" si="2">K3/30</f>
        <v>34.133333333333333</v>
      </c>
    </row>
    <row r="4" spans="1:12">
      <c r="A4" s="120">
        <v>1209</v>
      </c>
      <c r="B4" s="120">
        <v>16</v>
      </c>
      <c r="C4" s="120">
        <v>3</v>
      </c>
      <c r="D4" s="162">
        <v>37.722222222222229</v>
      </c>
      <c r="E4" s="167">
        <v>40619</v>
      </c>
      <c r="F4" s="167">
        <v>42413</v>
      </c>
      <c r="I4">
        <f t="shared" si="0"/>
        <v>1794</v>
      </c>
      <c r="J4">
        <v>188</v>
      </c>
      <c r="K4">
        <f t="shared" si="1"/>
        <v>1982</v>
      </c>
      <c r="L4">
        <f t="shared" si="2"/>
        <v>66.066666666666663</v>
      </c>
    </row>
    <row r="5" spans="1:12">
      <c r="A5" s="120">
        <v>1253</v>
      </c>
      <c r="B5" s="120">
        <v>48</v>
      </c>
      <c r="C5" s="120">
        <v>2</v>
      </c>
      <c r="D5" s="162">
        <v>36.800000000000004</v>
      </c>
      <c r="E5" s="166">
        <v>41212</v>
      </c>
      <c r="F5" s="167">
        <v>42416</v>
      </c>
      <c r="I5">
        <f t="shared" si="0"/>
        <v>1204</v>
      </c>
      <c r="J5">
        <v>185</v>
      </c>
      <c r="K5">
        <f t="shared" si="1"/>
        <v>1389</v>
      </c>
      <c r="L5">
        <f t="shared" si="2"/>
        <v>46.3</v>
      </c>
    </row>
    <row r="6" spans="1:12">
      <c r="A6" s="120">
        <v>1200</v>
      </c>
      <c r="B6" s="120">
        <v>23</v>
      </c>
      <c r="C6" s="120">
        <v>3</v>
      </c>
      <c r="D6" s="162">
        <v>33.476470588235294</v>
      </c>
      <c r="E6" s="167">
        <v>40444</v>
      </c>
      <c r="F6" s="167">
        <v>42358</v>
      </c>
      <c r="I6">
        <f t="shared" si="0"/>
        <v>1914</v>
      </c>
      <c r="J6">
        <v>243</v>
      </c>
      <c r="K6">
        <f t="shared" si="1"/>
        <v>2157</v>
      </c>
      <c r="L6">
        <f t="shared" si="2"/>
        <v>71.900000000000006</v>
      </c>
    </row>
    <row r="7" spans="1:12">
      <c r="A7" s="120">
        <v>1241</v>
      </c>
      <c r="B7" s="120">
        <v>8</v>
      </c>
      <c r="C7" s="120">
        <v>2</v>
      </c>
      <c r="D7" s="162">
        <v>29.988888888888894</v>
      </c>
      <c r="E7" s="166">
        <v>41029</v>
      </c>
      <c r="F7" s="167">
        <v>42367</v>
      </c>
      <c r="I7">
        <f t="shared" si="0"/>
        <v>1338</v>
      </c>
      <c r="J7">
        <v>234</v>
      </c>
      <c r="K7">
        <f t="shared" si="1"/>
        <v>1572</v>
      </c>
      <c r="L7">
        <f t="shared" si="2"/>
        <v>52.4</v>
      </c>
    </row>
    <row r="8" spans="1:12">
      <c r="A8" s="120">
        <v>1229</v>
      </c>
      <c r="B8" s="120">
        <v>69</v>
      </c>
      <c r="C8" s="120">
        <v>2</v>
      </c>
      <c r="D8" s="162">
        <v>35.777777777777771</v>
      </c>
      <c r="E8" s="166">
        <v>40911</v>
      </c>
      <c r="F8" s="167">
        <v>42367</v>
      </c>
      <c r="I8">
        <f t="shared" si="0"/>
        <v>1456</v>
      </c>
      <c r="J8">
        <v>234</v>
      </c>
      <c r="K8">
        <f t="shared" si="1"/>
        <v>1690</v>
      </c>
      <c r="L8">
        <f t="shared" si="2"/>
        <v>56.333333333333336</v>
      </c>
    </row>
    <row r="9" spans="1:12">
      <c r="A9" s="120">
        <v>1242</v>
      </c>
      <c r="B9" s="120">
        <v>49</v>
      </c>
      <c r="C9" s="120">
        <v>2</v>
      </c>
      <c r="D9" s="162">
        <v>36.241176470588236</v>
      </c>
      <c r="E9" s="166">
        <v>41045</v>
      </c>
      <c r="F9" s="167">
        <v>42299</v>
      </c>
      <c r="I9">
        <f t="shared" si="0"/>
        <v>1254</v>
      </c>
      <c r="J9">
        <v>302</v>
      </c>
      <c r="K9">
        <f t="shared" si="1"/>
        <v>1556</v>
      </c>
      <c r="L9">
        <f t="shared" si="2"/>
        <v>51.866666666666667</v>
      </c>
    </row>
    <row r="10" spans="1:12">
      <c r="A10" s="120">
        <v>88</v>
      </c>
      <c r="B10" s="120">
        <v>88</v>
      </c>
      <c r="C10" s="120">
        <v>5</v>
      </c>
      <c r="D10" s="162">
        <v>35.055555555555557</v>
      </c>
      <c r="E10" s="166">
        <v>39234</v>
      </c>
      <c r="F10" s="167">
        <v>42366</v>
      </c>
      <c r="I10">
        <f t="shared" si="0"/>
        <v>3132</v>
      </c>
      <c r="J10">
        <v>235</v>
      </c>
      <c r="K10">
        <f t="shared" si="1"/>
        <v>3367</v>
      </c>
      <c r="L10">
        <f t="shared" si="2"/>
        <v>112.23333333333333</v>
      </c>
    </row>
    <row r="11" spans="1:12">
      <c r="A11" s="120">
        <v>1236</v>
      </c>
      <c r="B11" s="120">
        <v>7</v>
      </c>
      <c r="C11" s="120">
        <v>2</v>
      </c>
      <c r="D11" s="162">
        <v>34.588888888888903</v>
      </c>
      <c r="E11" s="166">
        <v>40975</v>
      </c>
      <c r="F11" s="167">
        <v>42403</v>
      </c>
      <c r="I11">
        <f t="shared" si="0"/>
        <v>1428</v>
      </c>
      <c r="J11">
        <v>198</v>
      </c>
      <c r="K11">
        <f t="shared" si="1"/>
        <v>1626</v>
      </c>
      <c r="L11">
        <f t="shared" si="2"/>
        <v>54.2</v>
      </c>
    </row>
    <row r="12" spans="1:12">
      <c r="A12" s="120">
        <v>1275</v>
      </c>
      <c r="B12" s="120">
        <v>96</v>
      </c>
      <c r="C12" s="120">
        <v>1</v>
      </c>
      <c r="D12" s="162">
        <v>29.98823529411764</v>
      </c>
      <c r="E12" s="166">
        <v>41408</v>
      </c>
      <c r="F12" s="167">
        <v>42355</v>
      </c>
      <c r="I12">
        <f t="shared" si="0"/>
        <v>947</v>
      </c>
      <c r="J12">
        <v>246</v>
      </c>
      <c r="K12">
        <f t="shared" si="1"/>
        <v>1193</v>
      </c>
      <c r="L12">
        <f t="shared" si="2"/>
        <v>39.766666666666666</v>
      </c>
    </row>
    <row r="13" spans="1:12">
      <c r="A13" s="120">
        <v>1250</v>
      </c>
      <c r="B13" s="120">
        <v>41</v>
      </c>
      <c r="C13" s="120">
        <v>2</v>
      </c>
      <c r="D13" s="162">
        <v>35.266666666666673</v>
      </c>
      <c r="E13" s="166">
        <v>41108</v>
      </c>
      <c r="F13" s="167">
        <v>42355</v>
      </c>
      <c r="I13">
        <f t="shared" si="0"/>
        <v>1247</v>
      </c>
      <c r="J13">
        <v>246</v>
      </c>
      <c r="K13">
        <f t="shared" si="1"/>
        <v>1493</v>
      </c>
      <c r="L13">
        <f t="shared" si="2"/>
        <v>49.766666666666666</v>
      </c>
    </row>
    <row r="14" spans="1:12">
      <c r="A14" s="120">
        <v>1255</v>
      </c>
      <c r="B14" s="120">
        <v>77</v>
      </c>
      <c r="C14" s="120">
        <v>2</v>
      </c>
      <c r="D14" s="162">
        <v>34.111111111111114</v>
      </c>
      <c r="E14" s="166">
        <v>41238</v>
      </c>
      <c r="F14" s="167">
        <v>42392</v>
      </c>
      <c r="I14">
        <f t="shared" si="0"/>
        <v>1154</v>
      </c>
      <c r="J14">
        <v>209</v>
      </c>
      <c r="K14">
        <f t="shared" si="1"/>
        <v>1363</v>
      </c>
      <c r="L14">
        <f t="shared" si="2"/>
        <v>45.43333333333333</v>
      </c>
    </row>
    <row r="15" spans="1:12">
      <c r="A15" s="120">
        <v>1349</v>
      </c>
      <c r="B15" s="120">
        <v>53</v>
      </c>
      <c r="C15" s="120">
        <v>3</v>
      </c>
      <c r="D15" s="162">
        <v>32.161111111111111</v>
      </c>
      <c r="E15" s="167">
        <v>40382</v>
      </c>
      <c r="F15" s="167">
        <v>42316</v>
      </c>
      <c r="I15">
        <f t="shared" si="0"/>
        <v>1934</v>
      </c>
      <c r="J15">
        <v>285</v>
      </c>
      <c r="K15">
        <f t="shared" si="1"/>
        <v>2219</v>
      </c>
      <c r="L15">
        <f t="shared" si="2"/>
        <v>73.966666666666669</v>
      </c>
    </row>
    <row r="16" spans="1:12">
      <c r="A16" s="120">
        <v>1225</v>
      </c>
      <c r="B16" s="120">
        <v>51</v>
      </c>
      <c r="C16" s="120">
        <v>2</v>
      </c>
      <c r="D16" s="162">
        <v>35.655555555555551</v>
      </c>
      <c r="E16" s="166">
        <v>40895</v>
      </c>
      <c r="F16" s="167">
        <v>42334</v>
      </c>
      <c r="I16">
        <f t="shared" si="0"/>
        <v>1439</v>
      </c>
      <c r="J16">
        <v>267</v>
      </c>
      <c r="K16">
        <f t="shared" si="1"/>
        <v>1706</v>
      </c>
      <c r="L16">
        <f t="shared" si="2"/>
        <v>56.866666666666667</v>
      </c>
    </row>
    <row r="17" spans="1:12">
      <c r="A17" s="120">
        <v>1184</v>
      </c>
      <c r="B17" s="120">
        <v>70</v>
      </c>
      <c r="C17" s="120">
        <v>4</v>
      </c>
      <c r="D17" s="162">
        <v>32.888888888888886</v>
      </c>
      <c r="E17" s="167">
        <v>40042</v>
      </c>
      <c r="F17" s="167">
        <v>42350</v>
      </c>
      <c r="I17">
        <f t="shared" si="0"/>
        <v>2308</v>
      </c>
      <c r="J17">
        <v>251</v>
      </c>
      <c r="K17">
        <f t="shared" si="1"/>
        <v>2559</v>
      </c>
      <c r="L17">
        <f t="shared" si="2"/>
        <v>85.3</v>
      </c>
    </row>
    <row r="18" spans="1:12">
      <c r="L18">
        <f>AVERAGE(L2:L17)</f>
        <v>61.524999999999991</v>
      </c>
    </row>
    <row r="19" spans="1:12">
      <c r="C19" s="4">
        <f>AVERAGE(C2:C9)</f>
        <v>2.5</v>
      </c>
      <c r="D19" s="4">
        <f>AVERAGE(D2:D9)</f>
        <v>33.675122549019612</v>
      </c>
      <c r="J19" s="4">
        <f>AVERAGE(J2:J9)</f>
        <v>242.5</v>
      </c>
      <c r="L19">
        <f>STDEV(L2:L17)</f>
        <v>20.404442145259928</v>
      </c>
    </row>
    <row r="20" spans="1:12">
      <c r="C20" s="4">
        <f>AVERAGE(C10:C17)</f>
        <v>2.625</v>
      </c>
      <c r="D20" s="4">
        <f>AVERAGE(D10:D17)</f>
        <v>33.714501633986927</v>
      </c>
      <c r="J20" s="4">
        <f>AVERAGE(J10:J17)</f>
        <v>242.125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AD70"/>
  <sheetViews>
    <sheetView topLeftCell="B13" zoomScale="90" zoomScaleNormal="90" workbookViewId="0">
      <selection activeCell="H38" sqref="H38:H39"/>
    </sheetView>
  </sheetViews>
  <sheetFormatPr defaultColWidth="9" defaultRowHeight="16.5"/>
  <cols>
    <col min="1" max="1" width="9" style="168" hidden="1" customWidth="1"/>
    <col min="2" max="2" width="24.125" style="168" bestFit="1" customWidth="1"/>
    <col min="3" max="3" width="15.625" style="168" customWidth="1"/>
    <col min="4" max="5" width="10.375" style="168" customWidth="1"/>
    <col min="6" max="6" width="2" style="169" customWidth="1"/>
    <col min="7" max="8" width="10.125" style="168" customWidth="1"/>
    <col min="9" max="9" width="3.625" style="170" customWidth="1"/>
    <col min="10" max="11" width="10.625" style="168" customWidth="1"/>
    <col min="12" max="12" width="3.625" style="168" customWidth="1"/>
    <col min="13" max="13" width="23.5" style="168" bestFit="1" customWidth="1"/>
    <col min="14" max="21" width="9" style="168"/>
    <col min="22" max="22" width="17.125" style="168" hidden="1" customWidth="1"/>
    <col min="23" max="30" width="9" style="168" hidden="1" customWidth="1"/>
    <col min="31" max="16384" width="9" style="168"/>
  </cols>
  <sheetData>
    <row r="2" spans="1:30" ht="16.5" customHeight="1">
      <c r="C2" s="368" t="s">
        <v>514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V2" s="369" t="s">
        <v>515</v>
      </c>
      <c r="W2" s="369"/>
      <c r="X2" s="369"/>
      <c r="Y2" s="369"/>
      <c r="Z2" s="369"/>
      <c r="AA2" s="369"/>
      <c r="AB2" s="369"/>
      <c r="AC2" s="369"/>
      <c r="AD2" s="369"/>
    </row>
    <row r="3" spans="1:30" ht="16.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V3" s="369"/>
      <c r="W3" s="369"/>
      <c r="X3" s="369"/>
      <c r="Y3" s="369"/>
      <c r="Z3" s="369"/>
      <c r="AA3" s="369"/>
      <c r="AB3" s="369"/>
      <c r="AC3" s="369"/>
      <c r="AD3" s="369"/>
    </row>
    <row r="4" spans="1:30" ht="15.75" customHeight="1" thickBot="1"/>
    <row r="5" spans="1:30">
      <c r="C5" s="171"/>
      <c r="D5" s="172" t="s">
        <v>516</v>
      </c>
      <c r="E5" s="173"/>
      <c r="G5" s="172" t="s">
        <v>517</v>
      </c>
      <c r="H5" s="173"/>
      <c r="I5" s="174"/>
      <c r="J5" s="168">
        <v>1</v>
      </c>
      <c r="K5" s="168">
        <v>1</v>
      </c>
      <c r="V5" s="175"/>
      <c r="W5" s="370" t="s">
        <v>518</v>
      </c>
      <c r="X5" s="371"/>
      <c r="Y5" s="371"/>
      <c r="Z5" s="372"/>
      <c r="AA5" s="370" t="s">
        <v>519</v>
      </c>
      <c r="AB5" s="371"/>
      <c r="AC5" s="371"/>
      <c r="AD5" s="372"/>
    </row>
    <row r="6" spans="1:30" ht="18" thickBot="1">
      <c r="C6" s="176" t="s">
        <v>747</v>
      </c>
      <c r="D6" s="176" t="s">
        <v>746</v>
      </c>
      <c r="E6" s="177" t="s">
        <v>3</v>
      </c>
      <c r="G6" s="176" t="s">
        <v>746</v>
      </c>
      <c r="H6" s="177" t="s">
        <v>3</v>
      </c>
      <c r="I6" s="169"/>
      <c r="J6" s="168" t="s">
        <v>745</v>
      </c>
      <c r="K6" s="168" t="s">
        <v>661</v>
      </c>
      <c r="M6" s="178" t="s">
        <v>213</v>
      </c>
      <c r="N6" s="168" t="s">
        <v>745</v>
      </c>
      <c r="O6" s="168" t="s">
        <v>661</v>
      </c>
      <c r="V6" s="179"/>
      <c r="W6" s="180" t="s">
        <v>520</v>
      </c>
      <c r="X6" s="181" t="s">
        <v>521</v>
      </c>
      <c r="Y6" s="181" t="s">
        <v>522</v>
      </c>
      <c r="Z6" s="182" t="s">
        <v>523</v>
      </c>
      <c r="AA6" s="180" t="s">
        <v>520</v>
      </c>
      <c r="AB6" s="181" t="s">
        <v>521</v>
      </c>
      <c r="AC6" s="181" t="s">
        <v>522</v>
      </c>
      <c r="AD6" s="182" t="s">
        <v>523</v>
      </c>
    </row>
    <row r="7" spans="1:30" ht="17.25">
      <c r="A7" s="183">
        <v>88.7</v>
      </c>
      <c r="C7" s="184" t="s">
        <v>744</v>
      </c>
      <c r="D7" s="185">
        <v>21.30681818181818</v>
      </c>
      <c r="E7" s="186">
        <v>21.30681818181818</v>
      </c>
      <c r="F7" s="187"/>
      <c r="G7" s="188">
        <f t="shared" ref="G7:H23" si="0">(J7/J$24)*100</f>
        <v>29.090894779512666</v>
      </c>
      <c r="H7" s="189">
        <f t="shared" si="0"/>
        <v>29.093225496485026</v>
      </c>
      <c r="I7" s="190"/>
      <c r="J7" s="191">
        <f t="shared" ref="J7:K23" si="1">J$5*(D7*($A7/100))</f>
        <v>18.899147727272727</v>
      </c>
      <c r="K7" s="191">
        <f t="shared" si="1"/>
        <v>18.899147727272727</v>
      </c>
      <c r="M7" s="192" t="s">
        <v>525</v>
      </c>
      <c r="N7" s="193">
        <v>0.64991511363636356</v>
      </c>
      <c r="O7" s="194">
        <v>0.64960647727272725</v>
      </c>
      <c r="V7" s="195" t="s">
        <v>524</v>
      </c>
      <c r="W7" s="196">
        <v>22.146590574919177</v>
      </c>
      <c r="X7" s="197">
        <v>22.156436168169407</v>
      </c>
      <c r="Y7" s="197">
        <v>22.145866740581184</v>
      </c>
      <c r="Z7" s="198">
        <v>22.140053314210672</v>
      </c>
      <c r="AA7" s="196">
        <v>30.225584406733457</v>
      </c>
      <c r="AB7" s="197">
        <v>30.225584406733457</v>
      </c>
      <c r="AC7" s="197">
        <v>30.225584406733457</v>
      </c>
      <c r="AD7" s="198">
        <v>30.225584406733457</v>
      </c>
    </row>
    <row r="8" spans="1:30" ht="17.25">
      <c r="A8" s="183">
        <v>75.400000000000006</v>
      </c>
      <c r="C8" s="184" t="s">
        <v>582</v>
      </c>
      <c r="D8" s="185">
        <v>2.1590909090909087</v>
      </c>
      <c r="E8" s="186">
        <v>2.1590909090909087</v>
      </c>
      <c r="F8" s="187"/>
      <c r="G8" s="188">
        <f t="shared" si="0"/>
        <v>2.505861908222764</v>
      </c>
      <c r="H8" s="189">
        <f t="shared" si="0"/>
        <v>2.5060626739580276</v>
      </c>
      <c r="I8" s="190"/>
      <c r="J8" s="191">
        <f t="shared" si="1"/>
        <v>1.6279545454545452</v>
      </c>
      <c r="K8" s="191">
        <f t="shared" si="1"/>
        <v>1.6279545454545452</v>
      </c>
      <c r="M8" s="199" t="s">
        <v>742</v>
      </c>
      <c r="N8" s="200">
        <v>0.25426136363636359</v>
      </c>
      <c r="O8" s="201">
        <v>0.25426136363636359</v>
      </c>
      <c r="V8" s="202" t="s">
        <v>526</v>
      </c>
      <c r="W8" s="203">
        <v>2.1436828667266954</v>
      </c>
      <c r="X8" s="204">
        <v>2.1669660636863766</v>
      </c>
      <c r="Y8" s="204">
        <v>2.1659323418945498</v>
      </c>
      <c r="Z8" s="205">
        <v>2.1430500915043091</v>
      </c>
      <c r="AA8" s="203">
        <v>2.4870017602242807</v>
      </c>
      <c r="AB8" s="204">
        <v>2.5128967036961316</v>
      </c>
      <c r="AC8" s="204">
        <v>2.5128967036961316</v>
      </c>
      <c r="AD8" s="205">
        <v>2.4870017602242807</v>
      </c>
    </row>
    <row r="9" spans="1:30" ht="17.25">
      <c r="A9" s="183">
        <v>87.6</v>
      </c>
      <c r="C9" s="184" t="s">
        <v>702</v>
      </c>
      <c r="D9" s="185">
        <v>4.2613636363636358</v>
      </c>
      <c r="E9" s="186">
        <v>4.2613636363636358</v>
      </c>
      <c r="F9" s="187"/>
      <c r="G9" s="188">
        <f t="shared" si="0"/>
        <v>5.746025665581306</v>
      </c>
      <c r="H9" s="189">
        <f t="shared" si="0"/>
        <v>5.7464860281670527</v>
      </c>
      <c r="I9" s="190"/>
      <c r="J9" s="191">
        <f t="shared" si="1"/>
        <v>3.7329545454545445</v>
      </c>
      <c r="K9" s="191">
        <f t="shared" si="1"/>
        <v>3.7329545454545445</v>
      </c>
      <c r="M9" s="334" t="s">
        <v>743</v>
      </c>
      <c r="N9" s="200">
        <v>0.39122242013074082</v>
      </c>
      <c r="O9" s="201">
        <v>0.39140829491701007</v>
      </c>
      <c r="V9" s="202" t="s">
        <v>527</v>
      </c>
      <c r="W9" s="203">
        <v>3.0640915389929426</v>
      </c>
      <c r="X9" s="204">
        <v>3.1990570361411397</v>
      </c>
      <c r="Y9" s="204">
        <v>3.434934660797845</v>
      </c>
      <c r="Z9" s="205">
        <v>3.060142389579505</v>
      </c>
      <c r="AA9" s="203">
        <v>4.13</v>
      </c>
      <c r="AB9" s="204">
        <v>4.3099999999999996</v>
      </c>
      <c r="AC9" s="204">
        <v>4.63</v>
      </c>
      <c r="AD9" s="205">
        <v>4.1258949434718346</v>
      </c>
    </row>
    <row r="10" spans="1:30" ht="17.25">
      <c r="A10" s="183">
        <v>92.54</v>
      </c>
      <c r="C10" s="184" t="s">
        <v>584</v>
      </c>
      <c r="D10" s="185">
        <v>1.9886363636363633</v>
      </c>
      <c r="E10" s="186">
        <v>1.9886363636363633</v>
      </c>
      <c r="F10" s="187"/>
      <c r="G10" s="188">
        <f t="shared" si="0"/>
        <v>2.8326944487444892</v>
      </c>
      <c r="H10" s="189">
        <f t="shared" si="0"/>
        <v>2.8329213997915175</v>
      </c>
      <c r="I10" s="190"/>
      <c r="J10" s="191">
        <f t="shared" si="1"/>
        <v>1.8402840909090907</v>
      </c>
      <c r="K10" s="191">
        <f t="shared" si="1"/>
        <v>1.8402840909090907</v>
      </c>
      <c r="M10" s="206" t="s">
        <v>529</v>
      </c>
      <c r="N10" s="207">
        <v>0.73869730677989887</v>
      </c>
      <c r="O10" s="208">
        <v>0.74009843999835168</v>
      </c>
      <c r="V10" s="202" t="s">
        <v>528</v>
      </c>
      <c r="W10" s="203">
        <v>4.202396975753202</v>
      </c>
      <c r="X10" s="204">
        <v>3.9979645513632143</v>
      </c>
      <c r="Y10" s="204">
        <v>4.0600511779622916</v>
      </c>
      <c r="Z10" s="205">
        <v>3.6964490412537168</v>
      </c>
      <c r="AA10" s="203">
        <v>5.91</v>
      </c>
      <c r="AB10" s="204">
        <v>5.62</v>
      </c>
      <c r="AC10" s="204">
        <v>5.71</v>
      </c>
      <c r="AD10" s="205">
        <v>5.2</v>
      </c>
    </row>
    <row r="11" spans="1:30" ht="17.25">
      <c r="A11" s="183">
        <v>84.77</v>
      </c>
      <c r="C11" s="184" t="s">
        <v>703</v>
      </c>
      <c r="D11" s="185">
        <v>1.9886363636363633</v>
      </c>
      <c r="E11" s="186">
        <v>1.9886363636363633</v>
      </c>
      <c r="F11" s="187"/>
      <c r="G11" s="188">
        <f t="shared" si="0"/>
        <v>2.5948509662856103</v>
      </c>
      <c r="H11" s="189">
        <f t="shared" si="0"/>
        <v>2.5950588616849677</v>
      </c>
      <c r="I11" s="190"/>
      <c r="J11" s="191">
        <f t="shared" si="1"/>
        <v>1.6857670454545453</v>
      </c>
      <c r="K11" s="191">
        <f t="shared" si="1"/>
        <v>1.6857670454545453</v>
      </c>
      <c r="M11" s="199" t="s">
        <v>530</v>
      </c>
      <c r="N11" s="209">
        <v>1.6902804912350438</v>
      </c>
      <c r="O11" s="210">
        <v>1.6932411779959613</v>
      </c>
      <c r="V11" s="202"/>
      <c r="W11" s="203"/>
      <c r="X11" s="204"/>
      <c r="Y11" s="204"/>
      <c r="Z11" s="205"/>
      <c r="AA11" s="203"/>
      <c r="AB11" s="204"/>
      <c r="AC11" s="204"/>
      <c r="AD11" s="205"/>
    </row>
    <row r="12" spans="1:30" ht="17.25">
      <c r="A12" s="183">
        <v>89</v>
      </c>
      <c r="C12" s="184" t="s">
        <v>589</v>
      </c>
      <c r="D12" s="185">
        <v>4.9715909090909092</v>
      </c>
      <c r="E12" s="186">
        <v>4.9715909090909092</v>
      </c>
      <c r="F12" s="187"/>
      <c r="G12" s="188">
        <f t="shared" si="0"/>
        <v>6.8108333136551655</v>
      </c>
      <c r="H12" s="189">
        <f t="shared" si="0"/>
        <v>6.8113789869636125</v>
      </c>
      <c r="I12" s="190"/>
      <c r="J12" s="191">
        <f t="shared" si="1"/>
        <v>4.4247159090909092</v>
      </c>
      <c r="K12" s="191">
        <f t="shared" si="1"/>
        <v>4.4247159090909092</v>
      </c>
      <c r="M12" s="211" t="s">
        <v>532</v>
      </c>
      <c r="N12" s="200">
        <v>0.16348628045480768</v>
      </c>
      <c r="O12" s="201">
        <v>0.16417586457500408</v>
      </c>
      <c r="V12" s="202" t="s">
        <v>531</v>
      </c>
      <c r="W12" s="203">
        <v>5.1675378008144772</v>
      </c>
      <c r="X12" s="204">
        <v>5.1698351059061967</v>
      </c>
      <c r="Y12" s="204">
        <v>5.1673689061356116</v>
      </c>
      <c r="Z12" s="205">
        <v>5.1660124399824925</v>
      </c>
      <c r="AA12" s="203">
        <v>7.0764896976305707</v>
      </c>
      <c r="AB12" s="204">
        <v>7.0764896976305707</v>
      </c>
      <c r="AC12" s="204">
        <v>7.0764896976305707</v>
      </c>
      <c r="AD12" s="205">
        <v>7.0764896976305707</v>
      </c>
    </row>
    <row r="13" spans="1:30" ht="17.25">
      <c r="A13" s="183">
        <v>23.1</v>
      </c>
      <c r="C13" s="212" t="s">
        <v>590</v>
      </c>
      <c r="D13" s="213">
        <v>9.232954545454545</v>
      </c>
      <c r="E13" s="214">
        <v>9.232954545454545</v>
      </c>
      <c r="F13" s="187"/>
      <c r="G13" s="215">
        <f t="shared" si="0"/>
        <v>3.2829747096158037</v>
      </c>
      <c r="H13" s="216">
        <f t="shared" si="0"/>
        <v>3.2832377364127971</v>
      </c>
      <c r="I13" s="190"/>
      <c r="J13" s="191">
        <f t="shared" si="1"/>
        <v>2.1328125</v>
      </c>
      <c r="K13" s="191">
        <f t="shared" si="1"/>
        <v>2.1328125</v>
      </c>
      <c r="M13" s="217" t="s">
        <v>533</v>
      </c>
      <c r="N13" s="200">
        <v>0.10921860665195261</v>
      </c>
      <c r="O13" s="201">
        <v>0.10896255350923119</v>
      </c>
      <c r="V13" s="218" t="s">
        <v>230</v>
      </c>
      <c r="W13" s="219">
        <v>9.5968559157983115</v>
      </c>
      <c r="X13" s="220">
        <v>9.601122339540078</v>
      </c>
      <c r="Y13" s="220">
        <v>9.5965422542518475</v>
      </c>
      <c r="Z13" s="221">
        <v>9.594023102824627</v>
      </c>
      <c r="AA13" s="219">
        <v>3.4110270564983303</v>
      </c>
      <c r="AB13" s="220">
        <v>3.4110270564983303</v>
      </c>
      <c r="AC13" s="220">
        <v>3.4110270564983303</v>
      </c>
      <c r="AD13" s="221">
        <v>3.4110270564983303</v>
      </c>
    </row>
    <row r="14" spans="1:30" ht="17.25">
      <c r="A14" s="183">
        <v>89</v>
      </c>
      <c r="C14" s="184" t="s">
        <v>591</v>
      </c>
      <c r="D14" s="185">
        <v>8.0965909090909083</v>
      </c>
      <c r="E14" s="186">
        <v>8.0965909090909083</v>
      </c>
      <c r="F14" s="187"/>
      <c r="G14" s="188">
        <f t="shared" si="0"/>
        <v>11.091928539381266</v>
      </c>
      <c r="H14" s="189">
        <f t="shared" si="0"/>
        <v>11.092817207340739</v>
      </c>
      <c r="I14" s="190"/>
      <c r="J14" s="191">
        <f t="shared" si="1"/>
        <v>7.2059659090909083</v>
      </c>
      <c r="K14" s="191">
        <f t="shared" si="1"/>
        <v>7.2059659090909083</v>
      </c>
      <c r="M14" s="217" t="s">
        <v>535</v>
      </c>
      <c r="N14" s="200">
        <v>5.1913847542677333E-2</v>
      </c>
      <c r="O14" s="201">
        <v>5.0140737775334961E-2</v>
      </c>
      <c r="V14" s="202" t="s">
        <v>534</v>
      </c>
      <c r="W14" s="203">
        <v>8.0324329883370886</v>
      </c>
      <c r="X14" s="204">
        <v>8.011055325068023</v>
      </c>
      <c r="Y14" s="204">
        <v>8.0072337596988969</v>
      </c>
      <c r="Z14" s="205">
        <v>8.0051318115367973</v>
      </c>
      <c r="AA14" s="203">
        <v>10.999712334937605</v>
      </c>
      <c r="AB14" s="204">
        <v>10.965562597969058</v>
      </c>
      <c r="AC14" s="204">
        <v>10.965562597969058</v>
      </c>
      <c r="AD14" s="205">
        <v>10.965562597969058</v>
      </c>
    </row>
    <row r="15" spans="1:30" ht="17.25">
      <c r="A15" s="183">
        <v>90.52</v>
      </c>
      <c r="C15" s="184" t="s">
        <v>593</v>
      </c>
      <c r="D15" s="185">
        <v>7.3863636363636349</v>
      </c>
      <c r="E15" s="186">
        <v>7.3863636363636349</v>
      </c>
      <c r="F15" s="187"/>
      <c r="G15" s="188">
        <f t="shared" si="0"/>
        <v>10.291770414352294</v>
      </c>
      <c r="H15" s="189">
        <f t="shared" si="0"/>
        <v>10.292594974894765</v>
      </c>
      <c r="I15" s="190"/>
      <c r="J15" s="191">
        <f t="shared" si="1"/>
        <v>6.6861363636363622</v>
      </c>
      <c r="K15" s="191">
        <f t="shared" si="1"/>
        <v>6.6861363636363622</v>
      </c>
      <c r="M15" s="217" t="s">
        <v>536</v>
      </c>
      <c r="N15" s="200">
        <v>5.3838722862933321E-2</v>
      </c>
      <c r="O15" s="201">
        <v>5.3765082400411307E-2</v>
      </c>
      <c r="V15" s="202" t="s">
        <v>244</v>
      </c>
      <c r="W15" s="203">
        <v>7.2942133025064511</v>
      </c>
      <c r="X15" s="204">
        <v>7.2842261918470932</v>
      </c>
      <c r="Y15" s="204">
        <v>7.2807513504652679</v>
      </c>
      <c r="Z15" s="205">
        <v>7.2788401084085104</v>
      </c>
      <c r="AA15" s="203">
        <v>10.159380219069575</v>
      </c>
      <c r="AB15" s="204">
        <v>10.140961857379768</v>
      </c>
      <c r="AC15" s="204">
        <v>10.140961857379768</v>
      </c>
      <c r="AD15" s="205">
        <v>10.140961857379768</v>
      </c>
    </row>
    <row r="16" spans="1:30" ht="17.25">
      <c r="A16" s="183">
        <v>90.43</v>
      </c>
      <c r="C16" s="184" t="s">
        <v>595</v>
      </c>
      <c r="D16" s="185">
        <v>2.8409090909090908</v>
      </c>
      <c r="E16" s="186">
        <v>2.8409090909090908</v>
      </c>
      <c r="F16" s="187"/>
      <c r="G16" s="188">
        <f t="shared" si="0"/>
        <v>3.9544376022718244</v>
      </c>
      <c r="H16" s="189">
        <f t="shared" si="0"/>
        <v>3.9547544256251657</v>
      </c>
      <c r="I16" s="190"/>
      <c r="J16" s="191">
        <f t="shared" si="1"/>
        <v>2.5690340909090912</v>
      </c>
      <c r="K16" s="191">
        <f t="shared" si="1"/>
        <v>2.5690340909090912</v>
      </c>
      <c r="M16" s="222" t="s">
        <v>538</v>
      </c>
      <c r="N16" s="223">
        <v>0.29611847828728677</v>
      </c>
      <c r="O16" s="224">
        <v>0.29435373711392054</v>
      </c>
      <c r="V16" s="202" t="s">
        <v>537</v>
      </c>
      <c r="W16" s="203">
        <v>2.9528787433225574</v>
      </c>
      <c r="X16" s="204">
        <v>2.9541914890892547</v>
      </c>
      <c r="Y16" s="204">
        <v>2.9527822320774919</v>
      </c>
      <c r="Z16" s="205">
        <v>2.9520071085614235</v>
      </c>
      <c r="AA16" s="203">
        <v>4.1086803425793414</v>
      </c>
      <c r="AB16" s="204">
        <v>4.1086803425793414</v>
      </c>
      <c r="AC16" s="204">
        <v>4.1086803425793414</v>
      </c>
      <c r="AD16" s="205">
        <v>4.1086803425793414</v>
      </c>
    </row>
    <row r="17" spans="1:30" ht="17.25">
      <c r="A17" s="183">
        <v>90.54</v>
      </c>
      <c r="C17" s="184" t="s">
        <v>592</v>
      </c>
      <c r="D17" s="185">
        <v>4.2613636363636358</v>
      </c>
      <c r="E17" s="186">
        <v>4.2613636363636358</v>
      </c>
      <c r="F17" s="187"/>
      <c r="G17" s="188">
        <f t="shared" si="0"/>
        <v>5.9388717324398579</v>
      </c>
      <c r="H17" s="189">
        <f t="shared" si="0"/>
        <v>5.9393475455507421</v>
      </c>
      <c r="I17" s="190"/>
      <c r="J17" s="191">
        <f t="shared" si="1"/>
        <v>3.8582386363636361</v>
      </c>
      <c r="K17" s="191">
        <f t="shared" si="1"/>
        <v>3.8582386363636361</v>
      </c>
      <c r="M17" s="225" t="s">
        <v>540</v>
      </c>
      <c r="N17" s="207">
        <v>0.17551204231129483</v>
      </c>
      <c r="O17" s="208">
        <v>0.17449711857458458</v>
      </c>
      <c r="V17" s="202" t="s">
        <v>539</v>
      </c>
      <c r="W17" s="203">
        <v>4.4293181149838361</v>
      </c>
      <c r="X17" s="204">
        <v>4.4312872336338822</v>
      </c>
      <c r="Y17" s="204">
        <v>4.4291733481162376</v>
      </c>
      <c r="Z17" s="205">
        <v>4.4280106628421354</v>
      </c>
      <c r="AA17" s="203">
        <v>6.1705172766305472</v>
      </c>
      <c r="AB17" s="204">
        <v>6.1705172766305472</v>
      </c>
      <c r="AC17" s="204">
        <v>6.1705172766305472</v>
      </c>
      <c r="AD17" s="205">
        <v>6.1705172766305472</v>
      </c>
    </row>
    <row r="18" spans="1:30" ht="17.25">
      <c r="A18" s="183">
        <v>90</v>
      </c>
      <c r="C18" s="226" t="s">
        <v>594</v>
      </c>
      <c r="D18" s="227">
        <v>2.8409090909090908</v>
      </c>
      <c r="E18" s="228">
        <v>2.8409090909090908</v>
      </c>
      <c r="F18" s="187"/>
      <c r="G18" s="229">
        <f t="shared" si="0"/>
        <v>3.9356340175214428</v>
      </c>
      <c r="H18" s="230">
        <f t="shared" si="0"/>
        <v>3.9359493343609957</v>
      </c>
      <c r="I18" s="190"/>
      <c r="J18" s="191">
        <f t="shared" si="1"/>
        <v>2.5568181818181817</v>
      </c>
      <c r="K18" s="191">
        <f t="shared" si="1"/>
        <v>2.5568181818181817</v>
      </c>
      <c r="M18" s="217" t="s">
        <v>541</v>
      </c>
      <c r="N18" s="200">
        <v>0.40858352792751085</v>
      </c>
      <c r="O18" s="201">
        <v>0.4097684884485136</v>
      </c>
      <c r="V18" s="231" t="s">
        <v>246</v>
      </c>
      <c r="W18" s="232">
        <v>2.9528787433225574</v>
      </c>
      <c r="X18" s="233">
        <v>2.9541914890892547</v>
      </c>
      <c r="Y18" s="233">
        <v>2.9527822320774919</v>
      </c>
      <c r="Z18" s="234">
        <v>2.9520071085614235</v>
      </c>
      <c r="AA18" s="232">
        <v>4.0891433244735236</v>
      </c>
      <c r="AB18" s="233">
        <v>4.0891433244735236</v>
      </c>
      <c r="AC18" s="233">
        <v>4.0891433244735236</v>
      </c>
      <c r="AD18" s="234">
        <v>4.0891433244735236</v>
      </c>
    </row>
    <row r="19" spans="1:30" ht="17.25">
      <c r="A19" s="183">
        <v>62</v>
      </c>
      <c r="C19" s="235" t="s">
        <v>705</v>
      </c>
      <c r="D19" s="236">
        <v>0</v>
      </c>
      <c r="E19" s="237">
        <v>4.0056818181818183</v>
      </c>
      <c r="F19" s="187"/>
      <c r="G19" s="238">
        <f t="shared" si="0"/>
        <v>0</v>
      </c>
      <c r="H19" s="239">
        <f t="shared" si="0"/>
        <v>3.8231187867759808</v>
      </c>
      <c r="I19" s="240"/>
      <c r="J19" s="191">
        <f t="shared" si="1"/>
        <v>0</v>
      </c>
      <c r="K19" s="191">
        <f t="shared" si="1"/>
        <v>2.4835227272727272</v>
      </c>
      <c r="M19" s="241" t="s">
        <v>543</v>
      </c>
      <c r="N19" s="200">
        <v>0.22521173814132719</v>
      </c>
      <c r="O19" s="201">
        <v>0.22531873912475334</v>
      </c>
      <c r="V19" s="202" t="s">
        <v>542</v>
      </c>
      <c r="W19" s="242">
        <v>0</v>
      </c>
      <c r="X19" s="243">
        <v>2.0974283090035462</v>
      </c>
      <c r="Y19" s="243">
        <v>4.1928555185102931</v>
      </c>
      <c r="Z19" s="244">
        <v>6.2876323021821907</v>
      </c>
      <c r="AA19" s="242">
        <v>0</v>
      </c>
      <c r="AB19" s="243">
        <v>2</v>
      </c>
      <c r="AC19" s="243">
        <v>4</v>
      </c>
      <c r="AD19" s="244">
        <v>6</v>
      </c>
    </row>
    <row r="20" spans="1:30" ht="17.25">
      <c r="A20" s="183">
        <v>88</v>
      </c>
      <c r="C20" s="184" t="s">
        <v>588</v>
      </c>
      <c r="D20" s="245">
        <v>3.4090909090909087</v>
      </c>
      <c r="E20" s="246">
        <v>4.5454545454545459</v>
      </c>
      <c r="F20" s="187"/>
      <c r="G20" s="247">
        <f t="shared" si="0"/>
        <v>4.6178105805584932</v>
      </c>
      <c r="H20" s="248">
        <f t="shared" si="0"/>
        <v>6.157574069755869</v>
      </c>
      <c r="I20" s="190"/>
      <c r="J20" s="191">
        <f t="shared" si="1"/>
        <v>2.9999999999999996</v>
      </c>
      <c r="K20" s="191">
        <f t="shared" si="1"/>
        <v>4</v>
      </c>
      <c r="M20" s="217" t="s">
        <v>545</v>
      </c>
      <c r="N20" s="200">
        <v>0.23780984324351451</v>
      </c>
      <c r="O20" s="201">
        <v>0.23963860893404526</v>
      </c>
      <c r="V20" s="202" t="s">
        <v>544</v>
      </c>
      <c r="W20" s="203">
        <v>2.0155724492958833</v>
      </c>
      <c r="X20" s="204">
        <v>2.6814486133395046</v>
      </c>
      <c r="Y20" s="204">
        <v>3.2488254943180976</v>
      </c>
      <c r="Z20" s="205">
        <v>4.4292853931844682</v>
      </c>
      <c r="AA20" s="203">
        <v>2.729136736409278</v>
      </c>
      <c r="AB20" s="204">
        <v>3.6291367364092775</v>
      </c>
      <c r="AC20" s="204">
        <v>4.3991367364092779</v>
      </c>
      <c r="AD20" s="205">
        <v>5.9991367364092776</v>
      </c>
    </row>
    <row r="21" spans="1:30" ht="17.25">
      <c r="A21" s="183">
        <v>90.32</v>
      </c>
      <c r="C21" s="184" t="s">
        <v>704</v>
      </c>
      <c r="D21" s="245">
        <v>4.9715909090909092</v>
      </c>
      <c r="E21" s="246">
        <v>1.3920454545454546</v>
      </c>
      <c r="F21" s="187"/>
      <c r="G21" s="247">
        <f t="shared" si="0"/>
        <v>6.911847920104881</v>
      </c>
      <c r="H21" s="248">
        <f t="shared" si="0"/>
        <v>1.9354724722327525</v>
      </c>
      <c r="I21" s="190"/>
      <c r="J21" s="191">
        <f t="shared" si="1"/>
        <v>4.490340909090909</v>
      </c>
      <c r="K21" s="191">
        <f t="shared" si="1"/>
        <v>1.2572954545454544</v>
      </c>
      <c r="M21" s="222" t="s">
        <v>547</v>
      </c>
      <c r="N21" s="223">
        <v>4.1648212310244015E-2</v>
      </c>
      <c r="O21" s="224">
        <v>4.3050760591595925E-2</v>
      </c>
      <c r="V21" s="202" t="s">
        <v>546</v>
      </c>
      <c r="W21" s="203">
        <v>5.886066506371467</v>
      </c>
      <c r="X21" s="204">
        <v>4.0097757541590155</v>
      </c>
      <c r="Y21" s="204">
        <v>1.784470395610448</v>
      </c>
      <c r="Z21" s="205">
        <v>0</v>
      </c>
      <c r="AA21" s="203">
        <v>8.18</v>
      </c>
      <c r="AB21" s="204">
        <v>5.57</v>
      </c>
      <c r="AC21" s="204">
        <v>2.48</v>
      </c>
      <c r="AD21" s="205">
        <v>0</v>
      </c>
    </row>
    <row r="22" spans="1:30" ht="17.25">
      <c r="A22" s="183">
        <v>100</v>
      </c>
      <c r="C22" s="212" t="s">
        <v>706</v>
      </c>
      <c r="D22" s="249">
        <v>0.25568181818181812</v>
      </c>
      <c r="E22" s="250"/>
      <c r="F22" s="187"/>
      <c r="G22" s="251">
        <f t="shared" si="0"/>
        <v>0.39356340175214422</v>
      </c>
      <c r="H22" s="252">
        <f t="shared" si="0"/>
        <v>0</v>
      </c>
      <c r="I22" s="190"/>
      <c r="J22" s="191">
        <f t="shared" si="1"/>
        <v>0.25568181818181812</v>
      </c>
      <c r="K22" s="191">
        <f t="shared" si="1"/>
        <v>0</v>
      </c>
      <c r="M22" s="217" t="s">
        <v>548</v>
      </c>
      <c r="N22" s="200">
        <v>7.8996497164926988E-2</v>
      </c>
      <c r="O22" s="201">
        <v>7.8976214375941267E-2</v>
      </c>
      <c r="V22" s="202" t="s">
        <v>549</v>
      </c>
      <c r="W22" s="203">
        <v>0.22811976030106393</v>
      </c>
      <c r="X22" s="204">
        <v>0.1040324441265759</v>
      </c>
      <c r="Y22" s="204">
        <v>5.8490334483218595E-2</v>
      </c>
      <c r="Z22" s="205">
        <v>0</v>
      </c>
      <c r="AA22" s="203">
        <v>0.35099999999999998</v>
      </c>
      <c r="AB22" s="204">
        <v>0.17</v>
      </c>
      <c r="AC22" s="204">
        <v>0.08</v>
      </c>
      <c r="AD22" s="205"/>
    </row>
    <row r="23" spans="1:30" ht="17.25">
      <c r="A23" s="183">
        <v>0</v>
      </c>
      <c r="C23" s="226" t="s">
        <v>598</v>
      </c>
      <c r="D23" s="253">
        <v>20.02840909090909</v>
      </c>
      <c r="E23" s="254">
        <v>18.721590909090907</v>
      </c>
      <c r="F23" s="187"/>
      <c r="G23" s="255">
        <f t="shared" si="0"/>
        <v>0</v>
      </c>
      <c r="H23" s="256">
        <f t="shared" si="0"/>
        <v>0</v>
      </c>
      <c r="I23" s="190"/>
      <c r="J23" s="191">
        <f t="shared" si="1"/>
        <v>0</v>
      </c>
      <c r="K23" s="191">
        <f t="shared" si="1"/>
        <v>0</v>
      </c>
      <c r="M23" s="217" t="s">
        <v>550</v>
      </c>
      <c r="N23" s="200">
        <v>7.7171731561796603E-3</v>
      </c>
      <c r="O23" s="201">
        <v>7.7366549232516114E-3</v>
      </c>
      <c r="V23" s="231" t="s">
        <v>551</v>
      </c>
      <c r="W23" s="232">
        <v>19.887363718554294</v>
      </c>
      <c r="X23" s="233">
        <v>19.180981885837429</v>
      </c>
      <c r="Y23" s="233">
        <v>18.52193925301922</v>
      </c>
      <c r="Z23" s="234">
        <v>17.867355125367727</v>
      </c>
      <c r="AA23" s="257"/>
      <c r="AB23" s="233"/>
      <c r="AC23" s="233"/>
      <c r="AD23" s="234"/>
    </row>
    <row r="24" spans="1:30" ht="18" thickBot="1">
      <c r="C24" s="258" t="s">
        <v>552</v>
      </c>
      <c r="D24" s="259">
        <f>SUM(D7:D23)</f>
        <v>99.999999999999986</v>
      </c>
      <c r="E24" s="260">
        <f>SUM(E7:E23)</f>
        <v>99.999999999999986</v>
      </c>
      <c r="F24" s="261"/>
      <c r="G24" s="259">
        <f>SUM(G7:G23)</f>
        <v>100.00000000000001</v>
      </c>
      <c r="H24" s="260">
        <f>SUM(H7:H23)</f>
        <v>100</v>
      </c>
      <c r="I24" s="262"/>
      <c r="J24" s="191">
        <f>SUM(J7:J23)</f>
        <v>64.965852272727261</v>
      </c>
      <c r="K24" s="191">
        <f>SUM(K7:K23)</f>
        <v>64.960647727272715</v>
      </c>
      <c r="M24" s="263" t="s">
        <v>553</v>
      </c>
      <c r="N24" s="264">
        <v>4.5759922362238565E-3</v>
      </c>
      <c r="O24" s="265">
        <v>4.2202193259660526E-3</v>
      </c>
      <c r="V24" s="266" t="s">
        <v>554</v>
      </c>
      <c r="W24" s="267">
        <f t="shared" ref="W24:AD24" si="2">SUM(W7:W23)</f>
        <v>100.00000000000001</v>
      </c>
      <c r="X24" s="268">
        <f t="shared" si="2"/>
        <v>99.999999999999986</v>
      </c>
      <c r="Y24" s="268">
        <f t="shared" si="2"/>
        <v>100</v>
      </c>
      <c r="Z24" s="269">
        <f t="shared" si="2"/>
        <v>100</v>
      </c>
      <c r="AA24" s="267">
        <f t="shared" si="2"/>
        <v>100.02767315518653</v>
      </c>
      <c r="AB24" s="268">
        <f t="shared" si="2"/>
        <v>100.00000000000001</v>
      </c>
      <c r="AC24" s="268">
        <f t="shared" si="2"/>
        <v>100.00000000000001</v>
      </c>
      <c r="AD24" s="269">
        <f t="shared" si="2"/>
        <v>100</v>
      </c>
    </row>
    <row r="25" spans="1:30" ht="18" thickBot="1">
      <c r="F25" s="261"/>
      <c r="V25" s="270" t="s">
        <v>555</v>
      </c>
      <c r="W25" s="270"/>
      <c r="X25" s="270"/>
      <c r="Y25" s="270"/>
      <c r="Z25" s="270"/>
    </row>
    <row r="26" spans="1:30">
      <c r="F26" s="271"/>
      <c r="G26" s="272"/>
      <c r="H26" s="272"/>
      <c r="I26" s="273"/>
      <c r="V26" s="274" t="s">
        <v>556</v>
      </c>
      <c r="W26" s="275">
        <v>86.900262025442387</v>
      </c>
      <c r="X26" s="275">
        <v>86.248989245916547</v>
      </c>
      <c r="Y26" s="275">
        <v>85.668281245916532</v>
      </c>
      <c r="Z26" s="276">
        <v>85.059084429020089</v>
      </c>
    </row>
    <row r="27" spans="1:30" ht="17.25">
      <c r="G27" s="187"/>
      <c r="H27" s="187"/>
      <c r="I27" s="187"/>
      <c r="J27" s="187"/>
      <c r="K27" s="187"/>
    </row>
    <row r="28" spans="1:30" ht="17.25">
      <c r="G28" s="187"/>
      <c r="H28" s="187"/>
      <c r="I28" s="187"/>
      <c r="J28" s="187"/>
      <c r="K28" s="187"/>
    </row>
    <row r="29" spans="1:30" ht="17.25">
      <c r="G29" s="187"/>
      <c r="H29" s="187"/>
      <c r="I29" s="187"/>
      <c r="J29" s="187"/>
      <c r="K29" s="187"/>
    </row>
    <row r="30" spans="1:30" ht="17.25">
      <c r="G30" s="187"/>
      <c r="H30" s="187"/>
      <c r="I30" s="187"/>
      <c r="J30" s="187"/>
      <c r="K30" s="187"/>
    </row>
    <row r="31" spans="1:30" ht="17.25">
      <c r="G31" s="187"/>
      <c r="H31" s="187"/>
      <c r="I31" s="187"/>
      <c r="J31" s="187"/>
      <c r="K31" s="187"/>
    </row>
    <row r="32" spans="1:30" ht="18" thickBot="1">
      <c r="C32" s="373" t="s">
        <v>576</v>
      </c>
      <c r="D32" s="373"/>
      <c r="E32" s="373"/>
      <c r="G32" s="278"/>
      <c r="H32" s="278"/>
      <c r="I32" s="278"/>
      <c r="J32" s="187"/>
      <c r="K32" s="187"/>
      <c r="V32" s="279">
        <f t="shared" ref="V32:V44" si="3">SUM(G32,H32:I32)</f>
        <v>0</v>
      </c>
    </row>
    <row r="33" spans="3:22" ht="18" thickBot="1">
      <c r="C33" s="297" t="s">
        <v>577</v>
      </c>
      <c r="D33" s="298" t="s">
        <v>578</v>
      </c>
      <c r="E33" s="298" t="s">
        <v>579</v>
      </c>
      <c r="G33" s="278"/>
      <c r="H33" s="278"/>
      <c r="I33" s="278"/>
      <c r="J33" s="187"/>
      <c r="K33" s="187"/>
      <c r="V33" s="279">
        <f t="shared" si="3"/>
        <v>0</v>
      </c>
    </row>
    <row r="34" spans="3:22" ht="18" thickTop="1">
      <c r="C34" s="299" t="s">
        <v>580</v>
      </c>
      <c r="D34" s="300"/>
      <c r="E34" s="301"/>
      <c r="G34" s="278"/>
      <c r="H34" s="278"/>
      <c r="I34" s="278"/>
      <c r="J34" s="187"/>
      <c r="K34" s="187"/>
      <c r="V34" s="279">
        <f t="shared" si="3"/>
        <v>0</v>
      </c>
    </row>
    <row r="35" spans="3:22" ht="29.25">
      <c r="C35" s="302" t="s">
        <v>581</v>
      </c>
      <c r="D35" s="303">
        <v>21.31</v>
      </c>
      <c r="E35" s="303">
        <v>21.31</v>
      </c>
      <c r="G35" s="278"/>
      <c r="H35" s="278"/>
      <c r="I35" s="278"/>
      <c r="J35" s="187"/>
      <c r="K35" s="187"/>
      <c r="V35" s="279">
        <f t="shared" si="3"/>
        <v>0</v>
      </c>
    </row>
    <row r="36" spans="3:22" ht="17.25">
      <c r="C36" s="302" t="s">
        <v>582</v>
      </c>
      <c r="D36" s="303">
        <v>2.16</v>
      </c>
      <c r="E36" s="303">
        <v>2.16</v>
      </c>
      <c r="G36" s="278"/>
      <c r="H36" s="278"/>
      <c r="I36" s="278"/>
      <c r="J36" s="187"/>
      <c r="K36" s="187"/>
      <c r="V36" s="279">
        <f t="shared" si="3"/>
        <v>0</v>
      </c>
    </row>
    <row r="37" spans="3:22" ht="17.25">
      <c r="C37" s="302" t="s">
        <v>583</v>
      </c>
      <c r="D37" s="303">
        <v>4.26</v>
      </c>
      <c r="E37" s="303">
        <v>4.26</v>
      </c>
      <c r="G37" s="278"/>
      <c r="H37" s="278"/>
      <c r="I37" s="278"/>
      <c r="J37" s="187"/>
      <c r="K37" s="187"/>
      <c r="V37" s="279">
        <f t="shared" si="3"/>
        <v>0</v>
      </c>
    </row>
    <row r="38" spans="3:22" ht="17.25">
      <c r="C38" s="302" t="s">
        <v>584</v>
      </c>
      <c r="D38" s="303">
        <v>1.99</v>
      </c>
      <c r="E38" s="303">
        <v>1.99</v>
      </c>
      <c r="G38" s="278"/>
      <c r="H38" s="278"/>
      <c r="I38" s="278"/>
      <c r="J38" s="280"/>
      <c r="K38" s="262"/>
      <c r="V38" s="279">
        <f t="shared" si="3"/>
        <v>0</v>
      </c>
    </row>
    <row r="39" spans="3:22" ht="17.25">
      <c r="C39" s="302" t="s">
        <v>585</v>
      </c>
      <c r="D39" s="303">
        <v>1.99</v>
      </c>
      <c r="E39" s="303">
        <v>1.99</v>
      </c>
      <c r="G39" s="278"/>
      <c r="H39" s="278"/>
      <c r="I39" s="278"/>
      <c r="J39" s="169"/>
      <c r="K39" s="169"/>
      <c r="V39" s="281">
        <f t="shared" si="3"/>
        <v>0</v>
      </c>
    </row>
    <row r="40" spans="3:22" ht="17.25">
      <c r="C40" s="302" t="s">
        <v>586</v>
      </c>
      <c r="D40" s="303">
        <v>4.97</v>
      </c>
      <c r="E40" s="303">
        <v>1.39</v>
      </c>
      <c r="G40" s="278"/>
      <c r="H40" s="278"/>
      <c r="I40" s="278"/>
      <c r="J40" s="169"/>
      <c r="K40" s="282"/>
      <c r="V40" s="279">
        <f t="shared" si="3"/>
        <v>0</v>
      </c>
    </row>
    <row r="41" spans="3:22" ht="17.25">
      <c r="C41" s="304" t="s">
        <v>587</v>
      </c>
      <c r="D41" s="303">
        <v>0</v>
      </c>
      <c r="E41" s="303">
        <v>4</v>
      </c>
      <c r="G41" s="278"/>
      <c r="H41" s="278"/>
      <c r="I41" s="278"/>
      <c r="J41" s="169"/>
      <c r="K41" s="169"/>
      <c r="V41" s="279">
        <f t="shared" si="3"/>
        <v>0</v>
      </c>
    </row>
    <row r="42" spans="3:22" ht="17.25">
      <c r="C42" s="302" t="s">
        <v>588</v>
      </c>
      <c r="D42" s="303">
        <v>3.41</v>
      </c>
      <c r="E42" s="303">
        <v>4.55</v>
      </c>
      <c r="G42" s="278"/>
      <c r="H42" s="278"/>
      <c r="I42" s="278"/>
      <c r="V42" s="281">
        <f t="shared" si="3"/>
        <v>0</v>
      </c>
    </row>
    <row r="43" spans="3:22" ht="17.25">
      <c r="C43" s="302" t="s">
        <v>589</v>
      </c>
      <c r="D43" s="303">
        <v>4.97</v>
      </c>
      <c r="E43" s="303">
        <v>4.97</v>
      </c>
      <c r="G43" s="278"/>
      <c r="H43" s="278"/>
      <c r="I43" s="278"/>
      <c r="V43" s="279">
        <f t="shared" si="3"/>
        <v>0</v>
      </c>
    </row>
    <row r="44" spans="3:22" ht="27">
      <c r="C44" s="302" t="s">
        <v>590</v>
      </c>
      <c r="D44" s="303">
        <v>9.23</v>
      </c>
      <c r="E44" s="303">
        <v>9.23</v>
      </c>
      <c r="G44" s="279"/>
      <c r="H44" s="279"/>
      <c r="I44" s="283"/>
      <c r="V44" s="278">
        <f t="shared" si="3"/>
        <v>0</v>
      </c>
    </row>
    <row r="45" spans="3:22">
      <c r="C45" s="302" t="s">
        <v>591</v>
      </c>
      <c r="D45" s="303">
        <v>8.1</v>
      </c>
      <c r="E45" s="303">
        <v>8.1</v>
      </c>
    </row>
    <row r="46" spans="3:22">
      <c r="C46" s="302" t="s">
        <v>592</v>
      </c>
      <c r="D46" s="303">
        <v>4.26</v>
      </c>
      <c r="E46" s="303">
        <v>4.26</v>
      </c>
    </row>
    <row r="47" spans="3:22">
      <c r="C47" s="302" t="s">
        <v>593</v>
      </c>
      <c r="D47" s="303">
        <v>7.39</v>
      </c>
      <c r="E47" s="303">
        <v>7.39</v>
      </c>
    </row>
    <row r="48" spans="3:22" ht="27">
      <c r="C48" s="302" t="s">
        <v>594</v>
      </c>
      <c r="D48" s="303">
        <v>2.84</v>
      </c>
      <c r="E48" s="303">
        <v>2.84</v>
      </c>
    </row>
    <row r="49" spans="3:5">
      <c r="C49" s="302" t="s">
        <v>595</v>
      </c>
      <c r="D49" s="303">
        <v>2.84</v>
      </c>
      <c r="E49" s="303">
        <v>2.84</v>
      </c>
    </row>
    <row r="50" spans="3:5">
      <c r="C50" s="302" t="s">
        <v>596</v>
      </c>
      <c r="D50" s="303">
        <v>0.26</v>
      </c>
      <c r="E50" s="303" t="s">
        <v>597</v>
      </c>
    </row>
    <row r="51" spans="3:5">
      <c r="C51" s="305" t="s">
        <v>598</v>
      </c>
      <c r="D51" s="306">
        <v>20.02</v>
      </c>
      <c r="E51" s="306">
        <v>18.72</v>
      </c>
    </row>
    <row r="52" spans="3:5" ht="17.25" thickBot="1">
      <c r="C52" s="307"/>
      <c r="D52" s="308">
        <f>SUM(D35:D51)</f>
        <v>100</v>
      </c>
      <c r="E52" s="308">
        <f>SUM(E35:E51)</f>
        <v>100</v>
      </c>
    </row>
    <row r="53" spans="3:5" ht="29.25">
      <c r="C53" s="309" t="s">
        <v>599</v>
      </c>
      <c r="D53" s="310"/>
      <c r="E53" s="310"/>
    </row>
    <row r="54" spans="3:5">
      <c r="C54" s="302" t="s">
        <v>600</v>
      </c>
      <c r="D54" s="303">
        <v>64.989999999999995</v>
      </c>
      <c r="E54" s="303">
        <v>64.959999999999994</v>
      </c>
    </row>
    <row r="55" spans="3:5" ht="27">
      <c r="C55" s="302" t="s">
        <v>601</v>
      </c>
      <c r="D55" s="303">
        <v>39.119999999999997</v>
      </c>
      <c r="E55" s="303">
        <v>39.14</v>
      </c>
    </row>
    <row r="56" spans="3:5">
      <c r="C56" s="302" t="s">
        <v>602</v>
      </c>
      <c r="D56" s="303">
        <v>1.69</v>
      </c>
      <c r="E56" s="303">
        <v>1.69</v>
      </c>
    </row>
    <row r="57" spans="3:5">
      <c r="C57" s="302" t="s">
        <v>603</v>
      </c>
      <c r="D57" s="303">
        <v>73.87</v>
      </c>
      <c r="E57" s="303">
        <v>73.87</v>
      </c>
    </row>
    <row r="58" spans="3:5">
      <c r="C58" s="302" t="s">
        <v>604</v>
      </c>
      <c r="D58" s="303">
        <v>16.57</v>
      </c>
      <c r="E58" s="303">
        <v>16.34</v>
      </c>
    </row>
    <row r="59" spans="3:5">
      <c r="C59" s="302" t="s">
        <v>605</v>
      </c>
      <c r="D59" s="303">
        <v>5.38</v>
      </c>
      <c r="E59" s="303">
        <v>5.38</v>
      </c>
    </row>
    <row r="60" spans="3:5">
      <c r="C60" s="302" t="s">
        <v>606</v>
      </c>
      <c r="D60" s="303">
        <v>29.61</v>
      </c>
      <c r="E60" s="303">
        <v>29.44</v>
      </c>
    </row>
    <row r="61" spans="3:5">
      <c r="C61" s="302" t="s">
        <v>607</v>
      </c>
      <c r="D61" s="303">
        <v>17.55</v>
      </c>
      <c r="E61" s="303">
        <v>17.45</v>
      </c>
    </row>
    <row r="62" spans="3:5">
      <c r="C62" s="302" t="s">
        <v>608</v>
      </c>
      <c r="D62" s="303">
        <v>40.86</v>
      </c>
      <c r="E62" s="303">
        <v>40.98</v>
      </c>
    </row>
    <row r="63" spans="3:5">
      <c r="C63" s="302" t="s">
        <v>609</v>
      </c>
      <c r="D63" s="303">
        <v>22.52</v>
      </c>
      <c r="E63" s="303">
        <v>22.53</v>
      </c>
    </row>
    <row r="64" spans="3:5">
      <c r="C64" s="311" t="s">
        <v>610</v>
      </c>
      <c r="D64" s="312">
        <v>23.78</v>
      </c>
      <c r="E64" s="312">
        <v>23.78</v>
      </c>
    </row>
    <row r="65" spans="3:5">
      <c r="C65" s="302" t="s">
        <v>611</v>
      </c>
      <c r="D65" s="303">
        <v>7.9</v>
      </c>
      <c r="E65" s="303">
        <v>7.9</v>
      </c>
    </row>
    <row r="66" spans="3:5">
      <c r="C66" s="302" t="s">
        <v>612</v>
      </c>
      <c r="D66" s="303">
        <v>0.77</v>
      </c>
      <c r="E66" s="303">
        <v>0.77</v>
      </c>
    </row>
    <row r="67" spans="3:5" ht="17.25" thickBot="1">
      <c r="C67" s="313" t="s">
        <v>613</v>
      </c>
      <c r="D67" s="314">
        <v>0.46</v>
      </c>
      <c r="E67" s="314">
        <v>0.42</v>
      </c>
    </row>
    <row r="68" spans="3:5">
      <c r="C68" s="365" t="s">
        <v>614</v>
      </c>
      <c r="D68" s="365"/>
      <c r="E68" s="365"/>
    </row>
    <row r="69" spans="3:5">
      <c r="C69" s="366" t="s">
        <v>615</v>
      </c>
      <c r="D69" s="366"/>
      <c r="E69" s="366"/>
    </row>
    <row r="70" spans="3:5">
      <c r="C70" s="367" t="s">
        <v>616</v>
      </c>
      <c r="D70" s="367"/>
      <c r="E70" s="367"/>
    </row>
  </sheetData>
  <mergeCells count="8">
    <mergeCell ref="C68:E68"/>
    <mergeCell ref="C69:E69"/>
    <mergeCell ref="C70:E70"/>
    <mergeCell ref="C2:R3"/>
    <mergeCell ref="V2:AD3"/>
    <mergeCell ref="W5:Z5"/>
    <mergeCell ref="AA5:AD5"/>
    <mergeCell ref="C32:E3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W20"/>
  <sheetViews>
    <sheetView topLeftCell="L35" zoomScale="70" zoomScaleNormal="70" workbookViewId="0">
      <selection activeCell="U51" sqref="U51"/>
    </sheetView>
  </sheetViews>
  <sheetFormatPr defaultColWidth="9" defaultRowHeight="13.5"/>
  <cols>
    <col min="1" max="1" width="9" style="277"/>
    <col min="2" max="2" width="24.125" style="277" customWidth="1"/>
    <col min="3" max="16384" width="9" style="277"/>
  </cols>
  <sheetData>
    <row r="2" spans="2:23" ht="14.25" thickBot="1"/>
    <row r="3" spans="2:23" ht="52.5" thickBot="1">
      <c r="B3" s="284" t="s">
        <v>656</v>
      </c>
      <c r="C3" s="285" t="s">
        <v>557</v>
      </c>
      <c r="D3" s="286" t="s">
        <v>558</v>
      </c>
      <c r="E3" s="285" t="s">
        <v>748</v>
      </c>
      <c r="F3" s="285" t="s">
        <v>749</v>
      </c>
      <c r="G3" s="286" t="s">
        <v>559</v>
      </c>
      <c r="H3" s="286" t="s">
        <v>560</v>
      </c>
      <c r="I3" s="287" t="s">
        <v>561</v>
      </c>
      <c r="J3" s="288" t="s">
        <v>562</v>
      </c>
      <c r="K3" s="288" t="s">
        <v>563</v>
      </c>
      <c r="L3" s="288" t="s">
        <v>564</v>
      </c>
      <c r="M3" s="288" t="s">
        <v>565</v>
      </c>
      <c r="N3" s="288" t="s">
        <v>566</v>
      </c>
      <c r="O3" s="288" t="s">
        <v>567</v>
      </c>
      <c r="P3" s="289" t="s">
        <v>568</v>
      </c>
      <c r="Q3" s="288" t="s">
        <v>569</v>
      </c>
      <c r="R3" s="288" t="s">
        <v>570</v>
      </c>
      <c r="S3" s="288" t="s">
        <v>571</v>
      </c>
      <c r="T3" s="288" t="s">
        <v>572</v>
      </c>
      <c r="U3" s="288" t="s">
        <v>573</v>
      </c>
      <c r="V3" s="288" t="s">
        <v>574</v>
      </c>
      <c r="W3" s="290" t="s">
        <v>575</v>
      </c>
    </row>
    <row r="4" spans="2:23" ht="17.25">
      <c r="B4" s="291" t="s">
        <v>744</v>
      </c>
      <c r="C4" s="292">
        <v>11.3</v>
      </c>
      <c r="D4" s="292">
        <v>88.7</v>
      </c>
      <c r="E4" s="292">
        <v>0</v>
      </c>
      <c r="F4" s="292">
        <v>0</v>
      </c>
      <c r="G4" s="292">
        <v>82.9</v>
      </c>
      <c r="H4" s="292">
        <v>1.9110499999999999</v>
      </c>
      <c r="I4" s="292">
        <v>22.5</v>
      </c>
      <c r="J4" s="292">
        <v>16.559999999999999</v>
      </c>
      <c r="K4" s="292">
        <v>7.1</v>
      </c>
      <c r="L4" s="292">
        <v>4.8</v>
      </c>
      <c r="M4" s="292">
        <v>37.9</v>
      </c>
      <c r="N4" s="292">
        <v>7.4</v>
      </c>
      <c r="O4" s="292">
        <v>25.4</v>
      </c>
      <c r="P4" s="292">
        <v>0</v>
      </c>
      <c r="Q4" s="292">
        <v>13.9</v>
      </c>
      <c r="R4" s="292">
        <v>8.8000000000000005E-3</v>
      </c>
      <c r="S4" s="292">
        <v>9.4</v>
      </c>
      <c r="T4" s="292">
        <v>1.2</v>
      </c>
      <c r="U4" s="292">
        <v>0.57999999999999996</v>
      </c>
      <c r="V4" s="292">
        <v>0.46200000000000002</v>
      </c>
      <c r="W4" s="293">
        <v>0.86099999999999999</v>
      </c>
    </row>
    <row r="5" spans="2:23" ht="17.25">
      <c r="B5" s="291" t="s">
        <v>582</v>
      </c>
      <c r="C5" s="292">
        <v>24.6</v>
      </c>
      <c r="D5" s="292">
        <v>75.400000000000006</v>
      </c>
      <c r="E5" s="292">
        <v>0</v>
      </c>
      <c r="F5" s="292">
        <v>0</v>
      </c>
      <c r="G5" s="292">
        <v>79.680000000000007</v>
      </c>
      <c r="H5" s="292">
        <v>1.8321600000000005</v>
      </c>
      <c r="I5" s="292">
        <v>7.069</v>
      </c>
      <c r="J5" s="292">
        <v>4.5</v>
      </c>
      <c r="K5" s="292">
        <v>0.5</v>
      </c>
      <c r="L5" s="292">
        <v>0.39800000000000002</v>
      </c>
      <c r="M5" s="292">
        <v>79.138000000000005</v>
      </c>
      <c r="N5" s="292">
        <v>0</v>
      </c>
      <c r="O5" s="292">
        <v>0</v>
      </c>
      <c r="P5" s="292">
        <v>0</v>
      </c>
      <c r="Q5" s="292">
        <v>0</v>
      </c>
      <c r="R5" s="292">
        <v>0</v>
      </c>
      <c r="S5" s="292">
        <v>13.395</v>
      </c>
      <c r="T5" s="292">
        <v>0.95499999999999996</v>
      </c>
      <c r="U5" s="292">
        <v>0.106</v>
      </c>
      <c r="V5" s="292">
        <v>0.39800000000000002</v>
      </c>
      <c r="W5" s="293">
        <v>4.2709999999999999</v>
      </c>
    </row>
    <row r="6" spans="2:23" ht="17.25">
      <c r="B6" s="291" t="s">
        <v>702</v>
      </c>
      <c r="C6" s="292">
        <v>12.4</v>
      </c>
      <c r="D6" s="292">
        <v>87.6</v>
      </c>
      <c r="E6" s="292">
        <v>0</v>
      </c>
      <c r="F6" s="292">
        <v>0</v>
      </c>
      <c r="G6" s="292">
        <v>95.503200000000007</v>
      </c>
      <c r="H6" s="292">
        <v>2.2198284000000004</v>
      </c>
      <c r="I6" s="292">
        <v>8.8130000000000006</v>
      </c>
      <c r="J6" s="292">
        <v>0</v>
      </c>
      <c r="K6" s="292">
        <v>0</v>
      </c>
      <c r="L6" s="292">
        <v>3.847</v>
      </c>
      <c r="M6" s="292">
        <v>76.677999999999997</v>
      </c>
      <c r="N6" s="292">
        <v>2.141</v>
      </c>
      <c r="O6" s="292">
        <v>9.2690000000000001</v>
      </c>
      <c r="P6" s="292">
        <v>0</v>
      </c>
      <c r="Q6" s="292">
        <v>2.7850000000000001</v>
      </c>
      <c r="R6" s="292">
        <v>1</v>
      </c>
      <c r="S6" s="292">
        <v>1.2929999999999999</v>
      </c>
      <c r="T6" s="292">
        <v>3.4000000000000002E-2</v>
      </c>
      <c r="U6" s="292">
        <v>0.28499999999999998</v>
      </c>
      <c r="V6" s="292">
        <v>0.126</v>
      </c>
      <c r="W6" s="293">
        <v>0.377</v>
      </c>
    </row>
    <row r="7" spans="2:23" ht="17.25">
      <c r="B7" s="291" t="s">
        <v>584</v>
      </c>
      <c r="C7" s="292">
        <v>8.6</v>
      </c>
      <c r="D7" s="292">
        <v>92.54</v>
      </c>
      <c r="E7" s="292">
        <v>0</v>
      </c>
      <c r="F7" s="292">
        <v>0</v>
      </c>
      <c r="G7" s="292">
        <v>80.8</v>
      </c>
      <c r="H7" s="292">
        <v>1.8595999999999999</v>
      </c>
      <c r="I7" s="292">
        <v>21.75</v>
      </c>
      <c r="J7" s="292">
        <v>16.309999999999999</v>
      </c>
      <c r="K7" s="292">
        <v>5.44</v>
      </c>
      <c r="L7" s="292">
        <v>2.34</v>
      </c>
      <c r="M7" s="292">
        <v>25.6</v>
      </c>
      <c r="N7" s="292">
        <v>11.03</v>
      </c>
      <c r="O7" s="292">
        <v>42.77</v>
      </c>
      <c r="P7" s="292">
        <v>0</v>
      </c>
      <c r="Q7" s="292">
        <v>12.74</v>
      </c>
      <c r="R7" s="292">
        <v>6.8</v>
      </c>
      <c r="S7" s="292">
        <v>7.53</v>
      </c>
      <c r="T7" s="292">
        <v>0.214</v>
      </c>
      <c r="U7" s="292">
        <v>0.85699999999999998</v>
      </c>
      <c r="V7" s="292">
        <v>0.39400000000000002</v>
      </c>
      <c r="W7" s="293">
        <v>1.095</v>
      </c>
    </row>
    <row r="8" spans="2:23" ht="17.25">
      <c r="B8" s="291" t="s">
        <v>703</v>
      </c>
      <c r="C8" s="292">
        <v>15.230000000000004</v>
      </c>
      <c r="D8" s="292">
        <v>84.77</v>
      </c>
      <c r="E8" s="292">
        <v>0</v>
      </c>
      <c r="F8" s="292">
        <v>0</v>
      </c>
      <c r="G8" s="292">
        <v>71.69</v>
      </c>
      <c r="H8" s="292">
        <v>1.6364049999999999</v>
      </c>
      <c r="I8" s="292">
        <v>18.21</v>
      </c>
      <c r="J8" s="292">
        <v>16.309999999999999</v>
      </c>
      <c r="K8" s="292">
        <v>5.44</v>
      </c>
      <c r="L8" s="292">
        <v>3.53</v>
      </c>
      <c r="M8" s="292">
        <v>38.299999999999997</v>
      </c>
      <c r="N8" s="292">
        <v>10.48</v>
      </c>
      <c r="O8" s="292">
        <v>34.75</v>
      </c>
      <c r="P8" s="292">
        <v>0</v>
      </c>
      <c r="Q8" s="292">
        <v>10.52</v>
      </c>
      <c r="R8" s="292">
        <v>5.52</v>
      </c>
      <c r="S8" s="292">
        <v>5.18</v>
      </c>
      <c r="T8" s="292">
        <v>0.26</v>
      </c>
      <c r="U8" s="292">
        <v>0.89</v>
      </c>
      <c r="V8" s="292">
        <v>0.45</v>
      </c>
      <c r="W8" s="293">
        <v>1.33</v>
      </c>
    </row>
    <row r="9" spans="2:23" ht="17.25">
      <c r="B9" s="291" t="s">
        <v>704</v>
      </c>
      <c r="C9" s="292">
        <v>12</v>
      </c>
      <c r="D9" s="292">
        <v>88</v>
      </c>
      <c r="E9" s="292">
        <v>0</v>
      </c>
      <c r="F9" s="292">
        <v>0</v>
      </c>
      <c r="G9" s="292">
        <v>75.89</v>
      </c>
      <c r="H9" s="292">
        <v>1.7393049999999999</v>
      </c>
      <c r="I9" s="292">
        <v>10</v>
      </c>
      <c r="J9" s="292">
        <v>5.9</v>
      </c>
      <c r="K9" s="292">
        <v>4.7</v>
      </c>
      <c r="L9" s="292">
        <v>0.5</v>
      </c>
      <c r="M9" s="292">
        <v>31.5</v>
      </c>
      <c r="N9" s="292">
        <v>22.6</v>
      </c>
      <c r="O9" s="292">
        <v>52.5</v>
      </c>
      <c r="P9" s="292">
        <v>0</v>
      </c>
      <c r="Q9" s="292">
        <v>28</v>
      </c>
      <c r="R9" s="292">
        <v>7.8</v>
      </c>
      <c r="S9" s="292">
        <v>5.6</v>
      </c>
      <c r="T9" s="292">
        <v>0.95</v>
      </c>
      <c r="U9" s="292">
        <v>0.57499999999999996</v>
      </c>
      <c r="V9" s="292">
        <v>26.507000000000001</v>
      </c>
      <c r="W9" s="293">
        <v>5.3570000000000002</v>
      </c>
    </row>
    <row r="10" spans="2:23" ht="17.25">
      <c r="B10" s="291" t="s">
        <v>705</v>
      </c>
      <c r="C10" s="292">
        <v>9.6800000000000068</v>
      </c>
      <c r="D10" s="292">
        <v>90.32</v>
      </c>
      <c r="E10" s="292">
        <v>0</v>
      </c>
      <c r="F10" s="292">
        <v>0</v>
      </c>
      <c r="G10" s="292">
        <v>93.2</v>
      </c>
      <c r="H10" s="292">
        <v>2.1634000000000002</v>
      </c>
      <c r="I10" s="292">
        <v>15.91</v>
      </c>
      <c r="J10" s="292">
        <v>8.75</v>
      </c>
      <c r="K10" s="292">
        <v>7.16</v>
      </c>
      <c r="L10" s="292">
        <v>21.34</v>
      </c>
      <c r="M10" s="292">
        <v>33.6</v>
      </c>
      <c r="N10" s="292">
        <v>11.03</v>
      </c>
      <c r="O10" s="292">
        <v>19.920000000000002</v>
      </c>
      <c r="P10" s="292">
        <v>0</v>
      </c>
      <c r="Q10" s="292">
        <v>8.0299999999999994</v>
      </c>
      <c r="R10" s="292">
        <v>1.39</v>
      </c>
      <c r="S10" s="292">
        <v>9.23</v>
      </c>
      <c r="T10" s="292">
        <v>0.26</v>
      </c>
      <c r="U10" s="292">
        <v>0.89</v>
      </c>
      <c r="V10" s="292">
        <v>0.45</v>
      </c>
      <c r="W10" s="293">
        <v>1.33</v>
      </c>
    </row>
    <row r="11" spans="2:23" ht="17.25">
      <c r="B11" s="291" t="s">
        <v>588</v>
      </c>
      <c r="C11" s="292">
        <v>38</v>
      </c>
      <c r="D11" s="292">
        <v>62</v>
      </c>
      <c r="E11" s="292">
        <v>0</v>
      </c>
      <c r="F11" s="292">
        <v>0</v>
      </c>
      <c r="G11" s="292">
        <v>94.48</v>
      </c>
      <c r="H11" s="292">
        <v>2.19476</v>
      </c>
      <c r="I11" s="292">
        <v>18.45</v>
      </c>
      <c r="J11" s="292">
        <v>8.3000000000000007</v>
      </c>
      <c r="K11" s="292">
        <v>2.8</v>
      </c>
      <c r="L11" s="292">
        <v>27.54</v>
      </c>
      <c r="M11" s="292">
        <v>26.42</v>
      </c>
      <c r="N11" s="292">
        <v>2.5</v>
      </c>
      <c r="O11" s="292">
        <v>7.59</v>
      </c>
      <c r="P11" s="292">
        <v>0</v>
      </c>
      <c r="Q11" s="292">
        <v>3.75</v>
      </c>
      <c r="R11" s="292">
        <v>2.2999999999999998</v>
      </c>
      <c r="S11" s="292">
        <v>20</v>
      </c>
      <c r="T11" s="292">
        <v>0</v>
      </c>
      <c r="U11" s="292">
        <v>0</v>
      </c>
      <c r="V11" s="292">
        <v>0</v>
      </c>
      <c r="W11" s="293">
        <v>0</v>
      </c>
    </row>
    <row r="12" spans="2:23" ht="17.25">
      <c r="B12" s="291" t="s">
        <v>589</v>
      </c>
      <c r="C12" s="292">
        <v>11</v>
      </c>
      <c r="D12" s="292">
        <v>89</v>
      </c>
      <c r="E12" s="292">
        <v>0</v>
      </c>
      <c r="F12" s="292">
        <v>0</v>
      </c>
      <c r="G12" s="292">
        <v>85.79</v>
      </c>
      <c r="H12" s="292">
        <v>1.9818549999999999</v>
      </c>
      <c r="I12" s="292">
        <v>23</v>
      </c>
      <c r="J12" s="292">
        <v>13.8</v>
      </c>
      <c r="K12" s="292">
        <v>9.1999999999999993</v>
      </c>
      <c r="L12" s="292">
        <v>17.8</v>
      </c>
      <c r="M12" s="292">
        <v>14.6</v>
      </c>
      <c r="N12" s="292">
        <v>25</v>
      </c>
      <c r="O12" s="292">
        <v>40</v>
      </c>
      <c r="P12" s="292">
        <v>0</v>
      </c>
      <c r="Q12" s="292">
        <v>33</v>
      </c>
      <c r="R12" s="292">
        <v>6</v>
      </c>
      <c r="S12" s="292">
        <v>4</v>
      </c>
      <c r="T12" s="292">
        <v>0.96299999999999997</v>
      </c>
      <c r="U12" s="292">
        <v>0.67100000000000004</v>
      </c>
      <c r="V12" s="292">
        <v>24.902999999999999</v>
      </c>
      <c r="W12" s="293">
        <v>5.819</v>
      </c>
    </row>
    <row r="13" spans="2:23" ht="17.25">
      <c r="B13" s="291" t="s">
        <v>590</v>
      </c>
      <c r="C13" s="292">
        <v>76.900000000000006</v>
      </c>
      <c r="D13" s="292">
        <v>23.1</v>
      </c>
      <c r="E13" s="292">
        <v>0</v>
      </c>
      <c r="F13" s="292">
        <v>0</v>
      </c>
      <c r="G13" s="292">
        <v>86.612244897959172</v>
      </c>
      <c r="H13" s="292">
        <v>2.0019999999999998</v>
      </c>
      <c r="I13" s="292">
        <v>27.4</v>
      </c>
      <c r="J13" s="292">
        <v>12.5</v>
      </c>
      <c r="K13" s="292">
        <v>12.5</v>
      </c>
      <c r="L13" s="292">
        <v>10.3</v>
      </c>
      <c r="M13" s="292">
        <v>4.4000000000000004</v>
      </c>
      <c r="N13" s="292">
        <v>15.851000000000001</v>
      </c>
      <c r="O13" s="292">
        <v>54.1</v>
      </c>
      <c r="P13" s="292">
        <v>0</v>
      </c>
      <c r="Q13" s="292">
        <v>19.5</v>
      </c>
      <c r="R13" s="292">
        <v>8.1</v>
      </c>
      <c r="S13" s="292">
        <v>3.8</v>
      </c>
      <c r="T13" s="292">
        <v>0.38500000000000001</v>
      </c>
      <c r="U13" s="292">
        <v>0.54900000000000004</v>
      </c>
      <c r="V13" s="292">
        <v>0.19800000000000001</v>
      </c>
      <c r="W13" s="293">
        <v>0.11</v>
      </c>
    </row>
    <row r="14" spans="2:23" ht="17.25">
      <c r="B14" s="291" t="s">
        <v>591</v>
      </c>
      <c r="C14" s="292">
        <v>11</v>
      </c>
      <c r="D14" s="292">
        <v>89</v>
      </c>
      <c r="E14" s="292">
        <v>100</v>
      </c>
      <c r="F14" s="292">
        <v>100</v>
      </c>
      <c r="G14" s="292">
        <v>52</v>
      </c>
      <c r="H14" s="292">
        <v>1.1539999999999999</v>
      </c>
      <c r="I14" s="292">
        <v>16.5</v>
      </c>
      <c r="J14" s="292">
        <v>11.5</v>
      </c>
      <c r="K14" s="292">
        <v>4.5</v>
      </c>
      <c r="L14" s="292">
        <v>1.4</v>
      </c>
      <c r="M14" s="292">
        <v>18.7</v>
      </c>
      <c r="N14" s="292">
        <v>25.5</v>
      </c>
      <c r="O14" s="292">
        <v>56</v>
      </c>
      <c r="P14" s="292">
        <v>56</v>
      </c>
      <c r="Q14" s="292">
        <v>41</v>
      </c>
      <c r="R14" s="292">
        <v>8.5</v>
      </c>
      <c r="S14" s="292">
        <v>8.8000000000000007</v>
      </c>
      <c r="T14" s="292">
        <v>1.3</v>
      </c>
      <c r="U14" s="292">
        <v>0.2</v>
      </c>
      <c r="V14" s="292">
        <v>26.507000000000001</v>
      </c>
      <c r="W14" s="293">
        <v>5.3570000000000002</v>
      </c>
    </row>
    <row r="15" spans="2:23" ht="17.25">
      <c r="B15" s="291" t="s">
        <v>592</v>
      </c>
      <c r="C15" s="292">
        <v>9.480000000000004</v>
      </c>
      <c r="D15" s="292">
        <v>90.52</v>
      </c>
      <c r="E15" s="292">
        <v>100</v>
      </c>
      <c r="F15" s="292">
        <v>100</v>
      </c>
      <c r="G15" s="292">
        <v>59.19</v>
      </c>
      <c r="H15" s="292">
        <v>1.330155</v>
      </c>
      <c r="I15" s="292">
        <v>8.9600000000000009</v>
      </c>
      <c r="J15" s="292">
        <v>6.64</v>
      </c>
      <c r="K15" s="292">
        <v>2.3199999999999998</v>
      </c>
      <c r="L15" s="292">
        <v>1.76</v>
      </c>
      <c r="M15" s="292">
        <v>16.27</v>
      </c>
      <c r="N15" s="292">
        <v>33.9</v>
      </c>
      <c r="O15" s="292">
        <v>65.180000000000007</v>
      </c>
      <c r="P15" s="292">
        <v>65.180000000000007</v>
      </c>
      <c r="Q15" s="292">
        <v>41.79</v>
      </c>
      <c r="R15" s="292">
        <v>7.55</v>
      </c>
      <c r="S15" s="292">
        <v>7.83</v>
      </c>
      <c r="T15" s="292">
        <v>0.36</v>
      </c>
      <c r="U15" s="292">
        <v>0.22</v>
      </c>
      <c r="V15" s="292">
        <v>26.507000000000001</v>
      </c>
      <c r="W15" s="293">
        <v>5.3570000000000002</v>
      </c>
    </row>
    <row r="16" spans="2:23" ht="17.25">
      <c r="B16" s="291" t="s">
        <v>593</v>
      </c>
      <c r="C16" s="292">
        <v>9.5699999999999932</v>
      </c>
      <c r="D16" s="292">
        <v>90.43</v>
      </c>
      <c r="E16" s="292">
        <v>100</v>
      </c>
      <c r="F16" s="292">
        <v>100</v>
      </c>
      <c r="G16" s="292">
        <v>52.5</v>
      </c>
      <c r="H16" s="292">
        <v>1.1662500000000002</v>
      </c>
      <c r="I16" s="292">
        <v>8.74</v>
      </c>
      <c r="J16" s="292">
        <v>7.53</v>
      </c>
      <c r="K16" s="292">
        <v>1.21</v>
      </c>
      <c r="L16" s="292">
        <v>1.0900000000000001</v>
      </c>
      <c r="M16" s="292">
        <v>10.89</v>
      </c>
      <c r="N16" s="292">
        <v>33.99</v>
      </c>
      <c r="O16" s="292">
        <v>71.19</v>
      </c>
      <c r="P16" s="292">
        <v>71.19</v>
      </c>
      <c r="Q16" s="292">
        <v>37.479999999999997</v>
      </c>
      <c r="R16" s="292">
        <v>6.31</v>
      </c>
      <c r="S16" s="292">
        <v>8.08</v>
      </c>
      <c r="T16" s="292">
        <v>0.44</v>
      </c>
      <c r="U16" s="292">
        <v>0.15</v>
      </c>
      <c r="V16" s="292">
        <v>26.507000000000001</v>
      </c>
      <c r="W16" s="293">
        <v>5.3570000000000002</v>
      </c>
    </row>
    <row r="17" spans="2:23" ht="17.25">
      <c r="B17" s="291" t="s">
        <v>594</v>
      </c>
      <c r="C17" s="292">
        <v>9.4599999999999937</v>
      </c>
      <c r="D17" s="292">
        <v>90.54</v>
      </c>
      <c r="E17" s="292">
        <v>100</v>
      </c>
      <c r="F17" s="292">
        <v>100</v>
      </c>
      <c r="G17" s="292">
        <v>56.91</v>
      </c>
      <c r="H17" s="292">
        <v>1.274295</v>
      </c>
      <c r="I17" s="292">
        <v>9.9499999999999993</v>
      </c>
      <c r="J17" s="292">
        <v>6.78</v>
      </c>
      <c r="K17" s="292">
        <v>3.17</v>
      </c>
      <c r="L17" s="292">
        <v>1.97</v>
      </c>
      <c r="M17" s="292">
        <v>19.09</v>
      </c>
      <c r="N17" s="292">
        <v>29.01</v>
      </c>
      <c r="O17" s="292">
        <v>62.73</v>
      </c>
      <c r="P17" s="292">
        <v>62.73</v>
      </c>
      <c r="Q17" s="292">
        <v>36.89</v>
      </c>
      <c r="R17" s="292">
        <v>6.64</v>
      </c>
      <c r="S17" s="292">
        <v>6.26</v>
      </c>
      <c r="T17" s="292">
        <v>0.46</v>
      </c>
      <c r="U17" s="292">
        <v>0.2</v>
      </c>
      <c r="V17" s="292">
        <v>26.507000000000001</v>
      </c>
      <c r="W17" s="293">
        <v>5.3570000000000002</v>
      </c>
    </row>
    <row r="18" spans="2:23" ht="17.25">
      <c r="B18" s="291" t="s">
        <v>595</v>
      </c>
      <c r="C18" s="292">
        <v>10</v>
      </c>
      <c r="D18" s="292">
        <v>90</v>
      </c>
      <c r="E18" s="292">
        <v>100</v>
      </c>
      <c r="F18" s="292">
        <v>100</v>
      </c>
      <c r="G18" s="292">
        <v>54.99</v>
      </c>
      <c r="H18" s="292">
        <v>1.227255</v>
      </c>
      <c r="I18" s="292">
        <v>8</v>
      </c>
      <c r="J18" s="292">
        <v>5.6</v>
      </c>
      <c r="K18" s="292">
        <v>2.4</v>
      </c>
      <c r="L18" s="292">
        <v>1.2</v>
      </c>
      <c r="M18" s="292">
        <v>6.3</v>
      </c>
      <c r="N18" s="292">
        <v>36</v>
      </c>
      <c r="O18" s="292">
        <v>78</v>
      </c>
      <c r="P18" s="292">
        <v>78</v>
      </c>
      <c r="Q18" s="292">
        <v>43</v>
      </c>
      <c r="R18" s="292">
        <v>7</v>
      </c>
      <c r="S18" s="292">
        <v>6.26</v>
      </c>
      <c r="T18" s="292">
        <v>0.46</v>
      </c>
      <c r="U18" s="292">
        <v>0.2</v>
      </c>
      <c r="V18" s="292">
        <v>26.507000000000001</v>
      </c>
      <c r="W18" s="293">
        <v>5.3570000000000002</v>
      </c>
    </row>
    <row r="19" spans="2:23" ht="17.25">
      <c r="B19" s="291" t="s">
        <v>706</v>
      </c>
      <c r="C19" s="292">
        <v>0</v>
      </c>
      <c r="D19" s="292">
        <v>100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100</v>
      </c>
      <c r="T19" s="292">
        <v>0</v>
      </c>
      <c r="U19" s="292">
        <v>0</v>
      </c>
      <c r="V19" s="292">
        <v>0</v>
      </c>
      <c r="W19" s="293">
        <v>0</v>
      </c>
    </row>
    <row r="20" spans="2:23" ht="18" thickBot="1">
      <c r="B20" s="294" t="s">
        <v>598</v>
      </c>
      <c r="C20" s="295">
        <v>100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95">
        <v>0</v>
      </c>
      <c r="W20" s="296">
        <v>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zoomScale="70" zoomScaleNormal="70" workbookViewId="0">
      <selection activeCell="C30" sqref="C30"/>
    </sheetView>
  </sheetViews>
  <sheetFormatPr defaultColWidth="8.875" defaultRowHeight="16.5"/>
  <cols>
    <col min="1" max="1" width="22.375" bestFit="1" customWidth="1"/>
    <col min="2" max="2" width="10.5" customWidth="1"/>
    <col min="3" max="3" width="10.875" bestFit="1" customWidth="1"/>
    <col min="4" max="6" width="9.625" bestFit="1" customWidth="1"/>
    <col min="7" max="12" width="10.875" bestFit="1" customWidth="1"/>
  </cols>
  <sheetData>
    <row r="1" spans="1:15">
      <c r="A1" t="s">
        <v>656</v>
      </c>
      <c r="B1" t="s">
        <v>655</v>
      </c>
      <c r="C1" t="s">
        <v>658</v>
      </c>
      <c r="D1" t="s">
        <v>659</v>
      </c>
      <c r="E1" t="s">
        <v>660</v>
      </c>
      <c r="F1" t="s">
        <v>661</v>
      </c>
      <c r="G1" t="s">
        <v>662</v>
      </c>
      <c r="H1" t="s">
        <v>663</v>
      </c>
      <c r="I1" t="s">
        <v>664</v>
      </c>
      <c r="J1" t="s">
        <v>665</v>
      </c>
      <c r="K1" t="s">
        <v>666</v>
      </c>
      <c r="L1" t="s">
        <v>667</v>
      </c>
    </row>
    <row r="2" spans="1:15">
      <c r="A2" t="s">
        <v>654</v>
      </c>
      <c r="B2" t="s">
        <v>673</v>
      </c>
      <c r="C2" s="4">
        <v>60.32</v>
      </c>
      <c r="D2" s="4">
        <v>63.11</v>
      </c>
      <c r="E2" s="4">
        <v>64.55</v>
      </c>
      <c r="F2" s="4">
        <v>57.5</v>
      </c>
      <c r="G2" s="4">
        <v>55.2</v>
      </c>
      <c r="H2" s="4">
        <v>58.89</v>
      </c>
      <c r="I2" s="4">
        <v>60.71</v>
      </c>
      <c r="J2" s="4">
        <v>65.83</v>
      </c>
      <c r="K2" s="4">
        <v>62.88</v>
      </c>
      <c r="L2" s="4">
        <v>65.34</v>
      </c>
      <c r="N2" s="5"/>
      <c r="O2" s="5"/>
    </row>
    <row r="3" spans="1:15">
      <c r="A3" t="s">
        <v>657</v>
      </c>
      <c r="B3" t="s">
        <v>674</v>
      </c>
      <c r="C3" s="4">
        <v>8.8859416445623332</v>
      </c>
      <c r="D3" s="4">
        <v>13.611155125970528</v>
      </c>
      <c r="E3" s="4">
        <v>19.721146398140977</v>
      </c>
      <c r="F3" s="4">
        <v>33.460869565217386</v>
      </c>
      <c r="G3" s="4">
        <v>13.931159420289854</v>
      </c>
      <c r="H3" s="4">
        <v>14.450670742061469</v>
      </c>
      <c r="I3" s="4">
        <v>12.996211497282159</v>
      </c>
      <c r="J3" s="4">
        <v>10.527115296977062</v>
      </c>
      <c r="K3" s="4">
        <v>6.0114503816793885</v>
      </c>
      <c r="L3" s="4">
        <v>10.682583409856138</v>
      </c>
      <c r="N3" s="5"/>
      <c r="O3" s="5"/>
    </row>
    <row r="4" spans="1:15">
      <c r="A4" t="s">
        <v>668</v>
      </c>
      <c r="B4" t="s">
        <v>674</v>
      </c>
      <c r="C4" s="4">
        <v>16.545092838196286</v>
      </c>
      <c r="D4" s="4">
        <v>27.349073047060692</v>
      </c>
      <c r="E4" s="4">
        <v>36.99457784663052</v>
      </c>
      <c r="F4" s="4">
        <v>30.295652173913044</v>
      </c>
      <c r="G4" s="4">
        <v>26.177536231884059</v>
      </c>
      <c r="H4" s="4">
        <v>21.395822720326031</v>
      </c>
      <c r="I4" s="4">
        <v>23.505188601548344</v>
      </c>
      <c r="J4" s="4">
        <v>20.385842321130184</v>
      </c>
      <c r="K4" s="4">
        <v>10.655216284987278</v>
      </c>
      <c r="L4" s="4">
        <v>19.268441995714721</v>
      </c>
      <c r="N4" s="5"/>
      <c r="O4" s="5"/>
    </row>
    <row r="5" spans="1:15">
      <c r="A5" t="s">
        <v>669</v>
      </c>
      <c r="B5" t="s">
        <v>674</v>
      </c>
      <c r="C5" s="4">
        <v>45.822281167108798</v>
      </c>
      <c r="D5" s="4">
        <v>33.497068610362859</v>
      </c>
      <c r="E5" s="4">
        <v>22.292796281951976</v>
      </c>
      <c r="F5" s="4">
        <v>11.008695652173914</v>
      </c>
      <c r="G5" s="4">
        <v>18.079710144927535</v>
      </c>
      <c r="H5" s="4">
        <v>33.859738495500089</v>
      </c>
      <c r="I5" s="4">
        <v>27.540767583594132</v>
      </c>
      <c r="J5" s="4">
        <v>35.272672034027039</v>
      </c>
      <c r="K5" s="4">
        <v>57.315521628498722</v>
      </c>
      <c r="L5" s="4">
        <v>41.35292317110499</v>
      </c>
      <c r="N5" s="5"/>
      <c r="O5" s="5"/>
    </row>
    <row r="6" spans="1:15">
      <c r="A6" t="s">
        <v>670</v>
      </c>
      <c r="B6" t="s">
        <v>674</v>
      </c>
      <c r="C6" s="4">
        <v>47.944297082228118</v>
      </c>
      <c r="D6" s="4">
        <v>34.099191887181114</v>
      </c>
      <c r="E6" s="4">
        <v>22.494190549961271</v>
      </c>
      <c r="F6" s="4">
        <v>13.14782608695652</v>
      </c>
      <c r="G6" s="4">
        <v>33.641304347826086</v>
      </c>
      <c r="H6" s="4">
        <v>40.46527424010867</v>
      </c>
      <c r="I6" s="4">
        <v>41.031131609290064</v>
      </c>
      <c r="J6" s="4">
        <v>33.89032356068661</v>
      </c>
      <c r="K6" s="4">
        <v>51.224554707379134</v>
      </c>
      <c r="L6" s="4">
        <v>38.812366085093352</v>
      </c>
      <c r="N6" s="5"/>
      <c r="O6" s="5"/>
    </row>
    <row r="7" spans="1:15">
      <c r="A7" t="s">
        <v>671</v>
      </c>
      <c r="B7" t="s">
        <v>674</v>
      </c>
      <c r="C7" s="4">
        <v>45.805702917771882</v>
      </c>
      <c r="D7" s="4">
        <v>30.486452226271588</v>
      </c>
      <c r="E7" s="4">
        <v>19.240898528272655</v>
      </c>
      <c r="F7" s="4">
        <v>11.756521739130434</v>
      </c>
      <c r="G7" s="4">
        <v>28.931159420289852</v>
      </c>
      <c r="H7" s="4">
        <v>27.491934114450672</v>
      </c>
      <c r="I7" s="4">
        <v>37.637950914182177</v>
      </c>
      <c r="J7" s="4">
        <v>28.710314446301076</v>
      </c>
      <c r="K7" s="4">
        <v>47.105597964376585</v>
      </c>
      <c r="L7" s="4">
        <v>35.705540250994794</v>
      </c>
      <c r="N7" s="5"/>
      <c r="O7" s="5"/>
    </row>
    <row r="8" spans="1:15">
      <c r="A8" t="s">
        <v>675</v>
      </c>
      <c r="B8" t="s">
        <v>674</v>
      </c>
      <c r="C8" s="4">
        <v>1.7075596816976129</v>
      </c>
      <c r="D8" s="4">
        <v>9.2219933449532565</v>
      </c>
      <c r="E8" s="4">
        <v>8.4585592563903944</v>
      </c>
      <c r="F8" s="4">
        <v>9.6347826086956516</v>
      </c>
      <c r="G8" s="4">
        <v>15.181159420289855</v>
      </c>
      <c r="H8" s="4">
        <v>12.446934963491255</v>
      </c>
      <c r="I8" s="4">
        <v>15.7799374073464</v>
      </c>
      <c r="J8" s="4">
        <v>8.5827130487619634</v>
      </c>
      <c r="K8" s="4">
        <v>8.4128498727735366</v>
      </c>
      <c r="L8" s="4">
        <v>10.177532904805632</v>
      </c>
      <c r="N8" s="5"/>
      <c r="O8" s="5"/>
    </row>
    <row r="9" spans="1:15">
      <c r="A9" t="s">
        <v>672</v>
      </c>
      <c r="B9" t="s">
        <v>676</v>
      </c>
      <c r="C9" s="4">
        <v>4549.199809855807</v>
      </c>
      <c r="D9" s="4">
        <v>4549.199809855807</v>
      </c>
      <c r="E9" s="4">
        <v>5411.3090627420606</v>
      </c>
      <c r="F9" s="4">
        <v>6005.217391304348</v>
      </c>
      <c r="G9" s="4">
        <v>4724.63768115942</v>
      </c>
      <c r="H9" s="4">
        <v>3965.0195279334357</v>
      </c>
      <c r="I9" s="4">
        <v>3999.3411299621152</v>
      </c>
      <c r="J9" s="4">
        <v>3859.9422755582559</v>
      </c>
      <c r="K9" s="4">
        <v>2340.9669211195928</v>
      </c>
      <c r="L9" s="4">
        <v>3628.7113559840832</v>
      </c>
      <c r="N9" s="5"/>
      <c r="O9" s="5"/>
    </row>
    <row r="10" spans="1:15">
      <c r="C10" s="4"/>
      <c r="D10" s="4"/>
      <c r="E10" s="4"/>
      <c r="F10" s="4"/>
      <c r="G10" s="4"/>
      <c r="H10" s="4"/>
      <c r="I10" s="4"/>
      <c r="J10" s="4"/>
      <c r="K10" s="4"/>
      <c r="L10" s="4"/>
      <c r="N10" s="5"/>
      <c r="O10" s="5"/>
    </row>
    <row r="11" spans="1:15">
      <c r="C11" s="4"/>
      <c r="D11" s="4"/>
      <c r="E11" s="4"/>
      <c r="F11" s="4"/>
      <c r="G11" s="4"/>
      <c r="H11" s="4"/>
      <c r="I11" s="4"/>
      <c r="J11" s="4"/>
      <c r="K11" s="4"/>
      <c r="L11" s="4"/>
      <c r="N11" s="5"/>
      <c r="O11" s="5"/>
    </row>
    <row r="12" spans="1:15">
      <c r="C12" s="4"/>
      <c r="D12" s="4"/>
      <c r="E12" s="4"/>
      <c r="F12" s="4"/>
      <c r="G12" s="4"/>
      <c r="H12" s="4"/>
      <c r="I12" s="4"/>
      <c r="J12" s="4"/>
      <c r="K12" s="4"/>
      <c r="L12" s="4"/>
      <c r="N12" s="5"/>
      <c r="O12" s="5"/>
    </row>
    <row r="13" spans="1:15">
      <c r="C13" s="4"/>
      <c r="D13" s="4"/>
      <c r="E13" s="4"/>
      <c r="F13" s="4"/>
      <c r="G13" s="4"/>
      <c r="H13" s="4"/>
      <c r="I13" s="4"/>
      <c r="J13" s="4"/>
      <c r="K13" s="4"/>
      <c r="L13" s="4"/>
      <c r="N13" s="5"/>
      <c r="O13" s="5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H41" sqref="H41"/>
    </sheetView>
  </sheetViews>
  <sheetFormatPr defaultColWidth="8.875" defaultRowHeight="16.5"/>
  <sheetData>
    <row r="1" spans="1:12">
      <c r="A1" s="6"/>
      <c r="B1" s="337" t="s">
        <v>761</v>
      </c>
      <c r="C1" s="337"/>
      <c r="D1" s="337"/>
      <c r="E1" s="337"/>
      <c r="F1" s="337"/>
      <c r="G1" s="337"/>
      <c r="H1" s="337"/>
      <c r="I1" s="337"/>
      <c r="J1" s="337"/>
      <c r="K1" s="337"/>
    </row>
    <row r="2" spans="1:12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8" t="s">
        <v>762</v>
      </c>
    </row>
    <row r="3" spans="1:12" ht="18">
      <c r="A3" s="9" t="s">
        <v>10</v>
      </c>
      <c r="B3" s="7">
        <v>0.04</v>
      </c>
      <c r="C3" s="7">
        <v>0.01</v>
      </c>
      <c r="D3" s="7">
        <v>0.01</v>
      </c>
      <c r="E3" s="7">
        <v>0.03</v>
      </c>
      <c r="F3" s="7">
        <v>0.02</v>
      </c>
      <c r="G3" s="7">
        <v>0.01</v>
      </c>
      <c r="H3" s="7">
        <v>0.01</v>
      </c>
      <c r="I3" s="7">
        <v>0.04</v>
      </c>
      <c r="J3" s="7">
        <v>0.02</v>
      </c>
      <c r="K3" s="7">
        <v>0.01</v>
      </c>
      <c r="L3" s="10">
        <f>AVERAGE(B3:K3)</f>
        <v>0.02</v>
      </c>
    </row>
    <row r="4" spans="1:12" ht="18">
      <c r="A4" s="9" t="s">
        <v>11</v>
      </c>
      <c r="B4" s="7">
        <v>0.01</v>
      </c>
      <c r="C4" s="7">
        <v>0.04</v>
      </c>
      <c r="D4" s="7">
        <v>0.04</v>
      </c>
      <c r="E4" s="7">
        <v>0.05</v>
      </c>
      <c r="F4" s="7">
        <v>0.01</v>
      </c>
      <c r="G4" s="7">
        <v>0.01</v>
      </c>
      <c r="H4" s="7">
        <v>0.01</v>
      </c>
      <c r="I4" s="7">
        <v>0.01</v>
      </c>
      <c r="J4" s="7">
        <v>0.02</v>
      </c>
      <c r="K4" s="7">
        <v>0.01</v>
      </c>
      <c r="L4" s="10">
        <f t="shared" ref="L4:L20" si="0">AVERAGE(B4:K4)</f>
        <v>2.1000000000000005E-2</v>
      </c>
    </row>
    <row r="5" spans="1:12" ht="18">
      <c r="A5" s="9" t="s">
        <v>12</v>
      </c>
      <c r="B5" s="7">
        <v>0.08</v>
      </c>
      <c r="C5" s="7">
        <v>0.08</v>
      </c>
      <c r="D5" s="7">
        <v>0.08</v>
      </c>
      <c r="E5" s="7">
        <v>0.05</v>
      </c>
      <c r="F5" s="7">
        <v>0.1</v>
      </c>
      <c r="G5" s="7">
        <v>0.09</v>
      </c>
      <c r="H5" s="7">
        <v>0.08</v>
      </c>
      <c r="I5" s="7">
        <v>0.11</v>
      </c>
      <c r="J5" s="7">
        <v>0.1</v>
      </c>
      <c r="K5" s="7">
        <v>0.08</v>
      </c>
      <c r="L5" s="10">
        <f t="shared" si="0"/>
        <v>8.4999999999999992E-2</v>
      </c>
    </row>
    <row r="6" spans="1:12" ht="18">
      <c r="A6" s="9" t="s">
        <v>13</v>
      </c>
      <c r="B6" s="7">
        <v>44.52</v>
      </c>
      <c r="C6" s="7">
        <v>33.58</v>
      </c>
      <c r="D6" s="7">
        <v>34.229999999999997</v>
      </c>
      <c r="E6" s="7">
        <v>30.52</v>
      </c>
      <c r="F6" s="7">
        <v>47.28</v>
      </c>
      <c r="G6" s="7">
        <v>45.64</v>
      </c>
      <c r="H6" s="7">
        <v>40.24</v>
      </c>
      <c r="I6" s="7">
        <v>44.58</v>
      </c>
      <c r="J6" s="7">
        <v>43.22</v>
      </c>
      <c r="K6" s="7">
        <v>37.26</v>
      </c>
      <c r="L6" s="10">
        <f t="shared" si="0"/>
        <v>40.106999999999992</v>
      </c>
    </row>
    <row r="7" spans="1:12" ht="18">
      <c r="A7" s="9" t="s">
        <v>14</v>
      </c>
      <c r="B7" s="7">
        <v>0.25</v>
      </c>
      <c r="C7" s="7">
        <v>0.11</v>
      </c>
      <c r="D7" s="7">
        <v>0.23</v>
      </c>
      <c r="E7" s="7">
        <v>0.06</v>
      </c>
      <c r="F7" s="7">
        <v>0.3</v>
      </c>
      <c r="G7" s="7">
        <v>0.28000000000000003</v>
      </c>
      <c r="H7" s="7">
        <v>0.25</v>
      </c>
      <c r="I7" s="7">
        <v>0.15</v>
      </c>
      <c r="J7" s="7">
        <v>0.15</v>
      </c>
      <c r="K7" s="7">
        <v>0.12</v>
      </c>
      <c r="L7" s="10">
        <f t="shared" si="0"/>
        <v>0.19</v>
      </c>
    </row>
    <row r="8" spans="1:12" ht="18">
      <c r="A8" s="9" t="s">
        <v>15</v>
      </c>
      <c r="B8" s="7">
        <v>3.13</v>
      </c>
      <c r="C8" s="7">
        <v>2.62</v>
      </c>
      <c r="D8" s="7">
        <v>2.6</v>
      </c>
      <c r="E8" s="7">
        <v>2.2400000000000002</v>
      </c>
      <c r="F8" s="7">
        <v>3.22</v>
      </c>
      <c r="G8" s="7">
        <v>3.11</v>
      </c>
      <c r="H8" s="7">
        <v>3.72</v>
      </c>
      <c r="I8" s="7">
        <v>4.2300000000000004</v>
      </c>
      <c r="J8" s="7">
        <v>4.05</v>
      </c>
      <c r="K8" s="7">
        <v>3.48</v>
      </c>
      <c r="L8" s="10">
        <f t="shared" si="0"/>
        <v>3.2399999999999998</v>
      </c>
    </row>
    <row r="9" spans="1:12" ht="18">
      <c r="A9" s="9" t="s">
        <v>16</v>
      </c>
      <c r="B9" s="7">
        <v>0.35</v>
      </c>
      <c r="C9" s="7">
        <v>0.24</v>
      </c>
      <c r="D9" s="7">
        <v>0.26</v>
      </c>
      <c r="E9" s="7">
        <v>0.19</v>
      </c>
      <c r="F9" s="7">
        <v>0.25</v>
      </c>
      <c r="G9" s="7">
        <v>0.28000000000000003</v>
      </c>
      <c r="H9" s="7">
        <v>0.27</v>
      </c>
      <c r="I9" s="7">
        <v>0.37</v>
      </c>
      <c r="J9" s="7">
        <v>0.35</v>
      </c>
      <c r="K9" s="7">
        <v>0.3</v>
      </c>
      <c r="L9" s="10">
        <f t="shared" si="0"/>
        <v>0.28599999999999998</v>
      </c>
    </row>
    <row r="10" spans="1:12" ht="18">
      <c r="A10" s="9" t="s">
        <v>17</v>
      </c>
      <c r="B10" s="7">
        <v>0.22</v>
      </c>
      <c r="C10" s="7">
        <v>0.11</v>
      </c>
      <c r="D10" s="7">
        <v>0.05</v>
      </c>
      <c r="E10" s="7">
        <v>0.24</v>
      </c>
      <c r="F10" s="7">
        <v>7.0000000000000007E-2</v>
      </c>
      <c r="G10" s="7">
        <v>0.08</v>
      </c>
      <c r="H10" s="7">
        <v>0.03</v>
      </c>
      <c r="I10" s="7">
        <v>0.1</v>
      </c>
      <c r="J10" s="7">
        <v>0.11</v>
      </c>
      <c r="K10" s="7">
        <v>7.0000000000000007E-2</v>
      </c>
      <c r="L10" s="10">
        <f t="shared" si="0"/>
        <v>0.10800000000000001</v>
      </c>
    </row>
    <row r="11" spans="1:12" ht="18">
      <c r="A11" s="9" t="s">
        <v>18</v>
      </c>
      <c r="B11" s="7">
        <v>0.13</v>
      </c>
      <c r="C11" s="7">
        <v>0.11</v>
      </c>
      <c r="D11" s="7">
        <v>0.09</v>
      </c>
      <c r="E11" s="7">
        <v>0.12</v>
      </c>
      <c r="F11" s="7">
        <v>0.14000000000000001</v>
      </c>
      <c r="G11" s="7">
        <v>0.14000000000000001</v>
      </c>
      <c r="H11" s="7">
        <v>0.14000000000000001</v>
      </c>
      <c r="I11" s="7">
        <v>0.28000000000000003</v>
      </c>
      <c r="J11" s="7">
        <v>0.27</v>
      </c>
      <c r="K11" s="7">
        <v>0.26</v>
      </c>
      <c r="L11" s="10">
        <f t="shared" si="0"/>
        <v>0.16799999999999998</v>
      </c>
    </row>
    <row r="12" spans="1:12" ht="18">
      <c r="A12" s="9" t="s">
        <v>19</v>
      </c>
      <c r="B12" s="7">
        <v>0.22</v>
      </c>
      <c r="C12" s="7">
        <v>0.05</v>
      </c>
      <c r="D12" s="7">
        <v>0.11</v>
      </c>
      <c r="E12" s="7">
        <v>0.13</v>
      </c>
      <c r="F12" s="7">
        <v>0.15</v>
      </c>
      <c r="G12" s="7">
        <v>0.17</v>
      </c>
      <c r="H12" s="7">
        <v>0.14000000000000001</v>
      </c>
      <c r="I12" s="7">
        <v>0.04</v>
      </c>
      <c r="J12" s="7">
        <v>0.05</v>
      </c>
      <c r="K12" s="7">
        <v>0.04</v>
      </c>
      <c r="L12" s="10">
        <f t="shared" si="0"/>
        <v>0.11000000000000001</v>
      </c>
    </row>
    <row r="13" spans="1:12" ht="18">
      <c r="A13" s="9" t="s">
        <v>20</v>
      </c>
      <c r="B13" s="7">
        <v>14.68</v>
      </c>
      <c r="C13" s="7">
        <v>13.96</v>
      </c>
      <c r="D13" s="7">
        <v>12.17</v>
      </c>
      <c r="E13" s="7">
        <v>11.9</v>
      </c>
      <c r="F13" s="7">
        <v>13.87</v>
      </c>
      <c r="G13" s="7">
        <v>16.62</v>
      </c>
      <c r="H13" s="7">
        <v>14.27</v>
      </c>
      <c r="I13" s="7">
        <v>15.49</v>
      </c>
      <c r="J13" s="7">
        <v>14.11</v>
      </c>
      <c r="K13" s="7">
        <v>13.06</v>
      </c>
      <c r="L13" s="10">
        <f t="shared" si="0"/>
        <v>14.013</v>
      </c>
    </row>
    <row r="14" spans="1:12" ht="18">
      <c r="A14" s="9" t="s">
        <v>21</v>
      </c>
      <c r="B14" s="7">
        <v>33.450000000000003</v>
      </c>
      <c r="C14" s="7">
        <v>43.8</v>
      </c>
      <c r="D14" s="7">
        <v>43.43</v>
      </c>
      <c r="E14" s="7">
        <v>49.26</v>
      </c>
      <c r="F14" s="7">
        <v>30.68</v>
      </c>
      <c r="G14" s="7">
        <v>29.1</v>
      </c>
      <c r="H14" s="7">
        <v>36.81</v>
      </c>
      <c r="I14" s="7">
        <v>29.54</v>
      </c>
      <c r="J14" s="7">
        <v>31.18</v>
      </c>
      <c r="K14" s="7">
        <v>40.479999999999997</v>
      </c>
      <c r="L14" s="10">
        <f t="shared" si="0"/>
        <v>36.773000000000003</v>
      </c>
    </row>
    <row r="15" spans="1:12" ht="18">
      <c r="A15" s="9" t="s">
        <v>22</v>
      </c>
      <c r="B15" s="7">
        <v>1.38</v>
      </c>
      <c r="C15" s="7">
        <v>2.67</v>
      </c>
      <c r="D15" s="7">
        <v>3.02</v>
      </c>
      <c r="E15" s="7">
        <v>3.33</v>
      </c>
      <c r="F15" s="7">
        <v>1.21</v>
      </c>
      <c r="G15" s="7">
        <v>0.98</v>
      </c>
      <c r="H15" s="7">
        <v>1.67</v>
      </c>
      <c r="I15" s="7">
        <v>0.96</v>
      </c>
      <c r="J15" s="7">
        <v>1.39</v>
      </c>
      <c r="K15" s="7">
        <v>2.12</v>
      </c>
      <c r="L15" s="10">
        <f t="shared" si="0"/>
        <v>1.873</v>
      </c>
    </row>
    <row r="16" spans="1:12" ht="18">
      <c r="A16" s="9" t="s">
        <v>23</v>
      </c>
      <c r="B16" s="7">
        <v>0.21</v>
      </c>
      <c r="C16" s="7">
        <v>0.25</v>
      </c>
      <c r="D16" s="7">
        <v>0.19</v>
      </c>
      <c r="E16" s="7">
        <v>0.01</v>
      </c>
      <c r="F16" s="7">
        <v>0.11</v>
      </c>
      <c r="G16" s="7">
        <v>0.18</v>
      </c>
      <c r="H16" s="7">
        <v>0.05</v>
      </c>
      <c r="I16" s="7">
        <v>0.32</v>
      </c>
      <c r="J16" s="7">
        <v>0.34</v>
      </c>
      <c r="K16" s="7">
        <v>0.27</v>
      </c>
      <c r="L16" s="10">
        <f t="shared" si="0"/>
        <v>0.193</v>
      </c>
    </row>
    <row r="17" spans="1:12" ht="18">
      <c r="A17" s="9" t="s">
        <v>24</v>
      </c>
      <c r="B17" s="7">
        <v>0.04</v>
      </c>
      <c r="C17" s="7">
        <v>0.1</v>
      </c>
      <c r="D17" s="7">
        <v>0.15</v>
      </c>
      <c r="E17" s="7">
        <v>7.0000000000000007E-2</v>
      </c>
      <c r="F17" s="7">
        <v>0.03</v>
      </c>
      <c r="G17" s="7">
        <v>0.03</v>
      </c>
      <c r="H17" s="7">
        <v>0.03</v>
      </c>
      <c r="I17" s="7">
        <v>0.06</v>
      </c>
      <c r="J17" s="7">
        <v>7.0000000000000007E-2</v>
      </c>
      <c r="K17" s="7">
        <v>0.04</v>
      </c>
      <c r="L17" s="10">
        <f t="shared" si="0"/>
        <v>6.2000000000000013E-2</v>
      </c>
    </row>
    <row r="18" spans="1:12" ht="18">
      <c r="A18" s="9" t="s">
        <v>25</v>
      </c>
      <c r="B18" s="7">
        <v>0.03</v>
      </c>
      <c r="C18" s="7">
        <v>0.02</v>
      </c>
      <c r="D18" s="7">
        <v>0.06</v>
      </c>
      <c r="E18" s="7">
        <v>0.02</v>
      </c>
      <c r="F18" s="7">
        <v>0.04</v>
      </c>
      <c r="G18" s="7">
        <v>0.03</v>
      </c>
      <c r="H18" s="7">
        <v>0.03</v>
      </c>
      <c r="I18" s="7">
        <v>0.11</v>
      </c>
      <c r="J18" s="7">
        <v>0.12</v>
      </c>
      <c r="K18" s="7">
        <v>7.0000000000000007E-2</v>
      </c>
      <c r="L18" s="10">
        <f t="shared" si="0"/>
        <v>5.3000000000000005E-2</v>
      </c>
    </row>
    <row r="19" spans="1:12" ht="18">
      <c r="A19" s="9" t="s">
        <v>26</v>
      </c>
      <c r="B19" s="7">
        <v>0.02</v>
      </c>
      <c r="C19" s="7">
        <v>0.04</v>
      </c>
      <c r="D19" s="7">
        <v>0.1</v>
      </c>
      <c r="E19" s="7">
        <v>0.02</v>
      </c>
      <c r="F19" s="7">
        <v>0.01</v>
      </c>
      <c r="G19" s="7">
        <v>0.02</v>
      </c>
      <c r="H19" s="7">
        <v>0.01</v>
      </c>
      <c r="I19" s="7">
        <v>0.02</v>
      </c>
      <c r="J19" s="7">
        <v>0.02</v>
      </c>
      <c r="K19" s="7">
        <v>0.01</v>
      </c>
      <c r="L19" s="10">
        <f t="shared" si="0"/>
        <v>2.7000000000000003E-2</v>
      </c>
    </row>
    <row r="20" spans="1:12" ht="18">
      <c r="A20" s="9" t="s">
        <v>27</v>
      </c>
      <c r="B20" s="7">
        <v>0.23</v>
      </c>
      <c r="C20" s="7">
        <v>0.15</v>
      </c>
      <c r="D20" s="7">
        <v>0.11</v>
      </c>
      <c r="E20" s="7">
        <v>0.05</v>
      </c>
      <c r="F20" s="7">
        <v>0.32</v>
      </c>
      <c r="G20" s="7">
        <v>0.34</v>
      </c>
      <c r="H20" s="7">
        <v>0.3</v>
      </c>
      <c r="I20" s="7">
        <v>0.37</v>
      </c>
      <c r="J20" s="7">
        <v>0.35</v>
      </c>
      <c r="K20" s="7">
        <v>0.28000000000000003</v>
      </c>
      <c r="L20" s="10">
        <f t="shared" si="0"/>
        <v>0.25</v>
      </c>
    </row>
  </sheetData>
  <mergeCells count="1">
    <mergeCell ref="B1:K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J28" sqref="J28"/>
    </sheetView>
  </sheetViews>
  <sheetFormatPr defaultColWidth="8.875" defaultRowHeight="16.5"/>
  <cols>
    <col min="1" max="1" width="13.875" bestFit="1" customWidth="1"/>
  </cols>
  <sheetData>
    <row r="1" spans="1:11">
      <c r="A1" t="s">
        <v>28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>
      <c r="A2" s="1" t="s">
        <v>29</v>
      </c>
      <c r="B2" s="2">
        <v>6334.1180000000004</v>
      </c>
      <c r="C2" s="2">
        <v>8804.7929999999997</v>
      </c>
      <c r="D2" s="2">
        <v>12787.012000000001</v>
      </c>
      <c r="E2" s="2">
        <v>19551.560000000001</v>
      </c>
      <c r="F2" s="2">
        <v>10292.9</v>
      </c>
      <c r="G2" s="2">
        <v>10993.51</v>
      </c>
      <c r="H2" s="2">
        <v>7845.143</v>
      </c>
      <c r="I2" s="2">
        <v>6922.5609999999997</v>
      </c>
      <c r="J2" s="2">
        <v>4294.9719999999998</v>
      </c>
      <c r="K2" s="2">
        <v>6926.8220000000001</v>
      </c>
    </row>
    <row r="3" spans="1:11">
      <c r="A3" s="1" t="s">
        <v>30</v>
      </c>
      <c r="B3" s="2">
        <v>13944.077499999999</v>
      </c>
      <c r="C3" s="2">
        <v>16897.7847</v>
      </c>
      <c r="D3" s="2">
        <v>29029.921399999999</v>
      </c>
      <c r="E3" s="2">
        <v>64428.382599999997</v>
      </c>
      <c r="F3" s="2">
        <v>23108.289700000001</v>
      </c>
      <c r="G3" s="2">
        <v>27895.874199999998</v>
      </c>
      <c r="H3" s="2">
        <v>19299.680199999999</v>
      </c>
      <c r="I3" s="2">
        <v>17444.762200000001</v>
      </c>
      <c r="J3" s="2">
        <v>10350.0088</v>
      </c>
      <c r="K3" s="2">
        <v>16560.907800000001</v>
      </c>
    </row>
    <row r="4" spans="1:11">
      <c r="A4" s="1" t="s">
        <v>31</v>
      </c>
      <c r="B4" s="2">
        <v>3719.5119</v>
      </c>
      <c r="C4" s="2">
        <v>4653.7040999999999</v>
      </c>
      <c r="D4" s="2">
        <v>7335.1777000000002</v>
      </c>
      <c r="E4" s="2">
        <v>14764.545599999999</v>
      </c>
      <c r="F4" s="2">
        <v>5898.2530999999999</v>
      </c>
      <c r="G4" s="2">
        <v>7036.6210000000001</v>
      </c>
      <c r="H4" s="2">
        <v>4906.1327000000001</v>
      </c>
      <c r="I4" s="2">
        <v>4271.0757999999996</v>
      </c>
      <c r="J4" s="2">
        <v>2586.7988999999998</v>
      </c>
      <c r="K4" s="2">
        <v>4338.8774000000003</v>
      </c>
    </row>
    <row r="5" spans="1:11">
      <c r="A5" s="1" t="s">
        <v>32</v>
      </c>
      <c r="B5" s="2">
        <v>1502.3812</v>
      </c>
      <c r="C5" s="2">
        <v>2151.5068999999999</v>
      </c>
      <c r="D5" s="2">
        <v>3123.8198000000002</v>
      </c>
      <c r="E5" s="2">
        <v>5174.4901</v>
      </c>
      <c r="F5" s="2">
        <v>2325.4839000000002</v>
      </c>
      <c r="G5" s="2">
        <v>2941.4632999999999</v>
      </c>
      <c r="H5" s="2">
        <v>1663.1053999999999</v>
      </c>
      <c r="I5" s="2">
        <v>1533.1107999999999</v>
      </c>
      <c r="J5" s="2">
        <v>1012.0295</v>
      </c>
      <c r="K5" s="2">
        <v>1674.4718</v>
      </c>
    </row>
    <row r="6" spans="1:11">
      <c r="A6" s="1" t="s">
        <v>33</v>
      </c>
      <c r="B6" s="2">
        <v>3189.4247999999998</v>
      </c>
      <c r="C6" s="2">
        <v>4477.7956999999997</v>
      </c>
      <c r="D6" s="2">
        <v>6323.1111000000001</v>
      </c>
      <c r="E6" s="2">
        <v>8703.3006999999998</v>
      </c>
      <c r="F6" s="2">
        <v>5021.9255000000003</v>
      </c>
      <c r="G6" s="2">
        <v>5439.9034000000001</v>
      </c>
      <c r="H6" s="2">
        <v>3806.5405999999998</v>
      </c>
      <c r="I6" s="2">
        <v>3364.4611</v>
      </c>
      <c r="J6" s="2">
        <v>2085.7833000000001</v>
      </c>
      <c r="K6" s="2">
        <v>3438.5102999999999</v>
      </c>
    </row>
    <row r="7" spans="1:11">
      <c r="A7" s="1" t="s">
        <v>34</v>
      </c>
      <c r="B7" s="2">
        <v>3009.7779</v>
      </c>
      <c r="C7" s="2">
        <v>4093.4117999999999</v>
      </c>
      <c r="D7" s="2">
        <v>5812.8616000000002</v>
      </c>
      <c r="E7" s="2">
        <v>9887.7037</v>
      </c>
      <c r="F7" s="2">
        <v>4868.7999</v>
      </c>
      <c r="G7" s="2">
        <v>5488.7420000000002</v>
      </c>
      <c r="H7" s="2">
        <v>3905.4290000000001</v>
      </c>
      <c r="I7" s="2">
        <v>3294.6839</v>
      </c>
      <c r="J7" s="2">
        <v>2177.6761000000001</v>
      </c>
      <c r="K7" s="2">
        <v>3622.848</v>
      </c>
    </row>
    <row r="8" spans="1:11">
      <c r="A8" s="1" t="s">
        <v>35</v>
      </c>
      <c r="B8" s="2">
        <v>3680.8225000000002</v>
      </c>
      <c r="C8" s="2">
        <v>4806.6193000000003</v>
      </c>
      <c r="D8" s="2">
        <v>6909.7385999999997</v>
      </c>
      <c r="E8" s="2">
        <v>8649.6713999999993</v>
      </c>
      <c r="F8" s="2">
        <v>5438.2997999999998</v>
      </c>
      <c r="G8" s="2">
        <v>6393.4475000000002</v>
      </c>
      <c r="H8" s="2">
        <v>4248.0851000000002</v>
      </c>
      <c r="I8" s="2">
        <v>3991.9726000000001</v>
      </c>
      <c r="J8" s="2">
        <v>2462.5360000000001</v>
      </c>
      <c r="K8" s="2">
        <v>3907.5607</v>
      </c>
    </row>
    <row r="9" spans="1:11">
      <c r="A9" s="1" t="s">
        <v>36</v>
      </c>
      <c r="B9" s="2">
        <v>5818.6701999999996</v>
      </c>
      <c r="C9" s="2">
        <v>7431.8678</v>
      </c>
      <c r="D9" s="2">
        <v>12054.5407</v>
      </c>
      <c r="E9" s="2">
        <v>24443.3302</v>
      </c>
      <c r="F9" s="2">
        <v>9504.9166000000005</v>
      </c>
      <c r="G9" s="2">
        <v>11082.1371</v>
      </c>
      <c r="H9" s="2">
        <v>7799.7601000000004</v>
      </c>
      <c r="I9" s="2">
        <v>6967.9739</v>
      </c>
      <c r="J9" s="2">
        <v>4091.4663</v>
      </c>
      <c r="K9" s="2">
        <v>6705.3267999999998</v>
      </c>
    </row>
    <row r="10" spans="1:11">
      <c r="A10" s="1" t="s">
        <v>37</v>
      </c>
      <c r="B10" s="2">
        <v>2871.6819999999998</v>
      </c>
      <c r="C10" s="2">
        <v>3840.4922999999999</v>
      </c>
      <c r="D10" s="2">
        <v>6205.5643</v>
      </c>
      <c r="E10" s="2">
        <v>11784.859899999999</v>
      </c>
      <c r="F10" s="2">
        <v>4393.2772999999997</v>
      </c>
      <c r="G10" s="2">
        <v>5546.0780999999997</v>
      </c>
      <c r="H10" s="2">
        <v>3534.7696000000001</v>
      </c>
      <c r="I10" s="2">
        <v>3093.9569000000001</v>
      </c>
      <c r="J10" s="2">
        <v>1939.7049999999999</v>
      </c>
      <c r="K10" s="2">
        <v>3206.607</v>
      </c>
    </row>
    <row r="11" spans="1:11">
      <c r="A11" s="1" t="s">
        <v>38</v>
      </c>
      <c r="B11" s="2">
        <v>4488.0811999999996</v>
      </c>
      <c r="C11" s="2">
        <v>6201.6472000000003</v>
      </c>
      <c r="D11" s="2">
        <v>9443.4886000000006</v>
      </c>
      <c r="E11" s="2">
        <v>14080.4745</v>
      </c>
      <c r="F11" s="2">
        <v>7366.8186999999998</v>
      </c>
      <c r="G11" s="2">
        <v>7598.0452999999998</v>
      </c>
      <c r="H11" s="2">
        <v>4982.1058999999996</v>
      </c>
      <c r="I11" s="2">
        <v>4922.1467000000002</v>
      </c>
      <c r="J11" s="2">
        <v>3056.4666999999999</v>
      </c>
      <c r="K11" s="2">
        <v>4626.0401000000002</v>
      </c>
    </row>
    <row r="12" spans="1:11">
      <c r="A12" s="1" t="s">
        <v>39</v>
      </c>
      <c r="B12" s="2">
        <v>1814.3166000000001</v>
      </c>
      <c r="C12" s="2">
        <v>2549.2213000000002</v>
      </c>
      <c r="D12" s="2">
        <v>4215.4273999999996</v>
      </c>
      <c r="E12" s="2">
        <v>7037.3379000000004</v>
      </c>
      <c r="F12" s="2">
        <v>3065.8679000000002</v>
      </c>
      <c r="G12" s="2">
        <v>3286.2121999999999</v>
      </c>
      <c r="H12" s="2">
        <v>2114.3953999999999</v>
      </c>
      <c r="I12" s="2">
        <v>1928.5079000000001</v>
      </c>
      <c r="J12" s="2">
        <v>1072.8168000000001</v>
      </c>
      <c r="K12" s="2">
        <v>1658.982</v>
      </c>
    </row>
    <row r="13" spans="1:11">
      <c r="A13" s="1" t="s">
        <v>40</v>
      </c>
      <c r="B13" s="2">
        <v>4195.3910999999998</v>
      </c>
      <c r="C13" s="2">
        <v>5316.2215999999999</v>
      </c>
      <c r="D13" s="2">
        <v>8679.9691999999995</v>
      </c>
      <c r="E13" s="2">
        <v>17010.019499999999</v>
      </c>
      <c r="F13" s="2">
        <v>6664.76</v>
      </c>
      <c r="G13" s="2">
        <v>7932.9894999999997</v>
      </c>
      <c r="H13" s="2">
        <v>5485.5897999999997</v>
      </c>
      <c r="I13" s="2">
        <v>4967.5216</v>
      </c>
      <c r="J13" s="2">
        <v>2954.1979999999999</v>
      </c>
      <c r="K13" s="2">
        <v>4644.2819</v>
      </c>
    </row>
    <row r="14" spans="1:11">
      <c r="A14" s="1" t="s">
        <v>41</v>
      </c>
      <c r="B14" s="2">
        <v>3092.9661999999998</v>
      </c>
      <c r="C14" s="2">
        <v>4369.2088999999996</v>
      </c>
      <c r="D14" s="2">
        <v>6797.3171000000002</v>
      </c>
      <c r="E14" s="2">
        <v>11268.7057</v>
      </c>
      <c r="F14" s="2">
        <v>5227.1458000000002</v>
      </c>
      <c r="G14" s="2">
        <v>5572.9481999999998</v>
      </c>
      <c r="H14" s="2">
        <v>3526.1039999999998</v>
      </c>
      <c r="I14" s="2">
        <v>3472.6369</v>
      </c>
      <c r="J14" s="2">
        <v>2132.0601000000001</v>
      </c>
      <c r="K14" s="2">
        <v>3194.3901999999998</v>
      </c>
    </row>
    <row r="15" spans="1:11">
      <c r="A15" s="1" t="s">
        <v>42</v>
      </c>
      <c r="B15" s="2">
        <v>8922.4897000000001</v>
      </c>
      <c r="C15" s="2">
        <v>10592.084199999999</v>
      </c>
      <c r="D15" s="2">
        <v>18590.317200000001</v>
      </c>
      <c r="E15" s="2">
        <v>42006.794300000001</v>
      </c>
      <c r="F15" s="2">
        <v>14443.4629</v>
      </c>
      <c r="G15" s="2">
        <v>17610.601200000001</v>
      </c>
      <c r="H15" s="2">
        <v>12081.1291</v>
      </c>
      <c r="I15" s="2">
        <v>11110.221299999999</v>
      </c>
      <c r="J15" s="2">
        <v>6475.0757000000003</v>
      </c>
      <c r="K15" s="2">
        <v>10313.4365</v>
      </c>
    </row>
    <row r="16" spans="1:11">
      <c r="A16" s="1" t="s">
        <v>43</v>
      </c>
      <c r="B16" s="2">
        <v>1865.4314999999999</v>
      </c>
      <c r="C16" s="2">
        <v>3417.4449</v>
      </c>
      <c r="D16" s="2">
        <v>4048.8508999999999</v>
      </c>
      <c r="E16" s="2">
        <v>4351.5203000000001</v>
      </c>
      <c r="F16" s="2">
        <v>3249.4110000000001</v>
      </c>
      <c r="G16" s="2">
        <v>3540.9589999999998</v>
      </c>
      <c r="H16" s="2">
        <v>1840.5041000000001</v>
      </c>
      <c r="I16" s="2">
        <v>2001.9495999999999</v>
      </c>
      <c r="J16" s="2">
        <v>1288.3933</v>
      </c>
      <c r="K16" s="2">
        <v>1817.2793999999999</v>
      </c>
    </row>
    <row r="17" spans="1:11">
      <c r="A17" s="1" t="s">
        <v>44</v>
      </c>
      <c r="B17" s="2">
        <v>6570.0005000000001</v>
      </c>
      <c r="C17" s="2">
        <v>7010.3190000000004</v>
      </c>
      <c r="D17" s="2">
        <v>11270.2091</v>
      </c>
      <c r="E17" s="2">
        <v>24801.560300000001</v>
      </c>
      <c r="F17" s="2">
        <v>9960.5043999999998</v>
      </c>
      <c r="G17" s="2">
        <v>11504.6199</v>
      </c>
      <c r="H17" s="2">
        <v>7450.1432000000004</v>
      </c>
      <c r="I17" s="2">
        <v>6956.5709999999999</v>
      </c>
      <c r="J17" s="2">
        <v>4398.5425999999998</v>
      </c>
      <c r="K17" s="2">
        <v>7215.2672000000002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3"/>
  <sheetViews>
    <sheetView topLeftCell="H21" zoomScaleNormal="100" workbookViewId="0">
      <selection activeCell="L56" sqref="L56:O57"/>
    </sheetView>
  </sheetViews>
  <sheetFormatPr defaultColWidth="8.875" defaultRowHeight="16.5"/>
  <cols>
    <col min="1" max="1" width="10.125" bestFit="1" customWidth="1"/>
    <col min="2" max="2" width="9.25" bestFit="1" customWidth="1"/>
    <col min="3" max="3" width="12.5" bestFit="1" customWidth="1"/>
    <col min="4" max="4" width="15.625" bestFit="1" customWidth="1"/>
    <col min="5" max="5" width="20.125" bestFit="1" customWidth="1"/>
    <col min="6" max="6" width="21.25" bestFit="1" customWidth="1"/>
    <col min="7" max="8" width="12.125" customWidth="1"/>
    <col min="9" max="9" width="9.125" customWidth="1"/>
    <col min="13" max="13" width="19.5" customWidth="1"/>
    <col min="14" max="14" width="25.625" bestFit="1" customWidth="1"/>
    <col min="15" max="15" width="22.625" bestFit="1" customWidth="1"/>
    <col min="16" max="16" width="22.375" bestFit="1" customWidth="1"/>
  </cols>
  <sheetData>
    <row r="1" spans="1:24">
      <c r="A1" s="7" t="s">
        <v>711</v>
      </c>
      <c r="B1" s="7" t="s">
        <v>712</v>
      </c>
      <c r="C1" s="7" t="s">
        <v>713</v>
      </c>
      <c r="D1" s="7" t="s">
        <v>714</v>
      </c>
      <c r="E1" s="7" t="s">
        <v>715</v>
      </c>
      <c r="F1" s="7" t="s">
        <v>716</v>
      </c>
      <c r="G1" s="7"/>
      <c r="H1" s="7"/>
      <c r="L1" s="338" t="s">
        <v>105</v>
      </c>
      <c r="M1" s="26" t="s">
        <v>106</v>
      </c>
      <c r="N1" s="27"/>
    </row>
    <row r="2" spans="1:24" s="33" customFormat="1">
      <c r="A2" s="28" t="s">
        <v>107</v>
      </c>
      <c r="B2" s="28">
        <v>1.2633000000000001</v>
      </c>
      <c r="C2" s="28">
        <v>6.1005000000000003</v>
      </c>
      <c r="D2" s="28">
        <v>5.3479000000000001</v>
      </c>
      <c r="E2" s="28">
        <f t="shared" ref="E2:E30" si="0">D2-B2</f>
        <v>4.0846</v>
      </c>
      <c r="F2" s="29">
        <f>(C2-E2)/C2*100</f>
        <v>33.04483239078764</v>
      </c>
      <c r="G2" s="30"/>
      <c r="H2" s="30"/>
      <c r="I2" s="32"/>
      <c r="J2" t="s">
        <v>707</v>
      </c>
      <c r="L2" s="339"/>
      <c r="M2" s="318" t="s">
        <v>709</v>
      </c>
      <c r="N2" s="330" t="s">
        <v>710</v>
      </c>
    </row>
    <row r="3" spans="1:24" s="33" customFormat="1">
      <c r="A3" s="28" t="s">
        <v>109</v>
      </c>
      <c r="B3" s="31">
        <v>1.2849999999999999</v>
      </c>
      <c r="C3" s="28">
        <v>6.0048000000000004</v>
      </c>
      <c r="D3" s="28">
        <v>5.6333000000000002</v>
      </c>
      <c r="E3" s="28">
        <f t="shared" si="0"/>
        <v>4.3483000000000001</v>
      </c>
      <c r="F3" s="29">
        <f t="shared" ref="F3:F58" si="1">(C3-E3)/C3*100</f>
        <v>27.586264321875838</v>
      </c>
      <c r="G3" s="30"/>
      <c r="H3" s="30"/>
      <c r="I3"/>
      <c r="J3"/>
      <c r="L3" s="7">
        <v>0</v>
      </c>
      <c r="M3" s="34">
        <v>32.369999999999997</v>
      </c>
      <c r="N3" s="61">
        <f>STDEV(F2:F4)</f>
        <v>4.4860155405358109</v>
      </c>
      <c r="O3" s="35">
        <f>100-M3</f>
        <v>67.63</v>
      </c>
      <c r="P3" s="35">
        <f t="shared" ref="P3:P8" si="2">O3-$O$9</f>
        <v>41.252694066593335</v>
      </c>
      <c r="Q3" s="33">
        <f t="shared" ref="Q3:Q8" si="3">P3/100</f>
        <v>0.41252694066593337</v>
      </c>
      <c r="R3" s="33">
        <f t="shared" ref="R3:R8" si="4">LN(Q3)</f>
        <v>-0.88545376463475955</v>
      </c>
    </row>
    <row r="4" spans="1:24" s="33" customFormat="1">
      <c r="A4" s="28" t="s">
        <v>110</v>
      </c>
      <c r="B4" s="28">
        <v>1.2467999999999999</v>
      </c>
      <c r="C4" s="28">
        <v>5.8182</v>
      </c>
      <c r="D4" s="28">
        <v>4.9424000000000001</v>
      </c>
      <c r="E4" s="28">
        <f t="shared" si="0"/>
        <v>3.6956000000000002</v>
      </c>
      <c r="F4" s="29">
        <f t="shared" si="1"/>
        <v>36.482073493520332</v>
      </c>
      <c r="G4" s="30"/>
      <c r="H4" s="36">
        <f>AVERAGE(F2:F4)</f>
        <v>32.371056735394603</v>
      </c>
      <c r="I4" s="37"/>
      <c r="J4" t="s">
        <v>708</v>
      </c>
      <c r="L4" s="7">
        <v>2</v>
      </c>
      <c r="M4" s="34">
        <v>49.117114386399152</v>
      </c>
      <c r="N4" s="61">
        <f>STDEV(F5:F10)</f>
        <v>4.635367456058936</v>
      </c>
      <c r="O4" s="35">
        <f t="shared" ref="O4:O9" si="5">100-M4</f>
        <v>50.882885613600848</v>
      </c>
      <c r="P4" s="35">
        <f t="shared" si="2"/>
        <v>24.505579680194188</v>
      </c>
      <c r="Q4" s="33">
        <f t="shared" si="3"/>
        <v>0.24505579680194189</v>
      </c>
      <c r="R4" s="33">
        <f t="shared" si="4"/>
        <v>-1.4062693523179512</v>
      </c>
    </row>
    <row r="5" spans="1:24">
      <c r="A5" s="38" t="s">
        <v>111</v>
      </c>
      <c r="B5" s="39">
        <v>1.2596000000000001</v>
      </c>
      <c r="C5" s="39">
        <v>5.8868999999999998</v>
      </c>
      <c r="D5" s="38">
        <v>4.2404999999999999</v>
      </c>
      <c r="E5" s="40">
        <f t="shared" si="0"/>
        <v>2.9809000000000001</v>
      </c>
      <c r="F5" s="41">
        <f t="shared" si="1"/>
        <v>49.363841750326991</v>
      </c>
      <c r="G5" s="42"/>
      <c r="H5" s="42"/>
      <c r="L5" s="7">
        <v>4</v>
      </c>
      <c r="M5" s="34">
        <v>54.195064191310401</v>
      </c>
      <c r="N5" s="61">
        <f>STDEV(F11:F16)</f>
        <v>4.3909444687089199</v>
      </c>
      <c r="O5" s="35">
        <f t="shared" si="5"/>
        <v>45.804935808689599</v>
      </c>
      <c r="P5" s="35">
        <f t="shared" si="2"/>
        <v>19.427629875282939</v>
      </c>
      <c r="Q5" s="33">
        <f t="shared" si="3"/>
        <v>0.1942762987528294</v>
      </c>
      <c r="R5" s="33">
        <f t="shared" si="4"/>
        <v>-1.6384739127833015</v>
      </c>
    </row>
    <row r="6" spans="1:24">
      <c r="A6" s="38" t="s">
        <v>112</v>
      </c>
      <c r="B6" s="39">
        <v>1.2219</v>
      </c>
      <c r="C6" s="39">
        <v>5.7873999999999999</v>
      </c>
      <c r="D6" s="38">
        <v>4.1265000000000001</v>
      </c>
      <c r="E6" s="40">
        <f t="shared" si="0"/>
        <v>2.9046000000000003</v>
      </c>
      <c r="F6" s="41">
        <f t="shared" si="1"/>
        <v>49.81165981269654</v>
      </c>
      <c r="G6" s="42"/>
      <c r="H6" s="42"/>
      <c r="L6" s="7">
        <v>8</v>
      </c>
      <c r="M6" s="34">
        <v>56.1</v>
      </c>
      <c r="N6" s="61">
        <f>STDEV(F17:F24)</f>
        <v>6.2987084353009903</v>
      </c>
      <c r="O6" s="35">
        <f t="shared" si="5"/>
        <v>43.9</v>
      </c>
      <c r="P6" s="35">
        <f t="shared" si="2"/>
        <v>17.522694066593338</v>
      </c>
      <c r="Q6" s="33">
        <f t="shared" si="3"/>
        <v>0.17522694066593339</v>
      </c>
      <c r="R6" s="33">
        <f t="shared" si="4"/>
        <v>-1.7416733413771053</v>
      </c>
    </row>
    <row r="7" spans="1:24">
      <c r="A7" s="38" t="s">
        <v>113</v>
      </c>
      <c r="B7" s="39">
        <v>1.2508999999999999</v>
      </c>
      <c r="C7" s="39">
        <v>5.1441999999999997</v>
      </c>
      <c r="D7" s="38">
        <v>4.2529000000000003</v>
      </c>
      <c r="E7" s="40">
        <f t="shared" si="0"/>
        <v>3.0020000000000007</v>
      </c>
      <c r="F7" s="41">
        <f t="shared" si="1"/>
        <v>41.643015434858661</v>
      </c>
      <c r="G7" s="43">
        <f>AVERAGE(F5:F7)</f>
        <v>46.939505665960731</v>
      </c>
      <c r="H7" s="43"/>
      <c r="L7" s="7">
        <v>16</v>
      </c>
      <c r="M7" s="34">
        <v>57.114554069077748</v>
      </c>
      <c r="N7" s="61">
        <f>STDEV(F25:F34)</f>
        <v>3.2407327510089856</v>
      </c>
      <c r="O7" s="35">
        <f t="shared" si="5"/>
        <v>42.885445930922252</v>
      </c>
      <c r="P7" s="35">
        <f t="shared" si="2"/>
        <v>16.508139997515592</v>
      </c>
      <c r="Q7" s="33">
        <f t="shared" si="3"/>
        <v>0.16508139997515592</v>
      </c>
      <c r="R7" s="33">
        <f t="shared" si="4"/>
        <v>-1.8013165935476005</v>
      </c>
    </row>
    <row r="8" spans="1:24">
      <c r="A8" s="44" t="s">
        <v>114</v>
      </c>
      <c r="B8" s="45">
        <v>1.2665</v>
      </c>
      <c r="C8" s="45">
        <v>5.0727000000000002</v>
      </c>
      <c r="D8" s="44">
        <v>3.9561000000000002</v>
      </c>
      <c r="E8" s="46">
        <f t="shared" si="0"/>
        <v>2.6896000000000004</v>
      </c>
      <c r="F8" s="47">
        <f t="shared" si="1"/>
        <v>46.978926409998614</v>
      </c>
      <c r="G8" s="48"/>
      <c r="H8" s="48"/>
      <c r="L8" s="7">
        <v>24</v>
      </c>
      <c r="M8" s="34">
        <v>63.164956826831563</v>
      </c>
      <c r="N8" s="61">
        <f>STDEV(F35:F46)</f>
        <v>4.5334481375394136</v>
      </c>
      <c r="O8" s="35">
        <f t="shared" si="5"/>
        <v>36.835043173168437</v>
      </c>
      <c r="P8" s="35">
        <f t="shared" si="2"/>
        <v>10.457737239761776</v>
      </c>
      <c r="Q8" s="33">
        <f t="shared" si="3"/>
        <v>0.10457737239761776</v>
      </c>
      <c r="R8" s="33">
        <f t="shared" si="4"/>
        <v>-2.2578280758235336</v>
      </c>
    </row>
    <row r="9" spans="1:24">
      <c r="A9" s="44" t="s">
        <v>115</v>
      </c>
      <c r="B9" s="45">
        <v>1.2201</v>
      </c>
      <c r="C9" s="45">
        <v>5.1204000000000001</v>
      </c>
      <c r="D9" s="44">
        <v>3.7113</v>
      </c>
      <c r="E9" s="46">
        <f t="shared" si="0"/>
        <v>2.4912000000000001</v>
      </c>
      <c r="F9" s="47">
        <f t="shared" si="1"/>
        <v>51.347550972580272</v>
      </c>
      <c r="G9" s="48"/>
      <c r="H9" s="48"/>
      <c r="L9" s="7">
        <v>48</v>
      </c>
      <c r="M9" s="34">
        <v>73.62269406659334</v>
      </c>
      <c r="N9" s="61">
        <f>STDEV(F47:F58)</f>
        <v>4.1324473008883214</v>
      </c>
      <c r="O9" s="35">
        <f t="shared" si="5"/>
        <v>26.37730593340666</v>
      </c>
      <c r="X9" s="33"/>
    </row>
    <row r="10" spans="1:24">
      <c r="A10" s="44" t="s">
        <v>116</v>
      </c>
      <c r="B10" s="45">
        <v>1.2403</v>
      </c>
      <c r="C10" s="45">
        <v>5.2008999999999999</v>
      </c>
      <c r="D10" s="44">
        <v>3.5516999999999999</v>
      </c>
      <c r="E10" s="46">
        <f t="shared" si="0"/>
        <v>2.3113999999999999</v>
      </c>
      <c r="F10" s="47">
        <f t="shared" si="1"/>
        <v>55.557691937933818</v>
      </c>
      <c r="G10" s="48">
        <f>AVERAGE(F8:F10)</f>
        <v>51.294723106837573</v>
      </c>
      <c r="H10" s="36">
        <f>AVERAGE(F5:F10)</f>
        <v>49.117114386399152</v>
      </c>
    </row>
    <row r="11" spans="1:24">
      <c r="A11" s="38" t="s">
        <v>117</v>
      </c>
      <c r="B11" s="39">
        <v>1.2201</v>
      </c>
      <c r="C11" s="39">
        <v>5.4482999999999997</v>
      </c>
      <c r="D11" s="38">
        <v>3.9893000000000001</v>
      </c>
      <c r="E11" s="40">
        <f t="shared" si="0"/>
        <v>2.7692000000000001</v>
      </c>
      <c r="F11" s="41">
        <f t="shared" si="1"/>
        <v>49.173136574711371</v>
      </c>
      <c r="G11" s="43"/>
      <c r="H11" s="43"/>
    </row>
    <row r="12" spans="1:24">
      <c r="A12" s="38" t="s">
        <v>118</v>
      </c>
      <c r="B12" s="39">
        <v>1.2101</v>
      </c>
      <c r="C12" s="39">
        <v>5.3343999999999996</v>
      </c>
      <c r="D12" s="38">
        <v>3.8971</v>
      </c>
      <c r="E12" s="40">
        <f t="shared" si="0"/>
        <v>2.6870000000000003</v>
      </c>
      <c r="F12" s="41">
        <f t="shared" si="1"/>
        <v>49.628824235152962</v>
      </c>
      <c r="G12" s="43"/>
      <c r="H12" s="43"/>
    </row>
    <row r="13" spans="1:24">
      <c r="A13" s="38" t="s">
        <v>119</v>
      </c>
      <c r="B13" s="39">
        <v>1.2303999999999999</v>
      </c>
      <c r="C13" s="39">
        <v>5.5705999999999998</v>
      </c>
      <c r="D13" s="38">
        <v>3.8254999999999999</v>
      </c>
      <c r="E13" s="40">
        <f t="shared" si="0"/>
        <v>2.5951</v>
      </c>
      <c r="F13" s="41">
        <f t="shared" si="1"/>
        <v>53.414353929558757</v>
      </c>
      <c r="G13" s="43">
        <f>AVERAGE(F11:F13)</f>
        <v>50.738771579807697</v>
      </c>
      <c r="H13" s="43"/>
      <c r="K13" s="35"/>
    </row>
    <row r="14" spans="1:24">
      <c r="A14" s="44" t="s">
        <v>120</v>
      </c>
      <c r="B14" s="45">
        <v>1.2203999999999999</v>
      </c>
      <c r="C14" s="45">
        <v>5.4806999999999997</v>
      </c>
      <c r="D14" s="44">
        <v>3.6892</v>
      </c>
      <c r="E14" s="46">
        <f t="shared" si="0"/>
        <v>2.4687999999999999</v>
      </c>
      <c r="F14" s="47">
        <f t="shared" si="1"/>
        <v>54.954659076395352</v>
      </c>
      <c r="G14" s="48"/>
      <c r="H14" s="48"/>
      <c r="K14" s="35"/>
      <c r="L14" s="35"/>
      <c r="M14" s="35"/>
      <c r="O14" s="35"/>
      <c r="P14" s="35"/>
      <c r="Q14" s="33"/>
      <c r="R14" s="33"/>
    </row>
    <row r="15" spans="1:24">
      <c r="A15" s="44" t="s">
        <v>121</v>
      </c>
      <c r="B15" s="45">
        <v>1.2105999999999999</v>
      </c>
      <c r="C15" s="45">
        <v>5.4840999999999998</v>
      </c>
      <c r="D15" s="44">
        <v>3.3921999999999999</v>
      </c>
      <c r="E15" s="46">
        <f t="shared" si="0"/>
        <v>2.1816</v>
      </c>
      <c r="F15" s="47">
        <f t="shared" si="1"/>
        <v>60.219543771995397</v>
      </c>
      <c r="G15" s="48"/>
      <c r="H15" s="48"/>
      <c r="K15" s="35"/>
      <c r="L15" s="35"/>
      <c r="M15" s="35"/>
      <c r="O15" s="35"/>
      <c r="P15" s="35"/>
      <c r="Q15" s="33"/>
      <c r="R15" s="33"/>
    </row>
    <row r="16" spans="1:24">
      <c r="A16" s="44" t="s">
        <v>122</v>
      </c>
      <c r="B16" s="45">
        <v>1.2806</v>
      </c>
      <c r="C16" s="45">
        <v>5.1041999999999996</v>
      </c>
      <c r="D16" s="44">
        <v>3.4356</v>
      </c>
      <c r="E16" s="46">
        <f t="shared" si="0"/>
        <v>2.1550000000000002</v>
      </c>
      <c r="F16" s="47">
        <f t="shared" si="1"/>
        <v>57.779867560048579</v>
      </c>
      <c r="G16" s="48">
        <f>AVERAGE(F14:F16)</f>
        <v>57.651356802813105</v>
      </c>
      <c r="H16" s="36">
        <f>AVERAGE(F11:F16)</f>
        <v>54.195064191310401</v>
      </c>
      <c r="K16" s="35"/>
      <c r="L16" s="35"/>
      <c r="M16" s="35"/>
      <c r="O16" s="35"/>
      <c r="P16" s="35"/>
      <c r="Q16" s="33"/>
      <c r="R16" s="33"/>
    </row>
    <row r="17" spans="1:18">
      <c r="A17" s="38" t="s">
        <v>123</v>
      </c>
      <c r="B17" s="39">
        <v>1.2652000000000001</v>
      </c>
      <c r="C17" s="39">
        <v>5.4623999999999997</v>
      </c>
      <c r="D17" s="38">
        <v>3.6427</v>
      </c>
      <c r="E17" s="40">
        <f t="shared" si="0"/>
        <v>2.3774999999999999</v>
      </c>
      <c r="F17" s="41">
        <f t="shared" si="1"/>
        <v>56.475175746924421</v>
      </c>
      <c r="G17" s="43"/>
      <c r="H17" s="43"/>
      <c r="K17" s="35"/>
      <c r="L17" s="35"/>
      <c r="M17" s="35"/>
      <c r="O17" s="35"/>
      <c r="P17" s="35"/>
      <c r="Q17" s="33"/>
      <c r="R17" s="33"/>
    </row>
    <row r="18" spans="1:18">
      <c r="A18" s="38" t="s">
        <v>124</v>
      </c>
      <c r="B18" s="39">
        <v>1.288</v>
      </c>
      <c r="C18" s="39">
        <v>5.0720999999999998</v>
      </c>
      <c r="D18" s="38">
        <v>3.1589</v>
      </c>
      <c r="E18" s="40">
        <f t="shared" si="0"/>
        <v>1.8709</v>
      </c>
      <c r="F18" s="41">
        <f t="shared" si="1"/>
        <v>63.113897596656223</v>
      </c>
      <c r="G18" s="43"/>
      <c r="H18" s="43"/>
      <c r="K18" s="35"/>
      <c r="L18" s="35"/>
      <c r="M18" s="35"/>
      <c r="O18" s="35"/>
      <c r="P18" s="35"/>
      <c r="Q18" s="33"/>
      <c r="R18" s="33"/>
    </row>
    <row r="19" spans="1:18">
      <c r="A19" s="38" t="s">
        <v>125</v>
      </c>
      <c r="B19" s="39">
        <v>1.2511000000000001</v>
      </c>
      <c r="C19" s="39">
        <v>5.3710000000000004</v>
      </c>
      <c r="D19" s="38">
        <v>3.3513000000000002</v>
      </c>
      <c r="E19" s="40">
        <f t="shared" si="0"/>
        <v>2.1002000000000001</v>
      </c>
      <c r="F19" s="41">
        <f t="shared" si="1"/>
        <v>60.89741202755539</v>
      </c>
      <c r="G19" s="43"/>
      <c r="H19" s="43"/>
      <c r="K19" s="35"/>
      <c r="L19" s="35"/>
      <c r="M19" s="35"/>
      <c r="O19" s="35"/>
      <c r="P19" s="35"/>
      <c r="Q19" s="33"/>
      <c r="R19" s="33"/>
    </row>
    <row r="20" spans="1:18">
      <c r="A20" s="38" t="s">
        <v>126</v>
      </c>
      <c r="B20" s="39">
        <v>1.2110000000000001</v>
      </c>
      <c r="C20" s="39">
        <v>5.1792999999999996</v>
      </c>
      <c r="D20" s="38">
        <v>3.0402</v>
      </c>
      <c r="E20" s="40">
        <f t="shared" si="0"/>
        <v>1.8291999999999999</v>
      </c>
      <c r="F20" s="41">
        <f t="shared" si="1"/>
        <v>64.682486050238438</v>
      </c>
      <c r="G20" s="43">
        <f>AVERAGE(F17:F20)</f>
        <v>61.292242855343616</v>
      </c>
      <c r="H20" s="43"/>
      <c r="L20" s="35"/>
      <c r="O20" s="35"/>
    </row>
    <row r="21" spans="1:18">
      <c r="A21" s="44" t="s">
        <v>127</v>
      </c>
      <c r="B21" s="45">
        <v>1.2210000000000001</v>
      </c>
      <c r="C21" s="45">
        <v>5.3536000000000001</v>
      </c>
      <c r="D21" s="44">
        <v>3.9361000000000002</v>
      </c>
      <c r="E21" s="46">
        <f t="shared" si="0"/>
        <v>2.7151000000000001</v>
      </c>
      <c r="F21" s="47">
        <f t="shared" si="1"/>
        <v>49.284593544530779</v>
      </c>
      <c r="G21" s="49"/>
      <c r="H21" s="49"/>
    </row>
    <row r="22" spans="1:18">
      <c r="A22" s="44" t="s">
        <v>128</v>
      </c>
      <c r="B22" s="45">
        <v>1.2009000000000001</v>
      </c>
      <c r="C22" s="45">
        <v>5.3308999999999997</v>
      </c>
      <c r="D22" s="44">
        <v>3.9679000000000002</v>
      </c>
      <c r="E22" s="46">
        <f t="shared" si="0"/>
        <v>2.7670000000000003</v>
      </c>
      <c r="F22" s="47">
        <f t="shared" si="1"/>
        <v>48.095068374946059</v>
      </c>
      <c r="G22" s="49"/>
      <c r="H22" s="49"/>
    </row>
    <row r="23" spans="1:18">
      <c r="A23" s="44" t="s">
        <v>129</v>
      </c>
      <c r="B23" s="45">
        <v>1.2401</v>
      </c>
      <c r="C23" s="45">
        <v>5.5627000000000004</v>
      </c>
      <c r="D23" s="44">
        <v>3.7734999999999999</v>
      </c>
      <c r="E23" s="46">
        <f t="shared" si="0"/>
        <v>2.5333999999999999</v>
      </c>
      <c r="F23" s="47">
        <f t="shared" si="1"/>
        <v>54.457367824977091</v>
      </c>
      <c r="G23" s="48"/>
      <c r="H23" s="48"/>
      <c r="L23" t="s">
        <v>130</v>
      </c>
    </row>
    <row r="24" spans="1:18">
      <c r="A24" s="44" t="s">
        <v>131</v>
      </c>
      <c r="B24" s="45">
        <v>1.2090000000000001</v>
      </c>
      <c r="C24" s="45">
        <v>5.202</v>
      </c>
      <c r="D24" s="44">
        <v>3.7162999999999999</v>
      </c>
      <c r="E24" s="46">
        <f t="shared" si="0"/>
        <v>2.5072999999999999</v>
      </c>
      <c r="F24" s="47">
        <f t="shared" si="1"/>
        <v>51.801230296039989</v>
      </c>
      <c r="G24" s="48">
        <f>AVERAGE(F21:F24)</f>
        <v>50.90956501012348</v>
      </c>
      <c r="H24" s="36">
        <f>AVERAGE(F17:F24)</f>
        <v>56.100903932733544</v>
      </c>
      <c r="L24" t="s">
        <v>132</v>
      </c>
      <c r="M24" t="s">
        <v>133</v>
      </c>
      <c r="N24" t="s">
        <v>134</v>
      </c>
      <c r="O24" t="s">
        <v>135</v>
      </c>
    </row>
    <row r="25" spans="1:18">
      <c r="A25" s="38" t="s">
        <v>136</v>
      </c>
      <c r="B25" s="39">
        <v>1.2909999999999999</v>
      </c>
      <c r="C25" s="39">
        <v>5.2263000000000002</v>
      </c>
      <c r="D25" s="38">
        <v>3.6572</v>
      </c>
      <c r="E25" s="40">
        <f t="shared" si="0"/>
        <v>2.3662000000000001</v>
      </c>
      <c r="F25" s="41">
        <f t="shared" si="1"/>
        <v>54.725140156516083</v>
      </c>
      <c r="G25" s="43"/>
      <c r="H25" s="43"/>
      <c r="L25" t="s">
        <v>137</v>
      </c>
      <c r="M25" s="1">
        <v>0</v>
      </c>
      <c r="N25" s="50">
        <v>32.369999999999997</v>
      </c>
      <c r="O25" s="1" t="s">
        <v>138</v>
      </c>
      <c r="P25" s="4">
        <f>1-P27-P26</f>
        <v>0.28994304852631675</v>
      </c>
      <c r="Q25" s="4">
        <f>P25*100</f>
        <v>28.994304852631675</v>
      </c>
    </row>
    <row r="26" spans="1:18">
      <c r="A26" s="38" t="s">
        <v>139</v>
      </c>
      <c r="B26" s="39">
        <v>1.2882</v>
      </c>
      <c r="C26" s="39">
        <v>5.2050999999999998</v>
      </c>
      <c r="D26" s="38">
        <v>3.5568</v>
      </c>
      <c r="E26" s="40">
        <f t="shared" si="0"/>
        <v>2.2686000000000002</v>
      </c>
      <c r="F26" s="41">
        <f t="shared" si="1"/>
        <v>56.415822942882933</v>
      </c>
      <c r="G26" s="42"/>
      <c r="H26" s="42"/>
      <c r="M26" s="1">
        <v>2</v>
      </c>
      <c r="N26" s="50">
        <v>49.117114386399152</v>
      </c>
      <c r="O26" s="1" t="s">
        <v>140</v>
      </c>
      <c r="P26" s="4">
        <f>EXP(-0.8068)</f>
        <v>0.44628389213961667</v>
      </c>
      <c r="Q26" s="4">
        <f>P26*100</f>
        <v>44.628389213961668</v>
      </c>
    </row>
    <row r="27" spans="1:18">
      <c r="A27" s="38" t="s">
        <v>141</v>
      </c>
      <c r="B27" s="39">
        <v>1.2526999999999999</v>
      </c>
      <c r="C27" s="39">
        <v>5.1435000000000004</v>
      </c>
      <c r="D27" s="38">
        <v>3.7671000000000001</v>
      </c>
      <c r="E27" s="40">
        <f t="shared" si="0"/>
        <v>2.5144000000000002</v>
      </c>
      <c r="F27" s="41">
        <f t="shared" si="1"/>
        <v>51.114999513949641</v>
      </c>
      <c r="G27" s="42"/>
      <c r="H27" s="42"/>
      <c r="M27" s="1">
        <v>4</v>
      </c>
      <c r="N27" s="50">
        <v>54.195064191310401</v>
      </c>
      <c r="O27" s="1" t="s">
        <v>142</v>
      </c>
      <c r="P27" s="4">
        <f>O9/100</f>
        <v>0.26377305933406658</v>
      </c>
      <c r="Q27" s="4">
        <f>P27*100</f>
        <v>26.37730593340666</v>
      </c>
    </row>
    <row r="28" spans="1:18">
      <c r="A28" s="38" t="s">
        <v>143</v>
      </c>
      <c r="B28" s="39">
        <v>1.2858000000000001</v>
      </c>
      <c r="C28" s="39">
        <v>5.6032000000000002</v>
      </c>
      <c r="D28" s="38">
        <v>3.4247000000000001</v>
      </c>
      <c r="E28" s="40">
        <f t="shared" si="0"/>
        <v>2.1389</v>
      </c>
      <c r="F28" s="41">
        <f t="shared" si="1"/>
        <v>61.827170188463732</v>
      </c>
      <c r="G28" s="43"/>
      <c r="H28" s="43"/>
      <c r="M28" s="1">
        <v>8</v>
      </c>
      <c r="N28" s="50">
        <v>56.1</v>
      </c>
    </row>
    <row r="29" spans="1:18">
      <c r="A29" s="38" t="s">
        <v>144</v>
      </c>
      <c r="B29" s="39">
        <v>1.2431000000000001</v>
      </c>
      <c r="C29" s="39">
        <v>5.0770999999999997</v>
      </c>
      <c r="D29" s="38">
        <v>3.2688000000000001</v>
      </c>
      <c r="E29" s="40">
        <f t="shared" si="0"/>
        <v>2.0257000000000001</v>
      </c>
      <c r="F29" s="41">
        <f t="shared" si="1"/>
        <v>60.101238896220281</v>
      </c>
      <c r="G29" s="43">
        <f>AVERAGE(F25:F29)</f>
        <v>56.836874339606538</v>
      </c>
      <c r="H29" s="43"/>
      <c r="M29" s="1">
        <v>16</v>
      </c>
      <c r="N29" s="50">
        <v>57.114554069077748</v>
      </c>
    </row>
    <row r="30" spans="1:18">
      <c r="A30" s="44" t="s">
        <v>145</v>
      </c>
      <c r="B30" s="45">
        <v>1.2601</v>
      </c>
      <c r="C30" s="45">
        <v>5.1471</v>
      </c>
      <c r="D30" s="44">
        <v>3.4944999999999999</v>
      </c>
      <c r="E30" s="46">
        <f t="shared" si="0"/>
        <v>2.2343999999999999</v>
      </c>
      <c r="F30" s="47">
        <f t="shared" si="1"/>
        <v>56.589147286821706</v>
      </c>
      <c r="G30" s="48"/>
      <c r="H30" s="48"/>
      <c r="M30" s="1">
        <v>24</v>
      </c>
      <c r="N30" s="50">
        <v>63.164956826831563</v>
      </c>
    </row>
    <row r="31" spans="1:18">
      <c r="A31" s="44" t="s">
        <v>146</v>
      </c>
      <c r="B31" s="45">
        <v>1.2101</v>
      </c>
      <c r="C31" s="45">
        <v>5.5011999999999999</v>
      </c>
      <c r="D31" s="44">
        <v>3.5449999999999999</v>
      </c>
      <c r="E31" s="46">
        <f>D31-B31</f>
        <v>2.3349000000000002</v>
      </c>
      <c r="F31" s="47">
        <f t="shared" si="1"/>
        <v>57.556533120046524</v>
      </c>
      <c r="G31" s="48"/>
      <c r="H31" s="48"/>
      <c r="M31" s="1">
        <v>48</v>
      </c>
      <c r="N31" s="50">
        <v>73.62269406659334</v>
      </c>
    </row>
    <row r="32" spans="1:18">
      <c r="A32" s="44" t="s">
        <v>147</v>
      </c>
      <c r="B32" s="45">
        <v>1.2672000000000001</v>
      </c>
      <c r="C32" s="45">
        <v>5.6017999999999999</v>
      </c>
      <c r="D32" s="44">
        <v>3.8321000000000001</v>
      </c>
      <c r="E32" s="46">
        <f>D32-B32</f>
        <v>2.5648999999999997</v>
      </c>
      <c r="F32" s="47">
        <f t="shared" si="1"/>
        <v>54.212931557713596</v>
      </c>
      <c r="G32" s="48"/>
      <c r="H32" s="48"/>
    </row>
    <row r="33" spans="1:16">
      <c r="A33" s="44" t="s">
        <v>148</v>
      </c>
      <c r="B33" s="45">
        <v>1.2531000000000001</v>
      </c>
      <c r="C33" s="45">
        <v>5.1582999999999997</v>
      </c>
      <c r="D33" s="44">
        <v>3.4129</v>
      </c>
      <c r="E33" s="46">
        <f>D33-B33</f>
        <v>2.1597999999999997</v>
      </c>
      <c r="F33" s="47">
        <f t="shared" si="1"/>
        <v>58.129616346470733</v>
      </c>
      <c r="G33" s="48"/>
      <c r="H33" s="48"/>
    </row>
    <row r="34" spans="1:16">
      <c r="A34" s="44" t="s">
        <v>149</v>
      </c>
      <c r="B34" s="45">
        <v>1.4108000000000001</v>
      </c>
      <c r="C34" s="45">
        <v>5.2310999999999996</v>
      </c>
      <c r="D34" s="44">
        <v>3.4784999999999999</v>
      </c>
      <c r="E34" s="46">
        <f>D34-B34</f>
        <v>2.0676999999999999</v>
      </c>
      <c r="F34" s="47">
        <f t="shared" si="1"/>
        <v>60.472940681692187</v>
      </c>
      <c r="G34" s="48">
        <f>AVERAGE(F30:F34)</f>
        <v>57.392233798548943</v>
      </c>
      <c r="H34" s="36">
        <f>AVERAGE(F25:F34)</f>
        <v>57.114554069077748</v>
      </c>
    </row>
    <row r="35" spans="1:16">
      <c r="A35" s="38" t="s">
        <v>150</v>
      </c>
      <c r="B35" s="39">
        <v>1.2649999999999999</v>
      </c>
      <c r="C35" s="39">
        <v>5.2344999999999997</v>
      </c>
      <c r="D35" s="38">
        <v>3.2787999999999999</v>
      </c>
      <c r="E35" s="40">
        <f t="shared" ref="E35:E41" si="6">D35-B35</f>
        <v>2.0137999999999998</v>
      </c>
      <c r="F35" s="41">
        <f t="shared" si="1"/>
        <v>61.528321711720324</v>
      </c>
      <c r="G35" s="43"/>
      <c r="H35" s="43"/>
    </row>
    <row r="36" spans="1:16">
      <c r="A36" s="38" t="s">
        <v>151</v>
      </c>
      <c r="B36" s="39">
        <v>1.2291000000000001</v>
      </c>
      <c r="C36" s="39">
        <v>5.0822000000000003</v>
      </c>
      <c r="D36" s="38">
        <v>3.7313000000000001</v>
      </c>
      <c r="E36" s="40">
        <f t="shared" si="6"/>
        <v>2.5022000000000002</v>
      </c>
      <c r="F36" s="41">
        <f t="shared" si="1"/>
        <v>50.765416551886979</v>
      </c>
      <c r="G36" s="43"/>
      <c r="H36" s="43"/>
      <c r="M36" s="1"/>
      <c r="N36" s="50"/>
      <c r="O36" s="1"/>
      <c r="P36" s="51"/>
    </row>
    <row r="37" spans="1:16">
      <c r="A37" s="38" t="s">
        <v>153</v>
      </c>
      <c r="B37" s="39">
        <v>1.2505999999999999</v>
      </c>
      <c r="C37" s="39">
        <v>5.2595999999999998</v>
      </c>
      <c r="D37" s="38">
        <v>3.2538</v>
      </c>
      <c r="E37" s="40">
        <f t="shared" si="6"/>
        <v>2.0032000000000001</v>
      </c>
      <c r="F37" s="41">
        <f t="shared" si="1"/>
        <v>61.913453494562319</v>
      </c>
      <c r="G37" s="43"/>
      <c r="H37" s="43"/>
      <c r="M37" s="1"/>
      <c r="N37" s="50"/>
      <c r="O37" s="1"/>
      <c r="P37" s="51"/>
    </row>
    <row r="38" spans="1:16">
      <c r="A38" s="38" t="s">
        <v>154</v>
      </c>
      <c r="B38" s="39">
        <v>1.1906000000000001</v>
      </c>
      <c r="C38" s="39">
        <v>5.4367999999999999</v>
      </c>
      <c r="D38" s="38">
        <v>3.1101999999999999</v>
      </c>
      <c r="E38" s="40">
        <f t="shared" si="6"/>
        <v>1.9195999999999998</v>
      </c>
      <c r="F38" s="41">
        <f t="shared" si="1"/>
        <v>64.692466156562674</v>
      </c>
      <c r="G38" s="43"/>
      <c r="H38" s="43"/>
      <c r="M38" s="1"/>
      <c r="N38" s="50"/>
      <c r="O38" s="1"/>
      <c r="P38" s="51"/>
    </row>
    <row r="39" spans="1:16">
      <c r="A39" s="38" t="s">
        <v>156</v>
      </c>
      <c r="B39" s="39">
        <v>1.2401</v>
      </c>
      <c r="C39" s="39">
        <v>5.1569000000000003</v>
      </c>
      <c r="D39" s="38">
        <v>3.0758000000000001</v>
      </c>
      <c r="E39" s="40">
        <f t="shared" si="6"/>
        <v>1.8357000000000001</v>
      </c>
      <c r="F39" s="41">
        <f t="shared" si="1"/>
        <v>64.40303282980085</v>
      </c>
      <c r="G39" s="43"/>
      <c r="H39" s="43"/>
      <c r="M39" s="1"/>
      <c r="N39" s="50"/>
    </row>
    <row r="40" spans="1:16">
      <c r="A40" s="38" t="s">
        <v>157</v>
      </c>
      <c r="B40" s="39">
        <v>1.2945</v>
      </c>
      <c r="C40" s="39">
        <v>5.1006</v>
      </c>
      <c r="D40" s="38">
        <v>2.9683000000000002</v>
      </c>
      <c r="E40" s="40">
        <f t="shared" si="6"/>
        <v>1.6738000000000002</v>
      </c>
      <c r="F40" s="41">
        <f t="shared" si="1"/>
        <v>67.184252833000031</v>
      </c>
      <c r="G40" s="43">
        <f>AVERAGE(F35:F40)</f>
        <v>61.747823929588861</v>
      </c>
      <c r="H40" s="43"/>
      <c r="M40" s="1"/>
      <c r="N40" s="50"/>
    </row>
    <row r="41" spans="1:16">
      <c r="A41" s="44" t="s">
        <v>158</v>
      </c>
      <c r="B41" s="45">
        <v>1.2385999999999999</v>
      </c>
      <c r="C41" s="45">
        <v>5.1535000000000002</v>
      </c>
      <c r="D41" s="44">
        <v>2.8536999999999999</v>
      </c>
      <c r="E41" s="46">
        <f t="shared" si="6"/>
        <v>1.6151</v>
      </c>
      <c r="F41" s="47">
        <f t="shared" si="1"/>
        <v>68.660133889589602</v>
      </c>
      <c r="G41" s="48"/>
      <c r="H41" s="48"/>
      <c r="M41" s="1"/>
      <c r="N41" s="50"/>
    </row>
    <row r="42" spans="1:16">
      <c r="A42" s="44" t="s">
        <v>159</v>
      </c>
      <c r="B42" s="45">
        <v>1.0857000000000001</v>
      </c>
      <c r="C42" s="45">
        <v>5.3178000000000001</v>
      </c>
      <c r="D42" s="44">
        <v>3.0876999999999999</v>
      </c>
      <c r="E42" s="46">
        <f>D42-B42</f>
        <v>2.0019999999999998</v>
      </c>
      <c r="F42" s="47">
        <f t="shared" si="1"/>
        <v>62.352852683440531</v>
      </c>
      <c r="G42" s="48"/>
      <c r="H42" s="48"/>
      <c r="M42" s="1"/>
      <c r="N42" s="50"/>
    </row>
    <row r="43" spans="1:16">
      <c r="A43" s="44" t="s">
        <v>160</v>
      </c>
      <c r="B43" s="45">
        <v>1.2269000000000001</v>
      </c>
      <c r="C43" s="45">
        <v>5.1767000000000003</v>
      </c>
      <c r="D43" s="44">
        <v>3.0501</v>
      </c>
      <c r="E43" s="46">
        <f>D43-B43</f>
        <v>1.8231999999999999</v>
      </c>
      <c r="F43" s="47">
        <f t="shared" si="1"/>
        <v>64.780651766569434</v>
      </c>
      <c r="G43" s="48"/>
      <c r="H43" s="48"/>
      <c r="M43" s="1"/>
    </row>
    <row r="44" spans="1:16">
      <c r="A44" s="44" t="s">
        <v>161</v>
      </c>
      <c r="B44" s="45">
        <v>1.2278</v>
      </c>
      <c r="C44" s="45">
        <v>5.5640999999999998</v>
      </c>
      <c r="D44" s="44">
        <v>3.0787</v>
      </c>
      <c r="E44" s="46">
        <f>D44-B44</f>
        <v>1.8509</v>
      </c>
      <c r="F44" s="47">
        <f t="shared" si="1"/>
        <v>66.734961629014563</v>
      </c>
      <c r="G44" s="49"/>
      <c r="H44" s="49"/>
    </row>
    <row r="45" spans="1:16">
      <c r="A45" s="44" t="s">
        <v>162</v>
      </c>
      <c r="B45" s="45">
        <v>1.2005999999999999</v>
      </c>
      <c r="C45" s="45">
        <v>5.0305999999999997</v>
      </c>
      <c r="D45" s="44">
        <v>3.1219999999999999</v>
      </c>
      <c r="E45" s="46">
        <f>D45-B45</f>
        <v>1.9214</v>
      </c>
      <c r="F45" s="47">
        <f t="shared" si="1"/>
        <v>61.805748817238495</v>
      </c>
      <c r="G45" s="48"/>
      <c r="H45" s="48"/>
    </row>
    <row r="46" spans="1:16">
      <c r="A46" s="44" t="s">
        <v>163</v>
      </c>
      <c r="B46" s="45">
        <v>1.22</v>
      </c>
      <c r="C46" s="45">
        <v>5.3555999999999999</v>
      </c>
      <c r="D46" s="44">
        <v>3.1930999999999998</v>
      </c>
      <c r="E46" s="46">
        <f>D46-B46</f>
        <v>1.9730999999999999</v>
      </c>
      <c r="F46" s="47">
        <f t="shared" si="1"/>
        <v>63.158189558592881</v>
      </c>
      <c r="G46" s="48">
        <f>AVERAGE(F41:F46)</f>
        <v>64.582089724074251</v>
      </c>
      <c r="H46" s="36">
        <f>AVERAGE(F35:F46)</f>
        <v>63.164956826831563</v>
      </c>
    </row>
    <row r="47" spans="1:16">
      <c r="A47" s="38" t="s">
        <v>164</v>
      </c>
      <c r="B47" s="39">
        <v>1.302</v>
      </c>
      <c r="C47" s="39">
        <v>5.4227999999999996</v>
      </c>
      <c r="D47" s="38">
        <v>2.3744999999999998</v>
      </c>
      <c r="E47" s="40">
        <f t="shared" ref="E47:E53" si="7">D47-B47</f>
        <v>1.0724999999999998</v>
      </c>
      <c r="F47" s="41">
        <f t="shared" si="1"/>
        <v>80.222394335029875</v>
      </c>
      <c r="G47" s="43"/>
      <c r="H47" s="43"/>
    </row>
    <row r="48" spans="1:16">
      <c r="A48" s="38" t="s">
        <v>165</v>
      </c>
      <c r="B48" s="39">
        <v>1.2209000000000001</v>
      </c>
      <c r="C48" s="39">
        <v>5.2218</v>
      </c>
      <c r="D48" s="38">
        <v>2.7886000000000002</v>
      </c>
      <c r="E48" s="40">
        <f t="shared" si="7"/>
        <v>1.5677000000000001</v>
      </c>
      <c r="F48" s="41">
        <f t="shared" si="1"/>
        <v>69.977785437971576</v>
      </c>
      <c r="G48" s="43"/>
      <c r="H48" s="43"/>
    </row>
    <row r="49" spans="1:8">
      <c r="A49" s="38" t="s">
        <v>166</v>
      </c>
      <c r="B49" s="39">
        <v>1.2735000000000001</v>
      </c>
      <c r="C49" s="39">
        <v>5.0697999999999999</v>
      </c>
      <c r="D49" s="38">
        <v>2.3791000000000002</v>
      </c>
      <c r="E49" s="40">
        <f t="shared" si="7"/>
        <v>1.1056000000000001</v>
      </c>
      <c r="F49" s="41">
        <f t="shared" si="1"/>
        <v>78.192433626573049</v>
      </c>
      <c r="G49" s="43"/>
      <c r="H49" s="43"/>
    </row>
    <row r="50" spans="1:8">
      <c r="A50" s="38" t="s">
        <v>167</v>
      </c>
      <c r="B50" s="39">
        <v>1.2984</v>
      </c>
      <c r="C50" s="39">
        <v>5.3044000000000002</v>
      </c>
      <c r="D50" s="38">
        <v>2.4569000000000001</v>
      </c>
      <c r="E50" s="40">
        <f t="shared" si="7"/>
        <v>1.1585000000000001</v>
      </c>
      <c r="F50" s="41">
        <f t="shared" si="1"/>
        <v>78.159641052710953</v>
      </c>
      <c r="G50" s="43"/>
      <c r="H50" s="43"/>
    </row>
    <row r="51" spans="1:8">
      <c r="A51" s="38" t="s">
        <v>168</v>
      </c>
      <c r="B51" s="39">
        <v>1.2401</v>
      </c>
      <c r="C51" s="39">
        <v>5.1330999999999998</v>
      </c>
      <c r="D51" s="38">
        <v>2.7608000000000001</v>
      </c>
      <c r="E51" s="40">
        <f t="shared" si="7"/>
        <v>1.5207000000000002</v>
      </c>
      <c r="F51" s="41">
        <f t="shared" si="1"/>
        <v>70.374627418129393</v>
      </c>
      <c r="G51" s="43"/>
      <c r="H51" s="43"/>
    </row>
    <row r="52" spans="1:8">
      <c r="A52" s="38" t="s">
        <v>169</v>
      </c>
      <c r="B52" s="39">
        <v>1.3007</v>
      </c>
      <c r="C52" s="39">
        <v>5.0796000000000001</v>
      </c>
      <c r="D52" s="38">
        <v>2.7898999999999998</v>
      </c>
      <c r="E52" s="40">
        <f t="shared" si="7"/>
        <v>1.4891999999999999</v>
      </c>
      <c r="F52" s="41">
        <f t="shared" si="1"/>
        <v>70.682730923694777</v>
      </c>
      <c r="G52" s="43">
        <f>AVERAGE(F47:F52)</f>
        <v>74.601602132351601</v>
      </c>
      <c r="H52" s="43"/>
    </row>
    <row r="53" spans="1:8">
      <c r="A53" s="44" t="s">
        <v>170</v>
      </c>
      <c r="B53" s="45">
        <v>1.2314000000000001</v>
      </c>
      <c r="C53" s="45">
        <v>5.2325999999999997</v>
      </c>
      <c r="D53" s="44">
        <v>2.4735</v>
      </c>
      <c r="E53" s="46">
        <f t="shared" si="7"/>
        <v>1.2421</v>
      </c>
      <c r="F53" s="47">
        <f t="shared" si="1"/>
        <v>76.26227879065857</v>
      </c>
      <c r="G53" s="48"/>
      <c r="H53" s="48"/>
    </row>
    <row r="54" spans="1:8">
      <c r="A54" s="44" t="s">
        <v>171</v>
      </c>
      <c r="B54" s="45">
        <v>1.2016</v>
      </c>
      <c r="C54" s="45">
        <v>5.0136000000000003</v>
      </c>
      <c r="D54" s="44">
        <v>2.7585000000000002</v>
      </c>
      <c r="E54" s="46">
        <f>D54-B54</f>
        <v>1.5569000000000002</v>
      </c>
      <c r="F54" s="47">
        <f t="shared" si="1"/>
        <v>68.946465613531188</v>
      </c>
      <c r="G54" s="48"/>
      <c r="H54" s="48"/>
    </row>
    <row r="55" spans="1:8">
      <c r="A55" s="44" t="s">
        <v>172</v>
      </c>
      <c r="B55" s="45">
        <v>1.2261</v>
      </c>
      <c r="C55" s="45">
        <v>5.0427999999999997</v>
      </c>
      <c r="D55" s="44">
        <v>2.8609</v>
      </c>
      <c r="E55" s="46">
        <f>D55-B55</f>
        <v>1.6348</v>
      </c>
      <c r="F55" s="47">
        <f t="shared" si="1"/>
        <v>67.581502339969859</v>
      </c>
      <c r="G55" s="48"/>
      <c r="H55" s="48"/>
    </row>
    <row r="56" spans="1:8">
      <c r="A56" s="44" t="s">
        <v>173</v>
      </c>
      <c r="B56" s="45">
        <v>1.2337</v>
      </c>
      <c r="C56" s="45">
        <v>5.5011999999999999</v>
      </c>
      <c r="D56" s="44">
        <v>2.7103999999999999</v>
      </c>
      <c r="E56" s="46">
        <f>D56-B56</f>
        <v>1.4766999999999999</v>
      </c>
      <c r="F56" s="47">
        <f t="shared" si="1"/>
        <v>73.156765796553486</v>
      </c>
      <c r="G56" s="48"/>
      <c r="H56" s="48"/>
    </row>
    <row r="57" spans="1:8">
      <c r="A57" s="44" t="s">
        <v>174</v>
      </c>
      <c r="B57" s="45">
        <v>1.2439</v>
      </c>
      <c r="C57" s="45">
        <v>5.3164999999999996</v>
      </c>
      <c r="D57" s="44">
        <v>2.5335000000000001</v>
      </c>
      <c r="E57" s="46">
        <f>D57-B57</f>
        <v>1.2896000000000001</v>
      </c>
      <c r="F57" s="47">
        <f t="shared" si="1"/>
        <v>75.743440233236143</v>
      </c>
      <c r="G57" s="48"/>
      <c r="H57" s="48"/>
    </row>
    <row r="58" spans="1:8">
      <c r="A58" s="44" t="s">
        <v>175</v>
      </c>
      <c r="B58" s="45">
        <v>1.2139</v>
      </c>
      <c r="C58" s="45">
        <v>5.1073000000000004</v>
      </c>
      <c r="D58" s="44">
        <v>2.5329999999999999</v>
      </c>
      <c r="E58" s="46">
        <f>D58-B58</f>
        <v>1.3190999999999999</v>
      </c>
      <c r="F58" s="47">
        <f t="shared" si="1"/>
        <v>74.172263231061436</v>
      </c>
      <c r="G58" s="48">
        <f>AVERAGE(F53:F58)</f>
        <v>72.643786000835107</v>
      </c>
      <c r="H58" s="36">
        <f>AVERAGE(F47:F58)</f>
        <v>73.62269406659334</v>
      </c>
    </row>
    <row r="62" spans="1:8">
      <c r="A62" s="7"/>
      <c r="B62" s="7">
        <v>0</v>
      </c>
      <c r="C62" s="7">
        <v>2</v>
      </c>
      <c r="D62" s="7">
        <v>4</v>
      </c>
      <c r="E62" s="7">
        <v>8</v>
      </c>
      <c r="F62" s="7">
        <v>16</v>
      </c>
      <c r="G62" s="7">
        <v>24</v>
      </c>
      <c r="H62" s="7">
        <v>48</v>
      </c>
    </row>
    <row r="63" spans="1:8">
      <c r="A63" s="7" t="s">
        <v>108</v>
      </c>
      <c r="B63" s="34">
        <v>32.371056735394603</v>
      </c>
      <c r="C63" s="34">
        <v>49.117114386399152</v>
      </c>
      <c r="D63" s="34">
        <v>54.195064191310401</v>
      </c>
      <c r="E63" s="34">
        <v>56.100903932733544</v>
      </c>
      <c r="F63" s="34">
        <v>57.114554069077748</v>
      </c>
      <c r="G63" s="34">
        <v>63.164956826831563</v>
      </c>
      <c r="H63" s="34">
        <v>73.62269406659334</v>
      </c>
    </row>
  </sheetData>
  <mergeCells count="1">
    <mergeCell ref="L1:L2"/>
  </mergeCells>
  <phoneticPr fontId="3" type="noConversion"/>
  <pageMargins left="0.7" right="0.7" top="0.75" bottom="0.75" header="0.3" footer="0.3"/>
  <pageSetup paperSize="9" scale="1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9"/>
  <sheetViews>
    <sheetView topLeftCell="A13" zoomScale="115" zoomScaleNormal="115" workbookViewId="0">
      <selection activeCell="F36" sqref="F36"/>
    </sheetView>
  </sheetViews>
  <sheetFormatPr defaultColWidth="8.875" defaultRowHeight="16.5"/>
  <cols>
    <col min="7" max="7" width="10.375" bestFit="1" customWidth="1"/>
    <col min="8" max="8" width="11.875" bestFit="1" customWidth="1"/>
    <col min="10" max="10" width="8.625" customWidth="1"/>
    <col min="11" max="11" width="14.125" customWidth="1"/>
    <col min="18" max="18" width="19.375" bestFit="1" customWidth="1"/>
  </cols>
  <sheetData>
    <row r="1" spans="1:19">
      <c r="A1" s="52" t="s">
        <v>176</v>
      </c>
      <c r="B1" s="53">
        <v>10.220000000000001</v>
      </c>
    </row>
    <row r="2" spans="1:19">
      <c r="A2" s="52" t="s">
        <v>177</v>
      </c>
      <c r="B2" s="54">
        <v>16.556000000000001</v>
      </c>
      <c r="C2" s="4">
        <f>AVERAGE(B2)</f>
        <v>16.556000000000001</v>
      </c>
      <c r="G2" t="s">
        <v>178</v>
      </c>
      <c r="H2" s="1" t="s">
        <v>179</v>
      </c>
      <c r="I2" s="1" t="s">
        <v>180</v>
      </c>
      <c r="J2" s="1" t="s">
        <v>181</v>
      </c>
      <c r="K2" s="1" t="s">
        <v>182</v>
      </c>
      <c r="M2" s="1" t="s">
        <v>183</v>
      </c>
    </row>
    <row r="3" spans="1:19">
      <c r="A3" s="52" t="s">
        <v>184</v>
      </c>
      <c r="B3" s="54">
        <v>20.2</v>
      </c>
      <c r="F3" s="55" t="s">
        <v>185</v>
      </c>
      <c r="G3" s="55">
        <v>13</v>
      </c>
      <c r="H3" s="56">
        <v>32.369999999999997</v>
      </c>
      <c r="I3" s="56">
        <f>100-H3</f>
        <v>67.63</v>
      </c>
      <c r="J3" s="57">
        <v>0.16556000000000001</v>
      </c>
      <c r="K3" s="56">
        <f>I3*J3</f>
        <v>11.1968228</v>
      </c>
      <c r="L3" s="57">
        <f>K3/G3</f>
        <v>0.86129406153846155</v>
      </c>
      <c r="M3" s="35">
        <f>(1-L3)*100</f>
        <v>13.870593846153845</v>
      </c>
      <c r="O3" s="58">
        <f>100-M3</f>
        <v>86.129406153846162</v>
      </c>
      <c r="P3" s="58">
        <f>O3-$O$9</f>
        <v>29.661681221022526</v>
      </c>
      <c r="Q3">
        <f>P3/100</f>
        <v>0.29661681221022529</v>
      </c>
      <c r="R3">
        <f>LN(Q3)</f>
        <v>-1.2153141677754087</v>
      </c>
      <c r="S3">
        <v>0</v>
      </c>
    </row>
    <row r="4" spans="1:19">
      <c r="A4" s="52" t="s">
        <v>186</v>
      </c>
      <c r="B4" s="53">
        <v>20.69</v>
      </c>
      <c r="C4" s="4">
        <f>AVERAGE(B3:B4)</f>
        <v>20.445</v>
      </c>
      <c r="F4" s="55" t="s">
        <v>187</v>
      </c>
      <c r="G4" s="55">
        <v>13</v>
      </c>
      <c r="H4" s="56">
        <v>49.117114386399152</v>
      </c>
      <c r="I4" s="56">
        <f t="shared" ref="I4:I9" si="0">100-H4</f>
        <v>50.882885613600848</v>
      </c>
      <c r="J4" s="57">
        <v>0.20444999999999999</v>
      </c>
      <c r="K4" s="56">
        <f t="shared" ref="K4:K9" si="1">I4*J4</f>
        <v>10.403005963700693</v>
      </c>
      <c r="L4" s="57">
        <f t="shared" ref="L4:L9" si="2">K4/G4</f>
        <v>0.80023122797697632</v>
      </c>
      <c r="M4" s="35">
        <f t="shared" ref="M4:M9" si="3">(1-L4)*100</f>
        <v>19.976877202302369</v>
      </c>
      <c r="O4" s="58">
        <f t="shared" ref="O4:O9" si="4">100-M4</f>
        <v>80.023122797697624</v>
      </c>
      <c r="P4" s="58">
        <f t="shared" ref="P4:P8" si="5">O4-$O$9</f>
        <v>23.555397864873989</v>
      </c>
      <c r="Q4">
        <f t="shared" ref="Q4:Q8" si="6">P4/100</f>
        <v>0.23555397864873989</v>
      </c>
      <c r="R4">
        <f t="shared" ref="R4:R8" si="7">LN(Q4)</f>
        <v>-1.4458151830904329</v>
      </c>
      <c r="S4">
        <v>2</v>
      </c>
    </row>
    <row r="5" spans="1:19">
      <c r="A5" s="52" t="s">
        <v>188</v>
      </c>
      <c r="B5" s="53">
        <v>21.22</v>
      </c>
      <c r="F5" s="57" t="s">
        <v>189</v>
      </c>
      <c r="G5" s="55">
        <v>13</v>
      </c>
      <c r="H5" s="56">
        <v>54.195064191310401</v>
      </c>
      <c r="I5" s="56">
        <f t="shared" si="0"/>
        <v>45.804935808689599</v>
      </c>
      <c r="J5" s="57">
        <v>0.21955</v>
      </c>
      <c r="K5" s="56">
        <f t="shared" si="1"/>
        <v>10.056473656797801</v>
      </c>
      <c r="L5" s="57">
        <f t="shared" si="2"/>
        <v>0.77357489667675394</v>
      </c>
      <c r="M5" s="35">
        <f t="shared" si="3"/>
        <v>22.642510332324605</v>
      </c>
      <c r="O5" s="58">
        <f t="shared" si="4"/>
        <v>77.357489667675395</v>
      </c>
      <c r="P5" s="58">
        <f t="shared" si="5"/>
        <v>20.889764734851759</v>
      </c>
      <c r="Q5">
        <f t="shared" si="6"/>
        <v>0.2088976473485176</v>
      </c>
      <c r="R5">
        <f t="shared" si="7"/>
        <v>-1.5659108725772541</v>
      </c>
      <c r="S5">
        <v>4</v>
      </c>
    </row>
    <row r="6" spans="1:19">
      <c r="A6" s="52" t="s">
        <v>190</v>
      </c>
      <c r="B6" s="53">
        <v>22.69</v>
      </c>
      <c r="C6" s="4">
        <f>AVERAGE(B5:B6)</f>
        <v>21.954999999999998</v>
      </c>
      <c r="F6" s="55" t="s">
        <v>191</v>
      </c>
      <c r="G6" s="55">
        <v>13</v>
      </c>
      <c r="H6" s="56">
        <v>56.1</v>
      </c>
      <c r="I6" s="56">
        <f t="shared" si="0"/>
        <v>43.9</v>
      </c>
      <c r="J6" s="57">
        <v>0.22775000000000001</v>
      </c>
      <c r="K6" s="56">
        <f t="shared" si="1"/>
        <v>9.9982249999999997</v>
      </c>
      <c r="L6" s="57">
        <f t="shared" si="2"/>
        <v>0.76909423076923078</v>
      </c>
      <c r="M6" s="35">
        <f t="shared" si="3"/>
        <v>23.090576923076924</v>
      </c>
      <c r="O6" s="58">
        <f t="shared" si="4"/>
        <v>76.909423076923076</v>
      </c>
      <c r="P6" s="58">
        <f t="shared" si="5"/>
        <v>20.441698144099441</v>
      </c>
      <c r="Q6">
        <f t="shared" si="6"/>
        <v>0.20441698144099441</v>
      </c>
      <c r="R6">
        <f t="shared" si="7"/>
        <v>-1.5875933446465749</v>
      </c>
      <c r="S6">
        <v>8</v>
      </c>
    </row>
    <row r="7" spans="1:19">
      <c r="A7" s="52" t="s">
        <v>192</v>
      </c>
      <c r="B7" s="53">
        <v>22.76</v>
      </c>
      <c r="F7" s="55" t="s">
        <v>193</v>
      </c>
      <c r="G7" s="55">
        <v>13</v>
      </c>
      <c r="H7" s="56">
        <v>57.114554069077748</v>
      </c>
      <c r="I7" s="56">
        <f t="shared" si="0"/>
        <v>42.885445930922252</v>
      </c>
      <c r="J7" s="57">
        <v>0.22394999999999998</v>
      </c>
      <c r="K7" s="56">
        <f t="shared" si="1"/>
        <v>9.6041956162300384</v>
      </c>
      <c r="L7" s="57">
        <f t="shared" si="2"/>
        <v>0.73878427817154146</v>
      </c>
      <c r="M7" s="35">
        <f t="shared" si="3"/>
        <v>26.121572182845853</v>
      </c>
      <c r="O7" s="58">
        <f t="shared" si="4"/>
        <v>73.878427817154147</v>
      </c>
      <c r="P7" s="58">
        <f t="shared" si="5"/>
        <v>17.410702884330512</v>
      </c>
      <c r="Q7">
        <f t="shared" si="6"/>
        <v>0.17410702884330512</v>
      </c>
      <c r="R7">
        <f t="shared" si="7"/>
        <v>-1.748085060574317</v>
      </c>
      <c r="S7">
        <v>24</v>
      </c>
    </row>
    <row r="8" spans="1:19">
      <c r="A8" s="52" t="s">
        <v>194</v>
      </c>
      <c r="B8" s="53">
        <v>22.79</v>
      </c>
      <c r="C8" s="4">
        <f>AVERAGE(B7:B8)</f>
        <v>22.774999999999999</v>
      </c>
      <c r="F8" s="55" t="s">
        <v>195</v>
      </c>
      <c r="G8" s="55">
        <v>13</v>
      </c>
      <c r="H8" s="56">
        <v>63.164956826831563</v>
      </c>
      <c r="I8" s="56">
        <f t="shared" si="0"/>
        <v>36.835043173168437</v>
      </c>
      <c r="J8" s="57">
        <v>0.25365000000000004</v>
      </c>
      <c r="K8" s="56">
        <f t="shared" si="1"/>
        <v>9.3432087008741753</v>
      </c>
      <c r="L8" s="57">
        <f t="shared" si="2"/>
        <v>0.71870836160570584</v>
      </c>
      <c r="M8" s="35">
        <f t="shared" si="3"/>
        <v>28.129163839429417</v>
      </c>
      <c r="O8" s="58">
        <f t="shared" si="4"/>
        <v>71.870836160570576</v>
      </c>
      <c r="P8" s="58">
        <f t="shared" si="5"/>
        <v>15.40311122774694</v>
      </c>
      <c r="Q8">
        <f t="shared" si="6"/>
        <v>0.15403111227746941</v>
      </c>
      <c r="R8">
        <f t="shared" si="7"/>
        <v>-1.8706006691975954</v>
      </c>
      <c r="S8">
        <v>48</v>
      </c>
    </row>
    <row r="9" spans="1:19">
      <c r="A9" s="52" t="s">
        <v>196</v>
      </c>
      <c r="B9" s="53">
        <v>22.45</v>
      </c>
      <c r="F9" s="57" t="s">
        <v>197</v>
      </c>
      <c r="G9" s="55">
        <v>13</v>
      </c>
      <c r="H9" s="56">
        <v>73.62269406659334</v>
      </c>
      <c r="I9" s="56">
        <f t="shared" si="0"/>
        <v>26.37730593340666</v>
      </c>
      <c r="J9" s="57">
        <v>0.27829999999999999</v>
      </c>
      <c r="K9" s="56">
        <f t="shared" si="1"/>
        <v>7.3408042412670733</v>
      </c>
      <c r="L9" s="57">
        <f t="shared" si="2"/>
        <v>0.56467724932823637</v>
      </c>
      <c r="M9" s="35">
        <f t="shared" si="3"/>
        <v>43.532275067176364</v>
      </c>
      <c r="O9" s="58">
        <f t="shared" si="4"/>
        <v>56.467724932823636</v>
      </c>
    </row>
    <row r="10" spans="1:19">
      <c r="A10" s="52" t="s">
        <v>198</v>
      </c>
      <c r="B10" s="53">
        <v>22.34</v>
      </c>
      <c r="C10" s="4">
        <f>AVERAGE(B9:B10)</f>
        <v>22.395</v>
      </c>
      <c r="G10" s="58"/>
      <c r="H10" s="58"/>
      <c r="M10" s="35"/>
      <c r="O10" s="58"/>
      <c r="P10" s="58"/>
    </row>
    <row r="11" spans="1:19">
      <c r="A11" s="52" t="s">
        <v>199</v>
      </c>
      <c r="B11" s="53">
        <v>24.89</v>
      </c>
      <c r="G11" s="58"/>
      <c r="H11" s="58"/>
      <c r="M11" s="35"/>
      <c r="O11" s="58"/>
      <c r="P11" s="58"/>
    </row>
    <row r="12" spans="1:19">
      <c r="A12" s="52" t="s">
        <v>200</v>
      </c>
      <c r="B12" s="53">
        <v>25.84</v>
      </c>
      <c r="C12" s="4">
        <f>AVERAGE(B11:B12)</f>
        <v>25.365000000000002</v>
      </c>
      <c r="G12" s="58"/>
      <c r="H12" s="58"/>
      <c r="M12" s="35"/>
      <c r="O12" s="58"/>
      <c r="P12" s="58"/>
    </row>
    <row r="13" spans="1:19">
      <c r="A13" s="52" t="s">
        <v>201</v>
      </c>
      <c r="B13" s="53">
        <v>28.01</v>
      </c>
      <c r="G13" s="58"/>
      <c r="H13" s="58"/>
      <c r="M13" s="35"/>
      <c r="O13" s="58"/>
      <c r="P13" s="58"/>
    </row>
    <row r="14" spans="1:19">
      <c r="A14" s="52" t="s">
        <v>202</v>
      </c>
      <c r="B14" s="53">
        <v>27.65</v>
      </c>
      <c r="C14" s="4">
        <f>AVERAGE(B13:B14)</f>
        <v>27.83</v>
      </c>
      <c r="F14" s="4"/>
      <c r="G14" s="58"/>
      <c r="H14" s="58"/>
      <c r="M14" s="35"/>
      <c r="N14" s="4"/>
      <c r="O14" s="58"/>
      <c r="P14" s="58"/>
    </row>
    <row r="15" spans="1:19">
      <c r="F15" s="4"/>
      <c r="G15" s="58"/>
      <c r="H15" s="58"/>
      <c r="M15" s="35"/>
      <c r="N15" s="4"/>
      <c r="O15" s="58"/>
      <c r="P15" s="58"/>
    </row>
    <row r="16" spans="1:19">
      <c r="A16" s="4"/>
      <c r="C16" s="4"/>
      <c r="G16" s="58"/>
      <c r="M16" s="35"/>
      <c r="O16" s="58"/>
    </row>
    <row r="18" spans="1:11">
      <c r="A18" s="4"/>
      <c r="B18" s="59"/>
      <c r="C18" s="4"/>
      <c r="D18" s="59"/>
      <c r="E18" s="59"/>
      <c r="F18" s="33" t="s">
        <v>203</v>
      </c>
      <c r="G18" s="33">
        <v>100</v>
      </c>
      <c r="H18" s="33"/>
      <c r="I18" t="s">
        <v>204</v>
      </c>
      <c r="J18" s="3">
        <f>1-J19-J20</f>
        <v>0.11922380651968556</v>
      </c>
      <c r="K18" s="4">
        <f>J18*100</f>
        <v>11.922380651968556</v>
      </c>
    </row>
    <row r="19" spans="1:11">
      <c r="F19" s="33" t="s">
        <v>205</v>
      </c>
      <c r="G19" s="33">
        <v>13</v>
      </c>
      <c r="H19" s="33"/>
      <c r="I19" t="s">
        <v>206</v>
      </c>
      <c r="J19" s="4">
        <f>EXP(-1.1517)</f>
        <v>0.31609894415207801</v>
      </c>
      <c r="K19" s="4">
        <f t="shared" ref="K19:K20" si="8">J19*100</f>
        <v>31.609894415207801</v>
      </c>
    </row>
    <row r="20" spans="1:11">
      <c r="A20" s="4"/>
      <c r="B20" s="60"/>
      <c r="C20" s="4"/>
      <c r="D20" s="60"/>
      <c r="F20" s="33"/>
      <c r="G20" s="61"/>
      <c r="I20" t="s">
        <v>155</v>
      </c>
      <c r="J20" s="4">
        <f>O9/100</f>
        <v>0.56467724932823637</v>
      </c>
      <c r="K20" s="4">
        <f t="shared" si="8"/>
        <v>56.467724932823636</v>
      </c>
    </row>
    <row r="22" spans="1:11">
      <c r="A22" s="4"/>
      <c r="B22" s="60"/>
      <c r="C22" s="4"/>
      <c r="D22" s="60"/>
      <c r="F22" t="s">
        <v>183</v>
      </c>
      <c r="G22" t="s">
        <v>215</v>
      </c>
    </row>
    <row r="23" spans="1:11">
      <c r="F23">
        <v>0</v>
      </c>
      <c r="G23" s="62">
        <v>13.868599484781774</v>
      </c>
      <c r="H23" s="4"/>
    </row>
    <row r="24" spans="1:11">
      <c r="A24" s="4"/>
      <c r="B24" s="63"/>
      <c r="C24" s="4"/>
      <c r="D24" s="63"/>
      <c r="E24" s="63"/>
      <c r="F24">
        <v>2</v>
      </c>
      <c r="G24" s="62">
        <v>19.976877202302369</v>
      </c>
      <c r="H24" s="4"/>
    </row>
    <row r="25" spans="1:11">
      <c r="F25">
        <v>4</v>
      </c>
      <c r="G25" s="62">
        <v>22.642510332324605</v>
      </c>
      <c r="H25" s="4"/>
    </row>
    <row r="26" spans="1:11">
      <c r="A26" s="4"/>
      <c r="C26" s="4"/>
      <c r="F26">
        <v>8</v>
      </c>
      <c r="G26" s="62">
        <v>23.085961457790503</v>
      </c>
      <c r="H26" s="4"/>
    </row>
    <row r="27" spans="1:11">
      <c r="F27">
        <v>16</v>
      </c>
      <c r="G27" s="62">
        <v>26.121572182845853</v>
      </c>
      <c r="H27" s="4"/>
    </row>
    <row r="28" spans="1:11">
      <c r="A28" s="4"/>
      <c r="C28" s="4"/>
      <c r="F28">
        <v>24</v>
      </c>
      <c r="G28" s="62">
        <v>28.129163839429417</v>
      </c>
      <c r="H28" s="4"/>
    </row>
    <row r="29" spans="1:11">
      <c r="F29">
        <v>48</v>
      </c>
      <c r="G29" s="62">
        <v>43.532275067176364</v>
      </c>
      <c r="H29" s="4"/>
    </row>
  </sheetData>
  <phoneticPr fontId="3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7D95-8487-495D-8EA5-F7D4366C4004}">
  <dimension ref="B2:G19"/>
  <sheetViews>
    <sheetView workbookViewId="0">
      <selection activeCell="C24" sqref="C24"/>
    </sheetView>
  </sheetViews>
  <sheetFormatPr defaultRowHeight="16.5"/>
  <sheetData>
    <row r="2" spans="2:7">
      <c r="B2" s="323" t="s">
        <v>685</v>
      </c>
    </row>
    <row r="3" spans="2:7" ht="31.5" customHeight="1" thickBot="1">
      <c r="B3" s="344" t="s">
        <v>686</v>
      </c>
      <c r="C3" s="344"/>
      <c r="D3" s="344"/>
      <c r="E3" s="344"/>
      <c r="F3" s="344"/>
      <c r="G3" s="344"/>
    </row>
    <row r="4" spans="2:7" ht="17.25" thickBot="1">
      <c r="B4" s="324"/>
      <c r="C4" s="340" t="s">
        <v>687</v>
      </c>
      <c r="D4" s="340"/>
      <c r="E4" s="340"/>
      <c r="F4" s="340"/>
      <c r="G4" s="340"/>
    </row>
    <row r="5" spans="2:7" ht="17.25" thickBot="1">
      <c r="B5" s="326" t="s">
        <v>577</v>
      </c>
      <c r="C5" s="327">
        <v>0</v>
      </c>
      <c r="D5" s="325">
        <v>2</v>
      </c>
      <c r="E5" s="325">
        <v>4</v>
      </c>
      <c r="F5" s="325">
        <v>6</v>
      </c>
      <c r="G5" s="325">
        <v>8</v>
      </c>
    </row>
    <row r="6" spans="2:7">
      <c r="B6" s="341" t="s">
        <v>688</v>
      </c>
      <c r="C6" s="341"/>
      <c r="D6" s="341"/>
      <c r="E6" s="341"/>
      <c r="F6" s="341"/>
      <c r="G6" s="341"/>
    </row>
    <row r="7" spans="2:7">
      <c r="B7" s="328" t="s">
        <v>689</v>
      </c>
      <c r="C7" s="328">
        <v>30</v>
      </c>
      <c r="D7" s="328">
        <v>30</v>
      </c>
      <c r="E7" s="328">
        <v>30</v>
      </c>
      <c r="F7" s="328">
        <v>30</v>
      </c>
      <c r="G7" s="328">
        <v>30</v>
      </c>
    </row>
    <row r="8" spans="2:7">
      <c r="B8" s="328" t="s">
        <v>690</v>
      </c>
      <c r="C8" s="328">
        <v>10</v>
      </c>
      <c r="D8" s="328">
        <v>10</v>
      </c>
      <c r="E8" s="328">
        <v>10</v>
      </c>
      <c r="F8" s="328">
        <v>10</v>
      </c>
      <c r="G8" s="328">
        <v>10</v>
      </c>
    </row>
    <row r="9" spans="2:7">
      <c r="B9" s="328" t="s">
        <v>691</v>
      </c>
      <c r="C9" s="328">
        <v>40</v>
      </c>
      <c r="D9" s="328">
        <v>38.200000000000003</v>
      </c>
      <c r="E9" s="328">
        <v>36.4</v>
      </c>
      <c r="F9" s="328">
        <v>34.6</v>
      </c>
      <c r="G9" s="328">
        <v>32.799999999999997</v>
      </c>
    </row>
    <row r="10" spans="2:7" ht="47.25">
      <c r="B10" s="328" t="s">
        <v>692</v>
      </c>
      <c r="C10" s="328">
        <v>0</v>
      </c>
      <c r="D10" s="328">
        <v>2</v>
      </c>
      <c r="E10" s="328">
        <v>4</v>
      </c>
      <c r="F10" s="328">
        <v>6</v>
      </c>
      <c r="G10" s="328">
        <v>8</v>
      </c>
    </row>
    <row r="11" spans="2:7" ht="31.5">
      <c r="B11" s="328" t="s">
        <v>693</v>
      </c>
      <c r="C11" s="328">
        <v>20</v>
      </c>
      <c r="D11" s="328">
        <v>19.8</v>
      </c>
      <c r="E11" s="328">
        <v>19.600000000000001</v>
      </c>
      <c r="F11" s="328">
        <v>19.399999999999999</v>
      </c>
      <c r="G11" s="328">
        <v>19.2</v>
      </c>
    </row>
    <row r="12" spans="2:7">
      <c r="B12" s="342" t="s">
        <v>694</v>
      </c>
      <c r="C12" s="342"/>
      <c r="D12" s="342"/>
      <c r="E12" s="342"/>
      <c r="F12" s="342"/>
      <c r="G12" s="342"/>
    </row>
    <row r="13" spans="2:7" ht="31.5">
      <c r="B13" s="328" t="s">
        <v>695</v>
      </c>
      <c r="C13" s="328">
        <v>16.82</v>
      </c>
      <c r="D13" s="328">
        <v>16.82</v>
      </c>
      <c r="E13" s="328">
        <v>16.82</v>
      </c>
      <c r="F13" s="328">
        <v>16.82</v>
      </c>
      <c r="G13" s="328">
        <v>16.82</v>
      </c>
    </row>
    <row r="14" spans="2:7" ht="31.5">
      <c r="B14" s="328" t="s">
        <v>696</v>
      </c>
      <c r="C14" s="328">
        <v>2.78</v>
      </c>
      <c r="D14" s="328">
        <v>3.15</v>
      </c>
      <c r="E14" s="328">
        <v>3.52</v>
      </c>
      <c r="F14" s="328">
        <v>3.89</v>
      </c>
      <c r="G14" s="328">
        <v>4.26</v>
      </c>
    </row>
    <row r="15" spans="2:7" ht="31.5">
      <c r="B15" s="328" t="s">
        <v>697</v>
      </c>
      <c r="C15" s="328">
        <v>55.72</v>
      </c>
      <c r="D15" s="328">
        <v>55.45</v>
      </c>
      <c r="E15" s="328">
        <v>55.18</v>
      </c>
      <c r="F15" s="328">
        <v>54.92</v>
      </c>
      <c r="G15" s="328">
        <v>54.65</v>
      </c>
    </row>
    <row r="16" spans="2:7" ht="31.5">
      <c r="B16" s="328" t="s">
        <v>698</v>
      </c>
      <c r="C16" s="328">
        <v>25.61</v>
      </c>
      <c r="D16" s="328">
        <v>26.08</v>
      </c>
      <c r="E16" s="328">
        <v>26.56</v>
      </c>
      <c r="F16" s="328">
        <v>27.03</v>
      </c>
      <c r="G16" s="328">
        <v>27.51</v>
      </c>
    </row>
    <row r="17" spans="2:7" ht="31.5">
      <c r="B17" s="328" t="s">
        <v>699</v>
      </c>
      <c r="C17" s="328">
        <v>4.99</v>
      </c>
      <c r="D17" s="328">
        <v>5.48</v>
      </c>
      <c r="E17" s="328">
        <v>5.98</v>
      </c>
      <c r="F17" s="328">
        <v>6.48</v>
      </c>
      <c r="G17" s="328">
        <v>6.97</v>
      </c>
    </row>
    <row r="18" spans="2:7" ht="32.25" thickBot="1">
      <c r="B18" s="326" t="s">
        <v>700</v>
      </c>
      <c r="C18" s="329">
        <v>4438</v>
      </c>
      <c r="D18" s="326">
        <v>4428</v>
      </c>
      <c r="E18" s="326">
        <v>4418</v>
      </c>
      <c r="F18" s="326">
        <v>4408</v>
      </c>
      <c r="G18" s="326">
        <v>4399</v>
      </c>
    </row>
    <row r="19" spans="2:7">
      <c r="B19" s="343" t="s">
        <v>701</v>
      </c>
      <c r="C19" s="343"/>
      <c r="D19" s="343"/>
      <c r="E19" s="343"/>
      <c r="F19" s="343"/>
      <c r="G19" s="343"/>
    </row>
  </sheetData>
  <mergeCells count="5">
    <mergeCell ref="C4:G4"/>
    <mergeCell ref="B6:G6"/>
    <mergeCell ref="B12:G12"/>
    <mergeCell ref="B19:G19"/>
    <mergeCell ref="B3:G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289"/>
  <sheetViews>
    <sheetView tabSelected="1" topLeftCell="AM91" workbookViewId="0">
      <selection activeCell="AR121" sqref="AR121"/>
    </sheetView>
  </sheetViews>
  <sheetFormatPr defaultColWidth="8.875" defaultRowHeight="16.5"/>
  <cols>
    <col min="1" max="8" width="0" hidden="1" customWidth="1"/>
    <col min="12" max="13" width="13.125" bestFit="1" customWidth="1"/>
    <col min="14" max="16" width="13.125" customWidth="1"/>
    <col min="17" max="17" width="13.875" bestFit="1" customWidth="1"/>
    <col min="30" max="30" width="14.25" bestFit="1" customWidth="1"/>
    <col min="36" max="36" width="13.125" bestFit="1" customWidth="1"/>
    <col min="41" max="41" width="13.125" bestFit="1" customWidth="1"/>
  </cols>
  <sheetData>
    <row r="1" spans="1:23">
      <c r="A1" s="78" t="s">
        <v>250</v>
      </c>
      <c r="B1" s="77" t="s">
        <v>249</v>
      </c>
      <c r="C1" s="77" t="s">
        <v>236</v>
      </c>
      <c r="D1" s="77" t="s">
        <v>240</v>
      </c>
      <c r="E1" s="77" t="s">
        <v>239</v>
      </c>
      <c r="F1" s="77" t="s">
        <v>237</v>
      </c>
      <c r="G1" s="77" t="s">
        <v>238</v>
      </c>
      <c r="H1" s="77" t="s">
        <v>248</v>
      </c>
      <c r="I1" s="335" t="s">
        <v>758</v>
      </c>
      <c r="J1" s="335" t="s">
        <v>677</v>
      </c>
      <c r="K1" t="s">
        <v>233</v>
      </c>
      <c r="L1" t="s">
        <v>750</v>
      </c>
      <c r="M1" t="s">
        <v>752</v>
      </c>
      <c r="N1" t="s">
        <v>754</v>
      </c>
      <c r="O1" t="s">
        <v>756</v>
      </c>
      <c r="R1" t="s">
        <v>240</v>
      </c>
      <c r="S1" t="s">
        <v>239</v>
      </c>
      <c r="T1" t="s">
        <v>238</v>
      </c>
      <c r="U1" t="s">
        <v>237</v>
      </c>
      <c r="V1" t="s">
        <v>236</v>
      </c>
      <c r="W1" t="s">
        <v>235</v>
      </c>
    </row>
    <row r="2" spans="1:23">
      <c r="A2" s="75" t="s">
        <v>247</v>
      </c>
      <c r="B2" s="74">
        <v>92.23</v>
      </c>
      <c r="C2" s="74">
        <v>10.76</v>
      </c>
      <c r="D2" s="74">
        <v>13.614999999999998</v>
      </c>
      <c r="E2" s="74">
        <v>0.85000000000000009</v>
      </c>
      <c r="F2" s="74">
        <v>40.725000000000001</v>
      </c>
      <c r="G2" s="74">
        <v>60.775000000000006</v>
      </c>
      <c r="H2" s="74">
        <f t="shared" ref="H2:H16" si="0">100-SUM(C2:E2,G2)</f>
        <v>14</v>
      </c>
      <c r="I2" t="s">
        <v>689</v>
      </c>
      <c r="J2" t="s">
        <v>673</v>
      </c>
      <c r="K2">
        <v>30</v>
      </c>
      <c r="L2">
        <v>30</v>
      </c>
      <c r="M2">
        <v>30</v>
      </c>
      <c r="N2">
        <v>30</v>
      </c>
      <c r="O2">
        <v>30</v>
      </c>
      <c r="Q2" t="s">
        <v>218</v>
      </c>
      <c r="R2">
        <v>7.05</v>
      </c>
      <c r="S2">
        <v>0.77</v>
      </c>
      <c r="T2">
        <v>77.66</v>
      </c>
      <c r="U2">
        <v>51.73</v>
      </c>
      <c r="V2">
        <v>7.14</v>
      </c>
      <c r="W2" s="2">
        <v>4346.9953799999994</v>
      </c>
    </row>
    <row r="3" spans="1:23">
      <c r="A3" s="75" t="s">
        <v>245</v>
      </c>
      <c r="B3" s="74">
        <v>90.54</v>
      </c>
      <c r="C3" s="74">
        <v>7.41</v>
      </c>
      <c r="D3" s="74">
        <v>4.2650000000000006</v>
      </c>
      <c r="E3" s="74">
        <v>0.53</v>
      </c>
      <c r="F3" s="74">
        <v>43.18</v>
      </c>
      <c r="G3" s="74">
        <v>70.115000000000009</v>
      </c>
      <c r="H3" s="74">
        <f t="shared" si="0"/>
        <v>17.679999999999993</v>
      </c>
      <c r="I3" t="s">
        <v>690</v>
      </c>
      <c r="J3" t="s">
        <v>673</v>
      </c>
      <c r="K3">
        <v>10</v>
      </c>
      <c r="L3">
        <v>10</v>
      </c>
      <c r="M3">
        <v>10</v>
      </c>
      <c r="N3">
        <v>10</v>
      </c>
      <c r="O3">
        <v>10</v>
      </c>
      <c r="Q3" t="s">
        <v>217</v>
      </c>
      <c r="R3">
        <v>10.08</v>
      </c>
      <c r="S3">
        <v>0.3</v>
      </c>
      <c r="T3">
        <v>60.98</v>
      </c>
      <c r="U3">
        <v>26.47</v>
      </c>
      <c r="V3">
        <v>5.3</v>
      </c>
      <c r="W3" s="2">
        <v>4060.3802999999998</v>
      </c>
    </row>
    <row r="4" spans="1:23">
      <c r="A4" s="75" t="s">
        <v>244</v>
      </c>
      <c r="B4" s="74">
        <v>92.23</v>
      </c>
      <c r="C4" s="74">
        <v>7.14</v>
      </c>
      <c r="D4" s="74">
        <v>7.0449999999999999</v>
      </c>
      <c r="E4" s="74">
        <v>0.77</v>
      </c>
      <c r="F4" s="74">
        <v>51.725000000000001</v>
      </c>
      <c r="G4" s="74">
        <v>77.655000000000001</v>
      </c>
      <c r="H4" s="74">
        <f t="shared" si="0"/>
        <v>7.3900000000000006</v>
      </c>
      <c r="I4" t="s">
        <v>691</v>
      </c>
      <c r="J4" t="s">
        <v>673</v>
      </c>
      <c r="K4">
        <v>40</v>
      </c>
      <c r="L4">
        <v>38.200000000000003</v>
      </c>
      <c r="M4">
        <v>36.4</v>
      </c>
      <c r="N4">
        <v>34.6</v>
      </c>
      <c r="O4">
        <v>32.799999999999997</v>
      </c>
      <c r="Q4" t="s">
        <v>152</v>
      </c>
      <c r="R4">
        <v>8.74</v>
      </c>
      <c r="S4">
        <v>5.3</v>
      </c>
      <c r="T4">
        <v>58.96</v>
      </c>
      <c r="U4">
        <v>14.45</v>
      </c>
      <c r="V4">
        <v>2.2400000000000002</v>
      </c>
      <c r="W4" s="2">
        <v>4466.4183299999995</v>
      </c>
    </row>
    <row r="5" spans="1:23">
      <c r="A5" s="76" t="s">
        <v>243</v>
      </c>
      <c r="B5" s="71">
        <v>90.71</v>
      </c>
      <c r="C5" s="71">
        <v>6.48</v>
      </c>
      <c r="D5" s="71">
        <v>4.18</v>
      </c>
      <c r="E5" s="71">
        <v>0.41000000000000003</v>
      </c>
      <c r="F5" s="71">
        <v>52.47</v>
      </c>
      <c r="G5" s="71">
        <v>80.89</v>
      </c>
      <c r="H5" s="71">
        <f t="shared" si="0"/>
        <v>8.039999999999992</v>
      </c>
      <c r="I5" t="s">
        <v>705</v>
      </c>
      <c r="J5" t="s">
        <v>673</v>
      </c>
      <c r="K5">
        <v>0</v>
      </c>
      <c r="L5">
        <v>2</v>
      </c>
      <c r="M5">
        <v>4</v>
      </c>
      <c r="N5">
        <v>6</v>
      </c>
      <c r="O5">
        <v>8</v>
      </c>
      <c r="Q5" t="s">
        <v>215</v>
      </c>
      <c r="R5" s="4">
        <v>13</v>
      </c>
      <c r="S5">
        <v>23.51</v>
      </c>
      <c r="T5">
        <v>41.03</v>
      </c>
      <c r="U5">
        <v>37.64</v>
      </c>
      <c r="V5">
        <v>27.54</v>
      </c>
      <c r="W5" s="2">
        <v>3999</v>
      </c>
    </row>
    <row r="6" spans="1:23">
      <c r="A6" s="76" t="s">
        <v>242</v>
      </c>
      <c r="B6" s="71">
        <v>89.68</v>
      </c>
      <c r="C6" s="71">
        <v>6.08</v>
      </c>
      <c r="D6" s="71">
        <v>16.36</v>
      </c>
      <c r="E6" s="71">
        <v>3.4850000000000003</v>
      </c>
      <c r="F6" s="71">
        <v>25.085000000000001</v>
      </c>
      <c r="G6" s="71">
        <v>57.894999999999996</v>
      </c>
      <c r="H6" s="71">
        <f t="shared" si="0"/>
        <v>16.180000000000007</v>
      </c>
      <c r="I6" t="s">
        <v>693</v>
      </c>
      <c r="J6" t="s">
        <v>673</v>
      </c>
      <c r="K6">
        <v>20</v>
      </c>
      <c r="L6">
        <v>19.8</v>
      </c>
      <c r="M6">
        <v>19.600000000000001</v>
      </c>
      <c r="N6">
        <v>19.399999999999999</v>
      </c>
      <c r="O6">
        <v>19.2</v>
      </c>
      <c r="Q6" s="65" t="s">
        <v>214</v>
      </c>
      <c r="R6">
        <v>51</v>
      </c>
      <c r="S6">
        <v>2</v>
      </c>
      <c r="T6">
        <v>13.7</v>
      </c>
      <c r="U6">
        <v>8.3000000000000007</v>
      </c>
      <c r="V6">
        <v>7.1</v>
      </c>
      <c r="W6" s="2">
        <v>4705.2642299999998</v>
      </c>
    </row>
    <row r="7" spans="1:23">
      <c r="A7" s="76" t="s">
        <v>241</v>
      </c>
      <c r="B7" s="71">
        <v>90.4</v>
      </c>
      <c r="C7" s="71">
        <v>9.4</v>
      </c>
      <c r="D7" s="71">
        <v>16.164999999999999</v>
      </c>
      <c r="E7" s="71">
        <v>3.42</v>
      </c>
      <c r="F7" s="71">
        <v>22.795000000000002</v>
      </c>
      <c r="G7" s="71">
        <v>54.370000000000005</v>
      </c>
      <c r="H7" s="71">
        <f t="shared" si="0"/>
        <v>16.644999999999996</v>
      </c>
      <c r="K7">
        <f>SUM(K2:K6)</f>
        <v>100</v>
      </c>
      <c r="L7">
        <f>SUM(L2:L6)</f>
        <v>100</v>
      </c>
      <c r="M7">
        <f>SUM(M2:M6)</f>
        <v>100</v>
      </c>
      <c r="N7">
        <f>SUM(N2:N6)</f>
        <v>100</v>
      </c>
      <c r="O7">
        <f>SUM(O2:O6)</f>
        <v>100</v>
      </c>
    </row>
    <row r="8" spans="1:23">
      <c r="A8" s="76" t="s">
        <v>234</v>
      </c>
      <c r="B8" s="71">
        <v>89.84</v>
      </c>
      <c r="C8" s="71">
        <v>7.3</v>
      </c>
      <c r="D8" s="71">
        <v>14.45</v>
      </c>
      <c r="E8" s="71">
        <v>3.7750000000000004</v>
      </c>
      <c r="F8" s="71">
        <v>18.439999999999998</v>
      </c>
      <c r="G8" s="71">
        <v>48.92</v>
      </c>
      <c r="H8" s="71">
        <f t="shared" si="0"/>
        <v>25.555000000000007</v>
      </c>
      <c r="R8" t="s">
        <v>240</v>
      </c>
      <c r="S8" t="s">
        <v>239</v>
      </c>
      <c r="T8" t="s">
        <v>238</v>
      </c>
      <c r="U8" t="s">
        <v>237</v>
      </c>
      <c r="V8" t="s">
        <v>236</v>
      </c>
      <c r="W8" s="2" t="s">
        <v>235</v>
      </c>
    </row>
    <row r="9" spans="1:23">
      <c r="A9" s="76" t="s">
        <v>232</v>
      </c>
      <c r="B9" s="71">
        <v>89.29</v>
      </c>
      <c r="C9" s="71">
        <v>5.71</v>
      </c>
      <c r="D9" s="71">
        <v>12.14</v>
      </c>
      <c r="E9" s="71">
        <v>3.2949999999999999</v>
      </c>
      <c r="F9" s="71">
        <v>23.6</v>
      </c>
      <c r="G9" s="71">
        <v>60.16</v>
      </c>
      <c r="H9" s="71">
        <f t="shared" si="0"/>
        <v>18.694999999999993</v>
      </c>
      <c r="Q9" s="7" t="s">
        <v>233</v>
      </c>
      <c r="R9" s="25">
        <f>SUMPRODUCT(K2:K6,R2:R6)/100</f>
        <v>16.819000000000003</v>
      </c>
      <c r="S9" s="25">
        <f>SUMPRODUCT(K2:K6,S2:S6)/100</f>
        <v>2.7810000000000001</v>
      </c>
      <c r="T9" s="25">
        <f>SUMPRODUCT(K2:K6,T2:T6)/100</f>
        <v>55.72</v>
      </c>
      <c r="U9" s="25">
        <f>SUMPRODUCT(K2:K6,U2:U6)/100</f>
        <v>25.605999999999998</v>
      </c>
      <c r="V9" s="25">
        <f>SUMPRODUCT(K2:K6,V2:V6)/100</f>
        <v>4.9880000000000004</v>
      </c>
      <c r="W9" s="19">
        <f>SUMPRODUCT(K2:K6,W2:W6)/100</f>
        <v>4437.7568219999994</v>
      </c>
    </row>
    <row r="10" spans="1:23">
      <c r="A10" s="76" t="s">
        <v>231</v>
      </c>
      <c r="B10" s="71">
        <v>89.44</v>
      </c>
      <c r="C10" s="71">
        <v>8.8699999999999992</v>
      </c>
      <c r="D10" s="71">
        <v>39.57</v>
      </c>
      <c r="E10" s="71">
        <v>1.0249999999999999</v>
      </c>
      <c r="F10" s="71">
        <v>14.684999999999999</v>
      </c>
      <c r="G10" s="71">
        <v>24.844999999999999</v>
      </c>
      <c r="H10" s="71">
        <f t="shared" si="0"/>
        <v>25.689999999999998</v>
      </c>
    </row>
    <row r="11" spans="1:23">
      <c r="A11" s="76" t="s">
        <v>230</v>
      </c>
      <c r="B11" s="71">
        <v>24.97</v>
      </c>
      <c r="C11" s="71">
        <v>4.51</v>
      </c>
      <c r="D11" s="71">
        <v>22.085000000000001</v>
      </c>
      <c r="E11" s="71">
        <v>7.6</v>
      </c>
      <c r="F11" s="71">
        <v>28.795000000000002</v>
      </c>
      <c r="G11" s="71">
        <v>72.635000000000005</v>
      </c>
      <c r="H11" s="71">
        <f t="shared" si="0"/>
        <v>-6.8300000000000125</v>
      </c>
      <c r="Q11" s="7" t="s">
        <v>751</v>
      </c>
      <c r="R11" s="25">
        <f t="shared" ref="R11:W11" si="1">SUMPRODUCT($L$2:$L$6,R2:R6)/100</f>
        <v>16.819680000000002</v>
      </c>
      <c r="S11" s="25">
        <f t="shared" si="1"/>
        <v>3.1518000000000002</v>
      </c>
      <c r="T11" s="25">
        <f t="shared" si="1"/>
        <v>55.451920000000001</v>
      </c>
      <c r="U11" s="25">
        <f t="shared" si="1"/>
        <v>26.082100000000004</v>
      </c>
      <c r="V11" s="25">
        <f t="shared" si="1"/>
        <v>5.48428</v>
      </c>
      <c r="W11" s="25">
        <f t="shared" si="1"/>
        <v>4427.9307636000003</v>
      </c>
    </row>
    <row r="12" spans="1:23">
      <c r="A12" s="76" t="s">
        <v>228</v>
      </c>
      <c r="B12" s="71">
        <v>89.09</v>
      </c>
      <c r="C12" s="71">
        <v>5.3</v>
      </c>
      <c r="D12" s="71">
        <v>10.08</v>
      </c>
      <c r="E12" s="71">
        <v>0.29500000000000004</v>
      </c>
      <c r="F12" s="71">
        <v>26.47</v>
      </c>
      <c r="G12" s="71">
        <v>60.98</v>
      </c>
      <c r="H12" s="71">
        <f t="shared" si="0"/>
        <v>23.344999999999999</v>
      </c>
      <c r="Q12" t="s">
        <v>229</v>
      </c>
      <c r="R12" s="4">
        <f t="shared" ref="R12:W12" si="2">R11-R9</f>
        <v>6.7999999999912575E-4</v>
      </c>
      <c r="S12" s="4">
        <f t="shared" si="2"/>
        <v>0.37080000000000002</v>
      </c>
      <c r="T12" s="4">
        <f t="shared" si="2"/>
        <v>-0.26807999999999765</v>
      </c>
      <c r="U12" s="4">
        <f t="shared" si="2"/>
        <v>0.47610000000000596</v>
      </c>
      <c r="V12" s="4">
        <f t="shared" si="2"/>
        <v>0.49627999999999961</v>
      </c>
      <c r="W12" s="4">
        <f t="shared" si="2"/>
        <v>-9.8260583999990558</v>
      </c>
    </row>
    <row r="13" spans="1:23">
      <c r="A13" s="75" t="s">
        <v>227</v>
      </c>
      <c r="B13" s="74">
        <v>88.85</v>
      </c>
      <c r="C13" s="74">
        <v>2.2400000000000002</v>
      </c>
      <c r="D13" s="74">
        <v>8.74</v>
      </c>
      <c r="E13" s="74">
        <v>5.3000000000000007</v>
      </c>
      <c r="F13" s="74">
        <v>14.445</v>
      </c>
      <c r="G13" s="74">
        <v>58.96</v>
      </c>
      <c r="H13" s="74">
        <f t="shared" si="0"/>
        <v>24.759999999999991</v>
      </c>
      <c r="Q13" s="7" t="s">
        <v>753</v>
      </c>
      <c r="R13" s="25">
        <f t="shared" ref="R13:W13" si="3">SUMPRODUCT($M$2:$M$6,R2:R6)/100</f>
        <v>16.820360000000001</v>
      </c>
      <c r="S13" s="25">
        <f t="shared" si="3"/>
        <v>3.5225999999999997</v>
      </c>
      <c r="T13" s="25">
        <f t="shared" si="3"/>
        <v>55.183839999999982</v>
      </c>
      <c r="U13" s="25">
        <f t="shared" si="3"/>
        <v>26.558199999999996</v>
      </c>
      <c r="V13" s="25">
        <f t="shared" si="3"/>
        <v>5.9805599999999997</v>
      </c>
      <c r="W13" s="25">
        <f t="shared" si="3"/>
        <v>4418.1047051999994</v>
      </c>
    </row>
    <row r="14" spans="1:23">
      <c r="A14" s="73" t="s">
        <v>226</v>
      </c>
      <c r="B14" s="71">
        <v>91.96</v>
      </c>
      <c r="C14" s="71">
        <v>6.7</v>
      </c>
      <c r="D14" s="71">
        <v>4.62</v>
      </c>
      <c r="E14" s="33"/>
      <c r="F14" s="71">
        <v>42.19</v>
      </c>
      <c r="G14" s="71">
        <v>59.9</v>
      </c>
      <c r="H14" s="71">
        <f t="shared" si="0"/>
        <v>28.78</v>
      </c>
      <c r="Q14" t="s">
        <v>223</v>
      </c>
      <c r="R14" s="4">
        <f t="shared" ref="R14:W14" si="4">R13-R9</f>
        <v>1.3599999999982515E-3</v>
      </c>
      <c r="S14" s="4">
        <f t="shared" si="4"/>
        <v>0.74159999999999959</v>
      </c>
      <c r="T14" s="4">
        <f t="shared" si="4"/>
        <v>-0.53616000000001662</v>
      </c>
      <c r="U14" s="4">
        <f t="shared" si="4"/>
        <v>0.95219999999999771</v>
      </c>
      <c r="V14" s="4">
        <f t="shared" si="4"/>
        <v>0.99255999999999922</v>
      </c>
      <c r="W14" s="4">
        <f t="shared" si="4"/>
        <v>-19.652116799999931</v>
      </c>
    </row>
    <row r="15" spans="1:23">
      <c r="A15" s="73" t="s">
        <v>225</v>
      </c>
      <c r="B15" s="72">
        <v>9.1999999999999993</v>
      </c>
      <c r="C15" s="72">
        <v>4.9000000000000004</v>
      </c>
      <c r="D15" s="72">
        <v>5.72</v>
      </c>
      <c r="E15" s="72">
        <v>1.19</v>
      </c>
      <c r="F15" s="72">
        <v>17.649999999999999</v>
      </c>
      <c r="G15" s="72">
        <v>39.36</v>
      </c>
      <c r="H15" s="71">
        <f t="shared" si="0"/>
        <v>48.83</v>
      </c>
      <c r="Q15" s="7" t="s">
        <v>755</v>
      </c>
      <c r="R15" s="25">
        <f t="shared" ref="R15:W15" si="5">SUMPRODUCT($N$2:$N$6,R2:R6)/100</f>
        <v>16.821039999999996</v>
      </c>
      <c r="S15" s="25">
        <f t="shared" si="5"/>
        <v>3.8933999999999997</v>
      </c>
      <c r="T15" s="25">
        <f t="shared" si="5"/>
        <v>54.915759999999999</v>
      </c>
      <c r="U15" s="25">
        <f t="shared" si="5"/>
        <v>27.034299999999998</v>
      </c>
      <c r="V15" s="25">
        <f t="shared" si="5"/>
        <v>6.4768399999999993</v>
      </c>
      <c r="W15" s="25">
        <f t="shared" si="5"/>
        <v>4408.2786467999995</v>
      </c>
    </row>
    <row r="16" spans="1:23">
      <c r="A16" s="70" t="s">
        <v>224</v>
      </c>
      <c r="B16" s="69">
        <v>60.71</v>
      </c>
      <c r="C16" s="68">
        <v>27.54</v>
      </c>
      <c r="D16" s="68">
        <v>13</v>
      </c>
      <c r="E16" s="68">
        <v>23.51</v>
      </c>
      <c r="F16" s="68">
        <v>37.64</v>
      </c>
      <c r="G16" s="68">
        <v>41.03</v>
      </c>
      <c r="H16" s="65">
        <f t="shared" si="0"/>
        <v>-5.0799999999999983</v>
      </c>
      <c r="Q16" t="s">
        <v>223</v>
      </c>
      <c r="R16" s="4">
        <f t="shared" ref="R16:W16" si="6">R15-R9</f>
        <v>2.0399999999938245E-3</v>
      </c>
      <c r="S16" s="4">
        <f t="shared" si="6"/>
        <v>1.1123999999999996</v>
      </c>
      <c r="T16" s="4">
        <f t="shared" si="6"/>
        <v>-0.80424000000000007</v>
      </c>
      <c r="U16" s="4">
        <f t="shared" si="6"/>
        <v>1.4283000000000001</v>
      </c>
      <c r="V16" s="4">
        <f t="shared" si="6"/>
        <v>1.4888399999999988</v>
      </c>
      <c r="W16" s="4">
        <f t="shared" si="6"/>
        <v>-29.478175199999896</v>
      </c>
    </row>
    <row r="17" spans="10:23">
      <c r="Q17" s="7" t="s">
        <v>757</v>
      </c>
      <c r="R17" s="25">
        <f t="shared" ref="R17:W17" si="7">SUMPRODUCT($O$2:$O$6,R2:R6)/100</f>
        <v>16.821719999999999</v>
      </c>
      <c r="S17" s="25">
        <f t="shared" si="7"/>
        <v>4.2641999999999998</v>
      </c>
      <c r="T17" s="25">
        <f t="shared" si="7"/>
        <v>54.647679999999994</v>
      </c>
      <c r="U17" s="25">
        <f t="shared" si="7"/>
        <v>27.510400000000001</v>
      </c>
      <c r="V17" s="25">
        <f t="shared" si="7"/>
        <v>6.9731199999999989</v>
      </c>
      <c r="W17" s="25">
        <f t="shared" si="7"/>
        <v>4398.4525883999995</v>
      </c>
    </row>
    <row r="18" spans="10:23">
      <c r="Q18" t="s">
        <v>223</v>
      </c>
      <c r="R18" s="4">
        <f t="shared" ref="R18:W18" si="8">R17-R9</f>
        <v>2.719999999996503E-3</v>
      </c>
      <c r="S18" s="4">
        <f t="shared" si="8"/>
        <v>1.4831999999999996</v>
      </c>
      <c r="T18" s="4">
        <f t="shared" si="8"/>
        <v>-1.0723200000000048</v>
      </c>
      <c r="U18" s="4">
        <f t="shared" si="8"/>
        <v>1.9044000000000025</v>
      </c>
      <c r="V18" s="4">
        <f t="shared" si="8"/>
        <v>1.9851199999999984</v>
      </c>
      <c r="W18" s="4">
        <f t="shared" si="8"/>
        <v>-39.304233599999861</v>
      </c>
    </row>
    <row r="19" spans="10:23">
      <c r="J19" s="65" t="s">
        <v>222</v>
      </c>
      <c r="K19" s="65"/>
      <c r="L19" s="65"/>
      <c r="M19" s="65"/>
      <c r="N19" s="65"/>
      <c r="O19" s="65"/>
    </row>
    <row r="20" spans="10:23">
      <c r="J20" s="65" t="s">
        <v>221</v>
      </c>
      <c r="K20" s="65" t="s">
        <v>220</v>
      </c>
      <c r="L20" s="67">
        <v>0.02</v>
      </c>
      <c r="M20" s="67">
        <v>0.04</v>
      </c>
      <c r="N20" s="67">
        <v>0.06</v>
      </c>
      <c r="O20" s="67">
        <v>0.08</v>
      </c>
    </row>
    <row r="21" spans="10:23">
      <c r="J21" t="s">
        <v>219</v>
      </c>
    </row>
    <row r="22" spans="10:23">
      <c r="J22" t="s">
        <v>218</v>
      </c>
      <c r="K22" s="4">
        <v>30</v>
      </c>
      <c r="L22" s="4">
        <v>30</v>
      </c>
      <c r="M22" s="4">
        <v>30</v>
      </c>
      <c r="N22" s="4">
        <v>30</v>
      </c>
      <c r="O22" s="4">
        <v>30</v>
      </c>
    </row>
    <row r="23" spans="10:23">
      <c r="J23" t="s">
        <v>217</v>
      </c>
      <c r="K23" s="4">
        <v>10</v>
      </c>
      <c r="L23" s="4">
        <v>10</v>
      </c>
      <c r="M23" s="4">
        <v>10</v>
      </c>
      <c r="N23" s="4">
        <v>10</v>
      </c>
      <c r="O23" s="4">
        <v>10</v>
      </c>
    </row>
    <row r="24" spans="10:23">
      <c r="J24" t="s">
        <v>216</v>
      </c>
      <c r="K24" s="4">
        <v>40</v>
      </c>
      <c r="L24" s="4">
        <v>38.200000000000003</v>
      </c>
      <c r="M24" s="4">
        <v>36.4</v>
      </c>
      <c r="N24" s="4">
        <v>34.6</v>
      </c>
      <c r="O24" s="4">
        <v>32.799999999999997</v>
      </c>
    </row>
    <row r="25" spans="10:23">
      <c r="J25" t="s">
        <v>215</v>
      </c>
      <c r="K25" s="4">
        <v>0</v>
      </c>
      <c r="L25" s="4">
        <v>2</v>
      </c>
      <c r="M25" s="4">
        <v>4</v>
      </c>
      <c r="N25" s="4">
        <v>6</v>
      </c>
      <c r="O25" s="4">
        <v>8</v>
      </c>
    </row>
    <row r="26" spans="10:23">
      <c r="J26" s="65" t="s">
        <v>214</v>
      </c>
      <c r="K26" s="66">
        <v>20</v>
      </c>
      <c r="L26" s="66">
        <v>19.8</v>
      </c>
      <c r="M26" s="66">
        <v>19.600000000000001</v>
      </c>
      <c r="N26" s="66">
        <v>19.399999999999999</v>
      </c>
      <c r="O26" s="66">
        <v>19.2</v>
      </c>
    </row>
    <row r="27" spans="10:23">
      <c r="J27" t="s">
        <v>213</v>
      </c>
    </row>
    <row r="28" spans="10:23">
      <c r="J28" t="s">
        <v>212</v>
      </c>
      <c r="K28">
        <v>16.82</v>
      </c>
      <c r="L28">
        <v>16.82</v>
      </c>
      <c r="M28">
        <v>16.82</v>
      </c>
      <c r="N28">
        <v>16.82</v>
      </c>
      <c r="O28">
        <v>16.82</v>
      </c>
    </row>
    <row r="29" spans="10:23">
      <c r="J29" t="s">
        <v>211</v>
      </c>
      <c r="K29" s="4">
        <v>2.78</v>
      </c>
      <c r="L29" s="4">
        <v>3.15</v>
      </c>
      <c r="M29" s="4">
        <v>3.52</v>
      </c>
      <c r="N29" s="4">
        <v>3.89</v>
      </c>
      <c r="O29" s="4">
        <v>4.26</v>
      </c>
    </row>
    <row r="30" spans="10:23">
      <c r="J30" t="s">
        <v>210</v>
      </c>
      <c r="K30" s="4">
        <v>55.72</v>
      </c>
      <c r="L30" s="4">
        <v>55.45</v>
      </c>
      <c r="M30" s="4">
        <v>55.18</v>
      </c>
      <c r="N30" s="4">
        <v>54.92</v>
      </c>
      <c r="O30" s="4">
        <v>54.65</v>
      </c>
    </row>
    <row r="31" spans="10:23">
      <c r="J31" t="s">
        <v>209</v>
      </c>
      <c r="K31" s="4">
        <v>25.61</v>
      </c>
      <c r="L31" s="4">
        <v>26.08</v>
      </c>
      <c r="M31" s="4">
        <v>26.56</v>
      </c>
      <c r="N31" s="4">
        <v>27.03</v>
      </c>
      <c r="O31" s="4">
        <v>27.51</v>
      </c>
    </row>
    <row r="32" spans="10:23">
      <c r="J32" t="s">
        <v>208</v>
      </c>
      <c r="K32" s="4">
        <v>4.99</v>
      </c>
      <c r="L32" s="4">
        <v>5.48</v>
      </c>
      <c r="M32" s="4">
        <v>5.98</v>
      </c>
      <c r="N32" s="4">
        <v>6.48</v>
      </c>
      <c r="O32" s="4">
        <v>6.97</v>
      </c>
    </row>
    <row r="33" spans="9:27">
      <c r="J33" s="65" t="s">
        <v>207</v>
      </c>
      <c r="K33" s="64">
        <v>4438</v>
      </c>
      <c r="L33" s="64">
        <v>4428</v>
      </c>
      <c r="M33" s="64">
        <v>4418</v>
      </c>
      <c r="N33" s="64">
        <v>4408</v>
      </c>
      <c r="O33" s="64">
        <v>4399</v>
      </c>
    </row>
    <row r="37" spans="9:27">
      <c r="I37" t="s">
        <v>316</v>
      </c>
    </row>
    <row r="38" spans="9:27">
      <c r="I38" s="11" t="s">
        <v>57</v>
      </c>
      <c r="J38" s="12">
        <v>6.9</v>
      </c>
      <c r="K38" s="345">
        <f>AVERAGE(J38:J40)</f>
        <v>6.9000000000000012</v>
      </c>
      <c r="L38" s="11" t="s">
        <v>92</v>
      </c>
      <c r="M38" s="13">
        <v>7.07</v>
      </c>
      <c r="N38" s="348">
        <f>AVERAGE(M38:M40)</f>
        <v>7.0566666666666675</v>
      </c>
      <c r="O38" s="11" t="s">
        <v>93</v>
      </c>
      <c r="P38" s="14">
        <v>7.17</v>
      </c>
      <c r="Q38" s="348">
        <f>AVERAGE(P38:P40)</f>
        <v>7.1966666666666663</v>
      </c>
      <c r="R38" s="11" t="s">
        <v>94</v>
      </c>
      <c r="S38" s="13">
        <v>7.05</v>
      </c>
      <c r="T38" s="348">
        <f>AVERAGE(S38:S40)</f>
        <v>7.086666666666666</v>
      </c>
      <c r="U38" s="11" t="s">
        <v>95</v>
      </c>
      <c r="V38" s="12">
        <v>7.14</v>
      </c>
      <c r="W38" s="348">
        <f>AVERAGE(V38:V40)</f>
        <v>7.0933333333333337</v>
      </c>
      <c r="X38" s="11" t="s">
        <v>96</v>
      </c>
      <c r="Y38" s="13">
        <v>7</v>
      </c>
      <c r="Z38" s="348">
        <f>AVERAGE(Y38:Y40)</f>
        <v>7.0233333333333334</v>
      </c>
      <c r="AA38" s="12">
        <v>7.16</v>
      </c>
    </row>
    <row r="39" spans="9:27">
      <c r="I39" s="11" t="s">
        <v>58</v>
      </c>
      <c r="J39" s="12">
        <v>6.9</v>
      </c>
      <c r="K39" s="346"/>
      <c r="L39" s="11" t="s">
        <v>59</v>
      </c>
      <c r="M39" s="13">
        <v>7.05</v>
      </c>
      <c r="N39" s="349"/>
      <c r="O39" s="11" t="s">
        <v>60</v>
      </c>
      <c r="P39" s="14">
        <v>7.22</v>
      </c>
      <c r="Q39" s="349"/>
      <c r="R39" s="11" t="s">
        <v>61</v>
      </c>
      <c r="S39" s="13">
        <v>7.13</v>
      </c>
      <c r="T39" s="349"/>
      <c r="U39" s="11" t="s">
        <v>62</v>
      </c>
      <c r="V39" s="12">
        <v>7.09</v>
      </c>
      <c r="W39" s="349"/>
      <c r="X39" s="11" t="s">
        <v>63</v>
      </c>
      <c r="Y39" s="13">
        <v>7.02</v>
      </c>
      <c r="Z39" s="349"/>
      <c r="AA39" s="12">
        <v>7.06</v>
      </c>
    </row>
    <row r="40" spans="9:27">
      <c r="I40" s="11" t="s">
        <v>65</v>
      </c>
      <c r="J40" s="12">
        <v>6.9</v>
      </c>
      <c r="K40" s="347"/>
      <c r="L40" s="11" t="s">
        <v>66</v>
      </c>
      <c r="M40" s="13">
        <v>7.05</v>
      </c>
      <c r="N40" s="350"/>
      <c r="O40" s="11" t="s">
        <v>67</v>
      </c>
      <c r="P40" s="14">
        <v>7.2</v>
      </c>
      <c r="Q40" s="350"/>
      <c r="R40" s="11" t="s">
        <v>68</v>
      </c>
      <c r="S40" s="13">
        <v>7.08</v>
      </c>
      <c r="T40" s="350"/>
      <c r="U40" s="11" t="s">
        <v>69</v>
      </c>
      <c r="V40" s="12">
        <v>7.05</v>
      </c>
      <c r="W40" s="350"/>
      <c r="X40" s="11" t="s">
        <v>70</v>
      </c>
      <c r="Y40" s="13">
        <v>7.05</v>
      </c>
      <c r="Z40" s="350"/>
      <c r="AA40" s="12">
        <v>7.03</v>
      </c>
    </row>
    <row r="41" spans="9:27">
      <c r="I41" s="12" t="s">
        <v>72</v>
      </c>
      <c r="J41" s="12">
        <v>6.9</v>
      </c>
      <c r="K41" s="345">
        <f>AVERAGE(J41:J43)</f>
        <v>6.9000000000000012</v>
      </c>
      <c r="L41" s="11" t="s">
        <v>73</v>
      </c>
      <c r="M41" s="13">
        <v>6.97</v>
      </c>
      <c r="N41" s="348">
        <f>AVERAGE(M41:M43)</f>
        <v>6.9899999999999993</v>
      </c>
      <c r="O41" s="11" t="s">
        <v>74</v>
      </c>
      <c r="P41" s="14">
        <v>7</v>
      </c>
      <c r="Q41" s="348">
        <f>AVERAGE(P41:P43)</f>
        <v>6.9633333333333338</v>
      </c>
      <c r="R41" s="11" t="s">
        <v>75</v>
      </c>
      <c r="S41" s="13">
        <v>6.8</v>
      </c>
      <c r="T41" s="348">
        <f>AVERAGE(S41:S43)</f>
        <v>6.7633333333333328</v>
      </c>
      <c r="U41" s="11" t="s">
        <v>76</v>
      </c>
      <c r="V41" s="12">
        <v>6.59</v>
      </c>
      <c r="W41" s="348">
        <f>AVERAGE(V41:V43)</f>
        <v>6.586666666666666</v>
      </c>
      <c r="X41" s="11" t="s">
        <v>77</v>
      </c>
      <c r="Y41" s="13">
        <v>6.56</v>
      </c>
      <c r="Z41" s="348">
        <f>AVERAGE(Y41:Y43)</f>
        <v>6.5466666666666669</v>
      </c>
      <c r="AA41" s="12">
        <v>6.54</v>
      </c>
    </row>
    <row r="42" spans="9:27">
      <c r="I42" s="12" t="s">
        <v>79</v>
      </c>
      <c r="J42" s="12">
        <v>6.9</v>
      </c>
      <c r="K42" s="346"/>
      <c r="L42" s="11" t="s">
        <v>80</v>
      </c>
      <c r="M42" s="13">
        <v>6.94</v>
      </c>
      <c r="N42" s="349"/>
      <c r="O42" s="11" t="s">
        <v>81</v>
      </c>
      <c r="P42" s="14">
        <v>6.98</v>
      </c>
      <c r="Q42" s="349"/>
      <c r="R42" s="11" t="s">
        <v>82</v>
      </c>
      <c r="S42" s="13">
        <v>6.76</v>
      </c>
      <c r="T42" s="349"/>
      <c r="U42" s="11" t="s">
        <v>83</v>
      </c>
      <c r="V42" s="12">
        <v>6.59</v>
      </c>
      <c r="W42" s="349"/>
      <c r="X42" s="11" t="s">
        <v>84</v>
      </c>
      <c r="Y42" s="13">
        <v>6.53</v>
      </c>
      <c r="Z42" s="349"/>
      <c r="AA42" s="12">
        <v>6.47</v>
      </c>
    </row>
    <row r="43" spans="9:27">
      <c r="I43" s="12" t="s">
        <v>56</v>
      </c>
      <c r="J43" s="12">
        <v>6.9</v>
      </c>
      <c r="K43" s="347"/>
      <c r="L43" s="11" t="s">
        <v>86</v>
      </c>
      <c r="M43" s="13">
        <v>7.06</v>
      </c>
      <c r="N43" s="350"/>
      <c r="O43" s="11" t="s">
        <v>87</v>
      </c>
      <c r="P43" s="14">
        <v>6.91</v>
      </c>
      <c r="Q43" s="350"/>
      <c r="R43" s="11" t="s">
        <v>88</v>
      </c>
      <c r="S43" s="13">
        <v>6.73</v>
      </c>
      <c r="T43" s="350"/>
      <c r="U43" s="11" t="s">
        <v>89</v>
      </c>
      <c r="V43" s="12">
        <v>6.58</v>
      </c>
      <c r="W43" s="350"/>
      <c r="X43" s="11" t="s">
        <v>90</v>
      </c>
      <c r="Y43" s="13">
        <v>6.55</v>
      </c>
      <c r="Z43" s="350"/>
      <c r="AA43" s="12">
        <v>6.5</v>
      </c>
    </row>
    <row r="44" spans="9:27">
      <c r="I44" s="12" t="s">
        <v>251</v>
      </c>
      <c r="J44" s="12">
        <v>6.9</v>
      </c>
      <c r="K44" s="345">
        <f>AVERAGE(J44:J46)</f>
        <v>6.9000000000000012</v>
      </c>
      <c r="L44" s="11" t="s">
        <v>252</v>
      </c>
      <c r="M44" s="13">
        <v>7.05</v>
      </c>
      <c r="N44" s="348">
        <f>AVERAGE(M44:M46)</f>
        <v>7.06</v>
      </c>
      <c r="O44" s="11" t="s">
        <v>253</v>
      </c>
      <c r="P44" s="14" t="s">
        <v>254</v>
      </c>
      <c r="Q44" s="348">
        <f>AVERAGE(P44:P46)</f>
        <v>6.9700000000000006</v>
      </c>
      <c r="R44" s="11" t="s">
        <v>255</v>
      </c>
      <c r="S44" s="13">
        <v>6.84</v>
      </c>
      <c r="T44" s="348">
        <f>AVERAGE(S44:S46)</f>
        <v>6.8266666666666653</v>
      </c>
      <c r="U44" s="11" t="s">
        <v>256</v>
      </c>
      <c r="V44" s="12">
        <v>6.59</v>
      </c>
      <c r="W44" s="348">
        <f>AVERAGE(V44:V46)</f>
        <v>6.6033333333333344</v>
      </c>
      <c r="X44" s="11" t="s">
        <v>257</v>
      </c>
      <c r="Y44" s="13">
        <v>6.53</v>
      </c>
      <c r="Z44" s="348">
        <f>AVERAGE(Y44:Y46)</f>
        <v>6.5166666666666666</v>
      </c>
      <c r="AA44" s="12">
        <v>6.47</v>
      </c>
    </row>
    <row r="45" spans="9:27">
      <c r="I45" s="12" t="s">
        <v>259</v>
      </c>
      <c r="J45" s="12">
        <v>6.9</v>
      </c>
      <c r="K45" s="346"/>
      <c r="L45" s="11" t="s">
        <v>260</v>
      </c>
      <c r="M45" s="13">
        <v>7.03</v>
      </c>
      <c r="N45" s="349"/>
      <c r="O45" s="11" t="s">
        <v>261</v>
      </c>
      <c r="P45" s="14">
        <v>6.95</v>
      </c>
      <c r="Q45" s="349"/>
      <c r="R45" s="11" t="s">
        <v>262</v>
      </c>
      <c r="S45" s="13">
        <v>6.81</v>
      </c>
      <c r="T45" s="349"/>
      <c r="U45" s="11" t="s">
        <v>263</v>
      </c>
      <c r="V45" s="12">
        <v>6.64</v>
      </c>
      <c r="W45" s="349"/>
      <c r="X45" s="11" t="s">
        <v>264</v>
      </c>
      <c r="Y45" s="13">
        <v>6.5</v>
      </c>
      <c r="Z45" s="349"/>
      <c r="AA45" s="12">
        <v>6.43</v>
      </c>
    </row>
    <row r="46" spans="9:27">
      <c r="I46" s="12" t="s">
        <v>266</v>
      </c>
      <c r="J46" s="12">
        <v>6.9</v>
      </c>
      <c r="K46" s="347"/>
      <c r="L46" s="11" t="s">
        <v>267</v>
      </c>
      <c r="M46" s="13">
        <v>7.1</v>
      </c>
      <c r="N46" s="350"/>
      <c r="O46" s="11" t="s">
        <v>268</v>
      </c>
      <c r="P46" s="14">
        <v>6.99</v>
      </c>
      <c r="Q46" s="350"/>
      <c r="R46" s="11" t="s">
        <v>269</v>
      </c>
      <c r="S46" s="13">
        <v>6.83</v>
      </c>
      <c r="T46" s="350"/>
      <c r="U46" s="11" t="s">
        <v>270</v>
      </c>
      <c r="V46" s="12">
        <v>6.58</v>
      </c>
      <c r="W46" s="350"/>
      <c r="X46" s="11" t="s">
        <v>271</v>
      </c>
      <c r="Y46" s="13">
        <v>6.52</v>
      </c>
      <c r="Z46" s="350"/>
      <c r="AA46" s="12">
        <v>6.42</v>
      </c>
    </row>
    <row r="47" spans="9:27">
      <c r="I47" s="12" t="s">
        <v>273</v>
      </c>
      <c r="J47" s="12">
        <v>6.9</v>
      </c>
      <c r="K47" s="345">
        <f>AVERAGE(J47:J49)</f>
        <v>6.9000000000000012</v>
      </c>
      <c r="L47" s="11" t="s">
        <v>274</v>
      </c>
      <c r="M47" s="13">
        <v>7.04</v>
      </c>
      <c r="N47" s="348">
        <f>AVERAGE(M47:M49)</f>
        <v>7.03</v>
      </c>
      <c r="O47" s="11" t="s">
        <v>275</v>
      </c>
      <c r="P47" s="14">
        <v>7.07</v>
      </c>
      <c r="Q47" s="348">
        <f>AVERAGE(P47:P49)</f>
        <v>7.0033333333333339</v>
      </c>
      <c r="R47" s="11" t="s">
        <v>276</v>
      </c>
      <c r="S47" s="13">
        <v>6.76</v>
      </c>
      <c r="T47" s="348">
        <f>AVERAGE(S47:S49)</f>
        <v>6.75</v>
      </c>
      <c r="U47" s="11" t="s">
        <v>277</v>
      </c>
      <c r="V47" s="12">
        <v>6.66</v>
      </c>
      <c r="W47" s="348">
        <f>AVERAGE(V47:V49)</f>
        <v>6.6366666666666667</v>
      </c>
      <c r="X47" s="11" t="s">
        <v>278</v>
      </c>
      <c r="Y47" s="13">
        <v>6.57</v>
      </c>
      <c r="Z47" s="348">
        <f>AVERAGE(Y47:Y49)</f>
        <v>6.5799999999999992</v>
      </c>
      <c r="AA47" s="12">
        <v>6.46</v>
      </c>
    </row>
    <row r="48" spans="9:27">
      <c r="I48" s="12" t="s">
        <v>280</v>
      </c>
      <c r="J48" s="12">
        <v>6.9</v>
      </c>
      <c r="K48" s="346"/>
      <c r="L48" s="11" t="s">
        <v>281</v>
      </c>
      <c r="M48" s="13">
        <v>7.08</v>
      </c>
      <c r="N48" s="349"/>
      <c r="O48" s="11" t="s">
        <v>282</v>
      </c>
      <c r="P48" s="14">
        <v>6.96</v>
      </c>
      <c r="Q48" s="349"/>
      <c r="R48" s="11" t="s">
        <v>283</v>
      </c>
      <c r="S48" s="13">
        <v>6.73</v>
      </c>
      <c r="T48" s="349"/>
      <c r="U48" s="11" t="s">
        <v>284</v>
      </c>
      <c r="V48" s="12">
        <v>6.62</v>
      </c>
      <c r="W48" s="349"/>
      <c r="X48" s="11" t="s">
        <v>285</v>
      </c>
      <c r="Y48" s="13">
        <v>6.63</v>
      </c>
      <c r="Z48" s="349"/>
      <c r="AA48" s="12">
        <v>6.48</v>
      </c>
    </row>
    <row r="49" spans="9:43">
      <c r="I49" s="12" t="s">
        <v>287</v>
      </c>
      <c r="J49" s="12">
        <v>6.9</v>
      </c>
      <c r="K49" s="347"/>
      <c r="L49" s="11" t="s">
        <v>288</v>
      </c>
      <c r="M49" s="13">
        <v>6.97</v>
      </c>
      <c r="N49" s="350"/>
      <c r="O49" s="11" t="s">
        <v>289</v>
      </c>
      <c r="P49" s="14">
        <v>6.98</v>
      </c>
      <c r="Q49" s="350"/>
      <c r="R49" s="11" t="s">
        <v>290</v>
      </c>
      <c r="S49" s="13">
        <v>6.76</v>
      </c>
      <c r="T49" s="350"/>
      <c r="U49" s="11" t="s">
        <v>291</v>
      </c>
      <c r="V49" s="12">
        <v>6.63</v>
      </c>
      <c r="W49" s="350"/>
      <c r="X49" s="11" t="s">
        <v>292</v>
      </c>
      <c r="Y49" s="13">
        <v>6.54</v>
      </c>
      <c r="Z49" s="350"/>
      <c r="AA49" s="12">
        <v>6.46</v>
      </c>
    </row>
    <row r="50" spans="9:43">
      <c r="I50" s="12" t="s">
        <v>294</v>
      </c>
      <c r="J50" s="12">
        <v>6.9</v>
      </c>
      <c r="K50" s="345">
        <f>AVERAGE(J50:J52)</f>
        <v>6.9000000000000012</v>
      </c>
      <c r="L50" s="11" t="s">
        <v>295</v>
      </c>
      <c r="M50" s="13">
        <v>7.03</v>
      </c>
      <c r="N50" s="348">
        <f>AVERAGE(M50:M52)</f>
        <v>7.0033333333333339</v>
      </c>
      <c r="O50" s="11" t="s">
        <v>296</v>
      </c>
      <c r="P50" s="14">
        <v>7</v>
      </c>
      <c r="Q50" s="348">
        <f>AVERAGE(P50:P52)</f>
        <v>6.97</v>
      </c>
      <c r="R50" s="11" t="s">
        <v>297</v>
      </c>
      <c r="S50" s="13">
        <v>6.8</v>
      </c>
      <c r="T50" s="348">
        <f>AVERAGE(S50:S52)</f>
        <v>6.8</v>
      </c>
      <c r="U50" s="11" t="s">
        <v>298</v>
      </c>
      <c r="V50" s="12">
        <v>6.68</v>
      </c>
      <c r="W50" s="348">
        <f>AVERAGE(V50:V52)</f>
        <v>6.6499999999999995</v>
      </c>
      <c r="X50" s="11" t="s">
        <v>299</v>
      </c>
      <c r="Y50" s="13">
        <v>6.6</v>
      </c>
      <c r="Z50" s="348">
        <f>AVERAGE(Y50:Y52)</f>
        <v>6.5566666666666658</v>
      </c>
      <c r="AA50" s="12">
        <v>6.41</v>
      </c>
    </row>
    <row r="51" spans="9:43">
      <c r="I51" s="12" t="s">
        <v>301</v>
      </c>
      <c r="J51" s="12">
        <v>6.9</v>
      </c>
      <c r="K51" s="346"/>
      <c r="L51" s="11" t="s">
        <v>302</v>
      </c>
      <c r="M51" s="13">
        <v>6.98</v>
      </c>
      <c r="N51" s="349"/>
      <c r="O51" s="11" t="s">
        <v>303</v>
      </c>
      <c r="P51" s="14">
        <v>6.89</v>
      </c>
      <c r="Q51" s="349"/>
      <c r="R51" s="11" t="s">
        <v>304</v>
      </c>
      <c r="S51" s="13">
        <v>6.77</v>
      </c>
      <c r="T51" s="349"/>
      <c r="U51" s="11" t="s">
        <v>305</v>
      </c>
      <c r="V51" s="12">
        <v>6.65</v>
      </c>
      <c r="W51" s="349"/>
      <c r="X51" s="11" t="s">
        <v>306</v>
      </c>
      <c r="Y51" s="13">
        <v>6.55</v>
      </c>
      <c r="Z51" s="349"/>
      <c r="AA51" s="12">
        <v>6.4</v>
      </c>
    </row>
    <row r="52" spans="9:43">
      <c r="I52" s="12" t="s">
        <v>308</v>
      </c>
      <c r="J52" s="12">
        <v>6.9</v>
      </c>
      <c r="K52" s="347"/>
      <c r="L52" s="11" t="s">
        <v>309</v>
      </c>
      <c r="M52" s="13">
        <v>7</v>
      </c>
      <c r="N52" s="350"/>
      <c r="O52" s="11" t="s">
        <v>310</v>
      </c>
      <c r="P52" s="14">
        <v>7.02</v>
      </c>
      <c r="Q52" s="350"/>
      <c r="R52" s="11" t="s">
        <v>311</v>
      </c>
      <c r="S52" s="13">
        <v>6.83</v>
      </c>
      <c r="T52" s="350"/>
      <c r="U52" s="11" t="s">
        <v>312</v>
      </c>
      <c r="V52" s="12">
        <v>6.62</v>
      </c>
      <c r="W52" s="350"/>
      <c r="X52" s="11" t="s">
        <v>313</v>
      </c>
      <c r="Y52" s="13">
        <v>6.52</v>
      </c>
      <c r="Z52" s="350"/>
      <c r="AA52" s="12">
        <v>6.45</v>
      </c>
    </row>
    <row r="53" spans="9:43">
      <c r="I53" s="12" t="s">
        <v>315</v>
      </c>
      <c r="J53" s="12">
        <v>6.9</v>
      </c>
      <c r="K53" s="345">
        <f>AVERAGE(J53:J55)</f>
        <v>6.9000000000000012</v>
      </c>
      <c r="L53" s="11" t="s">
        <v>317</v>
      </c>
      <c r="M53" s="13">
        <v>7.04</v>
      </c>
      <c r="N53" s="348">
        <f>AVERAGE(M53:M55)</f>
        <v>7.02</v>
      </c>
      <c r="O53" s="11" t="s">
        <v>318</v>
      </c>
      <c r="P53" s="14">
        <v>6.92</v>
      </c>
      <c r="Q53" s="348">
        <f>AVERAGE(P53:P55)</f>
        <v>6.9066666666666663</v>
      </c>
      <c r="R53" s="11" t="s">
        <v>319</v>
      </c>
      <c r="S53" s="13">
        <v>6.8</v>
      </c>
      <c r="T53" s="348">
        <f>AVERAGE(S53:S55)</f>
        <v>6.7766666666666673</v>
      </c>
      <c r="U53" s="11" t="s">
        <v>320</v>
      </c>
      <c r="V53" s="12">
        <v>6.59</v>
      </c>
      <c r="W53" s="348">
        <f>AVERAGE(V53:V55)</f>
        <v>6.626666666666666</v>
      </c>
      <c r="X53" s="11" t="s">
        <v>321</v>
      </c>
      <c r="Y53" s="13">
        <v>6.56</v>
      </c>
      <c r="Z53" s="348">
        <f>AVERAGE(Y53:Y55)</f>
        <v>6.55</v>
      </c>
      <c r="AA53" s="12">
        <v>6.47</v>
      </c>
    </row>
    <row r="54" spans="9:43">
      <c r="I54" s="12" t="s">
        <v>323</v>
      </c>
      <c r="J54" s="12">
        <v>6.9</v>
      </c>
      <c r="K54" s="346"/>
      <c r="L54" s="11" t="s">
        <v>324</v>
      </c>
      <c r="M54" s="13">
        <v>7.06</v>
      </c>
      <c r="N54" s="349"/>
      <c r="O54" s="11" t="s">
        <v>325</v>
      </c>
      <c r="P54" s="14">
        <v>6.9</v>
      </c>
      <c r="Q54" s="349"/>
      <c r="R54" s="11" t="s">
        <v>326</v>
      </c>
      <c r="S54" s="13">
        <v>6.75</v>
      </c>
      <c r="T54" s="349"/>
      <c r="U54" s="11" t="s">
        <v>327</v>
      </c>
      <c r="V54" s="12">
        <v>6.65</v>
      </c>
      <c r="W54" s="349"/>
      <c r="X54" s="11" t="s">
        <v>328</v>
      </c>
      <c r="Y54" s="13">
        <v>6.57</v>
      </c>
      <c r="Z54" s="349"/>
      <c r="AA54" s="12">
        <v>6.45</v>
      </c>
    </row>
    <row r="55" spans="9:43">
      <c r="I55" s="12" t="s">
        <v>330</v>
      </c>
      <c r="J55" s="12">
        <v>6.9</v>
      </c>
      <c r="K55" s="347"/>
      <c r="L55" s="11" t="s">
        <v>331</v>
      </c>
      <c r="M55" s="13">
        <v>6.96</v>
      </c>
      <c r="N55" s="350"/>
      <c r="O55" s="11" t="s">
        <v>332</v>
      </c>
      <c r="P55" s="14">
        <v>6.9</v>
      </c>
      <c r="Q55" s="350"/>
      <c r="R55" s="11" t="s">
        <v>333</v>
      </c>
      <c r="S55" s="13">
        <v>6.78</v>
      </c>
      <c r="T55" s="350"/>
      <c r="U55" s="11" t="s">
        <v>334</v>
      </c>
      <c r="V55" s="12">
        <v>6.64</v>
      </c>
      <c r="W55" s="350"/>
      <c r="X55" s="11" t="s">
        <v>335</v>
      </c>
      <c r="Y55" s="13">
        <v>6.52</v>
      </c>
      <c r="Z55" s="350"/>
      <c r="AA55" s="12">
        <v>6.43</v>
      </c>
    </row>
    <row r="56" spans="9:43">
      <c r="I56" s="23"/>
      <c r="J56" s="4"/>
      <c r="K56" s="4"/>
      <c r="L56" s="4"/>
      <c r="M56" s="4"/>
      <c r="N56" s="4"/>
      <c r="O56" s="4"/>
      <c r="P56" s="4"/>
      <c r="R56" s="79"/>
      <c r="S56" s="80"/>
      <c r="T56" s="80"/>
    </row>
    <row r="57" spans="9:43">
      <c r="J57" s="4"/>
      <c r="K57" s="4"/>
      <c r="L57" s="4"/>
      <c r="M57" s="4"/>
      <c r="N57" s="4"/>
      <c r="O57" s="4"/>
      <c r="P57" s="4"/>
      <c r="S57" s="80"/>
      <c r="T57" s="80"/>
      <c r="AC57" s="315" t="s">
        <v>617</v>
      </c>
      <c r="AD57" s="315"/>
      <c r="AE57" s="315"/>
      <c r="AF57" s="315"/>
      <c r="AG57" s="315"/>
      <c r="AH57" s="315"/>
      <c r="AI57" s="315" t="s">
        <v>618</v>
      </c>
      <c r="AJ57" s="315"/>
      <c r="AK57" s="315"/>
      <c r="AL57" s="315"/>
      <c r="AM57" s="315"/>
      <c r="AN57" s="315" t="s">
        <v>619</v>
      </c>
      <c r="AO57" s="315"/>
      <c r="AP57" s="315"/>
      <c r="AQ57" s="315"/>
    </row>
    <row r="58" spans="9:43">
      <c r="J58" s="4"/>
      <c r="K58" s="4"/>
      <c r="M58" s="4"/>
      <c r="N58" s="4"/>
      <c r="O58" s="4"/>
      <c r="P58" s="4"/>
      <c r="S58" s="80"/>
      <c r="T58" s="80"/>
      <c r="AC58" t="s">
        <v>620</v>
      </c>
      <c r="AI58" t="s">
        <v>620</v>
      </c>
      <c r="AN58" t="s">
        <v>620</v>
      </c>
    </row>
    <row r="59" spans="9:43">
      <c r="J59" s="81" t="s">
        <v>759</v>
      </c>
      <c r="K59" s="15">
        <v>0</v>
      </c>
      <c r="L59" s="16">
        <v>2</v>
      </c>
      <c r="M59" s="16">
        <v>4</v>
      </c>
      <c r="N59" s="16">
        <v>8</v>
      </c>
      <c r="O59" s="16">
        <v>16</v>
      </c>
      <c r="P59" s="16">
        <v>24</v>
      </c>
      <c r="Q59" s="16">
        <v>48</v>
      </c>
      <c r="S59" s="80"/>
      <c r="T59" s="80"/>
      <c r="AC59" t="s">
        <v>621</v>
      </c>
      <c r="AI59" t="s">
        <v>621</v>
      </c>
      <c r="AN59" t="s">
        <v>621</v>
      </c>
    </row>
    <row r="60" spans="9:43">
      <c r="I60" s="23"/>
      <c r="J60" s="23" t="s">
        <v>98</v>
      </c>
      <c r="K60" s="4">
        <v>6.9</v>
      </c>
      <c r="L60" s="4">
        <v>7.06</v>
      </c>
      <c r="M60" s="4">
        <v>7.2</v>
      </c>
      <c r="N60" s="4">
        <v>7.09</v>
      </c>
      <c r="O60" s="4">
        <v>7.09</v>
      </c>
      <c r="P60" s="4">
        <v>7.02</v>
      </c>
      <c r="Q60" s="4">
        <v>7.08</v>
      </c>
      <c r="R60" s="79"/>
      <c r="S60" s="80"/>
      <c r="T60" s="80"/>
      <c r="AC60" t="s">
        <v>622</v>
      </c>
      <c r="AI60" t="s">
        <v>622</v>
      </c>
      <c r="AN60" t="s">
        <v>622</v>
      </c>
    </row>
    <row r="61" spans="9:43">
      <c r="J61" s="23" t="s">
        <v>337</v>
      </c>
      <c r="K61" s="4">
        <v>6.9</v>
      </c>
      <c r="L61" s="4">
        <v>6.99</v>
      </c>
      <c r="M61" s="4">
        <v>6.96</v>
      </c>
      <c r="N61" s="4">
        <v>6.76</v>
      </c>
      <c r="O61" s="4">
        <v>6.59</v>
      </c>
      <c r="P61" s="4">
        <v>6.55</v>
      </c>
      <c r="Q61" s="4">
        <v>6.5</v>
      </c>
      <c r="R61" s="80"/>
      <c r="S61" s="80"/>
      <c r="T61" s="80"/>
      <c r="AC61" t="s">
        <v>623</v>
      </c>
      <c r="AI61" t="s">
        <v>623</v>
      </c>
      <c r="AN61" t="s">
        <v>623</v>
      </c>
    </row>
    <row r="62" spans="9:43">
      <c r="J62" s="23" t="s">
        <v>338</v>
      </c>
      <c r="K62" s="4">
        <v>6.9</v>
      </c>
      <c r="L62" s="4">
        <v>7.06</v>
      </c>
      <c r="M62" s="4">
        <v>6.97</v>
      </c>
      <c r="N62" s="4">
        <v>6.83</v>
      </c>
      <c r="O62" s="4">
        <v>6.6</v>
      </c>
      <c r="P62" s="4">
        <v>6.52</v>
      </c>
      <c r="Q62" s="4">
        <v>6.44</v>
      </c>
      <c r="R62" s="80"/>
      <c r="S62" s="80"/>
      <c r="T62" s="80"/>
      <c r="AC62">
        <v>0</v>
      </c>
      <c r="AD62" s="63">
        <v>98</v>
      </c>
      <c r="AI62">
        <v>0</v>
      </c>
      <c r="AJ62" s="5">
        <v>98</v>
      </c>
      <c r="AN62">
        <v>0</v>
      </c>
      <c r="AO62" s="336">
        <v>98</v>
      </c>
    </row>
    <row r="63" spans="9:43">
      <c r="I63" s="79"/>
      <c r="J63" s="23" t="s">
        <v>339</v>
      </c>
      <c r="K63" s="4">
        <v>6.9</v>
      </c>
      <c r="L63" s="4">
        <v>7.03</v>
      </c>
      <c r="M63" s="4">
        <v>7</v>
      </c>
      <c r="N63" s="4">
        <v>6.75</v>
      </c>
      <c r="O63" s="4">
        <v>6.64</v>
      </c>
      <c r="P63" s="4">
        <v>6.58</v>
      </c>
      <c r="Q63" s="4">
        <v>6.47</v>
      </c>
      <c r="R63" s="80"/>
      <c r="S63" s="80"/>
      <c r="T63" s="80"/>
      <c r="AC63">
        <v>0</v>
      </c>
      <c r="AD63" s="63">
        <v>94</v>
      </c>
      <c r="AI63">
        <v>0</v>
      </c>
      <c r="AJ63" s="5">
        <v>94</v>
      </c>
      <c r="AN63">
        <v>0</v>
      </c>
      <c r="AO63" s="336">
        <v>94</v>
      </c>
    </row>
    <row r="64" spans="9:43">
      <c r="I64" s="23"/>
      <c r="J64" s="23" t="s">
        <v>340</v>
      </c>
      <c r="K64" s="4">
        <v>6.9</v>
      </c>
      <c r="L64" s="4">
        <v>7</v>
      </c>
      <c r="M64" s="4">
        <v>6.97</v>
      </c>
      <c r="N64" s="4">
        <v>6.8</v>
      </c>
      <c r="O64" s="4">
        <v>6.65</v>
      </c>
      <c r="P64" s="4">
        <v>6.56</v>
      </c>
      <c r="Q64" s="4">
        <v>6.42</v>
      </c>
      <c r="AC64">
        <v>0</v>
      </c>
      <c r="AD64" s="63">
        <v>98</v>
      </c>
      <c r="AI64">
        <v>0</v>
      </c>
      <c r="AJ64" s="5">
        <v>98</v>
      </c>
      <c r="AN64">
        <v>0</v>
      </c>
      <c r="AO64" s="336">
        <v>98</v>
      </c>
    </row>
    <row r="65" spans="9:41">
      <c r="J65" s="23" t="s">
        <v>341</v>
      </c>
      <c r="K65" s="4">
        <v>6.9</v>
      </c>
      <c r="L65" s="4">
        <v>7.02</v>
      </c>
      <c r="M65" s="4">
        <v>6.91</v>
      </c>
      <c r="N65" s="4">
        <v>6.78</v>
      </c>
      <c r="O65" s="4">
        <v>6.63</v>
      </c>
      <c r="P65" s="4">
        <v>6.55</v>
      </c>
      <c r="Q65" s="4">
        <v>6.45</v>
      </c>
      <c r="AC65">
        <v>2</v>
      </c>
      <c r="AD65" s="63">
        <v>100</v>
      </c>
      <c r="AI65">
        <v>2</v>
      </c>
      <c r="AJ65" s="5">
        <v>100</v>
      </c>
      <c r="AN65">
        <v>2</v>
      </c>
      <c r="AO65" s="336">
        <v>100</v>
      </c>
    </row>
    <row r="66" spans="9:41">
      <c r="J66" s="23"/>
      <c r="K66" s="4"/>
      <c r="L66" s="4"/>
      <c r="M66" s="4"/>
      <c r="N66" s="4"/>
      <c r="O66" s="4"/>
      <c r="P66" s="4"/>
      <c r="Q66" s="4"/>
      <c r="AC66">
        <v>2</v>
      </c>
      <c r="AD66" s="63">
        <v>94</v>
      </c>
      <c r="AE66" s="316"/>
      <c r="AI66">
        <v>2</v>
      </c>
      <c r="AJ66" s="5">
        <v>94</v>
      </c>
      <c r="AN66">
        <v>2</v>
      </c>
      <c r="AO66" s="336">
        <v>94</v>
      </c>
    </row>
    <row r="67" spans="9:41">
      <c r="J67" s="23"/>
      <c r="K67" s="4"/>
      <c r="L67" s="4"/>
      <c r="M67" s="4"/>
      <c r="N67" s="4"/>
      <c r="O67" s="4"/>
      <c r="P67" s="4"/>
      <c r="Q67" s="4"/>
      <c r="AC67">
        <v>2</v>
      </c>
      <c r="AD67" s="63">
        <v>98</v>
      </c>
      <c r="AI67">
        <v>2</v>
      </c>
      <c r="AJ67" s="5">
        <v>98</v>
      </c>
      <c r="AN67">
        <v>2</v>
      </c>
      <c r="AO67" s="336">
        <v>98</v>
      </c>
    </row>
    <row r="68" spans="9:41">
      <c r="AC68">
        <v>4</v>
      </c>
      <c r="AD68" s="63">
        <v>82</v>
      </c>
      <c r="AI68">
        <v>4</v>
      </c>
      <c r="AJ68" s="5">
        <v>82</v>
      </c>
      <c r="AN68">
        <v>4</v>
      </c>
      <c r="AO68" s="336">
        <v>82</v>
      </c>
    </row>
    <row r="69" spans="9:41">
      <c r="AC69">
        <v>4</v>
      </c>
      <c r="AD69" s="63">
        <v>80</v>
      </c>
      <c r="AI69">
        <v>4</v>
      </c>
      <c r="AJ69" s="5">
        <v>80</v>
      </c>
      <c r="AN69">
        <v>4</v>
      </c>
      <c r="AO69" s="336">
        <v>80</v>
      </c>
    </row>
    <row r="70" spans="9:41">
      <c r="AC70">
        <v>4</v>
      </c>
      <c r="AD70" s="63">
        <v>76</v>
      </c>
      <c r="AI70">
        <v>4</v>
      </c>
      <c r="AJ70" s="5">
        <v>76</v>
      </c>
      <c r="AN70">
        <v>4</v>
      </c>
      <c r="AO70" s="336">
        <v>76</v>
      </c>
    </row>
    <row r="71" spans="9:41">
      <c r="AC71">
        <v>8</v>
      </c>
      <c r="AD71" s="63">
        <v>80</v>
      </c>
      <c r="AE71" s="316"/>
      <c r="AI71">
        <v>8</v>
      </c>
      <c r="AJ71" s="5">
        <v>80</v>
      </c>
      <c r="AN71">
        <v>8</v>
      </c>
      <c r="AO71" s="336">
        <v>80</v>
      </c>
    </row>
    <row r="72" spans="9:41">
      <c r="I72" s="23"/>
      <c r="AC72">
        <v>8</v>
      </c>
      <c r="AD72" s="63">
        <v>84</v>
      </c>
      <c r="AI72">
        <v>8</v>
      </c>
      <c r="AJ72" s="5">
        <v>84</v>
      </c>
      <c r="AN72">
        <v>8</v>
      </c>
      <c r="AO72" s="336">
        <v>84</v>
      </c>
    </row>
    <row r="73" spans="9:41">
      <c r="I73" s="23"/>
      <c r="AC73">
        <v>8</v>
      </c>
      <c r="AD73" s="63">
        <v>80</v>
      </c>
      <c r="AI73">
        <v>8</v>
      </c>
      <c r="AJ73" s="5">
        <v>80</v>
      </c>
      <c r="AN73">
        <v>8</v>
      </c>
      <c r="AO73" s="336">
        <v>80</v>
      </c>
    </row>
    <row r="74" spans="9:41">
      <c r="I74" s="23"/>
      <c r="AC74">
        <v>10</v>
      </c>
      <c r="AD74" s="63">
        <v>81</v>
      </c>
      <c r="AI74">
        <v>10</v>
      </c>
      <c r="AJ74" s="5">
        <v>81</v>
      </c>
      <c r="AN74">
        <v>10</v>
      </c>
      <c r="AO74" s="336">
        <v>81</v>
      </c>
    </row>
    <row r="75" spans="9:41">
      <c r="I75" s="23"/>
      <c r="AC75">
        <v>10</v>
      </c>
      <c r="AD75" s="63">
        <v>84</v>
      </c>
      <c r="AI75">
        <v>10</v>
      </c>
      <c r="AJ75" s="5">
        <v>84</v>
      </c>
      <c r="AN75">
        <v>10</v>
      </c>
      <c r="AO75" s="336">
        <v>84</v>
      </c>
    </row>
    <row r="76" spans="9:41">
      <c r="AC76">
        <v>10</v>
      </c>
      <c r="AD76" s="63">
        <v>80</v>
      </c>
      <c r="AE76" s="316"/>
      <c r="AI76">
        <v>10</v>
      </c>
      <c r="AJ76" s="5">
        <v>80</v>
      </c>
      <c r="AN76">
        <v>10</v>
      </c>
      <c r="AO76" s="336">
        <v>80</v>
      </c>
    </row>
    <row r="77" spans="9:41">
      <c r="AC77" t="s">
        <v>624</v>
      </c>
      <c r="AI77" t="s">
        <v>624</v>
      </c>
      <c r="AN77" t="s">
        <v>624</v>
      </c>
    </row>
    <row r="78" spans="9:41">
      <c r="AC78" t="s">
        <v>625</v>
      </c>
      <c r="AI78" t="s">
        <v>625</v>
      </c>
      <c r="AN78" t="s">
        <v>625</v>
      </c>
    </row>
    <row r="79" spans="9:41">
      <c r="I79" t="s">
        <v>760</v>
      </c>
      <c r="AC79" t="s">
        <v>626</v>
      </c>
      <c r="AI79" t="s">
        <v>626</v>
      </c>
      <c r="AN79" t="s">
        <v>626</v>
      </c>
    </row>
    <row r="80" spans="9:41">
      <c r="I80" s="11" t="s">
        <v>57</v>
      </c>
      <c r="J80" s="12">
        <v>0</v>
      </c>
      <c r="K80" s="348">
        <f>AVERAGE(J80:J82)</f>
        <v>0</v>
      </c>
      <c r="L80" s="11" t="s">
        <v>92</v>
      </c>
      <c r="M80" s="17">
        <v>11</v>
      </c>
      <c r="N80" s="348">
        <f>AVERAGE(M80:M82)</f>
        <v>9.3333333333333339</v>
      </c>
      <c r="O80" s="11" t="s">
        <v>93</v>
      </c>
      <c r="P80" s="18">
        <v>9</v>
      </c>
      <c r="Q80" s="348">
        <f>AVERAGE(P80:P82)</f>
        <v>11</v>
      </c>
      <c r="R80" s="11" t="s">
        <v>94</v>
      </c>
      <c r="S80" s="17">
        <v>10</v>
      </c>
      <c r="T80" s="348">
        <f>AVERAGE(S80:S82)</f>
        <v>9.3333333333333339</v>
      </c>
      <c r="U80" s="11" t="s">
        <v>95</v>
      </c>
      <c r="V80" s="12">
        <v>8</v>
      </c>
      <c r="W80" s="348">
        <f>AVERAGE(V80:V82)</f>
        <v>6.666666666666667</v>
      </c>
      <c r="X80" s="11" t="s">
        <v>96</v>
      </c>
      <c r="Y80" s="13">
        <v>4</v>
      </c>
      <c r="Z80" s="348">
        <f>AVERAGE(Y80:Y82)</f>
        <v>4.333333333333333</v>
      </c>
      <c r="AA80" s="12">
        <v>6</v>
      </c>
      <c r="AC80" t="s">
        <v>627</v>
      </c>
      <c r="AI80" t="s">
        <v>627</v>
      </c>
      <c r="AN80" t="s">
        <v>627</v>
      </c>
    </row>
    <row r="81" spans="9:40">
      <c r="I81" s="11" t="s">
        <v>58</v>
      </c>
      <c r="J81" s="12">
        <v>0</v>
      </c>
      <c r="K81" s="349"/>
      <c r="L81" s="11" t="s">
        <v>59</v>
      </c>
      <c r="M81" s="17">
        <v>8</v>
      </c>
      <c r="N81" s="349"/>
      <c r="O81" s="11" t="s">
        <v>60</v>
      </c>
      <c r="P81" s="18">
        <v>12</v>
      </c>
      <c r="Q81" s="349"/>
      <c r="R81" s="11" t="s">
        <v>61</v>
      </c>
      <c r="S81" s="17">
        <v>10</v>
      </c>
      <c r="T81" s="349"/>
      <c r="U81" s="11" t="s">
        <v>62</v>
      </c>
      <c r="V81" s="12">
        <v>8</v>
      </c>
      <c r="W81" s="349"/>
      <c r="X81" s="11" t="s">
        <v>63</v>
      </c>
      <c r="Y81" s="13">
        <v>5</v>
      </c>
      <c r="Z81" s="349"/>
      <c r="AA81" s="12">
        <v>4</v>
      </c>
      <c r="AC81" t="s">
        <v>628</v>
      </c>
      <c r="AI81" t="s">
        <v>628</v>
      </c>
      <c r="AN81" t="s">
        <v>628</v>
      </c>
    </row>
    <row r="82" spans="9:40">
      <c r="I82" s="11" t="s">
        <v>65</v>
      </c>
      <c r="J82" s="12">
        <v>0</v>
      </c>
      <c r="K82" s="350"/>
      <c r="L82" s="11" t="s">
        <v>66</v>
      </c>
      <c r="M82" s="17">
        <v>9</v>
      </c>
      <c r="N82" s="350"/>
      <c r="O82" s="11" t="s">
        <v>67</v>
      </c>
      <c r="P82" s="18">
        <v>12</v>
      </c>
      <c r="Q82" s="350"/>
      <c r="R82" s="11" t="s">
        <v>68</v>
      </c>
      <c r="S82" s="17">
        <v>8</v>
      </c>
      <c r="T82" s="350"/>
      <c r="U82" s="11" t="s">
        <v>69</v>
      </c>
      <c r="V82" s="12">
        <v>4</v>
      </c>
      <c r="W82" s="350"/>
      <c r="X82" s="11" t="s">
        <v>70</v>
      </c>
      <c r="Y82" s="13">
        <v>4</v>
      </c>
      <c r="Z82" s="350"/>
      <c r="AA82" s="12">
        <v>5</v>
      </c>
      <c r="AC82" t="s">
        <v>629</v>
      </c>
      <c r="AI82" t="s">
        <v>629</v>
      </c>
      <c r="AN82" t="s">
        <v>629</v>
      </c>
    </row>
    <row r="83" spans="9:40">
      <c r="I83" s="12" t="s">
        <v>72</v>
      </c>
      <c r="J83" s="12">
        <v>0</v>
      </c>
      <c r="K83" s="348">
        <f>AVERAGE(J83:J85)</f>
        <v>0</v>
      </c>
      <c r="L83" s="11" t="s">
        <v>73</v>
      </c>
      <c r="M83" s="17">
        <v>12</v>
      </c>
      <c r="N83" s="348">
        <f>AVERAGE(M83:M85)</f>
        <v>13</v>
      </c>
      <c r="O83" s="11" t="s">
        <v>74</v>
      </c>
      <c r="P83" s="18">
        <v>22</v>
      </c>
      <c r="Q83" s="348">
        <f>AVERAGE(P83:P85)</f>
        <v>20.333333333333332</v>
      </c>
      <c r="R83" s="11" t="s">
        <v>75</v>
      </c>
      <c r="S83" s="17">
        <v>36</v>
      </c>
      <c r="T83" s="348">
        <f>AVERAGE(S83:S85)</f>
        <v>36</v>
      </c>
      <c r="U83" s="11" t="s">
        <v>76</v>
      </c>
      <c r="V83" s="12">
        <v>66</v>
      </c>
      <c r="W83" s="348">
        <f>AVERAGE(V83:V85)</f>
        <v>64.666666666666671</v>
      </c>
      <c r="X83" s="11" t="s">
        <v>77</v>
      </c>
      <c r="Y83" s="13">
        <v>70</v>
      </c>
      <c r="Z83" s="348">
        <f>AVERAGE(Y83:Y85)</f>
        <v>69.666666666666671</v>
      </c>
      <c r="AA83" s="12">
        <v>98</v>
      </c>
      <c r="AC83" t="s">
        <v>630</v>
      </c>
      <c r="AI83" t="s">
        <v>630</v>
      </c>
      <c r="AN83" t="s">
        <v>630</v>
      </c>
    </row>
    <row r="84" spans="9:40">
      <c r="I84" s="12" t="s">
        <v>79</v>
      </c>
      <c r="J84" s="12">
        <v>0</v>
      </c>
      <c r="K84" s="349"/>
      <c r="L84" s="11" t="s">
        <v>80</v>
      </c>
      <c r="M84" s="17">
        <v>12</v>
      </c>
      <c r="N84" s="349"/>
      <c r="O84" s="11" t="s">
        <v>81</v>
      </c>
      <c r="P84" s="18">
        <v>22</v>
      </c>
      <c r="Q84" s="349"/>
      <c r="R84" s="11" t="s">
        <v>82</v>
      </c>
      <c r="S84" s="17">
        <v>36</v>
      </c>
      <c r="T84" s="349"/>
      <c r="U84" s="11" t="s">
        <v>83</v>
      </c>
      <c r="V84" s="12">
        <v>58</v>
      </c>
      <c r="W84" s="349"/>
      <c r="X84" s="11" t="s">
        <v>84</v>
      </c>
      <c r="Y84" s="13">
        <v>73</v>
      </c>
      <c r="Z84" s="349"/>
      <c r="AA84" s="12">
        <v>94</v>
      </c>
      <c r="AC84" t="s">
        <v>631</v>
      </c>
      <c r="AI84" t="s">
        <v>631</v>
      </c>
      <c r="AN84" t="s">
        <v>631</v>
      </c>
    </row>
    <row r="85" spans="9:40">
      <c r="I85" s="12" t="s">
        <v>56</v>
      </c>
      <c r="J85" s="12">
        <v>0</v>
      </c>
      <c r="K85" s="350"/>
      <c r="L85" s="11" t="s">
        <v>86</v>
      </c>
      <c r="M85" s="17">
        <v>15</v>
      </c>
      <c r="N85" s="350"/>
      <c r="O85" s="11" t="s">
        <v>87</v>
      </c>
      <c r="P85" s="18">
        <v>17</v>
      </c>
      <c r="Q85" s="350"/>
      <c r="R85" s="11" t="s">
        <v>88</v>
      </c>
      <c r="S85" s="17">
        <v>36</v>
      </c>
      <c r="T85" s="350"/>
      <c r="U85" s="11" t="s">
        <v>89</v>
      </c>
      <c r="V85" s="12">
        <v>70</v>
      </c>
      <c r="W85" s="350"/>
      <c r="X85" s="11" t="s">
        <v>90</v>
      </c>
      <c r="Y85" s="13">
        <v>66</v>
      </c>
      <c r="Z85" s="350"/>
      <c r="AA85" s="12">
        <v>98</v>
      </c>
      <c r="AC85" t="s">
        <v>632</v>
      </c>
      <c r="AI85" t="s">
        <v>633</v>
      </c>
      <c r="AN85" t="s">
        <v>634</v>
      </c>
    </row>
    <row r="86" spans="9:40">
      <c r="I86" s="12" t="s">
        <v>251</v>
      </c>
      <c r="J86" s="12">
        <v>0</v>
      </c>
      <c r="K86" s="348">
        <f>AVERAGE(J86:J88)</f>
        <v>0</v>
      </c>
      <c r="L86" s="11" t="s">
        <v>252</v>
      </c>
      <c r="M86" s="17">
        <v>12</v>
      </c>
      <c r="N86" s="348">
        <f>AVERAGE(M86:M88)</f>
        <v>12.333333333333334</v>
      </c>
      <c r="O86" s="11" t="s">
        <v>253</v>
      </c>
      <c r="P86" s="18">
        <v>20</v>
      </c>
      <c r="Q86" s="348">
        <f>AVERAGE(P86:P88)</f>
        <v>21</v>
      </c>
      <c r="R86" s="11" t="s">
        <v>255</v>
      </c>
      <c r="S86" s="17">
        <v>33</v>
      </c>
      <c r="T86" s="348">
        <f>AVERAGE(S86:S88)</f>
        <v>31.666666666666668</v>
      </c>
      <c r="U86" s="11" t="s">
        <v>256</v>
      </c>
      <c r="V86" s="12">
        <v>68</v>
      </c>
      <c r="W86" s="348">
        <f>AVERAGE(V86:V88)</f>
        <v>67.333333333333329</v>
      </c>
      <c r="X86" s="11" t="s">
        <v>257</v>
      </c>
      <c r="Y86" s="13">
        <v>67</v>
      </c>
      <c r="Z86" s="348">
        <f>AVERAGE(Y86:Y88)</f>
        <v>65</v>
      </c>
      <c r="AA86" s="12">
        <v>100</v>
      </c>
      <c r="AC86" t="s">
        <v>635</v>
      </c>
      <c r="AI86" t="s">
        <v>636</v>
      </c>
    </row>
    <row r="87" spans="9:40">
      <c r="I87" s="12" t="s">
        <v>259</v>
      </c>
      <c r="J87" s="12">
        <v>0</v>
      </c>
      <c r="K87" s="349"/>
      <c r="L87" s="11" t="s">
        <v>260</v>
      </c>
      <c r="M87" s="17">
        <v>13</v>
      </c>
      <c r="N87" s="349"/>
      <c r="O87" s="11" t="s">
        <v>261</v>
      </c>
      <c r="P87" s="18">
        <v>22</v>
      </c>
      <c r="Q87" s="349"/>
      <c r="R87" s="11" t="s">
        <v>262</v>
      </c>
      <c r="S87" s="17">
        <v>30</v>
      </c>
      <c r="T87" s="349"/>
      <c r="U87" s="11" t="s">
        <v>263</v>
      </c>
      <c r="V87" s="12">
        <v>68</v>
      </c>
      <c r="W87" s="349"/>
      <c r="X87" s="11" t="s">
        <v>264</v>
      </c>
      <c r="Y87" s="13">
        <v>66</v>
      </c>
      <c r="Z87" s="349"/>
      <c r="AA87" s="12">
        <v>94</v>
      </c>
      <c r="AC87" t="s">
        <v>637</v>
      </c>
      <c r="AI87" t="s">
        <v>638</v>
      </c>
    </row>
    <row r="88" spans="9:40">
      <c r="I88" s="12" t="s">
        <v>266</v>
      </c>
      <c r="J88" s="12">
        <v>0</v>
      </c>
      <c r="K88" s="350"/>
      <c r="L88" s="11" t="s">
        <v>267</v>
      </c>
      <c r="M88" s="17">
        <v>12</v>
      </c>
      <c r="N88" s="350"/>
      <c r="O88" s="11" t="s">
        <v>268</v>
      </c>
      <c r="P88" s="18">
        <v>21</v>
      </c>
      <c r="Q88" s="350"/>
      <c r="R88" s="11" t="s">
        <v>269</v>
      </c>
      <c r="S88" s="17">
        <v>32</v>
      </c>
      <c r="T88" s="350"/>
      <c r="U88" s="11" t="s">
        <v>270</v>
      </c>
      <c r="V88" s="12">
        <v>66</v>
      </c>
      <c r="W88" s="350"/>
      <c r="X88" s="11" t="s">
        <v>271</v>
      </c>
      <c r="Y88" s="13">
        <v>62</v>
      </c>
      <c r="Z88" s="350"/>
      <c r="AA88" s="12">
        <v>98</v>
      </c>
      <c r="AC88" t="s">
        <v>639</v>
      </c>
      <c r="AN88" t="s">
        <v>640</v>
      </c>
    </row>
    <row r="89" spans="9:40">
      <c r="I89" s="12" t="s">
        <v>273</v>
      </c>
      <c r="J89" s="12">
        <v>0</v>
      </c>
      <c r="K89" s="348">
        <f>AVERAGE(J89:J91)</f>
        <v>0</v>
      </c>
      <c r="L89" s="11" t="s">
        <v>274</v>
      </c>
      <c r="M89" s="17">
        <v>13</v>
      </c>
      <c r="N89" s="348">
        <f>AVERAGE(M89:M91)</f>
        <v>11.333333333333334</v>
      </c>
      <c r="O89" s="11" t="s">
        <v>275</v>
      </c>
      <c r="P89" s="18">
        <v>21</v>
      </c>
      <c r="Q89" s="348">
        <f>AVERAGE(P89:P91)</f>
        <v>21.333333333333332</v>
      </c>
      <c r="R89" s="11" t="s">
        <v>276</v>
      </c>
      <c r="S89" s="17">
        <v>31</v>
      </c>
      <c r="T89" s="348">
        <f>AVERAGE(S89:S91)</f>
        <v>29.666666666666668</v>
      </c>
      <c r="U89" s="11" t="s">
        <v>277</v>
      </c>
      <c r="V89" s="12">
        <v>50</v>
      </c>
      <c r="W89" s="348">
        <f>AVERAGE(V89:V91)</f>
        <v>56</v>
      </c>
      <c r="X89" s="11" t="s">
        <v>278</v>
      </c>
      <c r="Y89" s="13">
        <v>70</v>
      </c>
      <c r="Z89" s="348">
        <f>AVERAGE(Y89:Y91)</f>
        <v>68.666666666666671</v>
      </c>
      <c r="AA89" s="12">
        <v>82</v>
      </c>
      <c r="AC89" t="s">
        <v>641</v>
      </c>
      <c r="AI89" t="s">
        <v>641</v>
      </c>
      <c r="AN89" t="s">
        <v>641</v>
      </c>
    </row>
    <row r="90" spans="9:40">
      <c r="I90" s="12" t="s">
        <v>280</v>
      </c>
      <c r="J90" s="12">
        <v>0</v>
      </c>
      <c r="K90" s="349"/>
      <c r="L90" s="11" t="s">
        <v>281</v>
      </c>
      <c r="M90" s="17">
        <v>10</v>
      </c>
      <c r="N90" s="349"/>
      <c r="O90" s="11" t="s">
        <v>282</v>
      </c>
      <c r="P90" s="18">
        <v>22</v>
      </c>
      <c r="Q90" s="349"/>
      <c r="R90" s="11" t="s">
        <v>283</v>
      </c>
      <c r="S90" s="17">
        <v>30</v>
      </c>
      <c r="T90" s="349"/>
      <c r="U90" s="11" t="s">
        <v>284</v>
      </c>
      <c r="V90" s="12">
        <v>54</v>
      </c>
      <c r="W90" s="349"/>
      <c r="X90" s="11" t="s">
        <v>285</v>
      </c>
      <c r="Y90" s="13">
        <v>62</v>
      </c>
      <c r="Z90" s="349"/>
      <c r="AA90" s="12">
        <v>80</v>
      </c>
      <c r="AC90" t="s">
        <v>627</v>
      </c>
      <c r="AI90" t="s">
        <v>627</v>
      </c>
      <c r="AN90" t="s">
        <v>627</v>
      </c>
    </row>
    <row r="91" spans="9:40">
      <c r="I91" s="12" t="s">
        <v>287</v>
      </c>
      <c r="J91" s="12">
        <v>0</v>
      </c>
      <c r="K91" s="350"/>
      <c r="L91" s="11" t="s">
        <v>288</v>
      </c>
      <c r="M91" s="17">
        <v>11</v>
      </c>
      <c r="N91" s="350"/>
      <c r="O91" s="11" t="s">
        <v>289</v>
      </c>
      <c r="P91" s="18">
        <v>21</v>
      </c>
      <c r="Q91" s="350"/>
      <c r="R91" s="11" t="s">
        <v>290</v>
      </c>
      <c r="S91" s="17">
        <v>28</v>
      </c>
      <c r="T91" s="350"/>
      <c r="U91" s="11" t="s">
        <v>291</v>
      </c>
      <c r="V91" s="12">
        <v>64</v>
      </c>
      <c r="W91" s="350"/>
      <c r="X91" s="11" t="s">
        <v>292</v>
      </c>
      <c r="Y91" s="13">
        <v>74</v>
      </c>
      <c r="Z91" s="350"/>
      <c r="AA91" s="12">
        <v>76</v>
      </c>
      <c r="AC91" t="s">
        <v>642</v>
      </c>
      <c r="AI91" t="s">
        <v>642</v>
      </c>
      <c r="AN91" t="s">
        <v>642</v>
      </c>
    </row>
    <row r="92" spans="9:40">
      <c r="I92" s="12" t="s">
        <v>294</v>
      </c>
      <c r="J92" s="12">
        <v>0</v>
      </c>
      <c r="K92" s="348">
        <f>AVERAGE(J92:J94)</f>
        <v>0</v>
      </c>
      <c r="L92" s="11" t="s">
        <v>295</v>
      </c>
      <c r="M92" s="17">
        <v>10</v>
      </c>
      <c r="N92" s="348">
        <f>AVERAGE(M92:M94)</f>
        <v>10.666666666666666</v>
      </c>
      <c r="O92" s="11" t="s">
        <v>296</v>
      </c>
      <c r="P92" s="18">
        <v>22</v>
      </c>
      <c r="Q92" s="348">
        <f>AVERAGE(P92:P94)</f>
        <v>20</v>
      </c>
      <c r="R92" s="11" t="s">
        <v>297</v>
      </c>
      <c r="S92" s="17">
        <v>29</v>
      </c>
      <c r="T92" s="348">
        <f>AVERAGE(S92:S94)</f>
        <v>26.333333333333332</v>
      </c>
      <c r="U92" s="11" t="s">
        <v>298</v>
      </c>
      <c r="V92" s="12">
        <v>48</v>
      </c>
      <c r="W92" s="348">
        <f>AVERAGE(V92:V94)</f>
        <v>54</v>
      </c>
      <c r="X92" s="11" t="s">
        <v>299</v>
      </c>
      <c r="Y92" s="13">
        <v>68</v>
      </c>
      <c r="Z92" s="348">
        <f>AVERAGE(Y92:Y94)</f>
        <v>67.333333333333329</v>
      </c>
      <c r="AA92" s="12">
        <v>80</v>
      </c>
      <c r="AC92" t="s">
        <v>643</v>
      </c>
      <c r="AI92" t="s">
        <v>644</v>
      </c>
      <c r="AN92" t="s">
        <v>645</v>
      </c>
    </row>
    <row r="93" spans="9:40">
      <c r="I93" s="12" t="s">
        <v>301</v>
      </c>
      <c r="J93" s="12">
        <v>0</v>
      </c>
      <c r="K93" s="349"/>
      <c r="L93" s="11" t="s">
        <v>302</v>
      </c>
      <c r="M93" s="17">
        <v>11</v>
      </c>
      <c r="N93" s="349"/>
      <c r="O93" s="11" t="s">
        <v>303</v>
      </c>
      <c r="P93" s="18">
        <v>17</v>
      </c>
      <c r="Q93" s="349"/>
      <c r="R93" s="11" t="s">
        <v>304</v>
      </c>
      <c r="S93" s="17">
        <v>26</v>
      </c>
      <c r="T93" s="349"/>
      <c r="U93" s="11" t="s">
        <v>305</v>
      </c>
      <c r="V93" s="12">
        <v>56</v>
      </c>
      <c r="W93" s="349"/>
      <c r="X93" s="11" t="s">
        <v>306</v>
      </c>
      <c r="Y93" s="13">
        <v>66</v>
      </c>
      <c r="Z93" s="349"/>
      <c r="AA93" s="12">
        <v>84</v>
      </c>
      <c r="AC93" t="s">
        <v>646</v>
      </c>
      <c r="AI93" t="s">
        <v>646</v>
      </c>
      <c r="AN93" t="s">
        <v>646</v>
      </c>
    </row>
    <row r="94" spans="9:40">
      <c r="I94" s="12" t="s">
        <v>308</v>
      </c>
      <c r="J94" s="12">
        <v>0</v>
      </c>
      <c r="K94" s="350"/>
      <c r="L94" s="11" t="s">
        <v>309</v>
      </c>
      <c r="M94" s="17">
        <v>11</v>
      </c>
      <c r="N94" s="350"/>
      <c r="O94" s="11" t="s">
        <v>310</v>
      </c>
      <c r="P94" s="18">
        <v>21</v>
      </c>
      <c r="Q94" s="350"/>
      <c r="R94" s="11" t="s">
        <v>311</v>
      </c>
      <c r="S94" s="17">
        <v>24</v>
      </c>
      <c r="T94" s="350"/>
      <c r="U94" s="11" t="s">
        <v>312</v>
      </c>
      <c r="V94" s="12">
        <v>58</v>
      </c>
      <c r="W94" s="350"/>
      <c r="X94" s="11" t="s">
        <v>313</v>
      </c>
      <c r="Y94" s="13">
        <v>68</v>
      </c>
      <c r="Z94" s="350"/>
      <c r="AA94" s="12">
        <v>80</v>
      </c>
      <c r="AC94" t="s">
        <v>647</v>
      </c>
      <c r="AI94" t="s">
        <v>647</v>
      </c>
      <c r="AN94" t="s">
        <v>647</v>
      </c>
    </row>
    <row r="95" spans="9:40">
      <c r="I95" s="12" t="s">
        <v>315</v>
      </c>
      <c r="J95" s="12">
        <v>0</v>
      </c>
      <c r="K95" s="348">
        <f>AVERAGE(J95:J97)</f>
        <v>0</v>
      </c>
      <c r="L95" s="11" t="s">
        <v>317</v>
      </c>
      <c r="M95" s="17">
        <v>11</v>
      </c>
      <c r="N95" s="348">
        <f>AVERAGE(M95:M97)</f>
        <v>9</v>
      </c>
      <c r="O95" s="11" t="s">
        <v>318</v>
      </c>
      <c r="P95" s="18">
        <v>18</v>
      </c>
      <c r="Q95" s="348">
        <f>AVERAGE(P95:P97)</f>
        <v>17.333333333333332</v>
      </c>
      <c r="R95" s="11" t="s">
        <v>319</v>
      </c>
      <c r="S95" s="17">
        <v>22</v>
      </c>
      <c r="T95" s="348">
        <f>AVERAGE(S95:S97)</f>
        <v>22.333333333333332</v>
      </c>
      <c r="U95" s="11" t="s">
        <v>320</v>
      </c>
      <c r="V95" s="12">
        <v>54</v>
      </c>
      <c r="W95" s="348">
        <f>AVERAGE(V95:V97)</f>
        <v>52</v>
      </c>
      <c r="X95" s="11" t="s">
        <v>321</v>
      </c>
      <c r="Y95" s="13">
        <v>64</v>
      </c>
      <c r="Z95" s="348">
        <f>AVERAGE(Y95:Y97)</f>
        <v>63.333333333333336</v>
      </c>
      <c r="AA95" s="12">
        <v>81</v>
      </c>
      <c r="AC95" t="s">
        <v>648</v>
      </c>
      <c r="AI95" t="s">
        <v>648</v>
      </c>
      <c r="AN95" t="s">
        <v>648</v>
      </c>
    </row>
    <row r="96" spans="9:40">
      <c r="I96" s="12" t="s">
        <v>323</v>
      </c>
      <c r="J96" s="12">
        <v>0</v>
      </c>
      <c r="K96" s="349"/>
      <c r="L96" s="11" t="s">
        <v>324</v>
      </c>
      <c r="M96" s="17">
        <v>11</v>
      </c>
      <c r="N96" s="349"/>
      <c r="O96" s="11" t="s">
        <v>325</v>
      </c>
      <c r="P96" s="18">
        <v>16</v>
      </c>
      <c r="Q96" s="349"/>
      <c r="R96" s="11" t="s">
        <v>326</v>
      </c>
      <c r="S96" s="17">
        <v>23</v>
      </c>
      <c r="T96" s="349"/>
      <c r="U96" s="11" t="s">
        <v>327</v>
      </c>
      <c r="V96" s="12">
        <v>50</v>
      </c>
      <c r="W96" s="349"/>
      <c r="X96" s="11" t="s">
        <v>328</v>
      </c>
      <c r="Y96" s="13">
        <v>60</v>
      </c>
      <c r="Z96" s="349"/>
      <c r="AA96" s="12">
        <v>84</v>
      </c>
      <c r="AC96" t="s">
        <v>649</v>
      </c>
      <c r="AI96" t="s">
        <v>649</v>
      </c>
      <c r="AN96" t="s">
        <v>649</v>
      </c>
    </row>
    <row r="97" spans="9:51">
      <c r="I97" s="12" t="s">
        <v>330</v>
      </c>
      <c r="J97" s="12">
        <v>0</v>
      </c>
      <c r="K97" s="350"/>
      <c r="L97" s="11" t="s">
        <v>331</v>
      </c>
      <c r="M97" s="17">
        <v>5</v>
      </c>
      <c r="N97" s="350"/>
      <c r="O97" s="11" t="s">
        <v>332</v>
      </c>
      <c r="P97" s="18">
        <v>18</v>
      </c>
      <c r="Q97" s="350"/>
      <c r="R97" s="11" t="s">
        <v>333</v>
      </c>
      <c r="S97" s="17">
        <v>22</v>
      </c>
      <c r="T97" s="350"/>
      <c r="U97" s="11" t="s">
        <v>334</v>
      </c>
      <c r="V97" s="12">
        <v>52</v>
      </c>
      <c r="W97" s="350"/>
      <c r="X97" s="11" t="s">
        <v>335</v>
      </c>
      <c r="Y97" s="13">
        <v>66</v>
      </c>
      <c r="Z97" s="350"/>
      <c r="AA97" s="12">
        <v>80</v>
      </c>
      <c r="AC97" t="s">
        <v>627</v>
      </c>
      <c r="AI97" t="s">
        <v>627</v>
      </c>
      <c r="AN97" t="s">
        <v>627</v>
      </c>
    </row>
    <row r="98" spans="9:51">
      <c r="T98" s="4"/>
      <c r="AC98" t="s">
        <v>650</v>
      </c>
      <c r="AI98" t="s">
        <v>650</v>
      </c>
      <c r="AN98" t="s">
        <v>650</v>
      </c>
    </row>
    <row r="99" spans="9:51">
      <c r="AC99" t="s">
        <v>651</v>
      </c>
      <c r="AI99" t="s">
        <v>651</v>
      </c>
      <c r="AN99" t="s">
        <v>651</v>
      </c>
    </row>
    <row r="100" spans="9:51">
      <c r="I100" s="81" t="s">
        <v>759</v>
      </c>
      <c r="J100" s="15">
        <v>0</v>
      </c>
      <c r="K100" s="16">
        <v>2</v>
      </c>
      <c r="L100" s="16">
        <v>4</v>
      </c>
      <c r="M100" s="16">
        <v>8</v>
      </c>
      <c r="N100" s="16">
        <v>16</v>
      </c>
      <c r="O100" s="16">
        <v>24</v>
      </c>
      <c r="P100" s="16">
        <v>48</v>
      </c>
    </row>
    <row r="101" spans="9:51">
      <c r="I101" s="23" t="s">
        <v>98</v>
      </c>
      <c r="J101" s="5">
        <v>0</v>
      </c>
      <c r="K101" s="5">
        <v>9.33</v>
      </c>
      <c r="L101" s="5">
        <v>11</v>
      </c>
      <c r="M101" s="5">
        <v>9.33</v>
      </c>
      <c r="N101" s="5">
        <v>6.67</v>
      </c>
      <c r="O101" s="5">
        <v>4.33</v>
      </c>
      <c r="P101" s="5">
        <v>5</v>
      </c>
    </row>
    <row r="102" spans="9:51">
      <c r="I102" s="23" t="s">
        <v>337</v>
      </c>
      <c r="J102" s="5">
        <v>0</v>
      </c>
      <c r="K102" s="5">
        <v>13</v>
      </c>
      <c r="L102" s="5">
        <v>20.329999999999998</v>
      </c>
      <c r="M102" s="5">
        <v>36</v>
      </c>
      <c r="N102" s="5">
        <v>64.67</v>
      </c>
      <c r="O102" s="5">
        <v>69.67</v>
      </c>
      <c r="P102" s="5">
        <v>96.67</v>
      </c>
      <c r="AP102" t="s">
        <v>767</v>
      </c>
      <c r="AS102" t="s">
        <v>766</v>
      </c>
    </row>
    <row r="103" spans="9:51">
      <c r="I103" s="23" t="s">
        <v>338</v>
      </c>
      <c r="J103" s="5">
        <v>0</v>
      </c>
      <c r="K103" s="5">
        <v>12.33</v>
      </c>
      <c r="L103" s="5">
        <v>21</v>
      </c>
      <c r="M103" s="5">
        <v>31.67</v>
      </c>
      <c r="N103" s="5">
        <v>67.33</v>
      </c>
      <c r="O103" s="5">
        <v>65</v>
      </c>
      <c r="P103" s="5">
        <v>97.33</v>
      </c>
      <c r="AI103">
        <v>0</v>
      </c>
      <c r="AJ103">
        <v>98</v>
      </c>
      <c r="AK103">
        <f>AVERAGE(AI103:AI105)</f>
        <v>0</v>
      </c>
      <c r="AL103">
        <f>AVERAGE(AJ103:AJ105)</f>
        <v>96.666666666666671</v>
      </c>
      <c r="AM103">
        <f>STDEV(AJ103:AJ105)</f>
        <v>2.3094010767585034</v>
      </c>
      <c r="AO103">
        <v>0</v>
      </c>
      <c r="AP103">
        <v>96.666666666666671</v>
      </c>
      <c r="AQ103">
        <v>2.3094010767585034</v>
      </c>
      <c r="AS103">
        <f>$AV$106+($AV$103-$AV$106)/((1+(AO103/$AV$105)^$AV$104)^$AV$107)</f>
        <v>96.999904934198142</v>
      </c>
      <c r="AU103" t="s">
        <v>138</v>
      </c>
      <c r="AV103">
        <v>96.999904934198142</v>
      </c>
      <c r="AX103" t="s">
        <v>765</v>
      </c>
      <c r="AY103">
        <v>0.98929999999999996</v>
      </c>
    </row>
    <row r="104" spans="9:51">
      <c r="I104" s="23" t="s">
        <v>339</v>
      </c>
      <c r="J104" s="5">
        <v>0</v>
      </c>
      <c r="K104" s="5">
        <v>11.33</v>
      </c>
      <c r="L104" s="5">
        <v>21.33</v>
      </c>
      <c r="M104" s="5">
        <v>29.67</v>
      </c>
      <c r="N104" s="5">
        <v>56</v>
      </c>
      <c r="O104" s="5">
        <v>68.67</v>
      </c>
      <c r="P104" s="5">
        <v>79.33</v>
      </c>
      <c r="AI104">
        <v>0</v>
      </c>
      <c r="AJ104">
        <v>94</v>
      </c>
      <c r="AO104">
        <v>2</v>
      </c>
      <c r="AP104">
        <v>97.333333333333329</v>
      </c>
      <c r="AQ104">
        <v>3.0550504633038931</v>
      </c>
      <c r="AS104">
        <f>$AV$106+($AV$103-$AV$106)/((1+(AO104/$AV$105)^$AV$104)^$AV$107)</f>
        <v>96.999904903886659</v>
      </c>
      <c r="AU104" t="s">
        <v>140</v>
      </c>
      <c r="AV104">
        <v>34.900000001571755</v>
      </c>
    </row>
    <row r="105" spans="9:51">
      <c r="I105" s="23" t="s">
        <v>340</v>
      </c>
      <c r="J105" s="5">
        <v>0</v>
      </c>
      <c r="K105" s="5">
        <v>10.67</v>
      </c>
      <c r="L105" s="5">
        <v>20</v>
      </c>
      <c r="M105" s="5">
        <v>26.33</v>
      </c>
      <c r="N105" s="5">
        <v>54</v>
      </c>
      <c r="O105" s="5">
        <v>67.33</v>
      </c>
      <c r="P105" s="5">
        <v>81.33</v>
      </c>
      <c r="AI105">
        <v>0</v>
      </c>
      <c r="AJ105">
        <v>98</v>
      </c>
      <c r="AO105">
        <v>4</v>
      </c>
      <c r="AP105">
        <v>79.333333333333329</v>
      </c>
      <c r="AQ105">
        <v>3.0550504633038931</v>
      </c>
      <c r="AS105">
        <f>$AV$106+($AV$103-$AV$106)/((1+(AO105/$AV$105)^$AV$104)^$AV$107)</f>
        <v>80.777777810750365</v>
      </c>
      <c r="AU105" t="s">
        <v>142</v>
      </c>
      <c r="AV105">
        <v>3.7999999976649068</v>
      </c>
    </row>
    <row r="106" spans="9:51">
      <c r="I106" s="23" t="s">
        <v>341</v>
      </c>
      <c r="J106" s="5">
        <v>0</v>
      </c>
      <c r="K106" s="5">
        <v>9</v>
      </c>
      <c r="L106" s="5">
        <v>17.329999999999998</v>
      </c>
      <c r="M106" s="5">
        <v>22.33</v>
      </c>
      <c r="N106" s="5">
        <v>52</v>
      </c>
      <c r="O106" s="5">
        <v>63.33</v>
      </c>
      <c r="P106" s="5">
        <v>81.67</v>
      </c>
      <c r="AI106">
        <v>2</v>
      </c>
      <c r="AJ106">
        <v>100</v>
      </c>
      <c r="AK106">
        <f>AVERAGE(AI106:AI108)</f>
        <v>2</v>
      </c>
      <c r="AL106">
        <f>AVERAGE(AJ106:AJ108)</f>
        <v>97.333333333333329</v>
      </c>
      <c r="AM106">
        <f t="shared" ref="AM106" si="9">STDEV(AJ106:AJ108)</f>
        <v>3.0550504633038931</v>
      </c>
      <c r="AO106">
        <v>8</v>
      </c>
      <c r="AP106">
        <v>81.333333333333329</v>
      </c>
      <c r="AQ106">
        <v>2.3094010767585034</v>
      </c>
      <c r="AS106">
        <f>$AV$106+($AV$103-$AV$106)/((1+(AO106/$AV$105)^$AV$104)^$AV$107)</f>
        <v>80.777777752517238</v>
      </c>
      <c r="AU106" t="s">
        <v>763</v>
      </c>
      <c r="AV106">
        <v>80.777777752517238</v>
      </c>
    </row>
    <row r="107" spans="9:51">
      <c r="I107" s="23"/>
      <c r="J107" s="5"/>
      <c r="K107" s="5"/>
      <c r="L107" s="5"/>
      <c r="M107" s="5"/>
      <c r="N107" s="5"/>
      <c r="O107" s="5"/>
      <c r="P107" s="5"/>
      <c r="AI107">
        <v>2</v>
      </c>
      <c r="AJ107">
        <v>94</v>
      </c>
      <c r="AO107">
        <v>10</v>
      </c>
      <c r="AP107">
        <v>81.666666666666671</v>
      </c>
      <c r="AQ107">
        <v>2.0816659994661331</v>
      </c>
      <c r="AS107">
        <f>$AV$106+($AV$103-$AV$106)/((1+(AO107/$AV$105)^$AV$104)^$AV$107)</f>
        <v>80.777777752517238</v>
      </c>
      <c r="AU107" t="s">
        <v>764</v>
      </c>
      <c r="AV107">
        <v>10.000000000405967</v>
      </c>
    </row>
    <row r="108" spans="9:51">
      <c r="I108" s="23"/>
      <c r="J108" s="5"/>
      <c r="K108" s="5"/>
      <c r="L108" s="5"/>
      <c r="M108" s="5"/>
      <c r="N108" s="5"/>
      <c r="O108" s="5"/>
      <c r="P108" s="5"/>
      <c r="AI108">
        <v>2</v>
      </c>
      <c r="AJ108">
        <v>98</v>
      </c>
    </row>
    <row r="109" spans="9:51">
      <c r="AI109">
        <v>4</v>
      </c>
      <c r="AJ109">
        <v>82</v>
      </c>
      <c r="AK109">
        <f>AVERAGE(AI109:AI111)</f>
        <v>4</v>
      </c>
      <c r="AL109">
        <f>AVERAGE(AJ109:AJ111)</f>
        <v>79.333333333333329</v>
      </c>
      <c r="AM109">
        <f t="shared" ref="AM109" si="10">STDEV(AJ109:AJ111)</f>
        <v>3.0550504633038931</v>
      </c>
      <c r="AS109">
        <f>SUMXMY2(AP103:AP107,AS103:AS107)</f>
        <v>3.4074076139248857</v>
      </c>
      <c r="AV109" t="s">
        <v>768</v>
      </c>
    </row>
    <row r="110" spans="9:51">
      <c r="AI110">
        <v>4</v>
      </c>
      <c r="AJ110">
        <v>80</v>
      </c>
    </row>
    <row r="111" spans="9:51">
      <c r="AI111">
        <v>4</v>
      </c>
      <c r="AJ111">
        <v>76</v>
      </c>
      <c r="AO111">
        <v>0</v>
      </c>
      <c r="AS111">
        <f>$AV$106+($AV$103-$AV$106)/((1+(AO111/$AV$105)^$AV$104)^$AV$107)</f>
        <v>96.999904934198142</v>
      </c>
      <c r="AV111" t="s">
        <v>769</v>
      </c>
    </row>
    <row r="112" spans="9:51">
      <c r="AI112">
        <v>8</v>
      </c>
      <c r="AJ112">
        <v>80</v>
      </c>
      <c r="AK112">
        <f>AVERAGE(AI112:AI114)</f>
        <v>8</v>
      </c>
      <c r="AL112">
        <f>AVERAGE(AJ112:AJ114)</f>
        <v>81.333333333333329</v>
      </c>
      <c r="AM112">
        <f t="shared" ref="AM112" si="11">STDEV(AJ112:AJ114)</f>
        <v>2.3094010767585034</v>
      </c>
      <c r="AO112">
        <v>1</v>
      </c>
      <c r="AS112">
        <f t="shared" ref="AS112:AS121" si="12">$AV$106+($AV$103-$AV$106)/((1+(AO112/$AV$105)^$AV$104)^$AV$107)</f>
        <v>96.999904934198142</v>
      </c>
    </row>
    <row r="113" spans="9:45">
      <c r="AI113">
        <v>8</v>
      </c>
      <c r="AJ113">
        <v>84</v>
      </c>
      <c r="AO113">
        <v>2</v>
      </c>
      <c r="AS113">
        <f t="shared" si="12"/>
        <v>96.999904903886659</v>
      </c>
    </row>
    <row r="114" spans="9:45">
      <c r="AI114">
        <v>8</v>
      </c>
      <c r="AJ114">
        <v>80</v>
      </c>
      <c r="AO114">
        <v>3</v>
      </c>
      <c r="AS114">
        <f t="shared" si="12"/>
        <v>96.95758273610771</v>
      </c>
    </row>
    <row r="115" spans="9:45">
      <c r="AI115">
        <v>10</v>
      </c>
      <c r="AJ115">
        <v>81</v>
      </c>
      <c r="AK115">
        <f>AVERAGE(AI115:AI117)</f>
        <v>10</v>
      </c>
      <c r="AL115">
        <f>AVERAGE(AJ115:AJ117)</f>
        <v>81.666666666666671</v>
      </c>
      <c r="AM115">
        <f t="shared" ref="AM115" si="13">STDEV(AJ115:AJ117)</f>
        <v>2.0816659994661331</v>
      </c>
      <c r="AO115">
        <v>4</v>
      </c>
      <c r="AS115">
        <f t="shared" si="12"/>
        <v>80.777777810750365</v>
      </c>
    </row>
    <row r="116" spans="9:45">
      <c r="AI116">
        <v>10</v>
      </c>
      <c r="AJ116">
        <v>84</v>
      </c>
      <c r="AO116">
        <v>5</v>
      </c>
      <c r="AS116">
        <f t="shared" si="12"/>
        <v>80.777777752517238</v>
      </c>
    </row>
    <row r="117" spans="9:45">
      <c r="AI117">
        <v>10</v>
      </c>
      <c r="AJ117">
        <v>80</v>
      </c>
      <c r="AO117">
        <v>6</v>
      </c>
      <c r="AS117">
        <f t="shared" si="12"/>
        <v>80.777777752517238</v>
      </c>
    </row>
    <row r="118" spans="9:45">
      <c r="J118" s="15"/>
      <c r="K118" s="16"/>
      <c r="L118" s="16"/>
      <c r="M118" s="16"/>
      <c r="N118" s="16"/>
      <c r="O118" s="16"/>
      <c r="P118" s="16"/>
      <c r="AO118">
        <v>7</v>
      </c>
      <c r="AS118">
        <f t="shared" si="12"/>
        <v>80.777777752517238</v>
      </c>
    </row>
    <row r="119" spans="9:45">
      <c r="AO119">
        <v>8</v>
      </c>
      <c r="AS119">
        <f t="shared" si="12"/>
        <v>80.777777752517238</v>
      </c>
    </row>
    <row r="120" spans="9:45">
      <c r="I120" s="20" t="s">
        <v>100</v>
      </c>
      <c r="R120" s="20" t="s">
        <v>101</v>
      </c>
      <c r="AO120">
        <v>9</v>
      </c>
      <c r="AS120">
        <f t="shared" si="12"/>
        <v>80.777777752517238</v>
      </c>
    </row>
    <row r="121" spans="9:45">
      <c r="J121">
        <v>0</v>
      </c>
      <c r="K121">
        <v>2</v>
      </c>
      <c r="L121">
        <v>4</v>
      </c>
      <c r="M121">
        <v>8</v>
      </c>
      <c r="N121">
        <v>16</v>
      </c>
      <c r="O121">
        <v>24</v>
      </c>
      <c r="P121">
        <v>48</v>
      </c>
      <c r="S121">
        <v>0</v>
      </c>
      <c r="T121">
        <v>2</v>
      </c>
      <c r="U121">
        <v>4</v>
      </c>
      <c r="V121">
        <v>8</v>
      </c>
      <c r="W121">
        <v>16</v>
      </c>
      <c r="X121">
        <v>24</v>
      </c>
      <c r="Y121">
        <v>48</v>
      </c>
      <c r="AA121">
        <v>0</v>
      </c>
      <c r="AB121">
        <v>4</v>
      </c>
      <c r="AC121">
        <v>16</v>
      </c>
      <c r="AD121">
        <v>24</v>
      </c>
      <c r="AE121">
        <v>48</v>
      </c>
      <c r="AO121">
        <v>10</v>
      </c>
      <c r="AS121">
        <f t="shared" si="12"/>
        <v>80.777777752517238</v>
      </c>
    </row>
    <row r="122" spans="9:45">
      <c r="I122" s="1" t="s">
        <v>99</v>
      </c>
      <c r="J122" s="61">
        <v>22.257477903549326</v>
      </c>
      <c r="K122" s="61">
        <v>22.4659754193632</v>
      </c>
      <c r="L122" s="61">
        <v>29.890655004135809</v>
      </c>
      <c r="M122" s="61">
        <v>41.018840653536579</v>
      </c>
      <c r="N122" s="61">
        <v>61.693285088675488</v>
      </c>
      <c r="O122" s="61">
        <v>66.844750730467652</v>
      </c>
      <c r="P122" s="61">
        <v>82.309355624305994</v>
      </c>
      <c r="R122" s="1" t="s">
        <v>342</v>
      </c>
      <c r="S122" s="4">
        <v>13.206815176591938</v>
      </c>
      <c r="T122" s="4">
        <v>13.383234161132156</v>
      </c>
      <c r="U122" s="4">
        <v>17.64178230304196</v>
      </c>
      <c r="V122" s="4">
        <v>23.385023085728918</v>
      </c>
      <c r="W122" s="4">
        <v>33.654540513892123</v>
      </c>
      <c r="X122" s="4">
        <v>35.638669334130924</v>
      </c>
      <c r="Y122" s="4">
        <v>43.132543954961257</v>
      </c>
      <c r="AA122" s="4">
        <v>5.4726409954371293</v>
      </c>
      <c r="AB122" s="4">
        <v>7.6889237113049616</v>
      </c>
      <c r="AC122" s="4">
        <v>18.59784538618813</v>
      </c>
      <c r="AD122" s="4">
        <v>20.569140199693621</v>
      </c>
      <c r="AE122" s="4">
        <v>25.121859823169327</v>
      </c>
    </row>
    <row r="123" spans="9:45">
      <c r="I123" s="82">
        <v>0.02</v>
      </c>
      <c r="J123" s="61">
        <v>22.257477903549326</v>
      </c>
      <c r="K123" s="61">
        <v>22.995051456599739</v>
      </c>
      <c r="L123" s="61">
        <v>30.936893745024573</v>
      </c>
      <c r="M123" s="61">
        <v>41.609904699078214</v>
      </c>
      <c r="N123" s="61">
        <v>62.080264750081646</v>
      </c>
      <c r="O123" s="61">
        <v>69.764332035325026</v>
      </c>
      <c r="P123" s="61">
        <v>81.069402961889779</v>
      </c>
      <c r="R123" s="82">
        <v>0.02</v>
      </c>
      <c r="S123" s="4">
        <v>13.206815176591938</v>
      </c>
      <c r="T123" s="4">
        <v>13.668768081953971</v>
      </c>
      <c r="U123" s="4">
        <v>18.155293209479343</v>
      </c>
      <c r="V123" s="4">
        <v>23.739929169202384</v>
      </c>
      <c r="W123" s="4">
        <v>33.286526528360589</v>
      </c>
      <c r="X123" s="4">
        <v>36.221194710997857</v>
      </c>
      <c r="Y123" s="4">
        <v>41.977485320252931</v>
      </c>
      <c r="AA123" s="4">
        <v>5.4726409954371293</v>
      </c>
      <c r="AB123" s="4">
        <v>7.9870870540991845</v>
      </c>
      <c r="AC123" s="4">
        <v>18.576517549166613</v>
      </c>
      <c r="AD123" s="4">
        <v>22.320735256153796</v>
      </c>
      <c r="AE123" s="4">
        <v>25.299895682308957</v>
      </c>
    </row>
    <row r="124" spans="9:45">
      <c r="I124" s="82">
        <v>0.04</v>
      </c>
      <c r="J124" s="61">
        <v>22.257477903549326</v>
      </c>
      <c r="K124" s="61">
        <v>22.426743988629223</v>
      </c>
      <c r="L124" s="61">
        <v>30.627271535696291</v>
      </c>
      <c r="M124" s="61">
        <v>43.666952157678821</v>
      </c>
      <c r="N124" s="61">
        <v>60.834580473575151</v>
      </c>
      <c r="O124" s="61">
        <v>67.461304302441064</v>
      </c>
      <c r="P124" s="4">
        <v>87.810868954422517</v>
      </c>
      <c r="R124" s="82">
        <v>0.04</v>
      </c>
      <c r="S124" s="4">
        <v>13.206815176591938</v>
      </c>
      <c r="T124" s="4">
        <v>13.217055931308773</v>
      </c>
      <c r="U124" s="4">
        <v>17.909052142227655</v>
      </c>
      <c r="V124" s="4">
        <v>24.623124226468516</v>
      </c>
      <c r="W124" s="4">
        <v>32.210868307523491</v>
      </c>
      <c r="X124" s="4">
        <v>35.59774904694509</v>
      </c>
      <c r="Y124" s="4">
        <v>45.020148671131459</v>
      </c>
      <c r="AA124" s="4">
        <v>5.4726409954371293</v>
      </c>
      <c r="AB124" s="4">
        <v>7.8538524582778502</v>
      </c>
      <c r="AC124" s="4">
        <v>19.070219012578953</v>
      </c>
      <c r="AD124" s="4">
        <v>21.415290739598586</v>
      </c>
      <c r="AE124" s="4">
        <v>28.239705202297852</v>
      </c>
    </row>
    <row r="125" spans="9:45">
      <c r="I125" s="82">
        <v>0.06</v>
      </c>
      <c r="J125" s="61">
        <v>22.257477903549326</v>
      </c>
      <c r="K125" s="61">
        <v>23.06518180423058</v>
      </c>
      <c r="L125" s="61">
        <v>31.887266888785877</v>
      </c>
      <c r="M125" s="61">
        <v>41.801829673090872</v>
      </c>
      <c r="N125" s="61">
        <v>57.565512683356957</v>
      </c>
      <c r="O125" s="61">
        <v>68.182433350476458</v>
      </c>
      <c r="P125" s="4">
        <v>84.129932217692954</v>
      </c>
      <c r="R125" s="82">
        <v>0.06</v>
      </c>
      <c r="S125" s="4">
        <v>13.206815176591938</v>
      </c>
      <c r="T125" s="4">
        <v>13.714017137973466</v>
      </c>
      <c r="U125" s="4">
        <v>18.684798138842542</v>
      </c>
      <c r="V125" s="4">
        <v>23.297329920861518</v>
      </c>
      <c r="W125" s="4">
        <v>30.527964679543587</v>
      </c>
      <c r="X125" s="4">
        <v>35.483432889583291</v>
      </c>
      <c r="Y125" s="4">
        <v>43.150497695698022</v>
      </c>
      <c r="AA125" s="4">
        <v>5.4726409954371293</v>
      </c>
      <c r="AB125" s="4">
        <v>8.3199994045507424</v>
      </c>
      <c r="AC125" s="4">
        <v>18.223087785161393</v>
      </c>
      <c r="AD125" s="4">
        <v>22.44360365707762</v>
      </c>
      <c r="AE125" s="4">
        <v>27.911660877349519</v>
      </c>
    </row>
    <row r="126" spans="9:45">
      <c r="I126" s="82">
        <v>0.08</v>
      </c>
      <c r="J126" s="61">
        <v>22.257477903549326</v>
      </c>
      <c r="K126" s="61">
        <v>24.054278468225117</v>
      </c>
      <c r="L126" s="61">
        <v>30.526653366650873</v>
      </c>
      <c r="M126" s="61">
        <v>40.879294408432635</v>
      </c>
      <c r="N126" s="61">
        <v>57.283973107489146</v>
      </c>
      <c r="O126" s="61">
        <v>67.18341287823759</v>
      </c>
      <c r="P126" s="4">
        <v>86.278874499892083</v>
      </c>
      <c r="R126" s="82">
        <v>0.08</v>
      </c>
      <c r="S126" s="4">
        <v>13.206815176591938</v>
      </c>
      <c r="T126" s="4">
        <v>14.253895966713664</v>
      </c>
      <c r="U126" s="4">
        <v>17.727836980152102</v>
      </c>
      <c r="V126" s="4">
        <v>22.735604973661342</v>
      </c>
      <c r="W126" s="4">
        <v>29.985047776736113</v>
      </c>
      <c r="X126" s="4">
        <v>34.553675313299429</v>
      </c>
      <c r="Y126" s="4">
        <v>43.586533423752996</v>
      </c>
      <c r="AA126" s="4">
        <v>5.4726409954371302</v>
      </c>
      <c r="AB126" s="4">
        <v>8.0391981057863955</v>
      </c>
      <c r="AC126" s="4">
        <v>18.758110829902062</v>
      </c>
      <c r="AD126" s="4">
        <v>22.803717954094186</v>
      </c>
      <c r="AE126" s="4">
        <v>29.022083511171388</v>
      </c>
    </row>
    <row r="133" spans="9:42" ht="18.75">
      <c r="AP133" s="317" t="s">
        <v>652</v>
      </c>
    </row>
    <row r="134" spans="9:42">
      <c r="AP134" s="317" t="s">
        <v>653</v>
      </c>
    </row>
    <row r="141" spans="9:42">
      <c r="I141" s="22" t="s">
        <v>103</v>
      </c>
    </row>
    <row r="142" spans="9:42">
      <c r="J142">
        <v>0</v>
      </c>
      <c r="K142">
        <v>2</v>
      </c>
      <c r="L142">
        <v>4</v>
      </c>
      <c r="M142">
        <v>8</v>
      </c>
      <c r="N142">
        <v>16</v>
      </c>
      <c r="O142">
        <v>24</v>
      </c>
      <c r="P142">
        <v>48</v>
      </c>
    </row>
    <row r="143" spans="9:42">
      <c r="I143" s="1" t="s">
        <v>342</v>
      </c>
      <c r="J143" s="4">
        <v>2.4195289713126908</v>
      </c>
      <c r="K143" s="4">
        <v>2.3385932164264802</v>
      </c>
      <c r="L143" s="4">
        <v>2.2963465122845719</v>
      </c>
      <c r="M143" s="4">
        <v>2.0646054529667643</v>
      </c>
      <c r="N143" s="4">
        <v>1.8098389349590533</v>
      </c>
      <c r="O143" s="4">
        <v>1.7347241900131618</v>
      </c>
      <c r="P143" s="4">
        <v>1.7193556600623197</v>
      </c>
    </row>
    <row r="144" spans="9:42">
      <c r="I144" s="82">
        <v>0.02</v>
      </c>
      <c r="J144" s="4">
        <v>2.4195289713126908</v>
      </c>
      <c r="K144" s="4">
        <v>2.3615873787546682</v>
      </c>
      <c r="L144" s="4">
        <v>2.2751635481119066</v>
      </c>
      <c r="M144" s="4">
        <v>2.0768177801222039</v>
      </c>
      <c r="N144" s="4">
        <v>1.7913448701704509</v>
      </c>
      <c r="O144" s="4">
        <v>1.6269428582006897</v>
      </c>
      <c r="P144" s="4">
        <v>1.6594451159348422</v>
      </c>
    </row>
    <row r="145" spans="9:16">
      <c r="I145" s="82">
        <v>0.04</v>
      </c>
      <c r="J145" s="4">
        <v>2.4195289713126908</v>
      </c>
      <c r="K145" s="4">
        <v>2.3420179656848714</v>
      </c>
      <c r="L145" s="4">
        <v>2.2814292473288731</v>
      </c>
      <c r="M145" s="4">
        <v>1.9497032626523148</v>
      </c>
      <c r="N145" s="4">
        <v>1.6962818923496705</v>
      </c>
      <c r="O145" s="4">
        <v>1.6641048874965565</v>
      </c>
      <c r="P145" s="4">
        <v>1.5994675361608202</v>
      </c>
    </row>
    <row r="146" spans="9:16">
      <c r="I146" s="82">
        <v>0.06</v>
      </c>
      <c r="J146" s="4">
        <v>2.4195289713126908</v>
      </c>
      <c r="K146" s="4">
        <v>2.3498750916731073</v>
      </c>
      <c r="L146" s="4">
        <v>2.2717915753565658</v>
      </c>
      <c r="M146" s="4">
        <v>1.9379287948062469</v>
      </c>
      <c r="N146" s="4">
        <v>1.6759121706116982</v>
      </c>
      <c r="O146" s="4">
        <v>1.5831198199123566</v>
      </c>
      <c r="P146" s="4">
        <v>1.5453815677752789</v>
      </c>
    </row>
    <row r="147" spans="9:16">
      <c r="I147" s="82">
        <v>0.08</v>
      </c>
      <c r="J147" s="4">
        <v>2.4195289713126908</v>
      </c>
      <c r="K147" s="4">
        <v>2.3248236752066984</v>
      </c>
      <c r="L147" s="4">
        <v>2.2053613286503939</v>
      </c>
      <c r="M147" s="4">
        <v>1.8864327706107236</v>
      </c>
      <c r="N147" s="4">
        <v>1.5988467150591665</v>
      </c>
      <c r="O147" s="4">
        <v>1.5153378125495951</v>
      </c>
      <c r="P147" s="4">
        <v>1.5024628933649467</v>
      </c>
    </row>
    <row r="166" spans="9:27" ht="18">
      <c r="I166" t="s">
        <v>343</v>
      </c>
    </row>
    <row r="167" spans="9:27">
      <c r="I167" s="11" t="s">
        <v>57</v>
      </c>
      <c r="J167" s="83">
        <v>9.73333333333333E-2</v>
      </c>
      <c r="K167" s="345">
        <f>AVERAGE(J167:J169)</f>
        <v>9.7333333333333327E-2</v>
      </c>
      <c r="L167" s="11" t="s">
        <v>92</v>
      </c>
      <c r="M167" s="84">
        <v>9.6000000000000002E-2</v>
      </c>
      <c r="N167" s="348">
        <f>AVERAGE(M167:M169)</f>
        <v>9.633333333333334E-2</v>
      </c>
      <c r="O167" s="11" t="s">
        <v>93</v>
      </c>
      <c r="P167" s="85">
        <v>0.11600000000000001</v>
      </c>
      <c r="Q167" s="348">
        <f>AVERAGE(P167:P169)</f>
        <v>0.12066666666666666</v>
      </c>
      <c r="R167" s="11" t="s">
        <v>94</v>
      </c>
      <c r="S167" s="85">
        <v>0.14899999999999999</v>
      </c>
      <c r="T167" s="348">
        <f>AVERAGE(S167:S169)</f>
        <v>0.14699999999999999</v>
      </c>
      <c r="U167" s="11" t="s">
        <v>95</v>
      </c>
      <c r="V167" s="85">
        <v>0.17</v>
      </c>
      <c r="W167" s="348">
        <f>AVERAGE(V167:V169)</f>
        <v>0.16300000000000001</v>
      </c>
      <c r="X167" s="11" t="s">
        <v>96</v>
      </c>
      <c r="Y167" s="85">
        <v>0.17</v>
      </c>
      <c r="Z167" s="348">
        <f>AVERAGE(Y167:Y169)</f>
        <v>0.18566666666666665</v>
      </c>
      <c r="AA167" s="85">
        <v>0.22700000000000001</v>
      </c>
    </row>
    <row r="168" spans="9:27">
      <c r="I168" s="11" t="s">
        <v>58</v>
      </c>
      <c r="J168" s="83">
        <v>9.7333333333333341E-2</v>
      </c>
      <c r="K168" s="346"/>
      <c r="L168" s="11" t="s">
        <v>59</v>
      </c>
      <c r="M168" s="84">
        <v>9.6000000000000002E-2</v>
      </c>
      <c r="N168" s="349"/>
      <c r="O168" s="11" t="s">
        <v>60</v>
      </c>
      <c r="P168" s="85">
        <v>0.13200000000000001</v>
      </c>
      <c r="Q168" s="349"/>
      <c r="R168" s="11" t="s">
        <v>61</v>
      </c>
      <c r="S168" s="85">
        <v>0.14499999999999999</v>
      </c>
      <c r="T168" s="349"/>
      <c r="U168" s="11" t="s">
        <v>62</v>
      </c>
      <c r="V168" s="85">
        <v>0.159</v>
      </c>
      <c r="W168" s="349"/>
      <c r="X168" s="11" t="s">
        <v>63</v>
      </c>
      <c r="Y168" s="85">
        <v>0.20100000000000001</v>
      </c>
      <c r="Z168" s="349"/>
      <c r="AA168" s="85">
        <v>0.20899999999999999</v>
      </c>
    </row>
    <row r="169" spans="9:27">
      <c r="I169" s="11" t="s">
        <v>65</v>
      </c>
      <c r="J169" s="86">
        <v>9.7333333333333341E-2</v>
      </c>
      <c r="K169" s="347"/>
      <c r="L169" s="11" t="s">
        <v>66</v>
      </c>
      <c r="M169" s="84">
        <v>9.7000000000000003E-2</v>
      </c>
      <c r="N169" s="350"/>
      <c r="O169" s="11" t="s">
        <v>67</v>
      </c>
      <c r="P169" s="87">
        <v>0.114</v>
      </c>
      <c r="Q169" s="350"/>
      <c r="R169" s="11" t="s">
        <v>68</v>
      </c>
      <c r="S169" s="87">
        <v>0.14699999999999999</v>
      </c>
      <c r="T169" s="350"/>
      <c r="U169" s="11" t="s">
        <v>69</v>
      </c>
      <c r="V169" s="87">
        <v>0.16</v>
      </c>
      <c r="W169" s="350"/>
      <c r="X169" s="11" t="s">
        <v>70</v>
      </c>
      <c r="Y169" s="87">
        <v>0.186</v>
      </c>
      <c r="Z169" s="350"/>
      <c r="AA169" s="87">
        <v>0.22600000000000001</v>
      </c>
    </row>
    <row r="170" spans="9:27">
      <c r="I170" s="12" t="s">
        <v>72</v>
      </c>
      <c r="J170" s="86">
        <v>9.7333333333333341E-2</v>
      </c>
      <c r="K170" s="345">
        <f>AVERAGE(J170:J172)</f>
        <v>9.7333333333333341E-2</v>
      </c>
      <c r="L170" s="11" t="s">
        <v>73</v>
      </c>
      <c r="M170" s="84">
        <v>0.11600000000000001</v>
      </c>
      <c r="N170" s="348">
        <f>AVERAGE(M170:M172)</f>
        <v>0.11633333333333333</v>
      </c>
      <c r="O170" s="11" t="s">
        <v>74</v>
      </c>
      <c r="P170" s="87">
        <v>0.10199999999999999</v>
      </c>
      <c r="Q170" s="348">
        <f>AVERAGE(P170:P172)</f>
        <v>0.10100000000000002</v>
      </c>
      <c r="R170" s="11" t="s">
        <v>75</v>
      </c>
      <c r="S170" s="87">
        <v>0.109</v>
      </c>
      <c r="T170" s="348">
        <f>AVERAGE(S170:S172)</f>
        <v>0.10733333333333334</v>
      </c>
      <c r="U170" s="11" t="s">
        <v>76</v>
      </c>
      <c r="V170" s="87">
        <v>0.107</v>
      </c>
      <c r="W170" s="348">
        <f>AVERAGE(V170:V172)</f>
        <v>0.11066666666666668</v>
      </c>
      <c r="X170" s="11" t="s">
        <v>77</v>
      </c>
      <c r="Y170" s="87">
        <v>0.20300000000000001</v>
      </c>
      <c r="Z170" s="348">
        <f>AVERAGE(Y170:Y172)</f>
        <v>0.20966666666666667</v>
      </c>
      <c r="AA170" s="87">
        <v>0.22500000000000001</v>
      </c>
    </row>
    <row r="171" spans="9:27">
      <c r="I171" s="12" t="s">
        <v>79</v>
      </c>
      <c r="J171" s="86">
        <v>9.7333333333333341E-2</v>
      </c>
      <c r="K171" s="346"/>
      <c r="L171" s="11" t="s">
        <v>80</v>
      </c>
      <c r="M171" s="84">
        <v>0.11799999999999999</v>
      </c>
      <c r="N171" s="349"/>
      <c r="O171" s="11" t="s">
        <v>81</v>
      </c>
      <c r="P171" s="87">
        <v>0.1</v>
      </c>
      <c r="Q171" s="349"/>
      <c r="R171" s="11" t="s">
        <v>82</v>
      </c>
      <c r="S171" s="87">
        <v>0.106</v>
      </c>
      <c r="T171" s="349"/>
      <c r="U171" s="11" t="s">
        <v>83</v>
      </c>
      <c r="V171" s="87">
        <v>0.114</v>
      </c>
      <c r="W171" s="349"/>
      <c r="X171" s="11" t="s">
        <v>84</v>
      </c>
      <c r="Y171" s="87">
        <v>0.21199999999999999</v>
      </c>
      <c r="Z171" s="349"/>
      <c r="AA171" s="87">
        <v>0.254</v>
      </c>
    </row>
    <row r="172" spans="9:27">
      <c r="I172" s="12" t="s">
        <v>56</v>
      </c>
      <c r="J172" s="86">
        <v>9.7333333333333341E-2</v>
      </c>
      <c r="K172" s="347"/>
      <c r="L172" s="11" t="s">
        <v>86</v>
      </c>
      <c r="M172" s="84">
        <v>0.115</v>
      </c>
      <c r="N172" s="350"/>
      <c r="O172" s="11" t="s">
        <v>87</v>
      </c>
      <c r="P172" s="87">
        <v>0.10100000000000001</v>
      </c>
      <c r="Q172" s="350"/>
      <c r="R172" s="11" t="s">
        <v>88</v>
      </c>
      <c r="S172" s="87">
        <v>0.107</v>
      </c>
      <c r="T172" s="350"/>
      <c r="U172" s="11" t="s">
        <v>89</v>
      </c>
      <c r="V172" s="87">
        <v>0.111</v>
      </c>
      <c r="W172" s="350"/>
      <c r="X172" s="11" t="s">
        <v>90</v>
      </c>
      <c r="Y172" s="87">
        <v>0.214</v>
      </c>
      <c r="Z172" s="350"/>
      <c r="AA172" s="87">
        <v>0.27700000000000002</v>
      </c>
    </row>
    <row r="173" spans="9:27">
      <c r="I173" s="12" t="s">
        <v>251</v>
      </c>
      <c r="J173" s="86">
        <v>9.7333333333333341E-2</v>
      </c>
      <c r="K173" s="345">
        <f>AVERAGE(J173:J175)</f>
        <v>9.7333333333333341E-2</v>
      </c>
      <c r="L173" s="11" t="s">
        <v>252</v>
      </c>
      <c r="M173" s="84">
        <v>0.12</v>
      </c>
      <c r="N173" s="348">
        <f>AVERAGE(M173:M175)</f>
        <v>0.12133333333333333</v>
      </c>
      <c r="O173" s="11" t="s">
        <v>253</v>
      </c>
      <c r="P173" s="87">
        <v>9.7000000000000003E-2</v>
      </c>
      <c r="Q173" s="348">
        <f>AVERAGE(P173:P175)</f>
        <v>9.8333333333333342E-2</v>
      </c>
      <c r="R173" s="11" t="s">
        <v>255</v>
      </c>
      <c r="S173" s="87">
        <v>9.8000000000000004E-2</v>
      </c>
      <c r="T173" s="348">
        <f>AVERAGE(S173:S175)</f>
        <v>9.9999999999999992E-2</v>
      </c>
      <c r="U173" s="11" t="s">
        <v>256</v>
      </c>
      <c r="V173" s="87">
        <v>0.109</v>
      </c>
      <c r="W173" s="348">
        <f>AVERAGE(V173:V175)</f>
        <v>0.10766666666666667</v>
      </c>
      <c r="X173" s="11" t="s">
        <v>257</v>
      </c>
      <c r="Y173" s="87">
        <v>0.20100000000000001</v>
      </c>
      <c r="Z173" s="348">
        <f>AVERAGE(Y173:Y175)</f>
        <v>0.20766666666666667</v>
      </c>
      <c r="AA173" s="87">
        <v>0.247</v>
      </c>
    </row>
    <row r="174" spans="9:27">
      <c r="I174" s="12" t="s">
        <v>259</v>
      </c>
      <c r="J174" s="86">
        <v>9.7333333333333341E-2</v>
      </c>
      <c r="K174" s="346"/>
      <c r="L174" s="11" t="s">
        <v>260</v>
      </c>
      <c r="M174" s="84">
        <v>0.121</v>
      </c>
      <c r="N174" s="349"/>
      <c r="O174" s="11" t="s">
        <v>261</v>
      </c>
      <c r="P174" s="87">
        <v>9.9000000000000005E-2</v>
      </c>
      <c r="Q174" s="349"/>
      <c r="R174" s="11" t="s">
        <v>262</v>
      </c>
      <c r="S174" s="87">
        <v>9.9000000000000005E-2</v>
      </c>
      <c r="T174" s="349"/>
      <c r="U174" s="11" t="s">
        <v>263</v>
      </c>
      <c r="V174" s="87">
        <v>0.106</v>
      </c>
      <c r="W174" s="349"/>
      <c r="X174" s="11" t="s">
        <v>264</v>
      </c>
      <c r="Y174" s="87">
        <v>0.20799999999999999</v>
      </c>
      <c r="Z174" s="349"/>
      <c r="AA174" s="87">
        <v>0.253</v>
      </c>
    </row>
    <row r="175" spans="9:27">
      <c r="I175" s="12" t="s">
        <v>266</v>
      </c>
      <c r="J175" s="86">
        <v>9.7333333333333341E-2</v>
      </c>
      <c r="K175" s="347"/>
      <c r="L175" s="11" t="s">
        <v>267</v>
      </c>
      <c r="M175" s="84">
        <v>0.123</v>
      </c>
      <c r="N175" s="350"/>
      <c r="O175" s="11" t="s">
        <v>268</v>
      </c>
      <c r="P175" s="87">
        <v>9.9000000000000005E-2</v>
      </c>
      <c r="Q175" s="350"/>
      <c r="R175" s="11" t="s">
        <v>269</v>
      </c>
      <c r="S175" s="87">
        <v>0.10299999999999999</v>
      </c>
      <c r="T175" s="350"/>
      <c r="U175" s="11" t="s">
        <v>270</v>
      </c>
      <c r="V175" s="87">
        <v>0.108</v>
      </c>
      <c r="W175" s="350"/>
      <c r="X175" s="11" t="s">
        <v>271</v>
      </c>
      <c r="Y175" s="87">
        <v>0.214</v>
      </c>
      <c r="Z175" s="350"/>
      <c r="AA175" s="87">
        <v>0.25</v>
      </c>
    </row>
    <row r="176" spans="9:27">
      <c r="I176" s="12" t="s">
        <v>273</v>
      </c>
      <c r="J176" s="86">
        <v>9.7333333333333341E-2</v>
      </c>
      <c r="K176" s="345">
        <f>AVERAGE(J176:J178)</f>
        <v>9.7333333333333341E-2</v>
      </c>
      <c r="L176" s="11" t="s">
        <v>274</v>
      </c>
      <c r="M176" s="84">
        <v>0.123</v>
      </c>
      <c r="N176" s="348">
        <f>AVERAGE(M176:M178)</f>
        <v>0.12133333333333333</v>
      </c>
      <c r="O176" s="11" t="s">
        <v>275</v>
      </c>
      <c r="P176" s="87">
        <v>9.5000000000000001E-2</v>
      </c>
      <c r="Q176" s="348">
        <f>AVERAGE(P176:P178)</f>
        <v>9.8333333333333342E-2</v>
      </c>
      <c r="R176" s="11" t="s">
        <v>276</v>
      </c>
      <c r="S176" s="87">
        <v>0.10100000000000001</v>
      </c>
      <c r="T176" s="348">
        <f>AVERAGE(S176:S178)</f>
        <v>9.6666666666666679E-2</v>
      </c>
      <c r="U176" s="11" t="s">
        <v>277</v>
      </c>
      <c r="V176" s="87">
        <v>0.10100000000000001</v>
      </c>
      <c r="W176" s="348">
        <f>AVERAGE(V176:V178)</f>
        <v>0.10766666666666667</v>
      </c>
      <c r="X176" s="11" t="s">
        <v>278</v>
      </c>
      <c r="Y176" s="87">
        <v>0.182</v>
      </c>
      <c r="Z176" s="348">
        <f>AVERAGE(Y176:Y178)</f>
        <v>0.18966666666666665</v>
      </c>
      <c r="AA176" s="87">
        <v>0.26100000000000001</v>
      </c>
    </row>
    <row r="177" spans="9:27">
      <c r="I177" s="12" t="s">
        <v>280</v>
      </c>
      <c r="J177" s="86">
        <v>9.7333333333333341E-2</v>
      </c>
      <c r="K177" s="346"/>
      <c r="L177" s="11" t="s">
        <v>281</v>
      </c>
      <c r="M177" s="84">
        <v>0.12</v>
      </c>
      <c r="N177" s="349"/>
      <c r="O177" s="11" t="s">
        <v>282</v>
      </c>
      <c r="P177" s="87">
        <v>9.9000000000000005E-2</v>
      </c>
      <c r="Q177" s="349"/>
      <c r="R177" s="11" t="s">
        <v>283</v>
      </c>
      <c r="S177" s="87">
        <v>9.4E-2</v>
      </c>
      <c r="T177" s="349"/>
      <c r="U177" s="11" t="s">
        <v>284</v>
      </c>
      <c r="V177" s="87">
        <v>0.113</v>
      </c>
      <c r="W177" s="349"/>
      <c r="X177" s="11" t="s">
        <v>285</v>
      </c>
      <c r="Y177" s="87">
        <v>0.17899999999999999</v>
      </c>
      <c r="Z177" s="349"/>
      <c r="AA177" s="87">
        <v>0.23200000000000001</v>
      </c>
    </row>
    <row r="178" spans="9:27">
      <c r="I178" s="12" t="s">
        <v>287</v>
      </c>
      <c r="J178" s="86">
        <v>9.7333333333333341E-2</v>
      </c>
      <c r="K178" s="347"/>
      <c r="L178" s="11" t="s">
        <v>288</v>
      </c>
      <c r="M178" s="84">
        <v>0.121</v>
      </c>
      <c r="N178" s="350"/>
      <c r="O178" s="11" t="s">
        <v>289</v>
      </c>
      <c r="P178" s="87">
        <v>0.10100000000000001</v>
      </c>
      <c r="Q178" s="350"/>
      <c r="R178" s="11" t="s">
        <v>290</v>
      </c>
      <c r="S178" s="87">
        <v>9.5000000000000001E-2</v>
      </c>
      <c r="T178" s="350"/>
      <c r="U178" s="11" t="s">
        <v>291</v>
      </c>
      <c r="V178" s="87">
        <v>0.109</v>
      </c>
      <c r="W178" s="350"/>
      <c r="X178" s="11" t="s">
        <v>292</v>
      </c>
      <c r="Y178" s="87">
        <v>0.20799999999999999</v>
      </c>
      <c r="Z178" s="350"/>
      <c r="AA178" s="87">
        <v>0.24199999999999999</v>
      </c>
    </row>
    <row r="179" spans="9:27">
      <c r="I179" s="12" t="s">
        <v>294</v>
      </c>
      <c r="J179" s="86">
        <v>9.7333333333333341E-2</v>
      </c>
      <c r="K179" s="345">
        <f>AVERAGE(J179:J181)</f>
        <v>9.7333333333333341E-2</v>
      </c>
      <c r="L179" s="11" t="s">
        <v>295</v>
      </c>
      <c r="M179" s="84">
        <v>0.105</v>
      </c>
      <c r="N179" s="348">
        <f>AVERAGE(M179:M181)</f>
        <v>0.10433333333333333</v>
      </c>
      <c r="O179" s="11" t="s">
        <v>296</v>
      </c>
      <c r="P179" s="87">
        <v>9.2999999999999999E-2</v>
      </c>
      <c r="Q179" s="348">
        <f>AVERAGE(P179:P181)</f>
        <v>9.4000000000000014E-2</v>
      </c>
      <c r="R179" s="11" t="s">
        <v>297</v>
      </c>
      <c r="S179" s="87">
        <v>0.10100000000000001</v>
      </c>
      <c r="T179" s="348">
        <f>AVERAGE(S179:S181)</f>
        <v>9.6666666666666679E-2</v>
      </c>
      <c r="U179" s="11" t="s">
        <v>298</v>
      </c>
      <c r="V179" s="87">
        <v>0.10199999999999999</v>
      </c>
      <c r="W179" s="348">
        <f>AVERAGE(V179:V181)</f>
        <v>0.10133333333333334</v>
      </c>
      <c r="X179" s="11" t="s">
        <v>299</v>
      </c>
      <c r="Y179" s="87">
        <v>0.14199999999999999</v>
      </c>
      <c r="Z179" s="348">
        <f>AVERAGE(Y179:Y181)</f>
        <v>0.14466666666666669</v>
      </c>
      <c r="AA179" s="87">
        <v>0.23499999999999999</v>
      </c>
    </row>
    <row r="180" spans="9:27">
      <c r="I180" s="12" t="s">
        <v>301</v>
      </c>
      <c r="J180" s="86">
        <v>9.7333333333333341E-2</v>
      </c>
      <c r="K180" s="346"/>
      <c r="L180" s="11" t="s">
        <v>302</v>
      </c>
      <c r="M180" s="84">
        <v>0.104</v>
      </c>
      <c r="N180" s="349"/>
      <c r="O180" s="11" t="s">
        <v>303</v>
      </c>
      <c r="P180" s="87">
        <v>9.4E-2</v>
      </c>
      <c r="Q180" s="349"/>
      <c r="R180" s="11" t="s">
        <v>304</v>
      </c>
      <c r="S180" s="87">
        <v>9.1999999999999998E-2</v>
      </c>
      <c r="T180" s="349"/>
      <c r="U180" s="11" t="s">
        <v>305</v>
      </c>
      <c r="V180" s="87">
        <v>0.10100000000000001</v>
      </c>
      <c r="W180" s="349"/>
      <c r="X180" s="11" t="s">
        <v>306</v>
      </c>
      <c r="Y180" s="87">
        <v>0.13500000000000001</v>
      </c>
      <c r="Z180" s="349"/>
      <c r="AA180" s="87">
        <v>0.222</v>
      </c>
    </row>
    <row r="181" spans="9:27">
      <c r="I181" s="12" t="s">
        <v>308</v>
      </c>
      <c r="J181" s="86">
        <v>9.7333333333333341E-2</v>
      </c>
      <c r="K181" s="347"/>
      <c r="L181" s="11" t="s">
        <v>309</v>
      </c>
      <c r="M181" s="84">
        <v>0.104</v>
      </c>
      <c r="N181" s="350"/>
      <c r="O181" s="11" t="s">
        <v>310</v>
      </c>
      <c r="P181" s="87">
        <v>9.5000000000000001E-2</v>
      </c>
      <c r="Q181" s="350"/>
      <c r="R181" s="11" t="s">
        <v>311</v>
      </c>
      <c r="S181" s="87">
        <v>9.7000000000000003E-2</v>
      </c>
      <c r="T181" s="350"/>
      <c r="U181" s="11" t="s">
        <v>312</v>
      </c>
      <c r="V181" s="87">
        <v>0.10100000000000001</v>
      </c>
      <c r="W181" s="350"/>
      <c r="X181" s="11" t="s">
        <v>313</v>
      </c>
      <c r="Y181" s="87">
        <v>0.157</v>
      </c>
      <c r="Z181" s="350"/>
      <c r="AA181" s="87">
        <v>0.252</v>
      </c>
    </row>
    <row r="182" spans="9:27">
      <c r="I182" s="12" t="s">
        <v>315</v>
      </c>
      <c r="J182" s="86">
        <v>9.7333333333333341E-2</v>
      </c>
      <c r="K182" s="345">
        <f>AVERAGE(J182:J184)</f>
        <v>9.7333333333333341E-2</v>
      </c>
      <c r="L182" s="11" t="s">
        <v>317</v>
      </c>
      <c r="M182" s="84">
        <v>9.7000000000000003E-2</v>
      </c>
      <c r="N182" s="348">
        <f>AVERAGE(M182:M184)</f>
        <v>0.10000000000000002</v>
      </c>
      <c r="O182" s="11" t="s">
        <v>318</v>
      </c>
      <c r="P182" s="87">
        <v>9.0999999999999998E-2</v>
      </c>
      <c r="Q182" s="348">
        <f>AVERAGE(P182:P184)</f>
        <v>9.4000000000000014E-2</v>
      </c>
      <c r="R182" s="11" t="s">
        <v>319</v>
      </c>
      <c r="S182" s="87">
        <v>0.107</v>
      </c>
      <c r="T182" s="348">
        <f>AVERAGE(S182:S184)</f>
        <v>9.5000000000000015E-2</v>
      </c>
      <c r="U182" s="11" t="s">
        <v>320</v>
      </c>
      <c r="V182" s="87">
        <v>0.10299999999999999</v>
      </c>
      <c r="W182" s="348">
        <f>AVERAGE(V182:V184)</f>
        <v>0.10233333333333333</v>
      </c>
      <c r="X182" s="11" t="s">
        <v>321</v>
      </c>
      <c r="Y182" s="87">
        <v>0.14899999999999999</v>
      </c>
      <c r="Z182" s="348">
        <f>AVERAGE(Y182:Y184)</f>
        <v>0.14899999999999999</v>
      </c>
      <c r="AA182" s="87">
        <v>0.23899999999999999</v>
      </c>
    </row>
    <row r="183" spans="9:27">
      <c r="I183" s="12" t="s">
        <v>323</v>
      </c>
      <c r="J183" s="86">
        <v>9.7333333333333341E-2</v>
      </c>
      <c r="K183" s="346"/>
      <c r="L183" s="11" t="s">
        <v>324</v>
      </c>
      <c r="M183" s="84">
        <v>0.105</v>
      </c>
      <c r="N183" s="349"/>
      <c r="O183" s="11" t="s">
        <v>325</v>
      </c>
      <c r="P183" s="87">
        <v>9.1999999999999998E-2</v>
      </c>
      <c r="Q183" s="349"/>
      <c r="R183" s="11" t="s">
        <v>326</v>
      </c>
      <c r="S183" s="87">
        <v>9.1999999999999998E-2</v>
      </c>
      <c r="T183" s="349"/>
      <c r="U183" s="11" t="s">
        <v>327</v>
      </c>
      <c r="V183" s="87">
        <v>0.1</v>
      </c>
      <c r="W183" s="349"/>
      <c r="X183" s="11" t="s">
        <v>328</v>
      </c>
      <c r="Y183" s="87">
        <v>0.153</v>
      </c>
      <c r="Z183" s="349"/>
      <c r="AA183" s="87">
        <v>0.24299999999999999</v>
      </c>
    </row>
    <row r="184" spans="9:27">
      <c r="I184" s="12" t="s">
        <v>330</v>
      </c>
      <c r="J184" s="86">
        <v>9.7333333333333341E-2</v>
      </c>
      <c r="K184" s="347"/>
      <c r="L184" s="11" t="s">
        <v>331</v>
      </c>
      <c r="M184" s="84">
        <v>9.8000000000000004E-2</v>
      </c>
      <c r="N184" s="350"/>
      <c r="O184" s="11" t="s">
        <v>332</v>
      </c>
      <c r="P184" s="87">
        <v>9.9000000000000005E-2</v>
      </c>
      <c r="Q184" s="350"/>
      <c r="R184" s="11" t="s">
        <v>333</v>
      </c>
      <c r="S184" s="87">
        <v>8.5999999999999993E-2</v>
      </c>
      <c r="T184" s="350"/>
      <c r="U184" s="11" t="s">
        <v>334</v>
      </c>
      <c r="V184" s="87">
        <v>0.104</v>
      </c>
      <c r="W184" s="350"/>
      <c r="X184" s="11" t="s">
        <v>335</v>
      </c>
      <c r="Y184" s="87">
        <v>0.14499999999999999</v>
      </c>
      <c r="Z184" s="350"/>
      <c r="AA184" s="87">
        <v>0.25600000000000001</v>
      </c>
    </row>
    <row r="187" spans="9:27">
      <c r="J187" s="24"/>
      <c r="K187" s="24"/>
      <c r="L187" s="24"/>
      <c r="M187" s="24"/>
      <c r="N187" s="24"/>
      <c r="O187" s="88"/>
      <c r="P187" s="89"/>
    </row>
    <row r="188" spans="9:27">
      <c r="J188" s="24"/>
      <c r="K188" s="24"/>
      <c r="L188" s="24"/>
      <c r="M188" s="24"/>
      <c r="N188" s="24"/>
      <c r="O188" s="88"/>
      <c r="P188" s="89"/>
    </row>
    <row r="189" spans="9:27">
      <c r="J189" s="24"/>
      <c r="K189" s="24"/>
      <c r="L189" s="24"/>
      <c r="M189" s="24"/>
      <c r="N189" s="24"/>
      <c r="O189" s="88"/>
      <c r="P189" s="89"/>
    </row>
    <row r="190" spans="9:27">
      <c r="I190" s="6" t="s">
        <v>759</v>
      </c>
      <c r="J190" s="6">
        <v>0</v>
      </c>
      <c r="K190" s="6">
        <v>3</v>
      </c>
      <c r="L190" s="6">
        <v>6</v>
      </c>
      <c r="M190" s="6">
        <v>12</v>
      </c>
      <c r="N190" s="6">
        <v>24</v>
      </c>
      <c r="O190" s="6">
        <v>48</v>
      </c>
      <c r="P190" s="6">
        <v>72</v>
      </c>
    </row>
    <row r="191" spans="9:27">
      <c r="I191" s="6" t="s">
        <v>345</v>
      </c>
      <c r="J191" s="4">
        <v>0.50234142188165054</v>
      </c>
      <c r="K191" s="4">
        <v>0.47041294167730957</v>
      </c>
      <c r="L191" s="4">
        <v>1.2473392933163043</v>
      </c>
      <c r="M191" s="4">
        <v>2.0881226053639841</v>
      </c>
      <c r="N191" s="4">
        <v>2.5989782886334609</v>
      </c>
      <c r="O191" s="90">
        <v>3.3226905065985517</v>
      </c>
      <c r="P191" s="91">
        <v>4.440187313750533</v>
      </c>
    </row>
    <row r="192" spans="9:27">
      <c r="I192" s="6" t="s">
        <v>346</v>
      </c>
      <c r="J192" s="4">
        <v>0.50234142188165187</v>
      </c>
      <c r="K192" s="4">
        <v>1.1089825457641547</v>
      </c>
      <c r="L192" s="4">
        <v>0.61941251596424063</v>
      </c>
      <c r="M192" s="4">
        <v>0.82162622392507445</v>
      </c>
      <c r="N192" s="4">
        <v>0.92805449127288231</v>
      </c>
      <c r="O192" s="90">
        <v>4.0889740315027669</v>
      </c>
      <c r="P192" s="91">
        <v>5.440613026819924</v>
      </c>
    </row>
    <row r="193" spans="9:26">
      <c r="I193" s="6" t="s">
        <v>347</v>
      </c>
      <c r="J193" s="4">
        <v>0.50234142188165187</v>
      </c>
      <c r="K193" s="4">
        <v>1.2686249467858661</v>
      </c>
      <c r="L193" s="4">
        <v>0.53426990208599412</v>
      </c>
      <c r="M193" s="4">
        <v>0.58748403575989738</v>
      </c>
      <c r="N193" s="4">
        <v>0.83226905065985535</v>
      </c>
      <c r="O193" s="90">
        <v>4.0251170710940825</v>
      </c>
      <c r="P193" s="91">
        <v>5.3767560664112395</v>
      </c>
    </row>
    <row r="194" spans="9:26">
      <c r="I194" s="6" t="s">
        <v>348</v>
      </c>
      <c r="J194" s="4">
        <v>0.50234142188165187</v>
      </c>
      <c r="K194" s="4">
        <v>1.2686249467858661</v>
      </c>
      <c r="L194" s="4">
        <v>0.53426990208599412</v>
      </c>
      <c r="M194" s="4">
        <v>0.48105576841209052</v>
      </c>
      <c r="N194" s="4">
        <v>0.83226905065985535</v>
      </c>
      <c r="O194" s="90">
        <v>3.4504044274159211</v>
      </c>
      <c r="P194" s="91">
        <v>5.2171136653895278</v>
      </c>
    </row>
    <row r="195" spans="9:26">
      <c r="I195" s="6" t="s">
        <v>349</v>
      </c>
      <c r="J195" s="4">
        <v>0.50234142188165187</v>
      </c>
      <c r="K195" s="4">
        <v>0.72584078331204749</v>
      </c>
      <c r="L195" s="4">
        <v>0.39591315453384451</v>
      </c>
      <c r="M195" s="4">
        <v>0.48105576841209052</v>
      </c>
      <c r="N195" s="4">
        <v>0.63005534269902097</v>
      </c>
      <c r="O195" s="90">
        <v>2.01362281822052</v>
      </c>
      <c r="P195" s="91">
        <v>4.9404001702852272</v>
      </c>
    </row>
    <row r="196" spans="9:26">
      <c r="I196" s="6" t="s">
        <v>350</v>
      </c>
      <c r="J196" s="4">
        <v>0.50234142188165187</v>
      </c>
      <c r="K196" s="4">
        <v>0.58748403575989827</v>
      </c>
      <c r="L196" s="4">
        <v>0.39591315453384451</v>
      </c>
      <c r="M196" s="4">
        <v>0.42784163473818682</v>
      </c>
      <c r="N196" s="4">
        <v>0.661983822903363</v>
      </c>
      <c r="O196" s="90">
        <v>2.151979565772669</v>
      </c>
      <c r="P196" s="91">
        <v>5.2490421455938696</v>
      </c>
    </row>
    <row r="203" spans="9:26">
      <c r="I203" t="s">
        <v>351</v>
      </c>
    </row>
    <row r="204" spans="9:26">
      <c r="I204">
        <v>0</v>
      </c>
      <c r="J204" s="92">
        <v>4.2999999999999997E-2</v>
      </c>
      <c r="K204">
        <v>10</v>
      </c>
      <c r="L204" s="92">
        <v>3.1429999999999998</v>
      </c>
      <c r="N204" s="92">
        <v>9.8000000000000004E-2</v>
      </c>
      <c r="Q204" s="24"/>
      <c r="R204" s="24"/>
      <c r="S204" s="24"/>
      <c r="T204" s="24"/>
      <c r="U204" s="24"/>
      <c r="V204" s="24"/>
      <c r="W204" s="24"/>
    </row>
    <row r="205" spans="9:26">
      <c r="I205">
        <v>0</v>
      </c>
      <c r="J205" s="92">
        <v>4.2999999999999997E-2</v>
      </c>
      <c r="K205">
        <v>10</v>
      </c>
      <c r="L205" s="92">
        <v>3.0019999999999998</v>
      </c>
      <c r="N205" s="92">
        <v>9.4E-2</v>
      </c>
      <c r="Q205" s="24"/>
      <c r="R205" s="24"/>
      <c r="S205" s="24"/>
      <c r="T205" s="24"/>
      <c r="U205" s="24"/>
      <c r="V205" s="24"/>
      <c r="W205" s="24"/>
    </row>
    <row r="206" spans="9:26">
      <c r="I206">
        <v>0</v>
      </c>
      <c r="J206" s="92">
        <v>4.2999999999999997E-2</v>
      </c>
      <c r="K206">
        <v>10</v>
      </c>
      <c r="L206" s="92">
        <v>3.492</v>
      </c>
      <c r="N206" s="92">
        <v>0.1</v>
      </c>
      <c r="Q206" s="24"/>
      <c r="R206" s="24"/>
      <c r="S206" s="24"/>
      <c r="T206" s="24"/>
      <c r="U206" s="24"/>
      <c r="V206" s="24"/>
      <c r="W206" s="24"/>
      <c r="Y206" t="s">
        <v>351</v>
      </c>
    </row>
    <row r="207" spans="9:26">
      <c r="I207">
        <v>2.5</v>
      </c>
      <c r="J207" s="92">
        <v>0.99399999999999999</v>
      </c>
      <c r="Q207" s="24"/>
      <c r="R207" s="24"/>
      <c r="S207" s="24"/>
      <c r="T207" s="24"/>
      <c r="U207" s="24"/>
      <c r="V207" s="24"/>
      <c r="W207" s="24"/>
      <c r="Y207">
        <v>0</v>
      </c>
      <c r="Z207" s="92">
        <v>4.2999999999999997E-2</v>
      </c>
    </row>
    <row r="208" spans="9:26">
      <c r="I208">
        <v>2.5</v>
      </c>
      <c r="J208" s="92">
        <v>0.92400000000000004</v>
      </c>
      <c r="Q208" s="24"/>
      <c r="R208" s="24"/>
      <c r="S208" s="24"/>
      <c r="T208" s="24"/>
      <c r="U208" s="24"/>
      <c r="V208" s="24"/>
      <c r="W208" s="24"/>
      <c r="Y208">
        <v>0</v>
      </c>
      <c r="Z208" s="92">
        <v>4.2999999999999997E-2</v>
      </c>
    </row>
    <row r="209" spans="9:28">
      <c r="I209">
        <v>2.5</v>
      </c>
      <c r="J209" s="92">
        <v>0.89800000000000002</v>
      </c>
      <c r="N209">
        <f>AVERAGE(N204:N206)</f>
        <v>9.7333333333333341E-2</v>
      </c>
      <c r="Q209" s="24"/>
      <c r="R209" s="24"/>
      <c r="S209" s="24"/>
      <c r="T209" s="24"/>
      <c r="U209" s="24"/>
      <c r="V209" s="24"/>
      <c r="W209" s="24"/>
      <c r="Y209">
        <v>0</v>
      </c>
      <c r="Z209" s="92">
        <v>4.2999999999999997E-2</v>
      </c>
      <c r="AB209">
        <v>4.2999999999999997E-2</v>
      </c>
    </row>
    <row r="210" spans="9:28">
      <c r="I210">
        <v>5</v>
      </c>
      <c r="J210" s="92">
        <v>1.587</v>
      </c>
      <c r="Y210">
        <v>2.5</v>
      </c>
      <c r="Z210" s="92">
        <v>0.99399999999999999</v>
      </c>
      <c r="AB210">
        <v>0.93866666666666676</v>
      </c>
    </row>
    <row r="211" spans="9:28">
      <c r="I211">
        <v>5</v>
      </c>
      <c r="J211" s="92">
        <v>1.5820000000000001</v>
      </c>
      <c r="Y211">
        <v>2.5</v>
      </c>
      <c r="Z211" s="92">
        <v>0.92400000000000004</v>
      </c>
      <c r="AB211">
        <v>1.609</v>
      </c>
    </row>
    <row r="212" spans="9:28">
      <c r="I212">
        <v>5</v>
      </c>
      <c r="J212" s="93">
        <v>1.6579999999999999</v>
      </c>
      <c r="Y212">
        <v>2.5</v>
      </c>
      <c r="Z212" s="92">
        <v>0.89800000000000002</v>
      </c>
      <c r="AB212">
        <v>3.2123333333333335</v>
      </c>
    </row>
    <row r="213" spans="9:28">
      <c r="I213" s="94"/>
      <c r="J213" s="95"/>
      <c r="K213" s="96"/>
      <c r="L213" s="97"/>
      <c r="M213" s="96"/>
      <c r="N213" s="97"/>
      <c r="O213" s="96"/>
      <c r="P213" s="97"/>
      <c r="Q213" s="96"/>
      <c r="R213" s="97"/>
      <c r="S213" s="96"/>
      <c r="T213" s="97"/>
      <c r="U213" s="96"/>
      <c r="V213" s="97"/>
      <c r="Y213">
        <v>5</v>
      </c>
      <c r="Z213" s="92">
        <v>1.587</v>
      </c>
    </row>
    <row r="214" spans="9:28">
      <c r="I214" s="94"/>
      <c r="J214" s="95"/>
      <c r="K214" s="96"/>
      <c r="L214" s="97"/>
      <c r="M214" s="96"/>
      <c r="N214" s="97"/>
      <c r="O214" s="96"/>
      <c r="P214" s="97"/>
      <c r="Q214" s="96"/>
      <c r="R214" s="97"/>
      <c r="S214" s="96"/>
      <c r="T214" s="97"/>
      <c r="U214" s="96"/>
      <c r="V214" s="97"/>
      <c r="Y214">
        <v>5</v>
      </c>
      <c r="Z214" s="92">
        <v>1.5820000000000001</v>
      </c>
    </row>
    <row r="215" spans="9:28">
      <c r="I215" s="94"/>
      <c r="J215" s="98"/>
      <c r="K215" s="99"/>
      <c r="L215" s="100"/>
      <c r="M215" s="99"/>
      <c r="N215" s="100"/>
      <c r="O215" s="99"/>
      <c r="P215" s="100"/>
      <c r="Q215" s="99"/>
      <c r="R215" s="100"/>
      <c r="S215" s="99"/>
      <c r="T215" s="100"/>
      <c r="U215" s="99"/>
      <c r="V215" s="100"/>
      <c r="Y215">
        <v>5</v>
      </c>
      <c r="Z215" s="92">
        <v>1.6579999999999999</v>
      </c>
    </row>
    <row r="216" spans="9:28">
      <c r="I216" s="94"/>
      <c r="J216" s="98"/>
      <c r="K216" s="99"/>
      <c r="L216" s="98"/>
      <c r="M216" s="99"/>
      <c r="N216" s="98"/>
      <c r="O216" s="99"/>
      <c r="P216" s="98"/>
      <c r="Q216" s="99"/>
      <c r="R216" s="98"/>
      <c r="S216" s="99"/>
      <c r="T216" s="98"/>
      <c r="U216" s="99"/>
      <c r="V216" s="98"/>
      <c r="Y216">
        <v>10</v>
      </c>
      <c r="Z216" s="92">
        <v>3.1429999999999998</v>
      </c>
    </row>
    <row r="217" spans="9:28">
      <c r="I217" s="101"/>
      <c r="J217" s="98"/>
      <c r="K217" s="102"/>
      <c r="L217" s="100"/>
      <c r="M217" s="99"/>
      <c r="N217" s="100"/>
      <c r="O217" s="99"/>
      <c r="P217" s="100"/>
      <c r="Q217" s="99"/>
      <c r="R217" s="100"/>
      <c r="S217" s="99"/>
      <c r="T217" s="100"/>
      <c r="U217" s="99"/>
      <c r="V217" s="100"/>
      <c r="Y217">
        <v>10</v>
      </c>
      <c r="Z217" s="92">
        <v>3.0019999999999998</v>
      </c>
    </row>
    <row r="218" spans="9:28">
      <c r="I218" s="101"/>
      <c r="J218" s="98"/>
      <c r="K218" s="99"/>
      <c r="L218" s="100"/>
      <c r="M218" s="99"/>
      <c r="N218" s="100"/>
      <c r="O218" s="99"/>
      <c r="P218" s="100"/>
      <c r="Q218" s="99"/>
      <c r="R218" s="100"/>
      <c r="S218" s="99"/>
      <c r="T218" s="100"/>
      <c r="U218" s="99"/>
      <c r="V218" s="100"/>
      <c r="Y218">
        <v>10</v>
      </c>
      <c r="Z218" s="92">
        <v>3.492</v>
      </c>
    </row>
    <row r="219" spans="9:28">
      <c r="I219" s="11" t="s">
        <v>57</v>
      </c>
      <c r="J219" s="95">
        <f>(J167-0.0816)/0.3132*10</f>
        <v>0.50234142188165054</v>
      </c>
      <c r="K219" s="348">
        <f>AVERAGE(J219:J221)</f>
        <v>0.50234142188165143</v>
      </c>
      <c r="L219" s="11" t="s">
        <v>92</v>
      </c>
      <c r="M219" s="95">
        <f>(M167-0.0816)/0.3132*10</f>
        <v>0.45977011494252867</v>
      </c>
      <c r="N219" s="348">
        <f>AVERAGE(M219:M221)</f>
        <v>0.47041294167730946</v>
      </c>
      <c r="O219" s="11" t="s">
        <v>93</v>
      </c>
      <c r="P219" s="95">
        <f>(P167-0.0816)/0.3132*10</f>
        <v>1.0983397190293742</v>
      </c>
      <c r="Q219" s="348">
        <f>AVERAGE(P219:P221)</f>
        <v>1.2473392933163048</v>
      </c>
      <c r="R219" s="11" t="s">
        <v>94</v>
      </c>
      <c r="S219" s="95">
        <f>(S167-0.0816)/0.3132*10</f>
        <v>2.151979565772669</v>
      </c>
      <c r="T219" s="348">
        <f>AVERAGE(S219:S221)</f>
        <v>2.0881226053639841</v>
      </c>
      <c r="U219" s="11" t="s">
        <v>95</v>
      </c>
      <c r="V219" s="95">
        <f>(V167-0.0816)/0.3132*10</f>
        <v>2.8224776500638571</v>
      </c>
      <c r="W219" s="348">
        <f>AVERAGE(V219:V221)</f>
        <v>2.5989782886334609</v>
      </c>
      <c r="X219" s="11" t="s">
        <v>96</v>
      </c>
      <c r="Y219" s="95">
        <f>(Y167-0.0816)/0.3132*10</f>
        <v>2.8224776500638571</v>
      </c>
      <c r="Z219" s="348">
        <f>AVERAGE(Y219:Y221)</f>
        <v>3.3226905065985526</v>
      </c>
      <c r="AA219" s="95">
        <f>(AA167-0.0816)/0.3132*10</f>
        <v>4.6424010217113674</v>
      </c>
    </row>
    <row r="220" spans="9:28">
      <c r="I220" s="11" t="s">
        <v>58</v>
      </c>
      <c r="J220" s="95">
        <f t="shared" ref="J220:J236" si="14">(J168-0.0816)/0.3132*10</f>
        <v>0.50234142188165187</v>
      </c>
      <c r="K220" s="349"/>
      <c r="L220" s="11" t="s">
        <v>59</v>
      </c>
      <c r="M220" s="95">
        <f t="shared" ref="M220:M236" si="15">(M168-0.0816)/0.3132*10</f>
        <v>0.45977011494252867</v>
      </c>
      <c r="N220" s="349"/>
      <c r="O220" s="11" t="s">
        <v>60</v>
      </c>
      <c r="P220" s="95">
        <f t="shared" ref="P220:P236" si="16">(P168-0.0816)/0.3132*10</f>
        <v>1.6091954022988508</v>
      </c>
      <c r="Q220" s="349"/>
      <c r="R220" s="11" t="s">
        <v>61</v>
      </c>
      <c r="S220" s="95">
        <f t="shared" ref="S220:S236" si="17">(S168-0.0816)/0.3132*10</f>
        <v>2.0242656449552996</v>
      </c>
      <c r="T220" s="349"/>
      <c r="U220" s="11" t="s">
        <v>62</v>
      </c>
      <c r="V220" s="95">
        <f t="shared" ref="V220:V236" si="18">(V168-0.0816)/0.3132*10</f>
        <v>2.4712643678160919</v>
      </c>
      <c r="W220" s="349"/>
      <c r="X220" s="11" t="s">
        <v>63</v>
      </c>
      <c r="Y220" s="95">
        <f t="shared" ref="Y220:Y236" si="19">(Y168-0.0816)/0.3132*10</f>
        <v>3.8122605363984681</v>
      </c>
      <c r="Z220" s="349"/>
      <c r="AA220" s="95">
        <f t="shared" ref="AA220:AA236" si="20">(AA168-0.0816)/0.3132*10</f>
        <v>4.067688378033206</v>
      </c>
    </row>
    <row r="221" spans="9:28">
      <c r="I221" s="11" t="s">
        <v>65</v>
      </c>
      <c r="J221" s="95">
        <f t="shared" si="14"/>
        <v>0.50234142188165187</v>
      </c>
      <c r="K221" s="350"/>
      <c r="L221" s="11" t="s">
        <v>66</v>
      </c>
      <c r="M221" s="95">
        <f t="shared" si="15"/>
        <v>0.49169859514687098</v>
      </c>
      <c r="N221" s="350"/>
      <c r="O221" s="11" t="s">
        <v>67</v>
      </c>
      <c r="P221" s="95">
        <f t="shared" si="16"/>
        <v>1.0344827586206897</v>
      </c>
      <c r="Q221" s="350"/>
      <c r="R221" s="11" t="s">
        <v>68</v>
      </c>
      <c r="S221" s="95">
        <f t="shared" si="17"/>
        <v>2.0881226053639841</v>
      </c>
      <c r="T221" s="350"/>
      <c r="U221" s="11" t="s">
        <v>69</v>
      </c>
      <c r="V221" s="95">
        <f t="shared" si="18"/>
        <v>2.5031928480204342</v>
      </c>
      <c r="W221" s="350"/>
      <c r="X221" s="11" t="s">
        <v>70</v>
      </c>
      <c r="Y221" s="95">
        <f t="shared" si="19"/>
        <v>3.333333333333333</v>
      </c>
      <c r="Z221" s="350"/>
      <c r="AA221" s="95">
        <f t="shared" si="20"/>
        <v>4.6104725415070247</v>
      </c>
    </row>
    <row r="222" spans="9:28">
      <c r="I222" s="12" t="s">
        <v>72</v>
      </c>
      <c r="J222" s="95">
        <f t="shared" si="14"/>
        <v>0.50234142188165187</v>
      </c>
      <c r="K222" s="348">
        <f>AVERAGE(J222:J224)</f>
        <v>0.50234142188165187</v>
      </c>
      <c r="L222" s="11" t="s">
        <v>73</v>
      </c>
      <c r="M222" s="95">
        <f t="shared" si="15"/>
        <v>1.0983397190293742</v>
      </c>
      <c r="N222" s="348">
        <f>AVERAGE(M222:M224)</f>
        <v>1.1089825457641549</v>
      </c>
      <c r="O222" s="11" t="s">
        <v>74</v>
      </c>
      <c r="P222" s="95">
        <f t="shared" si="16"/>
        <v>0.6513409961685821</v>
      </c>
      <c r="Q222" s="348">
        <f>AVERAGE(P222:P224)</f>
        <v>0.61941251596423996</v>
      </c>
      <c r="R222" s="11" t="s">
        <v>75</v>
      </c>
      <c r="S222" s="95">
        <f t="shared" si="17"/>
        <v>0.87484035759897816</v>
      </c>
      <c r="T222" s="348">
        <f>AVERAGE(S222:S224)</f>
        <v>0.82162622392507423</v>
      </c>
      <c r="U222" s="11" t="s">
        <v>76</v>
      </c>
      <c r="V222" s="95">
        <f t="shared" si="18"/>
        <v>0.81098339719029355</v>
      </c>
      <c r="W222" s="348">
        <f>AVERAGE(V222:V224)</f>
        <v>0.92805449127288198</v>
      </c>
      <c r="X222" s="11" t="s">
        <v>77</v>
      </c>
      <c r="Y222" s="95">
        <f t="shared" si="19"/>
        <v>3.8761174968071526</v>
      </c>
      <c r="Z222" s="348">
        <f>AVERAGE(Y222:Y224)</f>
        <v>4.0889740315027678</v>
      </c>
      <c r="AA222" s="95">
        <f t="shared" si="20"/>
        <v>4.578544061302682</v>
      </c>
    </row>
    <row r="223" spans="9:28">
      <c r="I223" s="12" t="s">
        <v>79</v>
      </c>
      <c r="J223" s="95">
        <f t="shared" si="14"/>
        <v>0.50234142188165187</v>
      </c>
      <c r="K223" s="349"/>
      <c r="L223" s="11" t="s">
        <v>80</v>
      </c>
      <c r="M223" s="95">
        <f t="shared" si="15"/>
        <v>1.1621966794380585</v>
      </c>
      <c r="N223" s="349"/>
      <c r="O223" s="11" t="s">
        <v>81</v>
      </c>
      <c r="P223" s="95">
        <f t="shared" si="16"/>
        <v>0.58748403575989783</v>
      </c>
      <c r="Q223" s="349"/>
      <c r="R223" s="11" t="s">
        <v>82</v>
      </c>
      <c r="S223" s="95">
        <f t="shared" si="17"/>
        <v>0.7790549169859512</v>
      </c>
      <c r="T223" s="349"/>
      <c r="U223" s="11" t="s">
        <v>83</v>
      </c>
      <c r="V223" s="95">
        <f t="shared" si="18"/>
        <v>1.0344827586206897</v>
      </c>
      <c r="W223" s="349"/>
      <c r="X223" s="11" t="s">
        <v>84</v>
      </c>
      <c r="Y223" s="95">
        <f t="shared" si="19"/>
        <v>4.1634738186462323</v>
      </c>
      <c r="Z223" s="349"/>
      <c r="AA223" s="95">
        <f t="shared" si="20"/>
        <v>5.5044699872286085</v>
      </c>
    </row>
    <row r="224" spans="9:28">
      <c r="I224" s="12" t="s">
        <v>56</v>
      </c>
      <c r="J224" s="95">
        <f t="shared" si="14"/>
        <v>0.50234142188165187</v>
      </c>
      <c r="K224" s="350"/>
      <c r="L224" s="11" t="s">
        <v>86</v>
      </c>
      <c r="M224" s="95">
        <f t="shared" si="15"/>
        <v>1.066411238825032</v>
      </c>
      <c r="N224" s="350"/>
      <c r="O224" s="11" t="s">
        <v>87</v>
      </c>
      <c r="P224" s="95">
        <f t="shared" si="16"/>
        <v>0.61941251596424018</v>
      </c>
      <c r="Q224" s="350"/>
      <c r="R224" s="11" t="s">
        <v>88</v>
      </c>
      <c r="S224" s="95">
        <f t="shared" si="17"/>
        <v>0.81098339719029355</v>
      </c>
      <c r="T224" s="350"/>
      <c r="U224" s="11" t="s">
        <v>89</v>
      </c>
      <c r="V224" s="95">
        <f t="shared" si="18"/>
        <v>0.93869731800766276</v>
      </c>
      <c r="W224" s="350"/>
      <c r="X224" s="11" t="s">
        <v>90</v>
      </c>
      <c r="Y224" s="95">
        <f t="shared" si="19"/>
        <v>4.2273307790549168</v>
      </c>
      <c r="Z224" s="350"/>
      <c r="AA224" s="95">
        <f t="shared" si="20"/>
        <v>6.2388250319284815</v>
      </c>
    </row>
    <row r="225" spans="9:27">
      <c r="I225" s="12" t="s">
        <v>251</v>
      </c>
      <c r="J225" s="95">
        <f t="shared" si="14"/>
        <v>0.50234142188165187</v>
      </c>
      <c r="K225" s="348">
        <f>AVERAGE(J225:J227)</f>
        <v>0.50234142188165187</v>
      </c>
      <c r="L225" s="11" t="s">
        <v>252</v>
      </c>
      <c r="M225" s="95">
        <f t="shared" si="15"/>
        <v>1.226053639846743</v>
      </c>
      <c r="N225" s="348">
        <f>AVERAGE(M225:M227)</f>
        <v>1.2686249467858663</v>
      </c>
      <c r="O225" s="11" t="s">
        <v>253</v>
      </c>
      <c r="P225" s="95">
        <f t="shared" si="16"/>
        <v>0.49169859514687098</v>
      </c>
      <c r="Q225" s="348">
        <f>AVERAGE(P225:P227)</f>
        <v>0.53426990208599412</v>
      </c>
      <c r="R225" s="11" t="s">
        <v>255</v>
      </c>
      <c r="S225" s="95">
        <f t="shared" si="17"/>
        <v>0.52362707535121322</v>
      </c>
      <c r="T225" s="348">
        <f>AVERAGE(S225:S227)</f>
        <v>0.58748403575989772</v>
      </c>
      <c r="U225" s="11" t="s">
        <v>256</v>
      </c>
      <c r="V225" s="95">
        <f t="shared" si="18"/>
        <v>0.87484035759897816</v>
      </c>
      <c r="W225" s="348">
        <f>AVERAGE(V225:V227)</f>
        <v>0.83226905065985513</v>
      </c>
      <c r="X225" s="11" t="s">
        <v>257</v>
      </c>
      <c r="Y225" s="95">
        <f t="shared" si="19"/>
        <v>3.8122605363984681</v>
      </c>
      <c r="Z225" s="348">
        <f>AVERAGE(Y225:Y227)</f>
        <v>4.0251170710940825</v>
      </c>
      <c r="AA225" s="95">
        <f t="shared" si="20"/>
        <v>5.2809706257982123</v>
      </c>
    </row>
    <row r="226" spans="9:27">
      <c r="I226" s="12" t="s">
        <v>259</v>
      </c>
      <c r="J226" s="95">
        <f t="shared" si="14"/>
        <v>0.50234142188165187</v>
      </c>
      <c r="K226" s="349"/>
      <c r="L226" s="11" t="s">
        <v>260</v>
      </c>
      <c r="M226" s="95">
        <f t="shared" si="15"/>
        <v>1.2579821200510855</v>
      </c>
      <c r="N226" s="349"/>
      <c r="O226" s="11" t="s">
        <v>261</v>
      </c>
      <c r="P226" s="95">
        <f t="shared" si="16"/>
        <v>0.55555555555555558</v>
      </c>
      <c r="Q226" s="349"/>
      <c r="R226" s="11" t="s">
        <v>262</v>
      </c>
      <c r="S226" s="95">
        <f t="shared" si="17"/>
        <v>0.55555555555555558</v>
      </c>
      <c r="T226" s="349"/>
      <c r="U226" s="11" t="s">
        <v>263</v>
      </c>
      <c r="V226" s="95">
        <f t="shared" si="18"/>
        <v>0.7790549169859512</v>
      </c>
      <c r="W226" s="349"/>
      <c r="X226" s="11" t="s">
        <v>264</v>
      </c>
      <c r="Y226" s="95">
        <f t="shared" si="19"/>
        <v>4.0357598978288634</v>
      </c>
      <c r="Z226" s="349"/>
      <c r="AA226" s="95">
        <f t="shared" si="20"/>
        <v>5.4725415070242658</v>
      </c>
    </row>
    <row r="227" spans="9:27">
      <c r="I227" s="12" t="s">
        <v>266</v>
      </c>
      <c r="J227" s="95">
        <f t="shared" si="14"/>
        <v>0.50234142188165187</v>
      </c>
      <c r="K227" s="350"/>
      <c r="L227" s="11" t="s">
        <v>267</v>
      </c>
      <c r="M227" s="95">
        <f t="shared" si="15"/>
        <v>1.3218390804597699</v>
      </c>
      <c r="N227" s="350"/>
      <c r="O227" s="11" t="s">
        <v>268</v>
      </c>
      <c r="P227" s="95">
        <f t="shared" si="16"/>
        <v>0.55555555555555558</v>
      </c>
      <c r="Q227" s="350"/>
      <c r="R227" s="11" t="s">
        <v>269</v>
      </c>
      <c r="S227" s="95">
        <f t="shared" si="17"/>
        <v>0.68326947637292423</v>
      </c>
      <c r="T227" s="350"/>
      <c r="U227" s="11" t="s">
        <v>270</v>
      </c>
      <c r="V227" s="95">
        <f t="shared" si="18"/>
        <v>0.84291187739463591</v>
      </c>
      <c r="W227" s="350"/>
      <c r="X227" s="11" t="s">
        <v>271</v>
      </c>
      <c r="Y227" s="95">
        <f t="shared" si="19"/>
        <v>4.2273307790549168</v>
      </c>
      <c r="Z227" s="350"/>
      <c r="AA227" s="95">
        <f t="shared" si="20"/>
        <v>5.3767560664112395</v>
      </c>
    </row>
    <row r="228" spans="9:27">
      <c r="I228" s="12" t="s">
        <v>273</v>
      </c>
      <c r="J228" s="95">
        <f t="shared" si="14"/>
        <v>0.50234142188165187</v>
      </c>
      <c r="K228" s="348">
        <f>AVERAGE(J228:J230)</f>
        <v>0.50234142188165187</v>
      </c>
      <c r="L228" s="11" t="s">
        <v>274</v>
      </c>
      <c r="M228" s="95">
        <f t="shared" si="15"/>
        <v>1.3218390804597699</v>
      </c>
      <c r="N228" s="348">
        <f>AVERAGE(M228:M230)</f>
        <v>1.2686249467858663</v>
      </c>
      <c r="O228" s="11" t="s">
        <v>275</v>
      </c>
      <c r="P228" s="95">
        <f t="shared" si="16"/>
        <v>0.42784163473818637</v>
      </c>
      <c r="Q228" s="348">
        <f>AVERAGE(P228:P230)</f>
        <v>0.53426990208599401</v>
      </c>
      <c r="R228" s="11" t="s">
        <v>276</v>
      </c>
      <c r="S228" s="95">
        <f t="shared" si="17"/>
        <v>0.61941251596424018</v>
      </c>
      <c r="T228" s="348">
        <f>AVERAGE(S228:S230)</f>
        <v>0.48105576841209019</v>
      </c>
      <c r="U228" s="11" t="s">
        <v>277</v>
      </c>
      <c r="V228" s="95">
        <f t="shared" si="18"/>
        <v>0.61941251596424018</v>
      </c>
      <c r="W228" s="348">
        <f>AVERAGE(V228:V230)</f>
        <v>0.83226905065985524</v>
      </c>
      <c r="X228" s="11" t="s">
        <v>278</v>
      </c>
      <c r="Y228" s="95">
        <f t="shared" si="19"/>
        <v>3.2056194125159641</v>
      </c>
      <c r="Z228" s="348">
        <f>AVERAGE(Y228:Y230)</f>
        <v>3.450404427415922</v>
      </c>
      <c r="AA228" s="95">
        <f t="shared" si="20"/>
        <v>5.7279693486590046</v>
      </c>
    </row>
    <row r="229" spans="9:27">
      <c r="I229" s="12" t="s">
        <v>280</v>
      </c>
      <c r="J229" s="95">
        <f t="shared" si="14"/>
        <v>0.50234142188165187</v>
      </c>
      <c r="K229" s="349"/>
      <c r="L229" s="11" t="s">
        <v>281</v>
      </c>
      <c r="M229" s="95">
        <f t="shared" si="15"/>
        <v>1.226053639846743</v>
      </c>
      <c r="N229" s="349"/>
      <c r="O229" s="11" t="s">
        <v>282</v>
      </c>
      <c r="P229" s="95">
        <f t="shared" si="16"/>
        <v>0.55555555555555558</v>
      </c>
      <c r="Q229" s="349"/>
      <c r="R229" s="11" t="s">
        <v>283</v>
      </c>
      <c r="S229" s="95">
        <f t="shared" si="17"/>
        <v>0.39591315453384401</v>
      </c>
      <c r="T229" s="349"/>
      <c r="U229" s="11" t="s">
        <v>284</v>
      </c>
      <c r="V229" s="95">
        <f t="shared" si="18"/>
        <v>1.0025542784163475</v>
      </c>
      <c r="W229" s="349"/>
      <c r="X229" s="11" t="s">
        <v>285</v>
      </c>
      <c r="Y229" s="95">
        <f t="shared" si="19"/>
        <v>3.1098339719029373</v>
      </c>
      <c r="Z229" s="349"/>
      <c r="AA229" s="95">
        <f t="shared" si="20"/>
        <v>4.8020434227330782</v>
      </c>
    </row>
    <row r="230" spans="9:27">
      <c r="I230" s="12" t="s">
        <v>287</v>
      </c>
      <c r="J230" s="95">
        <f t="shared" si="14"/>
        <v>0.50234142188165187</v>
      </c>
      <c r="K230" s="350"/>
      <c r="L230" s="11" t="s">
        <v>288</v>
      </c>
      <c r="M230" s="95">
        <f t="shared" si="15"/>
        <v>1.2579821200510855</v>
      </c>
      <c r="N230" s="350"/>
      <c r="O230" s="11" t="s">
        <v>289</v>
      </c>
      <c r="P230" s="95">
        <f t="shared" si="16"/>
        <v>0.61941251596424018</v>
      </c>
      <c r="Q230" s="350"/>
      <c r="R230" s="11" t="s">
        <v>290</v>
      </c>
      <c r="S230" s="95">
        <f t="shared" si="17"/>
        <v>0.42784163473818637</v>
      </c>
      <c r="T230" s="350"/>
      <c r="U230" s="11" t="s">
        <v>291</v>
      </c>
      <c r="V230" s="95">
        <f t="shared" si="18"/>
        <v>0.87484035759897816</v>
      </c>
      <c r="W230" s="350"/>
      <c r="X230" s="11" t="s">
        <v>292</v>
      </c>
      <c r="Y230" s="95">
        <f t="shared" si="19"/>
        <v>4.0357598978288634</v>
      </c>
      <c r="Z230" s="350"/>
      <c r="AA230" s="95">
        <f t="shared" si="20"/>
        <v>5.1213282247764997</v>
      </c>
    </row>
    <row r="231" spans="9:27">
      <c r="I231" s="12" t="s">
        <v>294</v>
      </c>
      <c r="J231" s="95">
        <f t="shared" si="14"/>
        <v>0.50234142188165187</v>
      </c>
      <c r="K231" s="348">
        <f>AVERAGE(J231:J233)</f>
        <v>0.50234142188165187</v>
      </c>
      <c r="L231" s="11" t="s">
        <v>295</v>
      </c>
      <c r="M231" s="95">
        <f t="shared" si="15"/>
        <v>0.74712643678160895</v>
      </c>
      <c r="N231" s="348">
        <f>AVERAGE(M231:M233)</f>
        <v>0.72584078331204738</v>
      </c>
      <c r="O231" s="11" t="s">
        <v>296</v>
      </c>
      <c r="P231" s="95">
        <f t="shared" si="16"/>
        <v>0.36398467432950171</v>
      </c>
      <c r="Q231" s="348">
        <f>AVERAGE(P231:P233)</f>
        <v>0.39591315453384407</v>
      </c>
      <c r="R231" s="11" t="s">
        <v>297</v>
      </c>
      <c r="S231" s="95">
        <f t="shared" si="17"/>
        <v>0.61941251596424018</v>
      </c>
      <c r="T231" s="348">
        <f>AVERAGE(S231:S233)</f>
        <v>0.48105576841209019</v>
      </c>
      <c r="U231" s="11" t="s">
        <v>298</v>
      </c>
      <c r="V231" s="95">
        <f t="shared" si="18"/>
        <v>0.6513409961685821</v>
      </c>
      <c r="W231" s="348">
        <f>AVERAGE(V231:V233)</f>
        <v>0.63005534269902086</v>
      </c>
      <c r="X231" s="11" t="s">
        <v>299</v>
      </c>
      <c r="Y231" s="95">
        <f t="shared" si="19"/>
        <v>1.9284802043422729</v>
      </c>
      <c r="Z231" s="348">
        <f>AVERAGE(Y231:Y233)</f>
        <v>2.0136228182205191</v>
      </c>
      <c r="AA231" s="95">
        <f t="shared" si="20"/>
        <v>4.8978288633461045</v>
      </c>
    </row>
    <row r="232" spans="9:27">
      <c r="I232" s="12" t="s">
        <v>301</v>
      </c>
      <c r="J232" s="95">
        <f t="shared" si="14"/>
        <v>0.50234142188165187</v>
      </c>
      <c r="K232" s="349"/>
      <c r="L232" s="11" t="s">
        <v>302</v>
      </c>
      <c r="M232" s="95">
        <f t="shared" si="15"/>
        <v>0.71519795657726659</v>
      </c>
      <c r="N232" s="349"/>
      <c r="O232" s="11" t="s">
        <v>303</v>
      </c>
      <c r="P232" s="95">
        <f t="shared" si="16"/>
        <v>0.39591315453384401</v>
      </c>
      <c r="Q232" s="349"/>
      <c r="R232" s="11" t="s">
        <v>304</v>
      </c>
      <c r="S232" s="95">
        <f t="shared" si="17"/>
        <v>0.33205619412515941</v>
      </c>
      <c r="T232" s="349"/>
      <c r="U232" s="11" t="s">
        <v>305</v>
      </c>
      <c r="V232" s="95">
        <f t="shared" si="18"/>
        <v>0.61941251596424018</v>
      </c>
      <c r="W232" s="349"/>
      <c r="X232" s="11" t="s">
        <v>306</v>
      </c>
      <c r="Y232" s="95">
        <f t="shared" si="19"/>
        <v>1.7049808429118776</v>
      </c>
      <c r="Z232" s="349"/>
      <c r="AA232" s="95">
        <f t="shared" si="20"/>
        <v>4.4827586206896548</v>
      </c>
    </row>
    <row r="233" spans="9:27">
      <c r="I233" s="12" t="s">
        <v>308</v>
      </c>
      <c r="J233" s="95">
        <f t="shared" si="14"/>
        <v>0.50234142188165187</v>
      </c>
      <c r="K233" s="350"/>
      <c r="L233" s="11" t="s">
        <v>309</v>
      </c>
      <c r="M233" s="95">
        <f t="shared" si="15"/>
        <v>0.71519795657726659</v>
      </c>
      <c r="N233" s="350"/>
      <c r="O233" s="11" t="s">
        <v>310</v>
      </c>
      <c r="P233" s="95">
        <f t="shared" si="16"/>
        <v>0.42784163473818637</v>
      </c>
      <c r="Q233" s="350"/>
      <c r="R233" s="11" t="s">
        <v>311</v>
      </c>
      <c r="S233" s="95">
        <f t="shared" si="17"/>
        <v>0.49169859514687098</v>
      </c>
      <c r="T233" s="350"/>
      <c r="U233" s="11" t="s">
        <v>312</v>
      </c>
      <c r="V233" s="95">
        <f t="shared" si="18"/>
        <v>0.61941251596424018</v>
      </c>
      <c r="W233" s="350"/>
      <c r="X233" s="11" t="s">
        <v>313</v>
      </c>
      <c r="Y233" s="95">
        <f t="shared" si="19"/>
        <v>2.4074074074074074</v>
      </c>
      <c r="Z233" s="350"/>
      <c r="AA233" s="95">
        <f t="shared" si="20"/>
        <v>5.440613026819924</v>
      </c>
    </row>
    <row r="234" spans="9:27">
      <c r="I234" s="12" t="s">
        <v>315</v>
      </c>
      <c r="J234" s="95">
        <f t="shared" si="14"/>
        <v>0.50234142188165187</v>
      </c>
      <c r="K234" s="348">
        <f>AVERAGE(J234:J236)</f>
        <v>0.50234142188165187</v>
      </c>
      <c r="L234" s="11" t="s">
        <v>317</v>
      </c>
      <c r="M234" s="95">
        <f t="shared" si="15"/>
        <v>0.49169859514687098</v>
      </c>
      <c r="N234" s="348">
        <f>AVERAGE(M234:M236)</f>
        <v>0.58748403575989772</v>
      </c>
      <c r="O234" s="11" t="s">
        <v>318</v>
      </c>
      <c r="P234" s="95">
        <f t="shared" si="16"/>
        <v>0.30012771392081711</v>
      </c>
      <c r="Q234" s="348">
        <f>AVERAGE(P234:P236)</f>
        <v>0.39591315453384407</v>
      </c>
      <c r="R234" s="11" t="s">
        <v>319</v>
      </c>
      <c r="S234" s="95">
        <f t="shared" si="17"/>
        <v>0.81098339719029355</v>
      </c>
      <c r="T234" s="348">
        <f>AVERAGE(S234:S236)</f>
        <v>0.42784163473818621</v>
      </c>
      <c r="U234" s="11" t="s">
        <v>320</v>
      </c>
      <c r="V234" s="95">
        <f t="shared" si="18"/>
        <v>0.68326947637292423</v>
      </c>
      <c r="W234" s="348">
        <f>AVERAGE(V234:V236)</f>
        <v>0.66198382290336288</v>
      </c>
      <c r="X234" s="11" t="s">
        <v>321</v>
      </c>
      <c r="Y234" s="95">
        <f t="shared" si="19"/>
        <v>2.151979565772669</v>
      </c>
      <c r="Z234" s="348">
        <f>AVERAGE(Y234:Y236)</f>
        <v>2.151979565772669</v>
      </c>
      <c r="AA234" s="95">
        <f t="shared" si="20"/>
        <v>5.0255427841634734</v>
      </c>
    </row>
    <row r="235" spans="9:27">
      <c r="I235" s="12" t="s">
        <v>323</v>
      </c>
      <c r="J235" s="95">
        <f t="shared" si="14"/>
        <v>0.50234142188165187</v>
      </c>
      <c r="K235" s="349"/>
      <c r="L235" s="11" t="s">
        <v>324</v>
      </c>
      <c r="M235" s="95">
        <f t="shared" si="15"/>
        <v>0.74712643678160895</v>
      </c>
      <c r="N235" s="349"/>
      <c r="O235" s="11" t="s">
        <v>325</v>
      </c>
      <c r="P235" s="95">
        <f t="shared" si="16"/>
        <v>0.33205619412515941</v>
      </c>
      <c r="Q235" s="349"/>
      <c r="R235" s="11" t="s">
        <v>326</v>
      </c>
      <c r="S235" s="95">
        <f t="shared" si="17"/>
        <v>0.33205619412515941</v>
      </c>
      <c r="T235" s="349"/>
      <c r="U235" s="11" t="s">
        <v>327</v>
      </c>
      <c r="V235" s="95">
        <f t="shared" si="18"/>
        <v>0.58748403575989783</v>
      </c>
      <c r="W235" s="349"/>
      <c r="X235" s="11" t="s">
        <v>328</v>
      </c>
      <c r="Y235" s="95">
        <f t="shared" si="19"/>
        <v>2.279693486590038</v>
      </c>
      <c r="Z235" s="349"/>
      <c r="AA235" s="95">
        <f t="shared" si="20"/>
        <v>5.1532567049808433</v>
      </c>
    </row>
    <row r="236" spans="9:27">
      <c r="I236" s="12" t="s">
        <v>330</v>
      </c>
      <c r="J236" s="95">
        <f t="shared" si="14"/>
        <v>0.50234142188165187</v>
      </c>
      <c r="K236" s="350"/>
      <c r="L236" s="11" t="s">
        <v>331</v>
      </c>
      <c r="M236" s="95">
        <f t="shared" si="15"/>
        <v>0.52362707535121322</v>
      </c>
      <c r="N236" s="350"/>
      <c r="O236" s="11" t="s">
        <v>332</v>
      </c>
      <c r="P236" s="95">
        <f t="shared" si="16"/>
        <v>0.55555555555555558</v>
      </c>
      <c r="Q236" s="350"/>
      <c r="R236" s="11" t="s">
        <v>333</v>
      </c>
      <c r="S236" s="95">
        <f t="shared" si="17"/>
        <v>0.1404853128991056</v>
      </c>
      <c r="T236" s="350"/>
      <c r="U236" s="11" t="s">
        <v>334</v>
      </c>
      <c r="V236" s="95">
        <f t="shared" si="18"/>
        <v>0.71519795657726659</v>
      </c>
      <c r="W236" s="350"/>
      <c r="X236" s="11" t="s">
        <v>335</v>
      </c>
      <c r="Y236" s="95">
        <f t="shared" si="19"/>
        <v>2.0242656449552996</v>
      </c>
      <c r="Z236" s="350"/>
      <c r="AA236" s="95">
        <f t="shared" si="20"/>
        <v>5.568326947637293</v>
      </c>
    </row>
    <row r="239" spans="9:27">
      <c r="I239" s="6" t="s">
        <v>759</v>
      </c>
      <c r="J239" s="6">
        <v>0</v>
      </c>
      <c r="K239" s="6">
        <v>3</v>
      </c>
      <c r="L239" s="6">
        <v>6</v>
      </c>
      <c r="M239" s="6">
        <v>12</v>
      </c>
      <c r="N239" s="6">
        <v>24</v>
      </c>
      <c r="O239" s="6">
        <v>48</v>
      </c>
      <c r="P239" s="6">
        <v>72</v>
      </c>
      <c r="S239" s="6" t="s">
        <v>344</v>
      </c>
      <c r="T239" s="6">
        <v>0</v>
      </c>
      <c r="U239" s="6">
        <v>3</v>
      </c>
      <c r="V239" s="6">
        <v>6</v>
      </c>
      <c r="W239" s="6">
        <v>12</v>
      </c>
      <c r="X239" s="6">
        <v>24</v>
      </c>
      <c r="Y239" s="6">
        <v>48</v>
      </c>
      <c r="Z239" s="6">
        <v>72</v>
      </c>
    </row>
    <row r="240" spans="9:27">
      <c r="I240" s="6" t="s">
        <v>345</v>
      </c>
      <c r="J240" s="95">
        <v>9.73333333333333E-2</v>
      </c>
      <c r="K240" s="95">
        <v>9.633333333333334E-2</v>
      </c>
      <c r="L240" s="95">
        <v>0.12066666666666666</v>
      </c>
      <c r="M240" s="95">
        <v>0.14699999999999999</v>
      </c>
      <c r="N240" s="95">
        <v>0.16300000000000001</v>
      </c>
      <c r="O240" s="95">
        <v>0.18566666666666665</v>
      </c>
      <c r="P240" s="95">
        <v>0.22066666666666668</v>
      </c>
      <c r="S240" s="6" t="s">
        <v>345</v>
      </c>
      <c r="T240" s="95">
        <f>(J240-0.0816)/0.3132</f>
        <v>5.0234142188165055E-2</v>
      </c>
      <c r="U240" s="95">
        <f t="shared" ref="U240:Z245" si="21">(K240-0.0816)/0.3132</f>
        <v>4.7041294167730958E-2</v>
      </c>
      <c r="V240" s="95">
        <f t="shared" si="21"/>
        <v>0.12473392933163044</v>
      </c>
      <c r="W240" s="95">
        <f>(M240-0.0816)/0.3132</f>
        <v>0.20881226053639843</v>
      </c>
      <c r="X240" s="95">
        <f t="shared" si="21"/>
        <v>0.25989782886334611</v>
      </c>
      <c r="Y240" s="95">
        <f t="shared" si="21"/>
        <v>0.33226905065985518</v>
      </c>
      <c r="Z240" s="95">
        <f t="shared" si="21"/>
        <v>0.44401873137505327</v>
      </c>
    </row>
    <row r="241" spans="9:26">
      <c r="I241" s="6" t="s">
        <v>346</v>
      </c>
      <c r="J241" s="95">
        <v>9.7333333333333341E-2</v>
      </c>
      <c r="K241" s="95">
        <v>0.11633333333333333</v>
      </c>
      <c r="L241" s="95">
        <v>0.10100000000000002</v>
      </c>
      <c r="M241" s="95">
        <v>0.10733333333333334</v>
      </c>
      <c r="N241" s="95">
        <v>0.11066666666666668</v>
      </c>
      <c r="O241" s="95">
        <v>0.20966666666666667</v>
      </c>
      <c r="P241" s="95">
        <v>0.252</v>
      </c>
      <c r="S241" s="6" t="s">
        <v>346</v>
      </c>
      <c r="T241" s="95">
        <f t="shared" ref="T241:T245" si="22">(J241-0.0816)/0.3132</f>
        <v>5.0234142188165187E-2</v>
      </c>
      <c r="U241" s="95">
        <f t="shared" si="21"/>
        <v>0.11089825457641547</v>
      </c>
      <c r="V241" s="95">
        <f t="shared" si="21"/>
        <v>6.1941251596424059E-2</v>
      </c>
      <c r="W241" s="95">
        <f t="shared" si="21"/>
        <v>8.2162622392507448E-2</v>
      </c>
      <c r="X241" s="95">
        <f t="shared" si="21"/>
        <v>9.2805449127288234E-2</v>
      </c>
      <c r="Y241" s="95">
        <f t="shared" si="21"/>
        <v>0.40889740315027673</v>
      </c>
      <c r="Z241" s="95">
        <f t="shared" si="21"/>
        <v>0.54406130268199238</v>
      </c>
    </row>
    <row r="242" spans="9:26">
      <c r="I242" s="6" t="s">
        <v>347</v>
      </c>
      <c r="J242" s="95">
        <v>9.7333333333333341E-2</v>
      </c>
      <c r="K242" s="95">
        <v>0.12133333333333333</v>
      </c>
      <c r="L242" s="95">
        <v>9.8333333333333342E-2</v>
      </c>
      <c r="M242" s="95">
        <v>9.9999999999999992E-2</v>
      </c>
      <c r="N242" s="95">
        <v>0.10766666666666667</v>
      </c>
      <c r="O242" s="95">
        <v>0.20766666666666667</v>
      </c>
      <c r="P242" s="95">
        <v>0.25</v>
      </c>
      <c r="S242" s="6" t="s">
        <v>347</v>
      </c>
      <c r="T242" s="95">
        <f t="shared" si="22"/>
        <v>5.0234142188165187E-2</v>
      </c>
      <c r="U242" s="95">
        <f t="shared" si="21"/>
        <v>0.12686249467858662</v>
      </c>
      <c r="V242" s="95">
        <f t="shared" si="21"/>
        <v>5.3426990208599416E-2</v>
      </c>
      <c r="W242" s="95">
        <f t="shared" si="21"/>
        <v>5.874840357598974E-2</v>
      </c>
      <c r="X242" s="95">
        <f t="shared" si="21"/>
        <v>8.322690506598554E-2</v>
      </c>
      <c r="Y242" s="95">
        <f t="shared" si="21"/>
        <v>0.40251170710940826</v>
      </c>
      <c r="Z242" s="95">
        <f t="shared" si="21"/>
        <v>0.5376756066411239</v>
      </c>
    </row>
    <row r="243" spans="9:26">
      <c r="I243" s="6" t="s">
        <v>348</v>
      </c>
      <c r="J243" s="95">
        <v>9.7333333333333341E-2</v>
      </c>
      <c r="K243" s="95">
        <v>0.12133333333333333</v>
      </c>
      <c r="L243" s="95">
        <v>9.8333333333333342E-2</v>
      </c>
      <c r="M243" s="95">
        <v>9.6666666666666679E-2</v>
      </c>
      <c r="N243" s="95">
        <v>0.10766666666666667</v>
      </c>
      <c r="O243" s="95">
        <v>0.18966666666666665</v>
      </c>
      <c r="P243" s="95">
        <v>0.245</v>
      </c>
      <c r="S243" s="6" t="s">
        <v>348</v>
      </c>
      <c r="T243" s="95">
        <f t="shared" si="22"/>
        <v>5.0234142188165187E-2</v>
      </c>
      <c r="U243" s="95">
        <f t="shared" si="21"/>
        <v>0.12686249467858662</v>
      </c>
      <c r="V243" s="95">
        <f t="shared" si="21"/>
        <v>5.3426990208599416E-2</v>
      </c>
      <c r="W243" s="95">
        <f t="shared" si="21"/>
        <v>4.8105576841209051E-2</v>
      </c>
      <c r="X243" s="95">
        <f t="shared" si="21"/>
        <v>8.322690506598554E-2</v>
      </c>
      <c r="Y243" s="95">
        <f t="shared" si="21"/>
        <v>0.34504044274159212</v>
      </c>
      <c r="Z243" s="95">
        <f t="shared" si="21"/>
        <v>0.52171136653895278</v>
      </c>
    </row>
    <row r="244" spans="9:26">
      <c r="I244" s="6" t="s">
        <v>349</v>
      </c>
      <c r="J244" s="95">
        <v>9.7333333333333341E-2</v>
      </c>
      <c r="K244" s="95">
        <v>0.10433333333333333</v>
      </c>
      <c r="L244" s="95">
        <v>9.4000000000000014E-2</v>
      </c>
      <c r="M244" s="95">
        <v>9.6666666666666679E-2</v>
      </c>
      <c r="N244" s="95">
        <v>0.10133333333333334</v>
      </c>
      <c r="O244" s="95">
        <v>0.14466666666666669</v>
      </c>
      <c r="P244" s="95">
        <v>0.23633333333333331</v>
      </c>
      <c r="S244" s="6" t="s">
        <v>349</v>
      </c>
      <c r="T244" s="95">
        <f t="shared" si="22"/>
        <v>5.0234142188165187E-2</v>
      </c>
      <c r="U244" s="95">
        <f t="shared" si="21"/>
        <v>7.2584078331204754E-2</v>
      </c>
      <c r="V244" s="95">
        <f t="shared" si="21"/>
        <v>3.959131545338445E-2</v>
      </c>
      <c r="W244" s="95">
        <f t="shared" si="21"/>
        <v>4.8105576841209051E-2</v>
      </c>
      <c r="X244" s="95">
        <f t="shared" si="21"/>
        <v>6.3005534269902103E-2</v>
      </c>
      <c r="Y244" s="95">
        <f t="shared" si="21"/>
        <v>0.20136228182205201</v>
      </c>
      <c r="Z244" s="95">
        <f t="shared" si="21"/>
        <v>0.49404001702852274</v>
      </c>
    </row>
    <row r="245" spans="9:26">
      <c r="I245" s="6" t="s">
        <v>350</v>
      </c>
      <c r="J245" s="95">
        <v>9.7333333333333341E-2</v>
      </c>
      <c r="K245" s="95">
        <v>0.10000000000000002</v>
      </c>
      <c r="L245" s="95">
        <v>9.4000000000000014E-2</v>
      </c>
      <c r="M245" s="95">
        <v>9.5000000000000015E-2</v>
      </c>
      <c r="N245" s="95">
        <v>0.10233333333333333</v>
      </c>
      <c r="O245" s="95">
        <v>0.14899999999999999</v>
      </c>
      <c r="P245" s="95">
        <v>0.246</v>
      </c>
      <c r="S245" s="6" t="s">
        <v>350</v>
      </c>
      <c r="T245" s="95">
        <f t="shared" si="22"/>
        <v>5.0234142188165187E-2</v>
      </c>
      <c r="U245" s="95">
        <f t="shared" si="21"/>
        <v>5.874840357598983E-2</v>
      </c>
      <c r="V245" s="95">
        <f t="shared" si="21"/>
        <v>3.959131545338445E-2</v>
      </c>
      <c r="W245" s="95">
        <f t="shared" si="21"/>
        <v>4.2784163473818679E-2</v>
      </c>
      <c r="X245" s="95">
        <f t="shared" si="21"/>
        <v>6.6198382290336297E-2</v>
      </c>
      <c r="Y245" s="95">
        <f t="shared" si="21"/>
        <v>0.2151979565772669</v>
      </c>
      <c r="Z245" s="95">
        <f t="shared" si="21"/>
        <v>0.52490421455938696</v>
      </c>
    </row>
    <row r="246" spans="9:26">
      <c r="J246" s="6"/>
      <c r="K246" s="6"/>
      <c r="L246" s="6"/>
      <c r="M246" s="6"/>
      <c r="N246" s="6"/>
      <c r="O246" s="6"/>
      <c r="P246" s="6"/>
    </row>
    <row r="247" spans="9:26">
      <c r="I247" s="6"/>
      <c r="J247" s="95"/>
      <c r="K247" s="103"/>
      <c r="L247" s="103"/>
      <c r="M247" s="103"/>
      <c r="N247" s="103"/>
      <c r="O247" s="103"/>
      <c r="P247" s="103"/>
      <c r="S247" s="6" t="s">
        <v>344</v>
      </c>
      <c r="T247" s="6">
        <v>0</v>
      </c>
      <c r="U247" s="6">
        <v>3</v>
      </c>
      <c r="V247" s="6">
        <v>6</v>
      </c>
      <c r="W247" s="6">
        <v>12</v>
      </c>
      <c r="X247" s="6">
        <v>24</v>
      </c>
      <c r="Y247" s="6">
        <v>48</v>
      </c>
      <c r="Z247" s="6">
        <v>72</v>
      </c>
    </row>
    <row r="248" spans="9:26">
      <c r="I248" s="6"/>
      <c r="J248" s="95"/>
      <c r="K248" s="103"/>
      <c r="L248" s="103"/>
      <c r="M248" s="103"/>
      <c r="N248" s="103"/>
      <c r="O248" s="103"/>
      <c r="P248" s="103"/>
      <c r="S248" s="6" t="s">
        <v>345</v>
      </c>
      <c r="T248" s="95">
        <f>T240*10</f>
        <v>0.50234142188165054</v>
      </c>
      <c r="U248" s="95">
        <f t="shared" ref="U248:Z248" si="23">U240*10</f>
        <v>0.47041294167730957</v>
      </c>
      <c r="V248" s="95">
        <f t="shared" si="23"/>
        <v>1.2473392933163043</v>
      </c>
      <c r="W248" s="95">
        <f t="shared" si="23"/>
        <v>2.0881226053639841</v>
      </c>
      <c r="X248" s="95">
        <f t="shared" si="23"/>
        <v>2.5989782886334609</v>
      </c>
      <c r="Y248" s="95">
        <f t="shared" si="23"/>
        <v>3.3226905065985517</v>
      </c>
      <c r="Z248" s="95">
        <f t="shared" si="23"/>
        <v>4.440187313750533</v>
      </c>
    </row>
    <row r="249" spans="9:26">
      <c r="I249" s="6"/>
      <c r="J249" s="95"/>
      <c r="K249" s="103"/>
      <c r="L249" s="103"/>
      <c r="M249" s="103"/>
      <c r="N249" s="103"/>
      <c r="O249" s="103"/>
      <c r="P249" s="103"/>
      <c r="S249" s="6" t="s">
        <v>346</v>
      </c>
      <c r="T249" s="95">
        <f t="shared" ref="T249:Z253" si="24">T241*10</f>
        <v>0.50234142188165187</v>
      </c>
      <c r="U249" s="95">
        <f t="shared" si="24"/>
        <v>1.1089825457641547</v>
      </c>
      <c r="V249" s="95">
        <f t="shared" si="24"/>
        <v>0.61941251596424063</v>
      </c>
      <c r="W249" s="95">
        <f t="shared" si="24"/>
        <v>0.82162622392507445</v>
      </c>
      <c r="X249" s="95">
        <f t="shared" si="24"/>
        <v>0.92805449127288231</v>
      </c>
      <c r="Y249" s="95">
        <f t="shared" si="24"/>
        <v>4.0889740315027669</v>
      </c>
      <c r="Z249" s="95">
        <f t="shared" si="24"/>
        <v>5.440613026819924</v>
      </c>
    </row>
    <row r="250" spans="9:26">
      <c r="I250" s="6"/>
      <c r="J250" s="95"/>
      <c r="K250" s="103"/>
      <c r="L250" s="103"/>
      <c r="M250" s="103"/>
      <c r="N250" s="103"/>
      <c r="O250" s="103"/>
      <c r="P250" s="103"/>
      <c r="S250" s="6" t="s">
        <v>347</v>
      </c>
      <c r="T250" s="95">
        <f t="shared" si="24"/>
        <v>0.50234142188165187</v>
      </c>
      <c r="U250" s="95">
        <f t="shared" si="24"/>
        <v>1.2686249467858661</v>
      </c>
      <c r="V250" s="95">
        <f t="shared" si="24"/>
        <v>0.53426990208599412</v>
      </c>
      <c r="W250" s="95">
        <f t="shared" si="24"/>
        <v>0.58748403575989738</v>
      </c>
      <c r="X250" s="95">
        <f t="shared" si="24"/>
        <v>0.83226905065985535</v>
      </c>
      <c r="Y250" s="95">
        <f t="shared" si="24"/>
        <v>4.0251170710940825</v>
      </c>
      <c r="Z250" s="95">
        <f t="shared" si="24"/>
        <v>5.3767560664112395</v>
      </c>
    </row>
    <row r="251" spans="9:26">
      <c r="I251" s="6"/>
      <c r="J251" s="95"/>
      <c r="K251" s="103"/>
      <c r="L251" s="103"/>
      <c r="M251" s="103"/>
      <c r="N251" s="103"/>
      <c r="O251" s="103"/>
      <c r="P251" s="103"/>
      <c r="S251" s="6" t="s">
        <v>348</v>
      </c>
      <c r="T251" s="95">
        <f t="shared" si="24"/>
        <v>0.50234142188165187</v>
      </c>
      <c r="U251" s="95">
        <f t="shared" si="24"/>
        <v>1.2686249467858661</v>
      </c>
      <c r="V251" s="95">
        <f t="shared" si="24"/>
        <v>0.53426990208599412</v>
      </c>
      <c r="W251" s="95">
        <f t="shared" si="24"/>
        <v>0.48105576841209052</v>
      </c>
      <c r="X251" s="95">
        <f t="shared" si="24"/>
        <v>0.83226905065985535</v>
      </c>
      <c r="Y251" s="95">
        <f t="shared" si="24"/>
        <v>3.4504044274159211</v>
      </c>
      <c r="Z251" s="95">
        <f t="shared" si="24"/>
        <v>5.2171136653895278</v>
      </c>
    </row>
    <row r="252" spans="9:26">
      <c r="I252" s="6"/>
      <c r="J252" s="95"/>
      <c r="K252" s="103"/>
      <c r="L252" s="103"/>
      <c r="M252" s="103"/>
      <c r="N252" s="103"/>
      <c r="O252" s="103"/>
      <c r="P252" s="103"/>
      <c r="S252" s="6" t="s">
        <v>349</v>
      </c>
      <c r="T252" s="95">
        <f t="shared" si="24"/>
        <v>0.50234142188165187</v>
      </c>
      <c r="U252" s="95">
        <f t="shared" si="24"/>
        <v>0.72584078331204749</v>
      </c>
      <c r="V252" s="95">
        <f t="shared" si="24"/>
        <v>0.39591315453384451</v>
      </c>
      <c r="W252" s="95">
        <f t="shared" si="24"/>
        <v>0.48105576841209052</v>
      </c>
      <c r="X252" s="95">
        <f t="shared" si="24"/>
        <v>0.63005534269902097</v>
      </c>
      <c r="Y252" s="95">
        <f t="shared" si="24"/>
        <v>2.01362281822052</v>
      </c>
      <c r="Z252" s="95">
        <f t="shared" si="24"/>
        <v>4.9404001702852272</v>
      </c>
    </row>
    <row r="253" spans="9:26">
      <c r="J253" s="103"/>
      <c r="K253" s="103"/>
      <c r="M253" s="103"/>
      <c r="N253" s="103"/>
      <c r="O253" s="103"/>
      <c r="P253" s="103"/>
      <c r="S253" s="6" t="s">
        <v>350</v>
      </c>
      <c r="T253" s="95">
        <f t="shared" si="24"/>
        <v>0.50234142188165187</v>
      </c>
      <c r="U253" s="95">
        <f t="shared" si="24"/>
        <v>0.58748403575989827</v>
      </c>
      <c r="V253" s="95">
        <f t="shared" si="24"/>
        <v>0.39591315453384451</v>
      </c>
      <c r="W253" s="95">
        <f t="shared" si="24"/>
        <v>0.42784163473818682</v>
      </c>
      <c r="X253" s="95">
        <f t="shared" si="24"/>
        <v>0.661983822903363</v>
      </c>
      <c r="Y253" s="95">
        <f t="shared" si="24"/>
        <v>2.151979565772669</v>
      </c>
      <c r="Z253" s="95">
        <f t="shared" si="24"/>
        <v>5.2490421455938696</v>
      </c>
    </row>
    <row r="254" spans="9:26">
      <c r="J254" s="103"/>
      <c r="K254" s="103"/>
      <c r="R254" s="6"/>
      <c r="S254" s="24"/>
      <c r="T254" s="24"/>
      <c r="U254" s="24"/>
      <c r="V254" s="24"/>
      <c r="W254" s="24"/>
      <c r="X254" s="24"/>
      <c r="Y254" s="24"/>
    </row>
    <row r="255" spans="9:26">
      <c r="J255" s="103"/>
      <c r="R255" s="6"/>
      <c r="S255" s="24"/>
      <c r="T255" s="24"/>
      <c r="U255" s="24"/>
      <c r="V255" s="24"/>
      <c r="W255" s="24"/>
      <c r="X255" s="24"/>
      <c r="Y255" s="24"/>
    </row>
    <row r="256" spans="9:26">
      <c r="I256" s="104" t="s">
        <v>57</v>
      </c>
      <c r="J256" s="83">
        <v>9.73333333333333E-2</v>
      </c>
      <c r="K256" s="105" t="s">
        <v>352</v>
      </c>
      <c r="L256" s="85">
        <v>9.6000000000000002E-2</v>
      </c>
      <c r="M256" s="105" t="s">
        <v>353</v>
      </c>
      <c r="N256" s="85">
        <v>0.11600000000000001</v>
      </c>
      <c r="O256" s="105" t="s">
        <v>354</v>
      </c>
      <c r="P256" s="85">
        <v>0.14899999999999999</v>
      </c>
      <c r="Q256" s="105" t="s">
        <v>96</v>
      </c>
      <c r="R256" s="85">
        <v>0.17</v>
      </c>
      <c r="S256" s="105" t="s">
        <v>97</v>
      </c>
      <c r="T256" s="85">
        <v>0.17</v>
      </c>
      <c r="U256" s="105" t="s">
        <v>355</v>
      </c>
      <c r="V256" s="85">
        <v>0.22700000000000001</v>
      </c>
      <c r="W256" s="24"/>
      <c r="X256" s="24"/>
      <c r="Y256" s="24"/>
    </row>
    <row r="257" spans="9:25">
      <c r="I257" s="104" t="s">
        <v>58</v>
      </c>
      <c r="J257" s="83">
        <v>9.7333333333333341E-2</v>
      </c>
      <c r="K257" s="105" t="s">
        <v>356</v>
      </c>
      <c r="L257" s="85">
        <v>9.6000000000000002E-2</v>
      </c>
      <c r="M257" s="105" t="s">
        <v>357</v>
      </c>
      <c r="N257" s="85">
        <v>0.13200000000000001</v>
      </c>
      <c r="O257" s="105" t="s">
        <v>358</v>
      </c>
      <c r="P257" s="85">
        <v>0.14499999999999999</v>
      </c>
      <c r="Q257" s="105" t="s">
        <v>63</v>
      </c>
      <c r="R257" s="85">
        <v>0.159</v>
      </c>
      <c r="S257" s="105" t="s">
        <v>64</v>
      </c>
      <c r="T257" s="85">
        <v>0.20100000000000001</v>
      </c>
      <c r="U257" s="105" t="s">
        <v>359</v>
      </c>
      <c r="V257" s="85">
        <v>0.20899999999999999</v>
      </c>
      <c r="W257" s="24"/>
      <c r="X257" s="24"/>
      <c r="Y257" s="24"/>
    </row>
    <row r="258" spans="9:25">
      <c r="I258" s="104" t="s">
        <v>65</v>
      </c>
      <c r="J258" s="86">
        <v>9.7333333333333341E-2</v>
      </c>
      <c r="K258" s="106" t="s">
        <v>360</v>
      </c>
      <c r="L258" s="87">
        <v>9.7000000000000003E-2</v>
      </c>
      <c r="M258" s="106" t="s">
        <v>361</v>
      </c>
      <c r="N258" s="87">
        <v>0.114</v>
      </c>
      <c r="O258" s="106" t="s">
        <v>362</v>
      </c>
      <c r="P258" s="87">
        <v>0.14699999999999999</v>
      </c>
      <c r="Q258" s="106" t="s">
        <v>70</v>
      </c>
      <c r="R258" s="87">
        <v>0.16</v>
      </c>
      <c r="S258" s="106" t="s">
        <v>71</v>
      </c>
      <c r="T258" s="87">
        <v>0.186</v>
      </c>
      <c r="U258" s="106" t="s">
        <v>363</v>
      </c>
      <c r="V258" s="87">
        <v>0.22600000000000001</v>
      </c>
      <c r="W258" s="24"/>
      <c r="X258" s="24"/>
      <c r="Y258" s="24"/>
    </row>
    <row r="259" spans="9:25">
      <c r="I259" s="104"/>
      <c r="J259" s="86">
        <f>AVERAGE(J256:J258)</f>
        <v>9.7333333333333327E-2</v>
      </c>
      <c r="K259" s="106"/>
      <c r="L259" s="86">
        <f>AVERAGE(L256:L258)</f>
        <v>9.633333333333334E-2</v>
      </c>
      <c r="M259" s="106"/>
      <c r="N259" s="86">
        <f>AVERAGE(N256:N258)</f>
        <v>0.12066666666666666</v>
      </c>
      <c r="O259" s="106"/>
      <c r="P259" s="86">
        <f>AVERAGE(P256:P258)</f>
        <v>0.14699999999999999</v>
      </c>
      <c r="Q259" s="106"/>
      <c r="R259" s="86">
        <f>AVERAGE(R256:R258)</f>
        <v>0.16300000000000001</v>
      </c>
      <c r="S259" s="106"/>
      <c r="T259" s="86">
        <f>AVERAGE(T256:T258)</f>
        <v>0.18566666666666665</v>
      </c>
      <c r="U259" s="106"/>
      <c r="V259" s="86">
        <f>AVERAGE(V256:V258)</f>
        <v>0.22066666666666668</v>
      </c>
      <c r="W259" s="24"/>
      <c r="X259" s="24"/>
      <c r="Y259" s="24"/>
    </row>
    <row r="260" spans="9:25">
      <c r="I260" s="107" t="s">
        <v>72</v>
      </c>
      <c r="J260" s="86">
        <v>9.7333333333333341E-2</v>
      </c>
      <c r="K260" s="108" t="s">
        <v>364</v>
      </c>
      <c r="L260" s="87">
        <v>0.11600000000000001</v>
      </c>
      <c r="M260" s="106" t="s">
        <v>365</v>
      </c>
      <c r="N260" s="87">
        <v>0.10199999999999999</v>
      </c>
      <c r="O260" s="106" t="s">
        <v>366</v>
      </c>
      <c r="P260" s="87">
        <v>0.109</v>
      </c>
      <c r="Q260" s="106" t="s">
        <v>77</v>
      </c>
      <c r="R260" s="87">
        <v>0.107</v>
      </c>
      <c r="S260" s="106" t="s">
        <v>78</v>
      </c>
      <c r="T260" s="87">
        <v>0.20300000000000001</v>
      </c>
      <c r="U260" s="106" t="s">
        <v>367</v>
      </c>
      <c r="V260" s="87">
        <v>0.22500000000000001</v>
      </c>
    </row>
    <row r="261" spans="9:25">
      <c r="I261" s="107" t="s">
        <v>79</v>
      </c>
      <c r="J261" s="86">
        <v>9.7333333333333341E-2</v>
      </c>
      <c r="K261" s="106" t="s">
        <v>368</v>
      </c>
      <c r="L261" s="87">
        <v>0.11799999999999999</v>
      </c>
      <c r="M261" s="106" t="s">
        <v>369</v>
      </c>
      <c r="N261" s="87">
        <v>0.1</v>
      </c>
      <c r="O261" s="106" t="s">
        <v>370</v>
      </c>
      <c r="P261" s="87">
        <v>0.106</v>
      </c>
      <c r="Q261" s="106" t="s">
        <v>84</v>
      </c>
      <c r="R261" s="87">
        <v>0.114</v>
      </c>
      <c r="S261" s="106" t="s">
        <v>85</v>
      </c>
      <c r="T261" s="87">
        <v>0.21199999999999999</v>
      </c>
      <c r="U261" s="106" t="s">
        <v>371</v>
      </c>
      <c r="V261" s="87">
        <v>0.254</v>
      </c>
    </row>
    <row r="262" spans="9:25">
      <c r="I262" s="107" t="s">
        <v>56</v>
      </c>
      <c r="J262" s="86">
        <v>9.7333333333333341E-2</v>
      </c>
      <c r="K262" s="106" t="s">
        <v>372</v>
      </c>
      <c r="L262" s="87">
        <v>0.115</v>
      </c>
      <c r="M262" s="106" t="s">
        <v>373</v>
      </c>
      <c r="N262" s="87">
        <v>0.10100000000000001</v>
      </c>
      <c r="O262" s="106" t="s">
        <v>374</v>
      </c>
      <c r="P262" s="87">
        <v>0.107</v>
      </c>
      <c r="Q262" s="106" t="s">
        <v>90</v>
      </c>
      <c r="R262" s="87">
        <v>0.111</v>
      </c>
      <c r="S262" s="106" t="s">
        <v>91</v>
      </c>
      <c r="T262" s="87">
        <v>0.214</v>
      </c>
      <c r="U262" s="106" t="s">
        <v>375</v>
      </c>
      <c r="V262" s="87">
        <v>0.27700000000000002</v>
      </c>
    </row>
    <row r="263" spans="9:25">
      <c r="I263" s="107"/>
      <c r="J263" s="86">
        <f>AVERAGE(J260:J262)</f>
        <v>9.7333333333333341E-2</v>
      </c>
      <c r="K263" s="106"/>
      <c r="L263" s="86">
        <f>AVERAGE(L260:L262)</f>
        <v>0.11633333333333333</v>
      </c>
      <c r="M263" s="106"/>
      <c r="N263" s="86">
        <f>AVERAGE(N260:N262)</f>
        <v>0.10100000000000002</v>
      </c>
      <c r="O263" s="106"/>
      <c r="P263" s="86">
        <f>AVERAGE(P260:P262)</f>
        <v>0.10733333333333334</v>
      </c>
      <c r="Q263" s="106"/>
      <c r="R263" s="86">
        <f>AVERAGE(R260:R262)</f>
        <v>0.11066666666666668</v>
      </c>
      <c r="S263" s="106"/>
      <c r="T263" s="86">
        <f>AVERAGE(T260:T262)</f>
        <v>0.20966666666666667</v>
      </c>
      <c r="U263" s="106"/>
      <c r="V263" s="86">
        <f>AVERAGE(V260:V262)</f>
        <v>0.252</v>
      </c>
    </row>
    <row r="264" spans="9:25">
      <c r="I264" s="107" t="s">
        <v>251</v>
      </c>
      <c r="J264" s="86">
        <v>9.7333333333333341E-2</v>
      </c>
      <c r="K264" s="106" t="s">
        <v>376</v>
      </c>
      <c r="L264" s="87">
        <v>0.12</v>
      </c>
      <c r="M264" s="106" t="s">
        <v>377</v>
      </c>
      <c r="N264" s="87">
        <v>9.7000000000000003E-2</v>
      </c>
      <c r="O264" s="106" t="s">
        <v>378</v>
      </c>
      <c r="P264" s="87">
        <v>9.8000000000000004E-2</v>
      </c>
      <c r="Q264" s="106" t="s">
        <v>257</v>
      </c>
      <c r="R264" s="87">
        <v>0.109</v>
      </c>
      <c r="S264" s="106" t="s">
        <v>258</v>
      </c>
      <c r="T264" s="87">
        <v>0.20100000000000001</v>
      </c>
      <c r="U264" s="106" t="s">
        <v>379</v>
      </c>
      <c r="V264" s="87">
        <v>0.247</v>
      </c>
    </row>
    <row r="265" spans="9:25">
      <c r="I265" s="107" t="s">
        <v>259</v>
      </c>
      <c r="J265" s="86">
        <v>9.7333333333333341E-2</v>
      </c>
      <c r="K265" s="106" t="s">
        <v>380</v>
      </c>
      <c r="L265" s="87">
        <v>0.121</v>
      </c>
      <c r="M265" s="106" t="s">
        <v>381</v>
      </c>
      <c r="N265" s="87">
        <v>9.9000000000000005E-2</v>
      </c>
      <c r="O265" s="106" t="s">
        <v>382</v>
      </c>
      <c r="P265" s="87">
        <v>9.9000000000000005E-2</v>
      </c>
      <c r="Q265" s="106" t="s">
        <v>264</v>
      </c>
      <c r="R265" s="87">
        <v>0.106</v>
      </c>
      <c r="S265" s="106" t="s">
        <v>265</v>
      </c>
      <c r="T265" s="87">
        <v>0.20799999999999999</v>
      </c>
      <c r="U265" s="106" t="s">
        <v>383</v>
      </c>
      <c r="V265" s="87">
        <v>0.253</v>
      </c>
    </row>
    <row r="266" spans="9:25">
      <c r="I266" s="107" t="s">
        <v>266</v>
      </c>
      <c r="J266" s="86">
        <v>9.7333333333333341E-2</v>
      </c>
      <c r="K266" s="106" t="s">
        <v>384</v>
      </c>
      <c r="L266" s="87">
        <v>0.123</v>
      </c>
      <c r="M266" s="106" t="s">
        <v>385</v>
      </c>
      <c r="N266" s="87">
        <v>9.9000000000000005E-2</v>
      </c>
      <c r="O266" s="106" t="s">
        <v>386</v>
      </c>
      <c r="P266" s="87">
        <v>0.10299999999999999</v>
      </c>
      <c r="Q266" s="106" t="s">
        <v>271</v>
      </c>
      <c r="R266" s="87">
        <v>0.108</v>
      </c>
      <c r="S266" s="106" t="s">
        <v>272</v>
      </c>
      <c r="T266" s="87">
        <v>0.214</v>
      </c>
      <c r="U266" s="106" t="s">
        <v>387</v>
      </c>
      <c r="V266" s="87">
        <v>0.25</v>
      </c>
    </row>
    <row r="267" spans="9:25">
      <c r="I267" s="107"/>
      <c r="J267" s="86">
        <f>AVERAGE(J264:J266)</f>
        <v>9.7333333333333341E-2</v>
      </c>
      <c r="K267" s="106"/>
      <c r="L267" s="86">
        <f>AVERAGE(L264:L266)</f>
        <v>0.12133333333333333</v>
      </c>
      <c r="M267" s="106"/>
      <c r="N267" s="86">
        <f>AVERAGE(N264:N266)</f>
        <v>9.8333333333333342E-2</v>
      </c>
      <c r="O267" s="106"/>
      <c r="P267" s="86">
        <f>AVERAGE(P264:P266)</f>
        <v>9.9999999999999992E-2</v>
      </c>
      <c r="Q267" s="106"/>
      <c r="R267" s="86">
        <f>AVERAGE(R264:R266)</f>
        <v>0.10766666666666667</v>
      </c>
      <c r="S267" s="106"/>
      <c r="T267" s="86">
        <f>AVERAGE(T264:T266)</f>
        <v>0.20766666666666667</v>
      </c>
      <c r="U267" s="106"/>
      <c r="V267" s="86">
        <f>AVERAGE(V264:V266)</f>
        <v>0.25</v>
      </c>
    </row>
    <row r="268" spans="9:25">
      <c r="I268" s="107" t="s">
        <v>273</v>
      </c>
      <c r="J268" s="86">
        <v>9.7333333333333341E-2</v>
      </c>
      <c r="K268" s="106" t="s">
        <v>388</v>
      </c>
      <c r="L268" s="87">
        <v>0.123</v>
      </c>
      <c r="M268" s="106" t="s">
        <v>389</v>
      </c>
      <c r="N268" s="87">
        <v>9.5000000000000001E-2</v>
      </c>
      <c r="O268" s="106" t="s">
        <v>390</v>
      </c>
      <c r="P268" s="87">
        <v>0.10100000000000001</v>
      </c>
      <c r="Q268" s="106" t="s">
        <v>278</v>
      </c>
      <c r="R268" s="87">
        <v>0.10100000000000001</v>
      </c>
      <c r="S268" s="106" t="s">
        <v>279</v>
      </c>
      <c r="T268" s="87">
        <v>0.182</v>
      </c>
      <c r="U268" s="106" t="s">
        <v>391</v>
      </c>
      <c r="V268" s="87">
        <v>0.26100000000000001</v>
      </c>
    </row>
    <row r="269" spans="9:25">
      <c r="I269" s="107" t="s">
        <v>280</v>
      </c>
      <c r="J269" s="86">
        <v>9.7333333333333341E-2</v>
      </c>
      <c r="K269" s="106" t="s">
        <v>392</v>
      </c>
      <c r="L269" s="87">
        <v>0.12</v>
      </c>
      <c r="M269" s="106" t="s">
        <v>393</v>
      </c>
      <c r="N269" s="87">
        <v>9.9000000000000005E-2</v>
      </c>
      <c r="O269" s="106" t="s">
        <v>394</v>
      </c>
      <c r="P269" s="87">
        <v>9.4E-2</v>
      </c>
      <c r="Q269" s="106" t="s">
        <v>285</v>
      </c>
      <c r="R269" s="87">
        <v>0.113</v>
      </c>
      <c r="S269" s="106" t="s">
        <v>286</v>
      </c>
      <c r="T269" s="87">
        <v>0.17899999999999999</v>
      </c>
      <c r="U269" s="106" t="s">
        <v>395</v>
      </c>
      <c r="V269" s="87">
        <v>0.23200000000000001</v>
      </c>
    </row>
    <row r="270" spans="9:25">
      <c r="I270" s="107" t="s">
        <v>287</v>
      </c>
      <c r="J270" s="86">
        <v>9.7333333333333341E-2</v>
      </c>
      <c r="K270" s="106" t="s">
        <v>396</v>
      </c>
      <c r="L270" s="87">
        <v>0.121</v>
      </c>
      <c r="M270" s="106" t="s">
        <v>397</v>
      </c>
      <c r="N270" s="87">
        <v>0.10100000000000001</v>
      </c>
      <c r="O270" s="106" t="s">
        <v>398</v>
      </c>
      <c r="P270" s="87">
        <v>9.5000000000000001E-2</v>
      </c>
      <c r="Q270" s="106" t="s">
        <v>292</v>
      </c>
      <c r="R270" s="87">
        <v>0.109</v>
      </c>
      <c r="S270" s="106" t="s">
        <v>293</v>
      </c>
      <c r="T270" s="87">
        <v>0.20799999999999999</v>
      </c>
      <c r="U270" s="106" t="s">
        <v>399</v>
      </c>
      <c r="V270" s="87">
        <v>0.24199999999999999</v>
      </c>
    </row>
    <row r="271" spans="9:25">
      <c r="I271" s="107"/>
      <c r="J271" s="86">
        <f>AVERAGE(J268:J270)</f>
        <v>9.7333333333333341E-2</v>
      </c>
      <c r="K271" s="106"/>
      <c r="L271" s="86">
        <f>AVERAGE(L268:L270)</f>
        <v>0.12133333333333333</v>
      </c>
      <c r="M271" s="106"/>
      <c r="N271" s="86">
        <f>AVERAGE(N268:N270)</f>
        <v>9.8333333333333342E-2</v>
      </c>
      <c r="O271" s="106"/>
      <c r="P271" s="86">
        <f>AVERAGE(P268:P270)</f>
        <v>9.6666666666666679E-2</v>
      </c>
      <c r="Q271" s="106"/>
      <c r="R271" s="86">
        <f>AVERAGE(R268:R270)</f>
        <v>0.10766666666666667</v>
      </c>
      <c r="S271" s="106"/>
      <c r="T271" s="86">
        <f>AVERAGE(T268:T270)</f>
        <v>0.18966666666666665</v>
      </c>
      <c r="U271" s="106"/>
      <c r="V271" s="86">
        <f>AVERAGE(V268:V270)</f>
        <v>0.245</v>
      </c>
    </row>
    <row r="272" spans="9:25">
      <c r="I272" s="107" t="s">
        <v>294</v>
      </c>
      <c r="J272" s="86">
        <v>9.7333333333333341E-2</v>
      </c>
      <c r="K272" s="106" t="s">
        <v>400</v>
      </c>
      <c r="L272" s="87">
        <v>0.105</v>
      </c>
      <c r="M272" s="106" t="s">
        <v>401</v>
      </c>
      <c r="N272" s="87">
        <v>9.2999999999999999E-2</v>
      </c>
      <c r="O272" s="106" t="s">
        <v>402</v>
      </c>
      <c r="P272" s="87">
        <v>0.10100000000000001</v>
      </c>
      <c r="Q272" s="106" t="s">
        <v>299</v>
      </c>
      <c r="R272" s="87">
        <v>0.10199999999999999</v>
      </c>
      <c r="S272" s="106" t="s">
        <v>300</v>
      </c>
      <c r="T272" s="87">
        <v>0.14199999999999999</v>
      </c>
      <c r="U272" s="106" t="s">
        <v>403</v>
      </c>
      <c r="V272" s="87">
        <v>0.23499999999999999</v>
      </c>
    </row>
    <row r="273" spans="9:22">
      <c r="I273" s="107" t="s">
        <v>301</v>
      </c>
      <c r="J273" s="86">
        <v>9.7333333333333341E-2</v>
      </c>
      <c r="K273" s="106" t="s">
        <v>404</v>
      </c>
      <c r="L273" s="87">
        <v>0.104</v>
      </c>
      <c r="M273" s="106" t="s">
        <v>405</v>
      </c>
      <c r="N273" s="87">
        <v>9.4E-2</v>
      </c>
      <c r="O273" s="106" t="s">
        <v>406</v>
      </c>
      <c r="P273" s="87">
        <v>9.1999999999999998E-2</v>
      </c>
      <c r="Q273" s="106" t="s">
        <v>306</v>
      </c>
      <c r="R273" s="87">
        <v>0.10100000000000001</v>
      </c>
      <c r="S273" s="106" t="s">
        <v>307</v>
      </c>
      <c r="T273" s="87">
        <v>0.13500000000000001</v>
      </c>
      <c r="U273" s="106" t="s">
        <v>407</v>
      </c>
      <c r="V273" s="87">
        <v>0.222</v>
      </c>
    </row>
    <row r="274" spans="9:22">
      <c r="I274" s="107" t="s">
        <v>308</v>
      </c>
      <c r="J274" s="86">
        <v>9.7333333333333341E-2</v>
      </c>
      <c r="K274" s="106" t="s">
        <v>408</v>
      </c>
      <c r="L274" s="87">
        <v>0.104</v>
      </c>
      <c r="M274" s="106" t="s">
        <v>409</v>
      </c>
      <c r="N274" s="87">
        <v>9.5000000000000001E-2</v>
      </c>
      <c r="O274" s="106" t="s">
        <v>410</v>
      </c>
      <c r="P274" s="87">
        <v>9.7000000000000003E-2</v>
      </c>
      <c r="Q274" s="106" t="s">
        <v>313</v>
      </c>
      <c r="R274" s="87">
        <v>0.10100000000000001</v>
      </c>
      <c r="S274" s="106" t="s">
        <v>314</v>
      </c>
      <c r="T274" s="87">
        <v>0.157</v>
      </c>
      <c r="U274" s="106" t="s">
        <v>411</v>
      </c>
      <c r="V274" s="87">
        <v>0.252</v>
      </c>
    </row>
    <row r="275" spans="9:22">
      <c r="I275" s="107"/>
      <c r="J275" s="86">
        <f>AVERAGE(J272:J274)</f>
        <v>9.7333333333333341E-2</v>
      </c>
      <c r="K275" s="106"/>
      <c r="L275" s="86">
        <f>AVERAGE(L272:L274)</f>
        <v>0.10433333333333333</v>
      </c>
      <c r="M275" s="106"/>
      <c r="N275" s="86">
        <f>AVERAGE(N272:N274)</f>
        <v>9.4000000000000014E-2</v>
      </c>
      <c r="O275" s="106"/>
      <c r="P275" s="86">
        <f>AVERAGE(P272:P274)</f>
        <v>9.6666666666666679E-2</v>
      </c>
      <c r="Q275" s="106"/>
      <c r="R275" s="86">
        <f>AVERAGE(R272:R274)</f>
        <v>0.10133333333333334</v>
      </c>
      <c r="S275" s="106"/>
      <c r="T275" s="86">
        <f>AVERAGE(T272:T274)</f>
        <v>0.14466666666666669</v>
      </c>
      <c r="U275" s="106"/>
      <c r="V275" s="86">
        <f>AVERAGE(V272:V274)</f>
        <v>0.23633333333333331</v>
      </c>
    </row>
    <row r="276" spans="9:22">
      <c r="I276" s="107" t="s">
        <v>315</v>
      </c>
      <c r="J276" s="86">
        <v>9.7333333333333341E-2</v>
      </c>
      <c r="K276" s="106" t="s">
        <v>412</v>
      </c>
      <c r="L276" s="87">
        <v>9.7000000000000003E-2</v>
      </c>
      <c r="M276" s="106" t="s">
        <v>413</v>
      </c>
      <c r="N276" s="87">
        <v>9.0999999999999998E-2</v>
      </c>
      <c r="O276" s="106" t="s">
        <v>414</v>
      </c>
      <c r="P276" s="87">
        <v>0.107</v>
      </c>
      <c r="Q276" s="106" t="s">
        <v>321</v>
      </c>
      <c r="R276" s="87">
        <v>0.10299999999999999</v>
      </c>
      <c r="S276" s="106" t="s">
        <v>322</v>
      </c>
      <c r="T276" s="87">
        <v>0.14899999999999999</v>
      </c>
      <c r="U276" s="106" t="s">
        <v>415</v>
      </c>
      <c r="V276" s="87">
        <v>0.23899999999999999</v>
      </c>
    </row>
    <row r="277" spans="9:22">
      <c r="I277" s="107" t="s">
        <v>323</v>
      </c>
      <c r="J277" s="86">
        <v>9.7333333333333341E-2</v>
      </c>
      <c r="K277" s="106" t="s">
        <v>416</v>
      </c>
      <c r="L277" s="87">
        <v>0.105</v>
      </c>
      <c r="M277" s="106" t="s">
        <v>417</v>
      </c>
      <c r="N277" s="87">
        <v>9.1999999999999998E-2</v>
      </c>
      <c r="O277" s="106" t="s">
        <v>418</v>
      </c>
      <c r="P277" s="87">
        <v>9.1999999999999998E-2</v>
      </c>
      <c r="Q277" s="106" t="s">
        <v>328</v>
      </c>
      <c r="R277" s="87">
        <v>0.1</v>
      </c>
      <c r="S277" s="106" t="s">
        <v>329</v>
      </c>
      <c r="T277" s="87">
        <v>0.153</v>
      </c>
      <c r="U277" s="106" t="s">
        <v>419</v>
      </c>
      <c r="V277" s="87">
        <v>0.24299999999999999</v>
      </c>
    </row>
    <row r="278" spans="9:22">
      <c r="I278" s="107" t="s">
        <v>330</v>
      </c>
      <c r="J278" s="86">
        <v>9.7333333333333341E-2</v>
      </c>
      <c r="K278" s="106" t="s">
        <v>420</v>
      </c>
      <c r="L278" s="87">
        <v>9.8000000000000004E-2</v>
      </c>
      <c r="M278" s="106" t="s">
        <v>421</v>
      </c>
      <c r="N278" s="87">
        <v>9.9000000000000005E-2</v>
      </c>
      <c r="O278" s="106" t="s">
        <v>422</v>
      </c>
      <c r="P278" s="87">
        <v>8.5999999999999993E-2</v>
      </c>
      <c r="Q278" s="106" t="s">
        <v>335</v>
      </c>
      <c r="R278" s="87">
        <v>0.104</v>
      </c>
      <c r="S278" s="106" t="s">
        <v>336</v>
      </c>
      <c r="T278" s="87">
        <v>0.14499999999999999</v>
      </c>
      <c r="U278" s="106" t="s">
        <v>423</v>
      </c>
      <c r="V278" s="87">
        <v>0.25600000000000001</v>
      </c>
    </row>
    <row r="279" spans="9:22">
      <c r="I279" s="104"/>
      <c r="J279" s="86">
        <f>AVERAGE(J276:J278)</f>
        <v>9.7333333333333341E-2</v>
      </c>
      <c r="K279" s="109"/>
      <c r="L279" s="86">
        <f>AVERAGE(L276:L278)</f>
        <v>0.10000000000000002</v>
      </c>
      <c r="M279" s="109"/>
      <c r="N279" s="86">
        <f>AVERAGE(N276:N278)</f>
        <v>9.4000000000000014E-2</v>
      </c>
      <c r="O279" s="109"/>
      <c r="P279" s="86">
        <f>AVERAGE(P276:P278)</f>
        <v>9.5000000000000015E-2</v>
      </c>
      <c r="Q279" s="106"/>
      <c r="R279" s="86">
        <f>AVERAGE(R276:R278)</f>
        <v>0.10233333333333333</v>
      </c>
      <c r="S279" s="106"/>
      <c r="T279" s="86">
        <f>AVERAGE(T276:T278)</f>
        <v>0.14899999999999999</v>
      </c>
      <c r="U279" s="106"/>
      <c r="V279" s="86">
        <f>AVERAGE(V276:V278)</f>
        <v>0.246</v>
      </c>
    </row>
    <row r="283" spans="9:22">
      <c r="I283" s="6" t="s">
        <v>759</v>
      </c>
    </row>
    <row r="284" spans="9:22">
      <c r="I284" s="6"/>
      <c r="J284" s="6">
        <v>0</v>
      </c>
      <c r="K284" s="6">
        <v>2</v>
      </c>
      <c r="L284" s="6">
        <v>4</v>
      </c>
      <c r="M284" s="6">
        <v>8</v>
      </c>
      <c r="N284" s="6">
        <v>16</v>
      </c>
      <c r="O284" s="6">
        <v>24</v>
      </c>
      <c r="P284" s="6">
        <v>48</v>
      </c>
    </row>
    <row r="285" spans="9:22">
      <c r="I285" s="6" t="s">
        <v>99</v>
      </c>
      <c r="J285" s="4">
        <v>0.50234142188165187</v>
      </c>
      <c r="K285" s="4">
        <v>1.1089825457641549</v>
      </c>
      <c r="L285" s="4">
        <v>0.61941251596423996</v>
      </c>
      <c r="M285" s="4">
        <v>0.82162622392507423</v>
      </c>
      <c r="N285" s="4">
        <v>0.92805449127288198</v>
      </c>
      <c r="O285" s="90">
        <v>4.0889740315027678</v>
      </c>
      <c r="P285" s="91">
        <v>5.440613026819924</v>
      </c>
    </row>
    <row r="286" spans="9:22">
      <c r="I286" s="6" t="s">
        <v>347</v>
      </c>
      <c r="J286" s="4">
        <v>0.50234142188165187</v>
      </c>
      <c r="K286" s="4">
        <v>1.2686249467858663</v>
      </c>
      <c r="L286" s="4">
        <v>0.53426990208599412</v>
      </c>
      <c r="M286" s="4">
        <v>0.58748403575989772</v>
      </c>
      <c r="N286" s="4">
        <v>0.83226905065985513</v>
      </c>
      <c r="O286" s="90">
        <v>4.0251170710940825</v>
      </c>
      <c r="P286" s="91">
        <v>5.3767560664112395</v>
      </c>
    </row>
    <row r="287" spans="9:22">
      <c r="I287" s="6" t="s">
        <v>348</v>
      </c>
      <c r="J287" s="4">
        <v>0.50234142188165187</v>
      </c>
      <c r="K287" s="4">
        <v>1.2686249467858663</v>
      </c>
      <c r="L287" s="4">
        <v>0.53426990208599401</v>
      </c>
      <c r="M287" s="4">
        <v>0.48105576841209019</v>
      </c>
      <c r="N287" s="4">
        <v>0.83226905065985524</v>
      </c>
      <c r="O287" s="4">
        <v>3.450404427415922</v>
      </c>
      <c r="P287" s="4">
        <v>5.2171136653895278</v>
      </c>
    </row>
    <row r="288" spans="9:22">
      <c r="I288" s="6" t="s">
        <v>349</v>
      </c>
      <c r="J288" s="4">
        <v>0.50234142188165187</v>
      </c>
      <c r="K288" s="4">
        <v>0.72584078331204738</v>
      </c>
      <c r="L288" s="4">
        <v>0.39591315453384407</v>
      </c>
      <c r="M288" s="4">
        <v>0.48105576841209019</v>
      </c>
      <c r="N288" s="4">
        <v>0.63005534269902086</v>
      </c>
      <c r="O288" s="4">
        <v>2.0136228182205191</v>
      </c>
      <c r="P288" s="4">
        <v>4.9404001702852272</v>
      </c>
    </row>
    <row r="289" spans="9:16">
      <c r="I289" s="6" t="s">
        <v>350</v>
      </c>
      <c r="J289" s="4">
        <v>0.50234142188165187</v>
      </c>
      <c r="K289" s="4">
        <v>0.58748403575989772</v>
      </c>
      <c r="L289" s="4">
        <v>0.39591315453384407</v>
      </c>
      <c r="M289" s="4">
        <v>0.42784163473818621</v>
      </c>
      <c r="N289" s="4">
        <v>0.66198382290336288</v>
      </c>
      <c r="O289" s="4">
        <v>2.151979565772669</v>
      </c>
      <c r="P289" s="4">
        <v>5.2490421455938696</v>
      </c>
    </row>
  </sheetData>
  <mergeCells count="144">
    <mergeCell ref="K234:K236"/>
    <mergeCell ref="N234:N236"/>
    <mergeCell ref="Q234:Q236"/>
    <mergeCell ref="T234:T236"/>
    <mergeCell ref="W234:W236"/>
    <mergeCell ref="Z234:Z236"/>
    <mergeCell ref="K231:K233"/>
    <mergeCell ref="N231:N233"/>
    <mergeCell ref="Q231:Q233"/>
    <mergeCell ref="T231:T233"/>
    <mergeCell ref="W231:W233"/>
    <mergeCell ref="Z231:Z233"/>
    <mergeCell ref="K228:K230"/>
    <mergeCell ref="N228:N230"/>
    <mergeCell ref="Q228:Q230"/>
    <mergeCell ref="T228:T230"/>
    <mergeCell ref="W228:W230"/>
    <mergeCell ref="Z228:Z230"/>
    <mergeCell ref="K225:K227"/>
    <mergeCell ref="N225:N227"/>
    <mergeCell ref="Q225:Q227"/>
    <mergeCell ref="T225:T227"/>
    <mergeCell ref="W225:W227"/>
    <mergeCell ref="Z225:Z227"/>
    <mergeCell ref="K222:K224"/>
    <mergeCell ref="N222:N224"/>
    <mergeCell ref="Q222:Q224"/>
    <mergeCell ref="T222:T224"/>
    <mergeCell ref="W222:W224"/>
    <mergeCell ref="Z222:Z224"/>
    <mergeCell ref="K219:K221"/>
    <mergeCell ref="N219:N221"/>
    <mergeCell ref="Q219:Q221"/>
    <mergeCell ref="T219:T221"/>
    <mergeCell ref="W219:W221"/>
    <mergeCell ref="Z219:Z221"/>
    <mergeCell ref="K182:K184"/>
    <mergeCell ref="N182:N184"/>
    <mergeCell ref="Q182:Q184"/>
    <mergeCell ref="T182:T184"/>
    <mergeCell ref="W182:W184"/>
    <mergeCell ref="Z182:Z184"/>
    <mergeCell ref="K179:K181"/>
    <mergeCell ref="N179:N181"/>
    <mergeCell ref="Q179:Q181"/>
    <mergeCell ref="T179:T181"/>
    <mergeCell ref="W179:W181"/>
    <mergeCell ref="Z179:Z181"/>
    <mergeCell ref="K176:K178"/>
    <mergeCell ref="N176:N178"/>
    <mergeCell ref="Q176:Q178"/>
    <mergeCell ref="T176:T178"/>
    <mergeCell ref="W176:W178"/>
    <mergeCell ref="Z176:Z178"/>
    <mergeCell ref="K173:K175"/>
    <mergeCell ref="N173:N175"/>
    <mergeCell ref="Q173:Q175"/>
    <mergeCell ref="T173:T175"/>
    <mergeCell ref="W173:W175"/>
    <mergeCell ref="Z173:Z175"/>
    <mergeCell ref="K170:K172"/>
    <mergeCell ref="N170:N172"/>
    <mergeCell ref="Q170:Q172"/>
    <mergeCell ref="T170:T172"/>
    <mergeCell ref="W170:W172"/>
    <mergeCell ref="Z170:Z172"/>
    <mergeCell ref="K167:K169"/>
    <mergeCell ref="N167:N169"/>
    <mergeCell ref="Q167:Q169"/>
    <mergeCell ref="T167:T169"/>
    <mergeCell ref="W167:W169"/>
    <mergeCell ref="Z167:Z169"/>
    <mergeCell ref="K95:K97"/>
    <mergeCell ref="N95:N97"/>
    <mergeCell ref="Q95:Q97"/>
    <mergeCell ref="T95:T97"/>
    <mergeCell ref="W95:W97"/>
    <mergeCell ref="Z95:Z97"/>
    <mergeCell ref="K92:K94"/>
    <mergeCell ref="N92:N94"/>
    <mergeCell ref="Q92:Q94"/>
    <mergeCell ref="T92:T94"/>
    <mergeCell ref="W92:W94"/>
    <mergeCell ref="Z92:Z94"/>
    <mergeCell ref="K89:K91"/>
    <mergeCell ref="N89:N91"/>
    <mergeCell ref="Q89:Q91"/>
    <mergeCell ref="T89:T91"/>
    <mergeCell ref="W89:W91"/>
    <mergeCell ref="Z89:Z91"/>
    <mergeCell ref="K86:K88"/>
    <mergeCell ref="N86:N88"/>
    <mergeCell ref="Q86:Q88"/>
    <mergeCell ref="T86:T88"/>
    <mergeCell ref="W86:W88"/>
    <mergeCell ref="Z86:Z88"/>
    <mergeCell ref="K83:K85"/>
    <mergeCell ref="N83:N85"/>
    <mergeCell ref="Q83:Q85"/>
    <mergeCell ref="T83:T85"/>
    <mergeCell ref="W83:W85"/>
    <mergeCell ref="Z83:Z85"/>
    <mergeCell ref="K80:K82"/>
    <mergeCell ref="N80:N82"/>
    <mergeCell ref="Q80:Q82"/>
    <mergeCell ref="T80:T82"/>
    <mergeCell ref="W80:W82"/>
    <mergeCell ref="Z80:Z82"/>
    <mergeCell ref="K53:K55"/>
    <mergeCell ref="N53:N55"/>
    <mergeCell ref="Q53:Q55"/>
    <mergeCell ref="T53:T55"/>
    <mergeCell ref="W53:W55"/>
    <mergeCell ref="Z53:Z55"/>
    <mergeCell ref="K50:K52"/>
    <mergeCell ref="N50:N52"/>
    <mergeCell ref="Q50:Q52"/>
    <mergeCell ref="T50:T52"/>
    <mergeCell ref="W50:W52"/>
    <mergeCell ref="Z50:Z52"/>
    <mergeCell ref="K47:K49"/>
    <mergeCell ref="N47:N49"/>
    <mergeCell ref="Q47:Q49"/>
    <mergeCell ref="T47:T49"/>
    <mergeCell ref="W47:W49"/>
    <mergeCell ref="Z47:Z49"/>
    <mergeCell ref="K44:K46"/>
    <mergeCell ref="N44:N46"/>
    <mergeCell ref="Q44:Q46"/>
    <mergeCell ref="T44:T46"/>
    <mergeCell ref="W44:W46"/>
    <mergeCell ref="Z44:Z46"/>
    <mergeCell ref="K41:K43"/>
    <mergeCell ref="N41:N43"/>
    <mergeCell ref="Q41:Q43"/>
    <mergeCell ref="T41:T43"/>
    <mergeCell ref="W41:W43"/>
    <mergeCell ref="Z41:Z43"/>
    <mergeCell ref="K38:K40"/>
    <mergeCell ref="N38:N40"/>
    <mergeCell ref="Q38:Q40"/>
    <mergeCell ref="T38:T40"/>
    <mergeCell ref="W38:W40"/>
    <mergeCell ref="Z38:Z40"/>
  </mergeCells>
  <phoneticPr fontId="3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206"/>
  <sheetViews>
    <sheetView zoomScale="85" zoomScaleNormal="85" workbookViewId="0">
      <selection sqref="A1:C1"/>
    </sheetView>
  </sheetViews>
  <sheetFormatPr defaultColWidth="8.875" defaultRowHeight="16.5"/>
  <cols>
    <col min="5" max="11" width="12.125" style="110" bestFit="1" customWidth="1"/>
    <col min="12" max="13" width="12.125" style="23" bestFit="1" customWidth="1"/>
    <col min="14" max="17" width="9" style="23" customWidth="1"/>
    <col min="18" max="27" width="12.125" style="23" bestFit="1" customWidth="1"/>
    <col min="28" max="47" width="9" style="23"/>
  </cols>
  <sheetData>
    <row r="1" spans="1:47">
      <c r="A1" s="130" t="s">
        <v>723</v>
      </c>
      <c r="B1" s="130" t="s">
        <v>725</v>
      </c>
      <c r="C1" s="130" t="s">
        <v>727</v>
      </c>
      <c r="D1" s="351" t="s">
        <v>721</v>
      </c>
      <c r="E1" s="118" t="s">
        <v>465</v>
      </c>
      <c r="F1" s="118" t="s">
        <v>464</v>
      </c>
      <c r="G1" s="118" t="s">
        <v>463</v>
      </c>
      <c r="H1" s="119" t="s">
        <v>462</v>
      </c>
      <c r="I1" s="129" t="s">
        <v>717</v>
      </c>
      <c r="J1" s="118" t="s">
        <v>718</v>
      </c>
      <c r="K1" s="118" t="s">
        <v>461</v>
      </c>
      <c r="L1" s="116" t="s">
        <v>460</v>
      </c>
      <c r="M1" s="116" t="s">
        <v>459</v>
      </c>
      <c r="N1" s="116" t="s">
        <v>458</v>
      </c>
      <c r="O1" s="116" t="s">
        <v>457</v>
      </c>
      <c r="P1" s="116" t="s">
        <v>456</v>
      </c>
      <c r="Q1" s="116" t="s">
        <v>455</v>
      </c>
      <c r="R1" s="116" t="s">
        <v>454</v>
      </c>
      <c r="S1" s="116" t="s">
        <v>453</v>
      </c>
      <c r="T1" s="116" t="s">
        <v>452</v>
      </c>
      <c r="U1" s="116" t="s">
        <v>451</v>
      </c>
      <c r="V1" s="116" t="s">
        <v>450</v>
      </c>
      <c r="W1" s="116" t="s">
        <v>449</v>
      </c>
      <c r="X1" s="116" t="s">
        <v>448</v>
      </c>
      <c r="Y1" s="116" t="s">
        <v>447</v>
      </c>
      <c r="Z1" s="116" t="s">
        <v>446</v>
      </c>
      <c r="AA1" s="116" t="s">
        <v>445</v>
      </c>
      <c r="AB1" s="116" t="s">
        <v>444</v>
      </c>
      <c r="AC1" s="116" t="s">
        <v>443</v>
      </c>
      <c r="AD1" s="116" t="s">
        <v>442</v>
      </c>
      <c r="AE1" s="116" t="s">
        <v>441</v>
      </c>
      <c r="AF1" s="116" t="s">
        <v>440</v>
      </c>
      <c r="AG1" s="116" t="s">
        <v>439</v>
      </c>
      <c r="AH1" s="116" t="s">
        <v>438</v>
      </c>
      <c r="AI1" s="116" t="s">
        <v>437</v>
      </c>
      <c r="AJ1" s="116" t="s">
        <v>436</v>
      </c>
      <c r="AK1" s="116" t="s">
        <v>435</v>
      </c>
      <c r="AL1" s="116" t="s">
        <v>434</v>
      </c>
      <c r="AM1" s="116" t="s">
        <v>433</v>
      </c>
    </row>
    <row r="2" spans="1:47">
      <c r="A2" s="339" t="s">
        <v>432</v>
      </c>
      <c r="B2" s="120">
        <v>1174</v>
      </c>
      <c r="C2" s="120" t="s">
        <v>431</v>
      </c>
      <c r="D2" s="351"/>
      <c r="E2" s="111">
        <v>26.3</v>
      </c>
      <c r="F2" s="111">
        <v>27.3</v>
      </c>
      <c r="G2" s="111">
        <v>26</v>
      </c>
      <c r="H2" s="126">
        <v>26.3</v>
      </c>
      <c r="I2" s="127">
        <v>28.2</v>
      </c>
      <c r="J2" s="127">
        <v>26.2</v>
      </c>
      <c r="K2" s="127">
        <v>27.5</v>
      </c>
      <c r="L2" s="128">
        <v>26</v>
      </c>
      <c r="M2" s="128">
        <v>27.5</v>
      </c>
      <c r="N2" s="128">
        <v>26.5</v>
      </c>
      <c r="O2" s="117">
        <v>25.5</v>
      </c>
      <c r="P2" s="117">
        <v>25.6</v>
      </c>
      <c r="Q2" s="128">
        <v>25.2</v>
      </c>
      <c r="R2" s="128">
        <v>27.6</v>
      </c>
      <c r="S2" s="128">
        <v>27.8</v>
      </c>
      <c r="T2" s="128">
        <v>26.6</v>
      </c>
      <c r="U2" s="116">
        <v>27.1</v>
      </c>
      <c r="V2" s="116">
        <v>27.7</v>
      </c>
      <c r="W2" s="116">
        <v>25.8</v>
      </c>
      <c r="X2" s="116">
        <v>27.3</v>
      </c>
      <c r="Y2" s="116">
        <v>27.2</v>
      </c>
      <c r="Z2" s="116">
        <v>26.6</v>
      </c>
      <c r="AA2" s="116">
        <v>26</v>
      </c>
      <c r="AB2" s="23">
        <v>26.6</v>
      </c>
      <c r="AC2" s="23">
        <v>26</v>
      </c>
      <c r="AD2" s="23">
        <v>26.6</v>
      </c>
      <c r="AE2" s="23">
        <v>23.4</v>
      </c>
      <c r="AF2" s="23">
        <v>25.1</v>
      </c>
      <c r="AG2" s="23">
        <v>26</v>
      </c>
      <c r="AH2" s="23">
        <v>25.2</v>
      </c>
      <c r="AI2" s="23">
        <v>26.6</v>
      </c>
      <c r="AJ2" s="23">
        <v>26.8</v>
      </c>
      <c r="AK2" s="23">
        <v>26.5</v>
      </c>
      <c r="AL2" s="23">
        <v>27.8</v>
      </c>
      <c r="AM2" s="23">
        <v>26.6</v>
      </c>
    </row>
    <row r="3" spans="1:47">
      <c r="A3" s="339"/>
      <c r="B3" s="120">
        <v>1271</v>
      </c>
      <c r="C3" s="120">
        <v>80</v>
      </c>
      <c r="D3" s="351"/>
      <c r="E3" s="111">
        <v>29.5</v>
      </c>
      <c r="F3" s="111">
        <v>27.2</v>
      </c>
      <c r="G3" s="111">
        <v>30.8</v>
      </c>
      <c r="H3" s="126">
        <v>29.8</v>
      </c>
      <c r="I3" s="127">
        <v>30.5</v>
      </c>
      <c r="J3" s="127">
        <v>31.6</v>
      </c>
      <c r="K3" s="127">
        <v>32.1</v>
      </c>
      <c r="L3" s="124">
        <v>32</v>
      </c>
      <c r="M3" s="124">
        <v>34.1</v>
      </c>
      <c r="N3" s="124">
        <v>32.299999999999997</v>
      </c>
      <c r="O3" s="117">
        <v>31.5</v>
      </c>
      <c r="P3" s="117">
        <v>31.1</v>
      </c>
      <c r="Q3" s="128">
        <v>29.6</v>
      </c>
      <c r="R3" s="128">
        <v>32</v>
      </c>
      <c r="S3" s="128">
        <v>32.799999999999997</v>
      </c>
      <c r="T3" s="128">
        <v>31.5</v>
      </c>
      <c r="U3" s="116">
        <v>32.1</v>
      </c>
      <c r="V3" s="116">
        <v>32</v>
      </c>
      <c r="W3" s="116">
        <v>31.8</v>
      </c>
      <c r="X3" s="116">
        <v>33.1</v>
      </c>
      <c r="Y3" s="116">
        <v>29.4</v>
      </c>
      <c r="Z3" s="116">
        <v>33.799999999999997</v>
      </c>
      <c r="AA3" s="116">
        <v>32</v>
      </c>
      <c r="AB3" s="23">
        <v>31.7</v>
      </c>
      <c r="AC3" s="23">
        <v>30.7</v>
      </c>
      <c r="AD3" s="23">
        <v>32.5</v>
      </c>
      <c r="AE3" s="23">
        <v>30.6</v>
      </c>
      <c r="AF3" s="23">
        <v>32.6</v>
      </c>
      <c r="AG3" s="23">
        <v>32.4</v>
      </c>
      <c r="AH3" s="23">
        <v>32.799999999999997</v>
      </c>
      <c r="AI3" s="23">
        <v>34.200000000000003</v>
      </c>
      <c r="AJ3" s="23">
        <v>34.4</v>
      </c>
      <c r="AK3" s="23">
        <v>35.1</v>
      </c>
      <c r="AL3" s="23">
        <v>35.200000000000003</v>
      </c>
      <c r="AM3" s="23">
        <v>33.799999999999997</v>
      </c>
    </row>
    <row r="4" spans="1:47">
      <c r="A4" s="339"/>
      <c r="B4" s="120">
        <v>1209</v>
      </c>
      <c r="C4" s="120">
        <v>16</v>
      </c>
      <c r="D4" s="351"/>
      <c r="E4" s="111">
        <v>35.1</v>
      </c>
      <c r="F4" s="111">
        <v>33.700000000000003</v>
      </c>
      <c r="G4" s="111">
        <v>27.9</v>
      </c>
      <c r="H4" s="126">
        <v>34.4</v>
      </c>
      <c r="I4" s="127">
        <v>35.6</v>
      </c>
      <c r="J4" s="127">
        <v>36</v>
      </c>
      <c r="K4" s="127">
        <v>36.1</v>
      </c>
      <c r="L4" s="124">
        <v>37.1</v>
      </c>
      <c r="M4" s="124">
        <v>37.9</v>
      </c>
      <c r="N4" s="124">
        <v>39.1</v>
      </c>
      <c r="O4" s="117">
        <v>35.6</v>
      </c>
      <c r="P4" s="117">
        <v>36.799999999999997</v>
      </c>
      <c r="Q4" s="124">
        <v>33.799999999999997</v>
      </c>
      <c r="R4" s="124">
        <v>37.700000000000003</v>
      </c>
      <c r="S4" s="124">
        <v>37.1</v>
      </c>
      <c r="T4" s="124">
        <v>36.6</v>
      </c>
      <c r="U4" s="116">
        <v>36</v>
      </c>
      <c r="V4" s="116">
        <v>35.200000000000003</v>
      </c>
      <c r="W4" s="116">
        <v>37.4</v>
      </c>
      <c r="X4" s="116">
        <v>36.299999999999997</v>
      </c>
      <c r="Y4" s="116">
        <v>37.4</v>
      </c>
      <c r="Z4" s="116">
        <v>33.700000000000003</v>
      </c>
      <c r="AA4" s="116">
        <v>35.5</v>
      </c>
      <c r="AB4" s="23">
        <v>34.200000000000003</v>
      </c>
    </row>
    <row r="5" spans="1:47">
      <c r="A5" s="339"/>
      <c r="B5" s="120">
        <v>1253</v>
      </c>
      <c r="C5" s="120">
        <v>48</v>
      </c>
      <c r="D5" s="351"/>
      <c r="E5" s="111">
        <v>35.5</v>
      </c>
      <c r="F5" s="111">
        <v>35.5</v>
      </c>
      <c r="G5" s="111">
        <v>33.5</v>
      </c>
      <c r="H5" s="126">
        <v>36.9</v>
      </c>
      <c r="I5" s="127">
        <v>38.1</v>
      </c>
      <c r="J5" s="127">
        <v>35.700000000000003</v>
      </c>
      <c r="K5" s="127">
        <v>36.200000000000003</v>
      </c>
      <c r="L5" s="124">
        <v>36.1</v>
      </c>
      <c r="M5" s="124">
        <v>36.1</v>
      </c>
      <c r="N5" s="124">
        <v>33.799999999999997</v>
      </c>
      <c r="O5" s="117">
        <v>34.5</v>
      </c>
      <c r="P5" s="117">
        <v>32.799999999999997</v>
      </c>
      <c r="Q5" s="124">
        <v>32.700000000000003</v>
      </c>
      <c r="R5" s="124">
        <v>34.9</v>
      </c>
      <c r="S5" s="124">
        <v>29.5</v>
      </c>
      <c r="T5" s="124">
        <v>30.5</v>
      </c>
      <c r="U5" s="116">
        <v>31.7</v>
      </c>
      <c r="V5" s="116">
        <v>31.5</v>
      </c>
      <c r="W5" s="116">
        <v>34.799999999999997</v>
      </c>
      <c r="X5" s="116">
        <v>32.799999999999997</v>
      </c>
      <c r="Y5" s="116">
        <v>34.799999999999997</v>
      </c>
      <c r="Z5" s="116">
        <v>33.6</v>
      </c>
      <c r="AA5" s="116">
        <v>32.5</v>
      </c>
      <c r="AB5" s="23">
        <v>33.1</v>
      </c>
      <c r="AC5" s="23">
        <v>30</v>
      </c>
      <c r="AD5" s="23">
        <v>30.3</v>
      </c>
      <c r="AE5" s="23">
        <v>31.1</v>
      </c>
      <c r="AF5" s="23">
        <v>31.6</v>
      </c>
      <c r="AG5" s="23">
        <v>30.9</v>
      </c>
      <c r="AH5" s="23">
        <v>31</v>
      </c>
      <c r="AI5" s="23">
        <v>32.5</v>
      </c>
      <c r="AJ5" s="23">
        <v>31.8</v>
      </c>
      <c r="AK5" s="23">
        <v>33.200000000000003</v>
      </c>
      <c r="AL5" s="23">
        <v>33.5</v>
      </c>
      <c r="AM5" s="23">
        <v>32.6</v>
      </c>
    </row>
    <row r="6" spans="1:47">
      <c r="A6" s="339" t="s">
        <v>425</v>
      </c>
      <c r="B6" s="339"/>
      <c r="C6" s="339"/>
      <c r="D6" s="351"/>
      <c r="E6" s="114">
        <f t="shared" ref="E6:AM6" si="0">AVERAGE(E2:E5)</f>
        <v>31.6</v>
      </c>
      <c r="F6" s="114">
        <f t="shared" si="0"/>
        <v>30.925000000000001</v>
      </c>
      <c r="G6" s="114">
        <f t="shared" si="0"/>
        <v>29.549999999999997</v>
      </c>
      <c r="H6" s="115">
        <f t="shared" si="0"/>
        <v>31.85</v>
      </c>
      <c r="I6" s="114">
        <f t="shared" si="0"/>
        <v>33.1</v>
      </c>
      <c r="J6" s="114">
        <f t="shared" si="0"/>
        <v>32.375</v>
      </c>
      <c r="K6" s="114">
        <f t="shared" si="0"/>
        <v>32.975000000000001</v>
      </c>
      <c r="L6" s="114">
        <f t="shared" si="0"/>
        <v>32.799999999999997</v>
      </c>
      <c r="M6" s="114">
        <f t="shared" si="0"/>
        <v>33.9</v>
      </c>
      <c r="N6" s="114">
        <f t="shared" si="0"/>
        <v>32.924999999999997</v>
      </c>
      <c r="O6" s="112">
        <f t="shared" si="0"/>
        <v>31.774999999999999</v>
      </c>
      <c r="P6" s="112">
        <f t="shared" si="0"/>
        <v>31.574999999999999</v>
      </c>
      <c r="Q6" s="114">
        <f t="shared" si="0"/>
        <v>30.324999999999999</v>
      </c>
      <c r="R6" s="114">
        <f t="shared" si="0"/>
        <v>33.050000000000004</v>
      </c>
      <c r="S6" s="112">
        <f t="shared" si="0"/>
        <v>31.799999999999997</v>
      </c>
      <c r="T6" s="112">
        <f t="shared" si="0"/>
        <v>31.3</v>
      </c>
      <c r="U6" s="112">
        <f t="shared" si="0"/>
        <v>31.725000000000001</v>
      </c>
      <c r="V6" s="113">
        <f t="shared" si="0"/>
        <v>31.6</v>
      </c>
      <c r="W6" s="113">
        <f t="shared" si="0"/>
        <v>32.450000000000003</v>
      </c>
      <c r="X6" s="112">
        <f t="shared" si="0"/>
        <v>32.375</v>
      </c>
      <c r="Y6" s="112">
        <f t="shared" si="0"/>
        <v>32.200000000000003</v>
      </c>
      <c r="Z6" s="112">
        <f t="shared" si="0"/>
        <v>31.924999999999997</v>
      </c>
      <c r="AA6" s="112">
        <f t="shared" si="0"/>
        <v>31.5</v>
      </c>
      <c r="AB6" s="112">
        <f t="shared" si="0"/>
        <v>31.4</v>
      </c>
      <c r="AC6" s="112">
        <f t="shared" si="0"/>
        <v>28.900000000000002</v>
      </c>
      <c r="AD6" s="112">
        <f t="shared" si="0"/>
        <v>29.8</v>
      </c>
      <c r="AE6" s="112">
        <f t="shared" si="0"/>
        <v>28.366666666666664</v>
      </c>
      <c r="AF6" s="112">
        <f t="shared" si="0"/>
        <v>29.766666666666669</v>
      </c>
      <c r="AG6" s="112">
        <f t="shared" si="0"/>
        <v>29.766666666666666</v>
      </c>
      <c r="AH6" s="112">
        <f t="shared" si="0"/>
        <v>29.666666666666668</v>
      </c>
      <c r="AI6" s="112">
        <f t="shared" si="0"/>
        <v>31.100000000000005</v>
      </c>
      <c r="AJ6" s="112">
        <f t="shared" si="0"/>
        <v>31</v>
      </c>
      <c r="AK6" s="112">
        <f t="shared" si="0"/>
        <v>31.600000000000005</v>
      </c>
      <c r="AL6" s="112">
        <f t="shared" si="0"/>
        <v>32.166666666666664</v>
      </c>
      <c r="AM6" s="112">
        <f t="shared" si="0"/>
        <v>31</v>
      </c>
    </row>
    <row r="7" spans="1:47">
      <c r="A7" s="339" t="s">
        <v>430</v>
      </c>
      <c r="B7" s="120">
        <v>1200</v>
      </c>
      <c r="C7" s="120">
        <v>23</v>
      </c>
      <c r="D7" s="351"/>
      <c r="E7" s="111">
        <v>31.2</v>
      </c>
      <c r="F7" s="111">
        <v>31.3</v>
      </c>
      <c r="G7" s="111">
        <v>32</v>
      </c>
      <c r="H7" s="126">
        <v>31.2</v>
      </c>
      <c r="I7" s="125">
        <v>32</v>
      </c>
      <c r="J7" s="125">
        <v>33</v>
      </c>
      <c r="K7" s="125">
        <v>34.5</v>
      </c>
      <c r="L7" s="116">
        <v>33.700000000000003</v>
      </c>
      <c r="M7" s="116">
        <v>35</v>
      </c>
      <c r="N7" s="116">
        <v>33.700000000000003</v>
      </c>
      <c r="O7" s="117">
        <v>33.700000000000003</v>
      </c>
      <c r="P7" s="117">
        <v>33</v>
      </c>
      <c r="Q7" s="117">
        <v>34.700000000000003</v>
      </c>
      <c r="R7" s="117">
        <v>34.9</v>
      </c>
      <c r="S7" s="117">
        <v>35.6</v>
      </c>
      <c r="T7" s="117">
        <v>34.700000000000003</v>
      </c>
      <c r="U7" s="116">
        <v>36.6</v>
      </c>
      <c r="V7" s="116">
        <v>34.4</v>
      </c>
      <c r="W7" s="116">
        <v>35.799999999999997</v>
      </c>
      <c r="X7" s="116">
        <v>33.6</v>
      </c>
      <c r="Y7" s="116">
        <v>34.9</v>
      </c>
      <c r="Z7" s="116">
        <v>33.799999999999997</v>
      </c>
      <c r="AA7" s="116">
        <v>33.799999999999997</v>
      </c>
      <c r="AB7" s="23">
        <v>32.200000000000003</v>
      </c>
      <c r="AC7" s="23">
        <v>32.4</v>
      </c>
      <c r="AD7" s="23">
        <v>32.299999999999997</v>
      </c>
    </row>
    <row r="8" spans="1:47">
      <c r="A8" s="339"/>
      <c r="B8" s="120">
        <v>1241</v>
      </c>
      <c r="C8" s="120">
        <v>8</v>
      </c>
      <c r="D8" s="351"/>
      <c r="E8" s="111">
        <v>27.4</v>
      </c>
      <c r="F8" s="111">
        <v>28.4</v>
      </c>
      <c r="G8" s="111">
        <v>27.7</v>
      </c>
      <c r="H8" s="126">
        <v>28.5</v>
      </c>
      <c r="I8" s="125">
        <v>31.1</v>
      </c>
      <c r="J8" s="125">
        <v>30.4</v>
      </c>
      <c r="K8" s="125">
        <v>29.9</v>
      </c>
      <c r="L8" s="116">
        <v>28.2</v>
      </c>
      <c r="M8" s="116">
        <v>30.7</v>
      </c>
      <c r="N8" s="116">
        <v>29.7</v>
      </c>
      <c r="O8" s="117">
        <v>29.9</v>
      </c>
      <c r="P8" s="117">
        <v>28.2</v>
      </c>
      <c r="Q8" s="124">
        <v>28.9</v>
      </c>
      <c r="R8" s="124">
        <v>29</v>
      </c>
      <c r="S8" s="124">
        <v>29.1</v>
      </c>
      <c r="T8" s="124">
        <v>28.8</v>
      </c>
      <c r="U8" s="116">
        <v>31.725000000000001</v>
      </c>
      <c r="V8" s="116">
        <v>28.8</v>
      </c>
      <c r="W8" s="116">
        <v>28</v>
      </c>
      <c r="X8" s="116">
        <v>28.9</v>
      </c>
      <c r="Y8" s="116">
        <v>28.7</v>
      </c>
      <c r="Z8" s="116">
        <v>28.7</v>
      </c>
      <c r="AA8" s="116">
        <v>28.8</v>
      </c>
      <c r="AB8" s="23">
        <v>29.2</v>
      </c>
      <c r="AC8" s="23">
        <v>27.8</v>
      </c>
      <c r="AD8" s="23">
        <v>28.6</v>
      </c>
      <c r="AE8" s="23">
        <v>28.8</v>
      </c>
      <c r="AF8" s="23">
        <v>26.9</v>
      </c>
      <c r="AG8" s="23">
        <v>29.9</v>
      </c>
      <c r="AH8" s="23">
        <v>28.2</v>
      </c>
      <c r="AI8" s="23">
        <v>28.4</v>
      </c>
      <c r="AJ8" s="23">
        <v>28.5</v>
      </c>
      <c r="AK8" s="23">
        <v>26.7</v>
      </c>
      <c r="AL8" s="23">
        <v>22.8</v>
      </c>
      <c r="AM8" s="23">
        <v>23.7</v>
      </c>
      <c r="AU8"/>
    </row>
    <row r="9" spans="1:47">
      <c r="A9" s="339"/>
      <c r="B9" s="120">
        <v>1229</v>
      </c>
      <c r="C9" s="120">
        <v>69</v>
      </c>
      <c r="D9" s="351"/>
      <c r="E9" s="111">
        <v>24.7</v>
      </c>
      <c r="F9" s="111">
        <v>23.8</v>
      </c>
      <c r="G9" s="111">
        <v>23.9</v>
      </c>
      <c r="H9" s="126">
        <v>25.1</v>
      </c>
      <c r="I9" s="125">
        <v>25.4</v>
      </c>
      <c r="J9" s="125">
        <v>25.5</v>
      </c>
      <c r="K9" s="125">
        <v>24.8</v>
      </c>
      <c r="L9" s="116">
        <v>30.4</v>
      </c>
      <c r="M9" s="116">
        <v>30.9</v>
      </c>
      <c r="N9" s="116">
        <v>31.8</v>
      </c>
      <c r="O9" s="117">
        <v>30.3</v>
      </c>
      <c r="P9" s="117">
        <v>29.6</v>
      </c>
      <c r="Q9" s="124">
        <v>27.9</v>
      </c>
      <c r="R9" s="124">
        <v>31.3</v>
      </c>
      <c r="S9" s="124">
        <v>30</v>
      </c>
      <c r="T9" s="124">
        <v>28.6</v>
      </c>
      <c r="U9" s="116">
        <v>27.4</v>
      </c>
      <c r="V9" s="116">
        <v>28.8</v>
      </c>
      <c r="W9" s="116">
        <v>28.8</v>
      </c>
      <c r="X9" s="116">
        <v>28.5</v>
      </c>
      <c r="Y9" s="116">
        <v>27.7</v>
      </c>
      <c r="Z9" s="116">
        <v>27</v>
      </c>
      <c r="AA9" s="116">
        <v>26.7</v>
      </c>
      <c r="AB9" s="23">
        <v>27.2</v>
      </c>
      <c r="AC9" s="23">
        <v>25.8</v>
      </c>
      <c r="AD9" s="23">
        <v>27.3</v>
      </c>
      <c r="AE9" s="23">
        <v>23</v>
      </c>
      <c r="AF9" s="23">
        <v>25.6</v>
      </c>
      <c r="AG9" s="23">
        <v>26.3</v>
      </c>
      <c r="AH9" s="23">
        <v>26.2</v>
      </c>
      <c r="AI9" s="23">
        <v>27.3</v>
      </c>
      <c r="AJ9" s="23">
        <v>27.4</v>
      </c>
      <c r="AU9"/>
    </row>
    <row r="10" spans="1:47">
      <c r="A10" s="339"/>
      <c r="B10" s="120">
        <v>1242</v>
      </c>
      <c r="C10" s="120">
        <v>49</v>
      </c>
      <c r="D10" s="351"/>
      <c r="E10" s="111">
        <v>34.4</v>
      </c>
      <c r="F10" s="111">
        <v>36.299999999999997</v>
      </c>
      <c r="G10" s="111">
        <v>32.700000000000003</v>
      </c>
      <c r="H10" s="126">
        <v>34.1</v>
      </c>
      <c r="I10" s="125">
        <v>35.299999999999997</v>
      </c>
      <c r="J10" s="125">
        <v>31.5</v>
      </c>
      <c r="K10" s="125">
        <v>31.3</v>
      </c>
      <c r="L10" s="116">
        <v>26.6</v>
      </c>
      <c r="M10" s="116">
        <v>32.4</v>
      </c>
      <c r="N10" s="116">
        <v>33.200000000000003</v>
      </c>
      <c r="O10" s="117">
        <v>33.299999999999997</v>
      </c>
      <c r="P10" s="117">
        <v>31.6</v>
      </c>
      <c r="Q10" s="124">
        <v>29.6</v>
      </c>
      <c r="R10" s="124">
        <v>32.6</v>
      </c>
      <c r="S10" s="124">
        <v>30</v>
      </c>
      <c r="T10" s="124">
        <v>28.4</v>
      </c>
      <c r="U10" s="116">
        <v>28.4</v>
      </c>
      <c r="V10" s="116">
        <v>26.7</v>
      </c>
      <c r="W10" s="116">
        <v>31.8</v>
      </c>
      <c r="X10" s="116">
        <v>30</v>
      </c>
      <c r="Y10" s="116">
        <v>30.5</v>
      </c>
      <c r="Z10" s="116">
        <v>31.6</v>
      </c>
      <c r="AA10" s="116">
        <v>32.200000000000003</v>
      </c>
      <c r="AB10" s="23">
        <v>29.9</v>
      </c>
      <c r="AC10" s="23">
        <v>29.1</v>
      </c>
      <c r="AD10" s="23">
        <v>29.5</v>
      </c>
      <c r="AE10" s="23">
        <v>27.4</v>
      </c>
      <c r="AF10" s="23">
        <v>26.4</v>
      </c>
      <c r="AG10" s="23">
        <v>28</v>
      </c>
      <c r="AH10" s="23">
        <v>28.5</v>
      </c>
      <c r="AI10" s="23">
        <v>29.8</v>
      </c>
      <c r="AJ10" s="23">
        <v>30.4</v>
      </c>
      <c r="AK10" s="23">
        <v>28.8</v>
      </c>
      <c r="AL10" s="23">
        <v>26.4</v>
      </c>
      <c r="AM10" s="23">
        <v>26</v>
      </c>
      <c r="AU10"/>
    </row>
    <row r="11" spans="1:47">
      <c r="A11" s="339" t="s">
        <v>425</v>
      </c>
      <c r="B11" s="339"/>
      <c r="C11" s="339"/>
      <c r="D11" s="351"/>
      <c r="E11" s="114">
        <f t="shared" ref="E11:AM11" si="1">AVERAGE(E7:E10)</f>
        <v>29.424999999999997</v>
      </c>
      <c r="F11" s="114">
        <f t="shared" si="1"/>
        <v>29.95</v>
      </c>
      <c r="G11" s="114">
        <f t="shared" si="1"/>
        <v>29.074999999999999</v>
      </c>
      <c r="H11" s="115">
        <f t="shared" si="1"/>
        <v>29.725000000000001</v>
      </c>
      <c r="I11" s="113">
        <f t="shared" si="1"/>
        <v>30.95</v>
      </c>
      <c r="J11" s="113">
        <f t="shared" si="1"/>
        <v>30.1</v>
      </c>
      <c r="K11" s="113">
        <f t="shared" si="1"/>
        <v>30.125</v>
      </c>
      <c r="L11" s="113">
        <f t="shared" si="1"/>
        <v>29.725000000000001</v>
      </c>
      <c r="M11" s="113">
        <f t="shared" si="1"/>
        <v>32.25</v>
      </c>
      <c r="N11" s="113">
        <f t="shared" si="1"/>
        <v>32.1</v>
      </c>
      <c r="O11" s="112">
        <f t="shared" si="1"/>
        <v>31.8</v>
      </c>
      <c r="P11" s="112">
        <f t="shared" si="1"/>
        <v>30.6</v>
      </c>
      <c r="Q11" s="114">
        <f t="shared" si="1"/>
        <v>30.274999999999999</v>
      </c>
      <c r="R11" s="114">
        <f t="shared" si="1"/>
        <v>31.950000000000003</v>
      </c>
      <c r="S11" s="112">
        <f t="shared" si="1"/>
        <v>31.175000000000001</v>
      </c>
      <c r="T11" s="112">
        <f t="shared" si="1"/>
        <v>30.125</v>
      </c>
      <c r="U11" s="112">
        <f t="shared" si="1"/>
        <v>31.03125</v>
      </c>
      <c r="V11" s="113">
        <f t="shared" si="1"/>
        <v>29.675000000000001</v>
      </c>
      <c r="W11" s="113">
        <f t="shared" si="1"/>
        <v>31.099999999999998</v>
      </c>
      <c r="X11" s="112">
        <f t="shared" si="1"/>
        <v>30.25</v>
      </c>
      <c r="Y11" s="112">
        <f t="shared" si="1"/>
        <v>30.45</v>
      </c>
      <c r="Z11" s="112">
        <f t="shared" si="1"/>
        <v>30.274999999999999</v>
      </c>
      <c r="AA11" s="112">
        <f t="shared" si="1"/>
        <v>30.375</v>
      </c>
      <c r="AB11" s="112">
        <f t="shared" si="1"/>
        <v>29.625</v>
      </c>
      <c r="AC11" s="112">
        <f t="shared" si="1"/>
        <v>28.774999999999999</v>
      </c>
      <c r="AD11" s="112">
        <f t="shared" si="1"/>
        <v>29.425000000000001</v>
      </c>
      <c r="AE11" s="112">
        <f t="shared" si="1"/>
        <v>26.399999999999995</v>
      </c>
      <c r="AF11" s="112">
        <f t="shared" si="1"/>
        <v>26.3</v>
      </c>
      <c r="AG11" s="112">
        <f t="shared" si="1"/>
        <v>28.066666666666666</v>
      </c>
      <c r="AH11" s="112">
        <f t="shared" si="1"/>
        <v>27.633333333333336</v>
      </c>
      <c r="AI11" s="112">
        <f t="shared" si="1"/>
        <v>28.5</v>
      </c>
      <c r="AJ11" s="112">
        <f t="shared" si="1"/>
        <v>28.766666666666666</v>
      </c>
      <c r="AK11" s="112">
        <f t="shared" si="1"/>
        <v>27.75</v>
      </c>
      <c r="AL11" s="112">
        <f t="shared" si="1"/>
        <v>24.6</v>
      </c>
      <c r="AM11" s="112">
        <f t="shared" si="1"/>
        <v>24.85</v>
      </c>
      <c r="AU11"/>
    </row>
    <row r="12" spans="1:47">
      <c r="A12" s="339" t="s">
        <v>429</v>
      </c>
      <c r="B12" s="120">
        <v>88</v>
      </c>
      <c r="C12" s="120">
        <v>88</v>
      </c>
      <c r="D12" s="351"/>
      <c r="E12" s="118">
        <v>29.6</v>
      </c>
      <c r="F12" s="118">
        <v>30.9</v>
      </c>
      <c r="G12" s="118">
        <v>29.9</v>
      </c>
      <c r="H12" s="119">
        <v>28.4</v>
      </c>
      <c r="I12" s="118">
        <v>32.5</v>
      </c>
      <c r="J12" s="118">
        <v>29.9</v>
      </c>
      <c r="K12" s="118">
        <v>29.7</v>
      </c>
      <c r="L12" s="116">
        <v>31.9</v>
      </c>
      <c r="M12" s="116">
        <v>30.6</v>
      </c>
      <c r="N12" s="116">
        <v>31.2</v>
      </c>
      <c r="O12" s="117">
        <v>30.9</v>
      </c>
      <c r="P12" s="117">
        <v>32.200000000000003</v>
      </c>
      <c r="Q12" s="116">
        <v>30.9</v>
      </c>
      <c r="R12" s="116">
        <v>31.6</v>
      </c>
      <c r="S12" s="116" t="s">
        <v>428</v>
      </c>
      <c r="T12" s="116">
        <v>34</v>
      </c>
      <c r="U12" s="116">
        <v>31.7</v>
      </c>
      <c r="V12" s="116">
        <v>30</v>
      </c>
      <c r="W12" s="116">
        <v>31.1</v>
      </c>
      <c r="X12" s="116">
        <v>30</v>
      </c>
      <c r="Y12" s="116">
        <v>32.5</v>
      </c>
      <c r="Z12" s="116">
        <v>31.6</v>
      </c>
      <c r="AA12" s="116">
        <v>32.1</v>
      </c>
      <c r="AB12" s="23">
        <v>32.4</v>
      </c>
      <c r="AC12" s="23">
        <v>30.8</v>
      </c>
      <c r="AD12" s="23">
        <v>29</v>
      </c>
      <c r="AE12" s="23">
        <v>29.5</v>
      </c>
      <c r="AF12" s="23">
        <v>27.6</v>
      </c>
      <c r="AG12" s="23">
        <v>29.1</v>
      </c>
      <c r="AH12" s="23">
        <v>26</v>
      </c>
      <c r="AI12" s="23">
        <v>27.2</v>
      </c>
      <c r="AJ12" s="23">
        <v>28.6</v>
      </c>
      <c r="AK12" s="23">
        <v>28.7</v>
      </c>
      <c r="AL12" s="23">
        <v>29.1</v>
      </c>
      <c r="AM12" s="23">
        <v>27.3</v>
      </c>
      <c r="AU12"/>
    </row>
    <row r="13" spans="1:47">
      <c r="A13" s="339"/>
      <c r="B13" s="120">
        <v>1236</v>
      </c>
      <c r="C13" s="120">
        <v>7</v>
      </c>
      <c r="D13" s="351"/>
      <c r="E13" s="118">
        <v>27.8</v>
      </c>
      <c r="F13" s="118">
        <v>29.5</v>
      </c>
      <c r="G13" s="118">
        <v>28.4</v>
      </c>
      <c r="H13" s="119">
        <v>28.7</v>
      </c>
      <c r="I13" s="118">
        <v>32.299999999999997</v>
      </c>
      <c r="J13" s="118">
        <v>33</v>
      </c>
      <c r="K13" s="118">
        <v>36.1</v>
      </c>
      <c r="L13" s="116">
        <v>33.9</v>
      </c>
      <c r="M13" s="116">
        <v>33.799999999999997</v>
      </c>
      <c r="N13" s="116">
        <v>33.799999999999997</v>
      </c>
      <c r="O13" s="117">
        <v>32.5</v>
      </c>
      <c r="P13" s="117">
        <v>35.1</v>
      </c>
      <c r="Q13" s="116">
        <v>32.6</v>
      </c>
      <c r="R13" s="116">
        <v>33.1</v>
      </c>
      <c r="S13" s="116" t="s">
        <v>427</v>
      </c>
      <c r="T13" s="116">
        <v>34.799999999999997</v>
      </c>
      <c r="U13" s="116">
        <v>36.799999999999997</v>
      </c>
      <c r="V13" s="116">
        <v>35</v>
      </c>
      <c r="W13" s="116">
        <v>35.4</v>
      </c>
      <c r="X13" s="116">
        <v>34.200000000000003</v>
      </c>
      <c r="Y13" s="116">
        <v>35.6</v>
      </c>
      <c r="Z13" s="116">
        <v>34.200000000000003</v>
      </c>
      <c r="AA13" s="116">
        <v>32.6</v>
      </c>
      <c r="AB13" s="23">
        <v>33.700000000000003</v>
      </c>
      <c r="AC13" s="23">
        <v>32.1</v>
      </c>
      <c r="AD13" s="23">
        <v>33.4</v>
      </c>
      <c r="AE13" s="23">
        <v>33.799999999999997</v>
      </c>
      <c r="AF13" s="23">
        <v>34.299999999999997</v>
      </c>
      <c r="AG13" s="23">
        <v>35.200000000000003</v>
      </c>
      <c r="AH13" s="23">
        <v>32.200000000000003</v>
      </c>
      <c r="AI13" s="23">
        <v>34.6</v>
      </c>
      <c r="AJ13" s="23">
        <v>35.200000000000003</v>
      </c>
      <c r="AK13" s="23">
        <v>32.200000000000003</v>
      </c>
      <c r="AL13" s="23">
        <v>35.1</v>
      </c>
      <c r="AM13" s="23">
        <v>35.299999999999997</v>
      </c>
      <c r="AU13"/>
    </row>
    <row r="14" spans="1:47">
      <c r="A14" s="339"/>
      <c r="B14" s="120">
        <v>1275</v>
      </c>
      <c r="C14" s="120">
        <v>96</v>
      </c>
      <c r="D14" s="351"/>
      <c r="E14" s="118">
        <v>29.9</v>
      </c>
      <c r="F14" s="118">
        <v>29.8</v>
      </c>
      <c r="G14" s="118">
        <v>28.3</v>
      </c>
      <c r="H14" s="119">
        <v>29.2</v>
      </c>
      <c r="I14" s="118">
        <v>31.7</v>
      </c>
      <c r="J14" s="118">
        <v>30.2</v>
      </c>
      <c r="K14" s="118">
        <v>30.3</v>
      </c>
      <c r="L14" s="116">
        <v>31.3</v>
      </c>
      <c r="M14" s="116">
        <v>29.6</v>
      </c>
      <c r="N14" s="116">
        <v>29.5</v>
      </c>
      <c r="O14" s="117">
        <v>28.7</v>
      </c>
      <c r="P14" s="117">
        <v>29.2</v>
      </c>
      <c r="Q14" s="116">
        <v>28</v>
      </c>
      <c r="R14" s="116">
        <v>29.4</v>
      </c>
      <c r="S14" s="116">
        <v>28.2</v>
      </c>
      <c r="T14" s="116">
        <v>29.3</v>
      </c>
      <c r="U14" s="116">
        <v>30</v>
      </c>
      <c r="V14" s="116">
        <v>29.2</v>
      </c>
      <c r="W14" s="116">
        <v>28.3</v>
      </c>
      <c r="X14" s="116">
        <v>29.6</v>
      </c>
      <c r="Y14" s="116">
        <v>30.8</v>
      </c>
      <c r="Z14" s="116">
        <v>30.6</v>
      </c>
      <c r="AA14" s="116">
        <v>30.5</v>
      </c>
      <c r="AB14" s="23">
        <v>28.3</v>
      </c>
      <c r="AC14" s="23">
        <v>29.3</v>
      </c>
      <c r="AD14" s="23">
        <v>28.6</v>
      </c>
      <c r="AE14" s="23">
        <v>26.6</v>
      </c>
      <c r="AF14" s="23">
        <v>25.8</v>
      </c>
      <c r="AG14" s="23">
        <v>28.6</v>
      </c>
      <c r="AH14" s="23">
        <v>27.6</v>
      </c>
      <c r="AI14" s="23">
        <v>25.3</v>
      </c>
      <c r="AJ14" s="23">
        <v>27.1</v>
      </c>
      <c r="AK14" s="23">
        <v>28.5</v>
      </c>
      <c r="AL14" s="23">
        <v>24.8</v>
      </c>
      <c r="AM14" s="23">
        <v>29.8</v>
      </c>
      <c r="AU14"/>
    </row>
    <row r="15" spans="1:47">
      <c r="A15" s="339"/>
      <c r="B15" s="120">
        <v>1250</v>
      </c>
      <c r="C15" s="120">
        <v>41</v>
      </c>
      <c r="D15" s="351"/>
      <c r="E15" s="122">
        <v>34</v>
      </c>
      <c r="F15" s="122">
        <v>34.1</v>
      </c>
      <c r="G15" s="122">
        <v>33</v>
      </c>
      <c r="H15" s="123">
        <v>35.5</v>
      </c>
      <c r="I15" s="122">
        <v>36.4</v>
      </c>
      <c r="J15" s="122">
        <v>35.700000000000003</v>
      </c>
      <c r="K15" s="122">
        <v>33</v>
      </c>
      <c r="L15" s="116">
        <v>32.799999999999997</v>
      </c>
      <c r="M15" s="116">
        <v>33.200000000000003</v>
      </c>
      <c r="N15" s="116">
        <v>33.200000000000003</v>
      </c>
      <c r="O15" s="117">
        <v>33.1</v>
      </c>
      <c r="P15" s="117">
        <v>35.200000000000003</v>
      </c>
      <c r="Q15" s="116">
        <v>31.7</v>
      </c>
      <c r="R15" s="116">
        <v>34.6</v>
      </c>
      <c r="S15" s="116">
        <v>33.1</v>
      </c>
      <c r="T15" s="116">
        <v>29.7</v>
      </c>
      <c r="U15" s="116">
        <v>32.6</v>
      </c>
      <c r="V15" s="116">
        <v>32.700000000000003</v>
      </c>
      <c r="W15" s="116">
        <v>33.6</v>
      </c>
      <c r="X15" s="116">
        <v>33.5</v>
      </c>
      <c r="Y15" s="116">
        <v>32.700000000000003</v>
      </c>
      <c r="Z15" s="116">
        <v>33.9</v>
      </c>
      <c r="AA15" s="116">
        <v>31.6</v>
      </c>
      <c r="AB15" s="23">
        <v>31.8</v>
      </c>
      <c r="AC15" s="23">
        <v>29.7</v>
      </c>
      <c r="AD15" s="23">
        <v>29.5</v>
      </c>
      <c r="AE15" s="23">
        <v>31.9</v>
      </c>
      <c r="AF15" s="23">
        <v>30.2</v>
      </c>
      <c r="AG15" s="23">
        <v>30.6</v>
      </c>
      <c r="AH15" s="23">
        <v>32.9</v>
      </c>
      <c r="AI15" s="23">
        <v>32.700000000000003</v>
      </c>
      <c r="AJ15" s="23">
        <v>30.8</v>
      </c>
      <c r="AK15" s="23">
        <v>31.8</v>
      </c>
      <c r="AL15" s="23">
        <v>33.200000000000003</v>
      </c>
      <c r="AM15" s="23">
        <v>30.1</v>
      </c>
      <c r="AU15"/>
    </row>
    <row r="16" spans="1:47">
      <c r="A16" s="339" t="s">
        <v>425</v>
      </c>
      <c r="B16" s="339"/>
      <c r="C16" s="339"/>
      <c r="D16" s="351"/>
      <c r="E16" s="114">
        <f t="shared" ref="E16:AM16" si="2">AVERAGE(E12:E15)</f>
        <v>30.325000000000003</v>
      </c>
      <c r="F16" s="114">
        <f t="shared" si="2"/>
        <v>31.075000000000003</v>
      </c>
      <c r="G16" s="114">
        <f t="shared" si="2"/>
        <v>29.9</v>
      </c>
      <c r="H16" s="115">
        <f t="shared" si="2"/>
        <v>30.45</v>
      </c>
      <c r="I16" s="113">
        <f t="shared" si="2"/>
        <v>33.225000000000001</v>
      </c>
      <c r="J16" s="113">
        <f t="shared" si="2"/>
        <v>32.200000000000003</v>
      </c>
      <c r="K16" s="113">
        <f t="shared" si="2"/>
        <v>32.274999999999999</v>
      </c>
      <c r="L16" s="113">
        <f t="shared" si="2"/>
        <v>32.474999999999994</v>
      </c>
      <c r="M16" s="113">
        <f t="shared" si="2"/>
        <v>31.8</v>
      </c>
      <c r="N16" s="113">
        <f t="shared" si="2"/>
        <v>31.925000000000001</v>
      </c>
      <c r="O16" s="112">
        <f t="shared" si="2"/>
        <v>31.299999999999997</v>
      </c>
      <c r="P16" s="112">
        <f t="shared" si="2"/>
        <v>32.925000000000004</v>
      </c>
      <c r="Q16" s="114">
        <f t="shared" si="2"/>
        <v>30.8</v>
      </c>
      <c r="R16" s="114">
        <f t="shared" si="2"/>
        <v>32.174999999999997</v>
      </c>
      <c r="S16" s="112">
        <f t="shared" si="2"/>
        <v>30.65</v>
      </c>
      <c r="T16" s="112">
        <f t="shared" si="2"/>
        <v>31.95</v>
      </c>
      <c r="U16" s="112">
        <f t="shared" si="2"/>
        <v>32.774999999999999</v>
      </c>
      <c r="V16" s="113">
        <f t="shared" si="2"/>
        <v>31.725000000000001</v>
      </c>
      <c r="W16" s="113">
        <f t="shared" si="2"/>
        <v>32.1</v>
      </c>
      <c r="X16" s="112">
        <f t="shared" si="2"/>
        <v>31.825000000000003</v>
      </c>
      <c r="Y16" s="112">
        <f t="shared" si="2"/>
        <v>32.9</v>
      </c>
      <c r="Z16" s="112">
        <f t="shared" si="2"/>
        <v>32.575000000000003</v>
      </c>
      <c r="AA16" s="112">
        <f t="shared" si="2"/>
        <v>31.700000000000003</v>
      </c>
      <c r="AB16" s="112">
        <f t="shared" si="2"/>
        <v>31.549999999999997</v>
      </c>
      <c r="AC16" s="112">
        <f t="shared" si="2"/>
        <v>30.475000000000001</v>
      </c>
      <c r="AD16" s="112">
        <f t="shared" si="2"/>
        <v>30.125</v>
      </c>
      <c r="AE16" s="112">
        <f t="shared" si="2"/>
        <v>30.450000000000003</v>
      </c>
      <c r="AF16" s="112">
        <f t="shared" si="2"/>
        <v>29.475000000000001</v>
      </c>
      <c r="AG16" s="112">
        <f t="shared" si="2"/>
        <v>30.875</v>
      </c>
      <c r="AH16" s="112">
        <f t="shared" si="2"/>
        <v>29.675000000000004</v>
      </c>
      <c r="AI16" s="112">
        <f t="shared" si="2"/>
        <v>29.95</v>
      </c>
      <c r="AJ16" s="112">
        <f t="shared" si="2"/>
        <v>30.425000000000001</v>
      </c>
      <c r="AK16" s="112">
        <f t="shared" si="2"/>
        <v>30.3</v>
      </c>
      <c r="AL16" s="112">
        <f t="shared" si="2"/>
        <v>30.55</v>
      </c>
      <c r="AM16" s="112">
        <f t="shared" si="2"/>
        <v>30.625</v>
      </c>
      <c r="AU16"/>
    </row>
    <row r="17" spans="1:47">
      <c r="A17" s="352" t="s">
        <v>426</v>
      </c>
      <c r="B17" s="121">
        <v>1255</v>
      </c>
      <c r="C17" s="121">
        <v>77</v>
      </c>
      <c r="D17" s="351"/>
      <c r="E17" s="118">
        <v>29.2</v>
      </c>
      <c r="F17" s="118">
        <v>32.4</v>
      </c>
      <c r="G17" s="118">
        <v>30.2</v>
      </c>
      <c r="H17" s="119">
        <v>31</v>
      </c>
      <c r="I17" s="118">
        <v>29.5</v>
      </c>
      <c r="J17" s="118">
        <v>31.4</v>
      </c>
      <c r="K17" s="118">
        <v>32.700000000000003</v>
      </c>
      <c r="L17" s="116">
        <v>30.8</v>
      </c>
      <c r="M17" s="116">
        <v>32.9</v>
      </c>
      <c r="N17" s="116">
        <v>31.7</v>
      </c>
      <c r="O17" s="117">
        <v>31</v>
      </c>
      <c r="P17" s="117">
        <v>31.9</v>
      </c>
      <c r="Q17" s="116">
        <v>29.6</v>
      </c>
      <c r="R17" s="116">
        <v>34.6</v>
      </c>
      <c r="S17" s="116">
        <v>32.6</v>
      </c>
      <c r="T17" s="116">
        <v>29.8</v>
      </c>
      <c r="U17" s="116">
        <v>30.7</v>
      </c>
      <c r="V17" s="116">
        <v>32</v>
      </c>
      <c r="W17" s="116">
        <v>32.299999999999997</v>
      </c>
      <c r="X17" s="116">
        <v>31.2</v>
      </c>
      <c r="Y17" s="116">
        <v>33.9</v>
      </c>
      <c r="Z17" s="116">
        <v>31.2</v>
      </c>
      <c r="AA17" s="116">
        <v>30.2</v>
      </c>
      <c r="AB17" s="23">
        <v>31.3</v>
      </c>
      <c r="AC17" s="23">
        <v>27.8</v>
      </c>
      <c r="AD17" s="23">
        <v>29.4</v>
      </c>
      <c r="AE17" s="23">
        <v>26.6</v>
      </c>
      <c r="AF17" s="23">
        <v>28.4</v>
      </c>
      <c r="AG17" s="23">
        <v>28.7</v>
      </c>
      <c r="AH17" s="23">
        <v>24.5</v>
      </c>
      <c r="AI17" s="23">
        <v>29.7</v>
      </c>
      <c r="AJ17" s="23">
        <v>27.6</v>
      </c>
      <c r="AK17" s="23">
        <v>29.8</v>
      </c>
      <c r="AL17" s="23">
        <v>32.700000000000003</v>
      </c>
      <c r="AM17" s="23">
        <v>31</v>
      </c>
      <c r="AU17"/>
    </row>
    <row r="18" spans="1:47">
      <c r="A18" s="339"/>
      <c r="B18" s="120">
        <v>1349</v>
      </c>
      <c r="C18" s="120">
        <v>53</v>
      </c>
      <c r="D18" s="351"/>
      <c r="E18" s="118">
        <v>29.7</v>
      </c>
      <c r="F18" s="118">
        <v>31.3</v>
      </c>
      <c r="G18" s="118">
        <v>31.2</v>
      </c>
      <c r="H18" s="119">
        <v>29.9</v>
      </c>
      <c r="I18" s="118">
        <v>33.9</v>
      </c>
      <c r="J18" s="118">
        <v>33.200000000000003</v>
      </c>
      <c r="K18" s="118">
        <v>33.4</v>
      </c>
      <c r="L18" s="116">
        <v>31.6</v>
      </c>
      <c r="M18" s="116">
        <v>32.1</v>
      </c>
      <c r="N18" s="116">
        <v>30.8</v>
      </c>
      <c r="O18" s="117">
        <v>32.799999999999997</v>
      </c>
      <c r="P18" s="117">
        <v>31.4</v>
      </c>
      <c r="Q18" s="116">
        <v>30.1</v>
      </c>
      <c r="R18" s="116">
        <v>32.299999999999997</v>
      </c>
      <c r="S18" s="116">
        <v>28.5</v>
      </c>
      <c r="T18" s="116">
        <v>28.7</v>
      </c>
      <c r="U18" s="116">
        <v>29.8</v>
      </c>
      <c r="V18" s="116">
        <v>30.6</v>
      </c>
      <c r="W18" s="116">
        <v>29.9</v>
      </c>
      <c r="X18" s="116">
        <v>28.2</v>
      </c>
      <c r="Y18" s="116">
        <v>28.3</v>
      </c>
      <c r="Z18" s="116">
        <v>31.9</v>
      </c>
      <c r="AA18" s="116">
        <v>31.1</v>
      </c>
      <c r="AB18" s="23">
        <v>30.6</v>
      </c>
      <c r="AC18" s="23">
        <v>27.8</v>
      </c>
      <c r="AD18" s="23">
        <v>31.3</v>
      </c>
      <c r="AE18" s="23">
        <v>31.4</v>
      </c>
      <c r="AF18" s="23">
        <v>29.7</v>
      </c>
      <c r="AG18" s="23">
        <v>29.1</v>
      </c>
      <c r="AH18" s="23">
        <v>28.3</v>
      </c>
      <c r="AI18" s="23">
        <v>30.2</v>
      </c>
      <c r="AJ18" s="23">
        <v>29.6</v>
      </c>
      <c r="AK18" s="23">
        <v>30.1</v>
      </c>
      <c r="AL18" s="23">
        <v>32.5</v>
      </c>
      <c r="AM18" s="23">
        <v>29.4</v>
      </c>
      <c r="AU18"/>
    </row>
    <row r="19" spans="1:47">
      <c r="A19" s="339"/>
      <c r="B19" s="120">
        <v>1225</v>
      </c>
      <c r="C19" s="120">
        <v>51</v>
      </c>
      <c r="D19" s="351"/>
      <c r="E19" s="118">
        <v>31.4</v>
      </c>
      <c r="F19" s="118">
        <v>32.6</v>
      </c>
      <c r="G19" s="118">
        <v>32.9</v>
      </c>
      <c r="H19" s="119">
        <v>32.299999999999997</v>
      </c>
      <c r="I19" s="118">
        <v>36.4</v>
      </c>
      <c r="J19" s="118">
        <v>33.5</v>
      </c>
      <c r="K19" s="118">
        <v>35.200000000000003</v>
      </c>
      <c r="L19" s="116">
        <v>36.799999999999997</v>
      </c>
      <c r="M19" s="116">
        <v>34.9</v>
      </c>
      <c r="N19" s="116">
        <v>35.4</v>
      </c>
      <c r="O19" s="117">
        <v>33.299999999999997</v>
      </c>
      <c r="P19" s="117">
        <v>33.799999999999997</v>
      </c>
      <c r="Q19" s="116">
        <v>33.5</v>
      </c>
      <c r="R19" s="116">
        <v>34.6</v>
      </c>
      <c r="S19" s="116">
        <v>33.299999999999997</v>
      </c>
      <c r="T19" s="116">
        <v>30.9</v>
      </c>
      <c r="U19" s="116">
        <v>29.9</v>
      </c>
      <c r="V19" s="116">
        <v>31.2</v>
      </c>
      <c r="W19" s="116">
        <v>31</v>
      </c>
      <c r="X19" s="116">
        <v>32.700000000000003</v>
      </c>
      <c r="Y19" s="116"/>
      <c r="Z19" s="116"/>
      <c r="AA19" s="116"/>
      <c r="AG19" s="23">
        <v>30.8</v>
      </c>
      <c r="AH19" s="23">
        <v>30</v>
      </c>
      <c r="AI19" s="23">
        <v>32.1</v>
      </c>
      <c r="AU19"/>
    </row>
    <row r="20" spans="1:47">
      <c r="A20" s="339"/>
      <c r="B20" s="120">
        <v>1184</v>
      </c>
      <c r="C20" s="120">
        <v>70</v>
      </c>
      <c r="D20" s="351"/>
      <c r="E20" s="118">
        <v>29.7</v>
      </c>
      <c r="F20" s="118">
        <v>32.4</v>
      </c>
      <c r="G20" s="118">
        <v>30.3</v>
      </c>
      <c r="H20" s="119">
        <v>32.5</v>
      </c>
      <c r="I20" s="118">
        <v>32.1</v>
      </c>
      <c r="J20" s="118">
        <v>31.2</v>
      </c>
      <c r="K20" s="118">
        <v>32.1</v>
      </c>
      <c r="L20" s="116">
        <v>30.7</v>
      </c>
      <c r="M20" s="116">
        <v>31.9</v>
      </c>
      <c r="N20" s="116">
        <v>32</v>
      </c>
      <c r="O20" s="117">
        <v>31.2</v>
      </c>
      <c r="P20" s="117">
        <v>29.5</v>
      </c>
      <c r="Q20" s="116">
        <v>25.5</v>
      </c>
      <c r="R20" s="116">
        <v>29.7</v>
      </c>
      <c r="S20" s="116">
        <v>29.8</v>
      </c>
      <c r="T20" s="116">
        <v>28.7</v>
      </c>
      <c r="U20" s="116">
        <v>28.3</v>
      </c>
      <c r="V20" s="116">
        <v>27.5</v>
      </c>
      <c r="W20" s="116">
        <v>26.9</v>
      </c>
      <c r="X20" s="116">
        <v>26.3</v>
      </c>
      <c r="Y20" s="116">
        <v>26.9</v>
      </c>
      <c r="Z20" s="116">
        <v>27.7</v>
      </c>
      <c r="AA20" s="116">
        <v>27.1</v>
      </c>
      <c r="AB20" s="23">
        <v>28.3</v>
      </c>
      <c r="AC20" s="23">
        <v>25.7</v>
      </c>
      <c r="AD20" s="23">
        <v>28.4</v>
      </c>
      <c r="AE20" s="23">
        <v>27.4</v>
      </c>
      <c r="AF20" s="23">
        <v>27.4</v>
      </c>
      <c r="AG20" s="23">
        <v>27.8</v>
      </c>
      <c r="AH20" s="23">
        <v>26.3</v>
      </c>
      <c r="AI20" s="23">
        <v>27.1</v>
      </c>
      <c r="AJ20" s="23">
        <v>27.4</v>
      </c>
      <c r="AK20" s="23">
        <v>26.8</v>
      </c>
      <c r="AL20" s="23">
        <v>27.8</v>
      </c>
      <c r="AM20" s="23">
        <v>26</v>
      </c>
      <c r="AU20"/>
    </row>
    <row r="21" spans="1:47">
      <c r="A21" s="339" t="s">
        <v>425</v>
      </c>
      <c r="B21" s="339"/>
      <c r="C21" s="339"/>
      <c r="D21" s="351"/>
      <c r="E21" s="114">
        <f t="shared" ref="E21:AM21" si="3">AVERAGE(E17:E20)</f>
        <v>30</v>
      </c>
      <c r="F21" s="114">
        <f t="shared" si="3"/>
        <v>32.175000000000004</v>
      </c>
      <c r="G21" s="114">
        <f t="shared" si="3"/>
        <v>31.15</v>
      </c>
      <c r="H21" s="115">
        <f t="shared" si="3"/>
        <v>31.424999999999997</v>
      </c>
      <c r="I21" s="113">
        <f t="shared" si="3"/>
        <v>32.975000000000001</v>
      </c>
      <c r="J21" s="113">
        <f t="shared" si="3"/>
        <v>32.324999999999996</v>
      </c>
      <c r="K21" s="113">
        <f t="shared" si="3"/>
        <v>33.35</v>
      </c>
      <c r="L21" s="113">
        <f t="shared" si="3"/>
        <v>32.475000000000001</v>
      </c>
      <c r="M21" s="113">
        <f t="shared" si="3"/>
        <v>32.950000000000003</v>
      </c>
      <c r="N21" s="113">
        <f t="shared" si="3"/>
        <v>32.475000000000001</v>
      </c>
      <c r="O21" s="112">
        <f t="shared" si="3"/>
        <v>32.074999999999996</v>
      </c>
      <c r="P21" s="112">
        <f t="shared" si="3"/>
        <v>31.65</v>
      </c>
      <c r="Q21" s="114">
        <f t="shared" si="3"/>
        <v>29.675000000000001</v>
      </c>
      <c r="R21" s="114">
        <f t="shared" si="3"/>
        <v>32.799999999999997</v>
      </c>
      <c r="S21" s="112">
        <f t="shared" si="3"/>
        <v>31.05</v>
      </c>
      <c r="T21" s="112">
        <f t="shared" si="3"/>
        <v>29.525000000000002</v>
      </c>
      <c r="U21" s="112">
        <f t="shared" si="3"/>
        <v>29.675000000000001</v>
      </c>
      <c r="V21" s="113">
        <f t="shared" si="3"/>
        <v>30.324999999999999</v>
      </c>
      <c r="W21" s="113">
        <f t="shared" si="3"/>
        <v>30.024999999999999</v>
      </c>
      <c r="X21" s="112">
        <f t="shared" si="3"/>
        <v>29.599999999999998</v>
      </c>
      <c r="Y21" s="112">
        <f t="shared" si="3"/>
        <v>29.7</v>
      </c>
      <c r="Z21" s="112">
        <f t="shared" si="3"/>
        <v>30.266666666666666</v>
      </c>
      <c r="AA21" s="112">
        <f t="shared" si="3"/>
        <v>29.466666666666669</v>
      </c>
      <c r="AB21" s="112">
        <f t="shared" si="3"/>
        <v>30.066666666666666</v>
      </c>
      <c r="AC21" s="112">
        <f t="shared" si="3"/>
        <v>27.099999999999998</v>
      </c>
      <c r="AD21" s="112">
        <f t="shared" si="3"/>
        <v>29.7</v>
      </c>
      <c r="AE21" s="112">
        <f t="shared" si="3"/>
        <v>28.466666666666669</v>
      </c>
      <c r="AF21" s="112">
        <f t="shared" si="3"/>
        <v>28.5</v>
      </c>
      <c r="AG21" s="112">
        <f t="shared" si="3"/>
        <v>29.099999999999998</v>
      </c>
      <c r="AH21" s="112">
        <f t="shared" si="3"/>
        <v>27.274999999999999</v>
      </c>
      <c r="AI21" s="112">
        <f t="shared" si="3"/>
        <v>29.774999999999999</v>
      </c>
      <c r="AJ21" s="112">
        <f t="shared" si="3"/>
        <v>28.2</v>
      </c>
      <c r="AK21" s="112">
        <f t="shared" si="3"/>
        <v>28.900000000000002</v>
      </c>
      <c r="AL21" s="112">
        <f t="shared" si="3"/>
        <v>31</v>
      </c>
      <c r="AM21" s="112">
        <f t="shared" si="3"/>
        <v>28.8</v>
      </c>
      <c r="AU21"/>
    </row>
    <row r="22" spans="1:47">
      <c r="AU22"/>
    </row>
    <row r="23" spans="1:47" s="16" customFormat="1">
      <c r="D23" s="16" t="s">
        <v>719</v>
      </c>
      <c r="E23" s="4">
        <f t="shared" ref="E23:AM23" si="4">AVERAGE(E2:E5,E7:E10)</f>
        <v>30.512499999999999</v>
      </c>
      <c r="F23" s="4">
        <f t="shared" si="4"/>
        <v>30.4375</v>
      </c>
      <c r="G23" s="4">
        <f t="shared" si="4"/>
        <v>29.3125</v>
      </c>
      <c r="H23" s="4">
        <f t="shared" si="4"/>
        <v>30.787499999999998</v>
      </c>
      <c r="I23" s="4">
        <f t="shared" si="4"/>
        <v>32.024999999999999</v>
      </c>
      <c r="J23" s="4">
        <f t="shared" si="4"/>
        <v>31.237500000000001</v>
      </c>
      <c r="K23" s="4">
        <f t="shared" si="4"/>
        <v>31.550000000000004</v>
      </c>
      <c r="L23" s="4">
        <f t="shared" si="4"/>
        <v>31.262499999999996</v>
      </c>
      <c r="M23" s="4">
        <f t="shared" si="4"/>
        <v>33.074999999999996</v>
      </c>
      <c r="N23" s="4">
        <f t="shared" si="4"/>
        <v>32.512499999999996</v>
      </c>
      <c r="O23" s="4">
        <f t="shared" si="4"/>
        <v>31.787500000000001</v>
      </c>
      <c r="P23" s="4">
        <f t="shared" si="4"/>
        <v>31.087499999999999</v>
      </c>
      <c r="Q23" s="4">
        <f t="shared" si="4"/>
        <v>30.3</v>
      </c>
      <c r="R23" s="4">
        <f t="shared" si="4"/>
        <v>32.500000000000007</v>
      </c>
      <c r="S23" s="4">
        <f t="shared" si="4"/>
        <v>31.487499999999997</v>
      </c>
      <c r="T23" s="4">
        <f t="shared" si="4"/>
        <v>30.712500000000002</v>
      </c>
      <c r="U23" s="4">
        <f t="shared" si="4"/>
        <v>31.378125000000001</v>
      </c>
      <c r="V23" s="4">
        <f t="shared" si="4"/>
        <v>30.637500000000003</v>
      </c>
      <c r="W23" s="4">
        <f t="shared" si="4"/>
        <v>31.775000000000006</v>
      </c>
      <c r="X23" s="4">
        <f t="shared" si="4"/>
        <v>31.3125</v>
      </c>
      <c r="Y23" s="4">
        <f t="shared" si="4"/>
        <v>31.324999999999999</v>
      </c>
      <c r="Z23" s="4">
        <f t="shared" si="4"/>
        <v>31.099999999999998</v>
      </c>
      <c r="AA23" s="4">
        <f t="shared" si="4"/>
        <v>30.9375</v>
      </c>
      <c r="AB23" s="4">
        <f t="shared" si="4"/>
        <v>30.512499999999999</v>
      </c>
      <c r="AC23" s="4">
        <f t="shared" si="4"/>
        <v>28.828571428571429</v>
      </c>
      <c r="AD23" s="4">
        <f t="shared" si="4"/>
        <v>29.585714285714289</v>
      </c>
      <c r="AE23" s="4">
        <f t="shared" si="4"/>
        <v>27.383333333333329</v>
      </c>
      <c r="AF23" s="4">
        <f t="shared" si="4"/>
        <v>28.033333333333335</v>
      </c>
      <c r="AG23" s="4">
        <f t="shared" si="4"/>
        <v>28.916666666666668</v>
      </c>
      <c r="AH23" s="4">
        <f t="shared" si="4"/>
        <v>28.650000000000002</v>
      </c>
      <c r="AI23" s="4">
        <f t="shared" si="4"/>
        <v>29.800000000000008</v>
      </c>
      <c r="AJ23" s="4">
        <f t="shared" si="4"/>
        <v>29.883333333333336</v>
      </c>
      <c r="AK23" s="4">
        <f t="shared" si="4"/>
        <v>30.060000000000002</v>
      </c>
      <c r="AL23" s="4">
        <f t="shared" si="4"/>
        <v>29.139999999999997</v>
      </c>
      <c r="AM23" s="4">
        <f t="shared" si="4"/>
        <v>28.54</v>
      </c>
    </row>
    <row r="24" spans="1:47" s="16" customFormat="1">
      <c r="D24" s="16" t="s">
        <v>720</v>
      </c>
      <c r="E24" s="4">
        <f t="shared" ref="E24:AM24" si="5">AVERAGE(E12:E15,E17:E20)</f>
        <v>30.162499999999998</v>
      </c>
      <c r="F24" s="4">
        <f t="shared" si="5"/>
        <v>31.625000000000004</v>
      </c>
      <c r="G24" s="4">
        <f t="shared" si="5"/>
        <v>30.524999999999999</v>
      </c>
      <c r="H24" s="4">
        <f t="shared" si="5"/>
        <v>30.9375</v>
      </c>
      <c r="I24" s="4">
        <f t="shared" si="5"/>
        <v>33.1</v>
      </c>
      <c r="J24" s="4">
        <f t="shared" si="5"/>
        <v>32.262500000000003</v>
      </c>
      <c r="K24" s="4">
        <f t="shared" si="5"/>
        <v>32.812500000000007</v>
      </c>
      <c r="L24" s="4">
        <f t="shared" si="5"/>
        <v>32.474999999999994</v>
      </c>
      <c r="M24" s="4">
        <f t="shared" si="5"/>
        <v>32.375</v>
      </c>
      <c r="N24" s="4">
        <f t="shared" si="5"/>
        <v>32.200000000000003</v>
      </c>
      <c r="O24" s="4">
        <f t="shared" si="5"/>
        <v>31.6875</v>
      </c>
      <c r="P24" s="4">
        <f t="shared" si="5"/>
        <v>32.287500000000001</v>
      </c>
      <c r="Q24" s="4">
        <f t="shared" si="5"/>
        <v>30.237500000000001</v>
      </c>
      <c r="R24" s="4">
        <f t="shared" si="5"/>
        <v>32.487499999999997</v>
      </c>
      <c r="S24" s="4">
        <f t="shared" si="5"/>
        <v>30.916666666666668</v>
      </c>
      <c r="T24" s="4">
        <f t="shared" si="5"/>
        <v>30.737499999999997</v>
      </c>
      <c r="U24" s="4">
        <f t="shared" si="5"/>
        <v>31.225000000000001</v>
      </c>
      <c r="V24" s="4">
        <f t="shared" si="5"/>
        <v>31.024999999999999</v>
      </c>
      <c r="W24" s="4">
        <f t="shared" si="5"/>
        <v>31.0625</v>
      </c>
      <c r="X24" s="4">
        <f t="shared" si="5"/>
        <v>30.712499999999999</v>
      </c>
      <c r="Y24" s="4">
        <f t="shared" si="5"/>
        <v>31.528571428571432</v>
      </c>
      <c r="Z24" s="4">
        <f t="shared" si="5"/>
        <v>31.585714285714285</v>
      </c>
      <c r="AA24" s="4">
        <f t="shared" si="5"/>
        <v>30.74285714285714</v>
      </c>
      <c r="AB24" s="4">
        <f t="shared" si="5"/>
        <v>30.914285714285715</v>
      </c>
      <c r="AC24" s="4">
        <f t="shared" si="5"/>
        <v>29.028571428571432</v>
      </c>
      <c r="AD24" s="4">
        <f t="shared" si="5"/>
        <v>29.942857142857147</v>
      </c>
      <c r="AE24" s="4">
        <f t="shared" si="5"/>
        <v>29.6</v>
      </c>
      <c r="AF24" s="4">
        <f t="shared" si="5"/>
        <v>29.057142857142857</v>
      </c>
      <c r="AG24" s="4">
        <f t="shared" si="5"/>
        <v>29.987500000000001</v>
      </c>
      <c r="AH24" s="4">
        <f t="shared" si="5"/>
        <v>28.475000000000005</v>
      </c>
      <c r="AI24" s="4">
        <f t="shared" si="5"/>
        <v>29.862499999999997</v>
      </c>
      <c r="AJ24" s="4">
        <f t="shared" si="5"/>
        <v>29.471428571428572</v>
      </c>
      <c r="AK24" s="4">
        <f t="shared" si="5"/>
        <v>29.7</v>
      </c>
      <c r="AL24" s="4">
        <f t="shared" si="5"/>
        <v>30.742857142857144</v>
      </c>
      <c r="AM24" s="4">
        <f t="shared" si="5"/>
        <v>29.842857142857145</v>
      </c>
    </row>
    <row r="25" spans="1:47" s="16" customFormat="1">
      <c r="D25" s="16" t="s">
        <v>424</v>
      </c>
      <c r="E25" s="4">
        <f t="shared" ref="E25:AM25" si="6">TTEST(E2:E11,E12:E21,2,3)</f>
        <v>0.79064571551553098</v>
      </c>
      <c r="F25" s="4">
        <f t="shared" si="6"/>
        <v>0.38863563018979763</v>
      </c>
      <c r="G25" s="4">
        <f t="shared" si="6"/>
        <v>0.28416659888756468</v>
      </c>
      <c r="H25" s="4">
        <f t="shared" si="6"/>
        <v>0.91295718287327021</v>
      </c>
      <c r="I25" s="4">
        <f t="shared" si="6"/>
        <v>0.43868032650723543</v>
      </c>
      <c r="J25" s="4">
        <f t="shared" si="6"/>
        <v>0.41582497074096381</v>
      </c>
      <c r="K25" s="4">
        <f t="shared" si="6"/>
        <v>0.35137709060840383</v>
      </c>
      <c r="L25" s="4">
        <f t="shared" si="6"/>
        <v>0.37621314372529469</v>
      </c>
      <c r="M25" s="4">
        <f t="shared" si="6"/>
        <v>0.52120701241404865</v>
      </c>
      <c r="N25" s="4">
        <f t="shared" si="6"/>
        <v>0.7876297863791506</v>
      </c>
      <c r="O25" s="4">
        <f t="shared" si="6"/>
        <v>0.92199291343737166</v>
      </c>
      <c r="P25" s="4">
        <f t="shared" si="6"/>
        <v>0.3110215169263863</v>
      </c>
      <c r="Q25" s="4">
        <f t="shared" si="6"/>
        <v>0.95734805566802383</v>
      </c>
      <c r="R25" s="4">
        <f t="shared" si="6"/>
        <v>0.99109202197517143</v>
      </c>
      <c r="S25" s="4">
        <f t="shared" si="6"/>
        <v>0.62190871087566346</v>
      </c>
      <c r="T25" s="4">
        <f t="shared" si="6"/>
        <v>0.98331510708644032</v>
      </c>
      <c r="U25" s="4">
        <f t="shared" si="6"/>
        <v>0.90533112790057646</v>
      </c>
      <c r="V25" s="4">
        <f t="shared" si="6"/>
        <v>0.72785962791548908</v>
      </c>
      <c r="W25" s="4">
        <f t="shared" si="6"/>
        <v>0.61329689390402575</v>
      </c>
      <c r="X25" s="4">
        <f t="shared" si="6"/>
        <v>0.61476211945568382</v>
      </c>
      <c r="Y25" s="4">
        <f t="shared" si="6"/>
        <v>0.91579135486176133</v>
      </c>
      <c r="Z25" s="4">
        <f t="shared" si="6"/>
        <v>0.69132072587284721</v>
      </c>
      <c r="AA25" s="4">
        <f t="shared" si="6"/>
        <v>0.83777127032961951</v>
      </c>
      <c r="AB25" s="4">
        <f t="shared" si="6"/>
        <v>0.70498679840879075</v>
      </c>
      <c r="AC25" s="4">
        <f t="shared" si="6"/>
        <v>0.8844791443892619</v>
      </c>
      <c r="AD25" s="4">
        <f t="shared" si="6"/>
        <v>0.68810269960478576</v>
      </c>
      <c r="AE25" s="4">
        <f t="shared" si="6"/>
        <v>0.12952888471231974</v>
      </c>
      <c r="AF25" s="4">
        <f t="shared" si="6"/>
        <v>0.44853058950593094</v>
      </c>
      <c r="AG25" s="4">
        <f t="shared" si="6"/>
        <v>0.31520416873360513</v>
      </c>
      <c r="AH25" s="4">
        <f t="shared" si="6"/>
        <v>0.88825507611005561</v>
      </c>
      <c r="AI25" s="4">
        <f t="shared" si="6"/>
        <v>0.96189093360932865</v>
      </c>
      <c r="AJ25" s="4">
        <f t="shared" si="6"/>
        <v>0.72066315639578349</v>
      </c>
      <c r="AK25" s="4">
        <f t="shared" si="6"/>
        <v>0.84990500449441697</v>
      </c>
      <c r="AL25" s="4">
        <f t="shared" si="6"/>
        <v>0.39932005547541261</v>
      </c>
      <c r="AM25" s="4">
        <f t="shared" si="6"/>
        <v>0.42776822853740881</v>
      </c>
    </row>
    <row r="26" spans="1:47" s="16" customFormat="1"/>
    <row r="27" spans="1:47" s="16" customFormat="1">
      <c r="I27" s="111"/>
      <c r="J27" s="111"/>
      <c r="K27" s="111"/>
      <c r="L27" s="111"/>
      <c r="M27" s="111"/>
      <c r="N27" s="111"/>
      <c r="O27" s="111"/>
    </row>
    <row r="28" spans="1:47" s="16" customFormat="1">
      <c r="I28" s="111"/>
      <c r="J28" s="111"/>
      <c r="K28" s="111"/>
      <c r="L28" s="111"/>
      <c r="M28" s="111"/>
      <c r="N28" s="111"/>
      <c r="O28" s="111"/>
      <c r="AC28" s="4"/>
    </row>
    <row r="29" spans="1:47" s="16" customFormat="1">
      <c r="I29" s="111"/>
      <c r="J29" s="111"/>
      <c r="K29" s="111"/>
      <c r="L29" s="111"/>
      <c r="M29" s="111"/>
      <c r="N29" s="111"/>
      <c r="O29" s="111"/>
      <c r="AC29" s="4"/>
    </row>
    <row r="30" spans="1:47" s="16" customFormat="1">
      <c r="E30" s="111"/>
      <c r="F30" s="111"/>
      <c r="G30" s="111"/>
      <c r="H30" s="111"/>
      <c r="I30" s="111"/>
      <c r="J30" s="111"/>
      <c r="K30" s="111"/>
    </row>
    <row r="31" spans="1:47" s="16" customFormat="1">
      <c r="E31" s="111"/>
      <c r="F31" s="111"/>
      <c r="G31" s="111"/>
      <c r="H31" s="111"/>
      <c r="I31" s="111"/>
      <c r="J31" s="111"/>
      <c r="K31" s="111"/>
    </row>
    <row r="32" spans="1:47" s="16" customFormat="1">
      <c r="E32" s="111"/>
      <c r="F32" s="111"/>
      <c r="G32" s="111"/>
      <c r="H32" s="111"/>
      <c r="I32" s="111"/>
      <c r="J32" s="111"/>
      <c r="K32" s="111"/>
    </row>
    <row r="33" spans="5:11" s="16" customFormat="1">
      <c r="E33" s="111"/>
      <c r="F33" s="111"/>
      <c r="G33" s="111"/>
      <c r="H33" s="111"/>
      <c r="I33" s="111"/>
      <c r="J33" s="111"/>
      <c r="K33" s="111"/>
    </row>
    <row r="34" spans="5:11" s="16" customFormat="1">
      <c r="E34" s="111"/>
      <c r="F34" s="111"/>
      <c r="G34" s="111"/>
      <c r="H34" s="111"/>
      <c r="I34" s="111"/>
      <c r="J34" s="111"/>
      <c r="K34" s="111"/>
    </row>
    <row r="35" spans="5:11" s="16" customFormat="1">
      <c r="E35" s="111"/>
      <c r="F35" s="111"/>
      <c r="G35" s="111"/>
      <c r="H35" s="111"/>
      <c r="I35" s="111"/>
      <c r="J35" s="111"/>
      <c r="K35" s="111"/>
    </row>
    <row r="36" spans="5:11" s="16" customFormat="1">
      <c r="E36" s="111"/>
      <c r="F36" s="111"/>
      <c r="G36" s="111"/>
      <c r="H36" s="111"/>
      <c r="I36" s="111"/>
      <c r="J36" s="111"/>
      <c r="K36" s="111"/>
    </row>
    <row r="37" spans="5:11" s="16" customFormat="1">
      <c r="E37" s="111"/>
      <c r="F37" s="111"/>
      <c r="G37" s="111"/>
      <c r="H37" s="111"/>
      <c r="I37" s="111"/>
      <c r="J37" s="111"/>
      <c r="K37" s="111"/>
    </row>
    <row r="38" spans="5:11" s="16" customFormat="1">
      <c r="E38" s="111"/>
      <c r="F38" s="111"/>
      <c r="G38" s="111"/>
      <c r="H38" s="111"/>
      <c r="I38" s="111"/>
      <c r="J38" s="111"/>
      <c r="K38" s="111"/>
    </row>
    <row r="39" spans="5:11" s="16" customFormat="1">
      <c r="E39" s="111"/>
      <c r="F39" s="111"/>
      <c r="G39" s="111"/>
      <c r="H39" s="111"/>
      <c r="I39" s="111"/>
      <c r="J39" s="111"/>
      <c r="K39" s="111"/>
    </row>
    <row r="40" spans="5:11" s="16" customFormat="1">
      <c r="E40" s="111"/>
      <c r="F40" s="111"/>
      <c r="G40" s="111"/>
      <c r="H40" s="111"/>
      <c r="I40" s="111"/>
      <c r="J40" s="111"/>
      <c r="K40" s="111"/>
    </row>
    <row r="41" spans="5:11" s="16" customFormat="1">
      <c r="E41" s="111"/>
      <c r="F41" s="111"/>
      <c r="G41" s="111"/>
      <c r="H41" s="111"/>
      <c r="I41" s="111"/>
      <c r="J41" s="111"/>
      <c r="K41" s="111"/>
    </row>
    <row r="42" spans="5:11" s="16" customFormat="1">
      <c r="E42" s="111"/>
      <c r="F42" s="111"/>
      <c r="G42" s="111"/>
      <c r="H42" s="111"/>
      <c r="I42" s="111"/>
      <c r="J42" s="111"/>
      <c r="K42" s="111"/>
    </row>
    <row r="43" spans="5:11" s="16" customFormat="1">
      <c r="E43" s="111"/>
      <c r="F43" s="111"/>
      <c r="G43" s="111"/>
      <c r="H43" s="111"/>
      <c r="I43" s="111"/>
      <c r="J43" s="111"/>
      <c r="K43" s="111"/>
    </row>
    <row r="44" spans="5:11" s="16" customFormat="1">
      <c r="E44" s="111"/>
      <c r="F44" s="111"/>
      <c r="G44" s="111"/>
      <c r="H44" s="111"/>
      <c r="I44" s="111"/>
      <c r="J44" s="111"/>
      <c r="K44" s="111"/>
    </row>
    <row r="45" spans="5:11" s="16" customFormat="1">
      <c r="E45" s="111"/>
      <c r="F45" s="111"/>
      <c r="G45" s="111"/>
      <c r="H45" s="111"/>
      <c r="I45" s="111"/>
      <c r="J45" s="111"/>
      <c r="K45" s="111"/>
    </row>
    <row r="46" spans="5:11" s="16" customFormat="1">
      <c r="E46" s="111"/>
      <c r="F46" s="111"/>
      <c r="G46" s="111"/>
      <c r="H46" s="111"/>
      <c r="I46" s="111"/>
      <c r="J46" s="111"/>
      <c r="K46" s="111"/>
    </row>
    <row r="47" spans="5:11" s="16" customFormat="1">
      <c r="E47" s="111"/>
      <c r="F47" s="111"/>
      <c r="G47" s="111"/>
      <c r="H47" s="111"/>
      <c r="I47" s="111"/>
      <c r="J47" s="111"/>
      <c r="K47" s="111"/>
    </row>
    <row r="48" spans="5:11" s="16" customFormat="1">
      <c r="E48" s="111"/>
      <c r="F48" s="111"/>
      <c r="G48" s="111"/>
      <c r="H48" s="111"/>
      <c r="I48" s="111"/>
      <c r="J48" s="111"/>
      <c r="K48" s="111"/>
    </row>
    <row r="49" spans="5:11" s="16" customFormat="1">
      <c r="E49" s="111"/>
      <c r="F49" s="111"/>
      <c r="G49" s="111"/>
      <c r="H49" s="111"/>
      <c r="I49" s="111"/>
      <c r="J49" s="111"/>
      <c r="K49" s="111"/>
    </row>
    <row r="50" spans="5:11" s="16" customFormat="1">
      <c r="E50" s="111"/>
      <c r="F50" s="111"/>
      <c r="G50" s="111"/>
      <c r="H50" s="111"/>
      <c r="I50" s="111"/>
      <c r="J50" s="111"/>
      <c r="K50" s="111"/>
    </row>
    <row r="51" spans="5:11" s="16" customFormat="1">
      <c r="E51" s="111"/>
      <c r="F51" s="111"/>
      <c r="G51" s="111"/>
      <c r="H51" s="111"/>
      <c r="I51" s="111"/>
      <c r="J51" s="111"/>
      <c r="K51" s="111"/>
    </row>
    <row r="52" spans="5:11" s="16" customFormat="1">
      <c r="E52" s="111"/>
      <c r="F52" s="111"/>
      <c r="G52" s="111"/>
      <c r="H52" s="111"/>
      <c r="I52" s="111"/>
      <c r="J52" s="111"/>
      <c r="K52" s="111"/>
    </row>
    <row r="53" spans="5:11" s="16" customFormat="1">
      <c r="E53" s="111"/>
      <c r="F53" s="111"/>
      <c r="G53" s="111"/>
      <c r="H53" s="111"/>
      <c r="I53" s="111"/>
      <c r="J53" s="111"/>
      <c r="K53" s="111"/>
    </row>
    <row r="54" spans="5:11" s="16" customFormat="1">
      <c r="E54" s="111"/>
      <c r="F54" s="111"/>
      <c r="G54" s="111"/>
      <c r="H54" s="111"/>
      <c r="I54" s="111"/>
      <c r="J54" s="111"/>
      <c r="K54" s="111"/>
    </row>
    <row r="55" spans="5:11" s="16" customFormat="1">
      <c r="E55" s="111"/>
      <c r="F55" s="111"/>
      <c r="G55" s="111"/>
      <c r="H55" s="111"/>
      <c r="I55" s="111"/>
      <c r="J55" s="111"/>
      <c r="K55" s="111"/>
    </row>
    <row r="56" spans="5:11" s="16" customFormat="1">
      <c r="E56" s="111"/>
      <c r="F56" s="111"/>
      <c r="G56" s="111"/>
      <c r="H56" s="111"/>
      <c r="I56" s="111"/>
      <c r="J56" s="111"/>
      <c r="K56" s="111"/>
    </row>
    <row r="57" spans="5:11" s="16" customFormat="1">
      <c r="E57" s="111"/>
      <c r="F57" s="111"/>
      <c r="G57" s="111"/>
      <c r="H57" s="111"/>
      <c r="I57" s="111"/>
      <c r="J57" s="111"/>
      <c r="K57" s="111"/>
    </row>
    <row r="58" spans="5:11" s="16" customFormat="1">
      <c r="E58" s="111"/>
      <c r="F58" s="111"/>
      <c r="G58" s="111"/>
      <c r="H58" s="111"/>
      <c r="I58" s="111"/>
      <c r="J58" s="111"/>
      <c r="K58" s="111"/>
    </row>
    <row r="59" spans="5:11" s="16" customFormat="1">
      <c r="E59" s="111"/>
      <c r="F59" s="111"/>
      <c r="G59" s="111"/>
      <c r="H59" s="111"/>
      <c r="I59" s="111"/>
      <c r="J59" s="111"/>
      <c r="K59" s="111"/>
    </row>
    <row r="60" spans="5:11" s="16" customFormat="1">
      <c r="E60" s="111"/>
      <c r="F60" s="111"/>
      <c r="G60" s="111"/>
      <c r="H60" s="111"/>
      <c r="I60" s="111"/>
      <c r="J60" s="111"/>
      <c r="K60" s="111"/>
    </row>
    <row r="61" spans="5:11" s="16" customFormat="1">
      <c r="E61" s="111"/>
      <c r="F61" s="111"/>
      <c r="G61" s="111"/>
      <c r="H61" s="111"/>
      <c r="I61" s="111"/>
      <c r="J61" s="111"/>
      <c r="K61" s="111"/>
    </row>
    <row r="62" spans="5:11" s="16" customFormat="1">
      <c r="E62" s="111"/>
      <c r="F62" s="111"/>
      <c r="G62" s="111"/>
      <c r="H62" s="111"/>
      <c r="I62" s="111"/>
      <c r="J62" s="111"/>
      <c r="K62" s="111"/>
    </row>
    <row r="63" spans="5:11" s="16" customFormat="1">
      <c r="E63" s="111"/>
      <c r="F63" s="111"/>
      <c r="G63" s="111"/>
      <c r="H63" s="111"/>
      <c r="I63" s="111"/>
      <c r="J63" s="111"/>
      <c r="K63" s="111"/>
    </row>
    <row r="64" spans="5:11" s="16" customFormat="1">
      <c r="E64" s="111"/>
      <c r="F64" s="111"/>
      <c r="G64" s="111"/>
      <c r="H64" s="111"/>
      <c r="I64" s="111"/>
      <c r="J64" s="111"/>
      <c r="K64" s="111"/>
    </row>
    <row r="65" spans="5:11" s="16" customFormat="1">
      <c r="E65" s="111"/>
      <c r="F65" s="111"/>
      <c r="G65" s="111"/>
      <c r="H65" s="111"/>
      <c r="I65" s="111"/>
      <c r="J65" s="111"/>
      <c r="K65" s="111"/>
    </row>
    <row r="66" spans="5:11" s="16" customFormat="1">
      <c r="E66" s="111"/>
      <c r="F66" s="111"/>
      <c r="G66" s="111"/>
      <c r="H66" s="111"/>
      <c r="I66" s="111"/>
      <c r="J66" s="111"/>
      <c r="K66" s="111"/>
    </row>
    <row r="67" spans="5:11" s="16" customFormat="1">
      <c r="E67" s="111"/>
      <c r="F67" s="111"/>
      <c r="G67" s="111"/>
      <c r="H67" s="111"/>
      <c r="I67" s="111"/>
      <c r="J67" s="111"/>
      <c r="K67" s="111"/>
    </row>
    <row r="68" spans="5:11" s="16" customFormat="1">
      <c r="E68" s="111"/>
      <c r="F68" s="111"/>
      <c r="G68" s="111"/>
      <c r="H68" s="111"/>
      <c r="I68" s="111"/>
      <c r="J68" s="111"/>
      <c r="K68" s="111"/>
    </row>
    <row r="69" spans="5:11" s="16" customFormat="1">
      <c r="E69" s="111"/>
      <c r="F69" s="111"/>
      <c r="G69" s="111"/>
      <c r="H69" s="111"/>
      <c r="I69" s="111"/>
      <c r="J69" s="111"/>
      <c r="K69" s="111"/>
    </row>
    <row r="70" spans="5:11" s="16" customFormat="1">
      <c r="E70" s="111"/>
      <c r="F70" s="111"/>
      <c r="G70" s="111"/>
      <c r="H70" s="111"/>
      <c r="I70" s="111"/>
      <c r="J70" s="111"/>
      <c r="K70" s="111"/>
    </row>
    <row r="71" spans="5:11" s="16" customFormat="1">
      <c r="E71" s="111"/>
      <c r="F71" s="111"/>
      <c r="G71" s="111"/>
      <c r="H71" s="111"/>
      <c r="I71" s="111"/>
      <c r="J71" s="111"/>
      <c r="K71" s="111"/>
    </row>
    <row r="72" spans="5:11" s="16" customFormat="1">
      <c r="E72" s="111"/>
      <c r="F72" s="111"/>
      <c r="G72" s="111"/>
      <c r="H72" s="111"/>
      <c r="I72" s="111"/>
      <c r="J72" s="111"/>
      <c r="K72" s="111"/>
    </row>
    <row r="73" spans="5:11" s="16" customFormat="1">
      <c r="E73" s="111"/>
      <c r="F73" s="111"/>
      <c r="G73" s="111"/>
      <c r="H73" s="111"/>
      <c r="I73" s="111"/>
      <c r="J73" s="111"/>
      <c r="K73" s="111"/>
    </row>
    <row r="74" spans="5:11" s="16" customFormat="1">
      <c r="E74" s="111"/>
      <c r="F74" s="111"/>
      <c r="G74" s="111"/>
      <c r="H74" s="111"/>
      <c r="I74" s="111"/>
      <c r="J74" s="111"/>
      <c r="K74" s="111"/>
    </row>
    <row r="75" spans="5:11" s="16" customFormat="1">
      <c r="E75" s="111"/>
      <c r="F75" s="111"/>
      <c r="G75" s="111"/>
      <c r="H75" s="111"/>
      <c r="I75" s="111"/>
      <c r="J75" s="111"/>
      <c r="K75" s="111"/>
    </row>
    <row r="76" spans="5:11" s="16" customFormat="1">
      <c r="E76" s="111"/>
      <c r="F76" s="111"/>
      <c r="G76" s="111"/>
      <c r="H76" s="111"/>
      <c r="I76" s="111"/>
      <c r="J76" s="111"/>
      <c r="K76" s="111"/>
    </row>
    <row r="77" spans="5:11" s="16" customFormat="1">
      <c r="E77" s="111"/>
      <c r="F77" s="111"/>
      <c r="G77" s="111"/>
      <c r="H77" s="111"/>
      <c r="I77" s="111"/>
      <c r="J77" s="111"/>
      <c r="K77" s="111"/>
    </row>
    <row r="78" spans="5:11" s="16" customFormat="1">
      <c r="E78" s="111"/>
      <c r="F78" s="111"/>
      <c r="G78" s="111"/>
      <c r="H78" s="111"/>
      <c r="I78" s="111"/>
      <c r="J78" s="111"/>
      <c r="K78" s="111"/>
    </row>
    <row r="79" spans="5:11" s="16" customFormat="1">
      <c r="E79" s="111"/>
      <c r="F79" s="111"/>
      <c r="G79" s="111"/>
      <c r="H79" s="111"/>
      <c r="I79" s="111"/>
      <c r="J79" s="111"/>
      <c r="K79" s="111"/>
    </row>
    <row r="80" spans="5:11" s="16" customFormat="1">
      <c r="E80" s="111"/>
      <c r="F80" s="111"/>
      <c r="G80" s="111"/>
      <c r="H80" s="111"/>
      <c r="I80" s="111"/>
      <c r="J80" s="111"/>
      <c r="K80" s="111"/>
    </row>
    <row r="81" spans="5:11" s="16" customFormat="1">
      <c r="E81" s="111"/>
      <c r="F81" s="111"/>
      <c r="G81" s="111"/>
      <c r="H81" s="111"/>
      <c r="I81" s="111"/>
      <c r="J81" s="111"/>
      <c r="K81" s="111"/>
    </row>
    <row r="82" spans="5:11" s="16" customFormat="1">
      <c r="E82" s="111"/>
      <c r="F82" s="111"/>
      <c r="G82" s="111"/>
      <c r="H82" s="111"/>
      <c r="I82" s="111"/>
      <c r="J82" s="111"/>
      <c r="K82" s="111"/>
    </row>
    <row r="83" spans="5:11" s="16" customFormat="1">
      <c r="E83" s="111"/>
      <c r="F83" s="111"/>
      <c r="G83" s="111"/>
      <c r="H83" s="111"/>
      <c r="I83" s="111"/>
      <c r="J83" s="111"/>
      <c r="K83" s="111"/>
    </row>
    <row r="84" spans="5:11" s="16" customFormat="1">
      <c r="E84" s="111"/>
      <c r="F84" s="111"/>
      <c r="G84" s="111"/>
      <c r="H84" s="111"/>
      <c r="I84" s="111"/>
      <c r="J84" s="111"/>
      <c r="K84" s="111"/>
    </row>
    <row r="85" spans="5:11" s="16" customFormat="1">
      <c r="E85" s="111"/>
      <c r="F85" s="111"/>
      <c r="G85" s="111"/>
      <c r="H85" s="111"/>
      <c r="I85" s="111"/>
      <c r="J85" s="111"/>
      <c r="K85" s="111"/>
    </row>
    <row r="86" spans="5:11" s="16" customFormat="1">
      <c r="E86" s="111"/>
      <c r="F86" s="111"/>
      <c r="G86" s="111"/>
      <c r="H86" s="111"/>
      <c r="I86" s="111"/>
      <c r="J86" s="111"/>
      <c r="K86" s="111"/>
    </row>
    <row r="87" spans="5:11" s="16" customFormat="1">
      <c r="E87" s="111"/>
      <c r="F87" s="111"/>
      <c r="G87" s="111"/>
      <c r="H87" s="111"/>
      <c r="I87" s="111"/>
      <c r="J87" s="111"/>
      <c r="K87" s="111"/>
    </row>
    <row r="88" spans="5:11" s="16" customFormat="1">
      <c r="E88" s="111"/>
      <c r="F88" s="111"/>
      <c r="G88" s="111"/>
      <c r="H88" s="111"/>
      <c r="I88" s="111"/>
      <c r="J88" s="111"/>
      <c r="K88" s="111"/>
    </row>
    <row r="89" spans="5:11" s="16" customFormat="1">
      <c r="E89" s="111"/>
      <c r="F89" s="111"/>
      <c r="G89" s="111"/>
      <c r="H89" s="111"/>
      <c r="I89" s="111"/>
      <c r="J89" s="111"/>
      <c r="K89" s="111"/>
    </row>
    <row r="90" spans="5:11" s="16" customFormat="1">
      <c r="E90" s="111"/>
      <c r="F90" s="111"/>
      <c r="G90" s="111"/>
      <c r="H90" s="111"/>
      <c r="I90" s="111"/>
      <c r="J90" s="111"/>
      <c r="K90" s="111"/>
    </row>
    <row r="91" spans="5:11" s="16" customFormat="1">
      <c r="E91" s="111"/>
      <c r="F91" s="111"/>
      <c r="G91" s="111"/>
      <c r="H91" s="111"/>
      <c r="I91" s="111"/>
      <c r="J91" s="111"/>
      <c r="K91" s="111"/>
    </row>
    <row r="92" spans="5:11" s="16" customFormat="1">
      <c r="E92" s="111"/>
      <c r="F92" s="111"/>
      <c r="G92" s="111"/>
      <c r="H92" s="111"/>
      <c r="I92" s="111"/>
      <c r="J92" s="111"/>
      <c r="K92" s="111"/>
    </row>
    <row r="93" spans="5:11" s="16" customFormat="1">
      <c r="E93" s="111"/>
      <c r="F93" s="111"/>
      <c r="G93" s="111"/>
      <c r="H93" s="111"/>
      <c r="I93" s="111"/>
      <c r="J93" s="111"/>
      <c r="K93" s="111"/>
    </row>
    <row r="94" spans="5:11" s="16" customFormat="1">
      <c r="E94" s="111"/>
      <c r="F94" s="111"/>
      <c r="G94" s="111"/>
      <c r="H94" s="111"/>
      <c r="I94" s="111"/>
      <c r="J94" s="111"/>
      <c r="K94" s="111"/>
    </row>
    <row r="95" spans="5:11" s="16" customFormat="1">
      <c r="E95" s="111"/>
      <c r="F95" s="111"/>
      <c r="G95" s="111"/>
      <c r="H95" s="111"/>
      <c r="I95" s="111"/>
      <c r="J95" s="111"/>
      <c r="K95" s="111"/>
    </row>
    <row r="96" spans="5:11" s="16" customFormat="1">
      <c r="E96" s="111"/>
      <c r="F96" s="111"/>
      <c r="G96" s="111"/>
      <c r="H96" s="111"/>
      <c r="I96" s="111"/>
      <c r="J96" s="111"/>
      <c r="K96" s="111"/>
    </row>
    <row r="97" spans="5:11" s="16" customFormat="1">
      <c r="E97" s="111"/>
      <c r="F97" s="111"/>
      <c r="G97" s="111"/>
      <c r="H97" s="111"/>
      <c r="I97" s="111"/>
      <c r="J97" s="111"/>
      <c r="K97" s="111"/>
    </row>
    <row r="98" spans="5:11" s="16" customFormat="1">
      <c r="E98" s="111"/>
      <c r="F98" s="111"/>
      <c r="G98" s="111"/>
      <c r="H98" s="111"/>
      <c r="I98" s="111"/>
      <c r="J98" s="111"/>
      <c r="K98" s="111"/>
    </row>
    <row r="99" spans="5:11" s="16" customFormat="1">
      <c r="E99" s="111"/>
      <c r="F99" s="111"/>
      <c r="G99" s="111"/>
      <c r="H99" s="111"/>
      <c r="I99" s="111"/>
      <c r="J99" s="111"/>
      <c r="K99" s="111"/>
    </row>
    <row r="100" spans="5:11" s="16" customFormat="1">
      <c r="E100" s="111"/>
      <c r="F100" s="111"/>
      <c r="G100" s="111"/>
      <c r="H100" s="111"/>
      <c r="I100" s="111"/>
      <c r="J100" s="111"/>
      <c r="K100" s="111"/>
    </row>
    <row r="101" spans="5:11" s="16" customFormat="1">
      <c r="E101" s="111"/>
      <c r="F101" s="111"/>
      <c r="G101" s="111"/>
      <c r="H101" s="111"/>
      <c r="I101" s="111"/>
      <c r="J101" s="111"/>
      <c r="K101" s="111"/>
    </row>
    <row r="102" spans="5:11" s="16" customFormat="1">
      <c r="E102" s="111"/>
      <c r="F102" s="111"/>
      <c r="G102" s="111"/>
      <c r="H102" s="111"/>
      <c r="I102" s="111"/>
      <c r="J102" s="111"/>
      <c r="K102" s="111"/>
    </row>
    <row r="103" spans="5:11" s="16" customFormat="1">
      <c r="E103" s="111"/>
      <c r="F103" s="111"/>
      <c r="G103" s="111"/>
      <c r="H103" s="111"/>
      <c r="I103" s="111"/>
      <c r="J103" s="111"/>
      <c r="K103" s="111"/>
    </row>
    <row r="104" spans="5:11" s="16" customFormat="1">
      <c r="E104" s="111"/>
      <c r="F104" s="111"/>
      <c r="G104" s="111"/>
      <c r="H104" s="111"/>
      <c r="I104" s="111"/>
      <c r="J104" s="111"/>
      <c r="K104" s="111"/>
    </row>
    <row r="105" spans="5:11" s="16" customFormat="1">
      <c r="E105" s="111"/>
      <c r="F105" s="111"/>
      <c r="G105" s="111"/>
      <c r="H105" s="111"/>
      <c r="I105" s="111"/>
      <c r="J105" s="111"/>
      <c r="K105" s="111"/>
    </row>
    <row r="106" spans="5:11" s="16" customFormat="1">
      <c r="E106" s="111"/>
      <c r="F106" s="111"/>
      <c r="G106" s="111"/>
      <c r="H106" s="111"/>
      <c r="I106" s="111"/>
      <c r="J106" s="111"/>
      <c r="K106" s="111"/>
    </row>
    <row r="107" spans="5:11" s="16" customFormat="1">
      <c r="E107" s="111"/>
      <c r="F107" s="111"/>
      <c r="G107" s="111"/>
      <c r="H107" s="111"/>
      <c r="I107" s="111"/>
      <c r="J107" s="111"/>
      <c r="K107" s="111"/>
    </row>
    <row r="108" spans="5:11" s="16" customFormat="1">
      <c r="E108" s="111"/>
      <c r="F108" s="111"/>
      <c r="G108" s="111"/>
      <c r="H108" s="111"/>
      <c r="I108" s="111"/>
      <c r="J108" s="111"/>
      <c r="K108" s="111"/>
    </row>
    <row r="109" spans="5:11" s="16" customFormat="1">
      <c r="E109" s="111"/>
      <c r="F109" s="111"/>
      <c r="G109" s="111"/>
      <c r="H109" s="111"/>
      <c r="I109" s="111"/>
      <c r="J109" s="111"/>
      <c r="K109" s="111"/>
    </row>
    <row r="110" spans="5:11" s="16" customFormat="1">
      <c r="E110" s="111"/>
      <c r="F110" s="111"/>
      <c r="G110" s="111"/>
      <c r="H110" s="111"/>
      <c r="I110" s="111"/>
      <c r="J110" s="111"/>
      <c r="K110" s="111"/>
    </row>
    <row r="111" spans="5:11" s="16" customFormat="1">
      <c r="E111" s="111"/>
      <c r="F111" s="111"/>
      <c r="G111" s="111"/>
      <c r="H111" s="111"/>
      <c r="I111" s="111"/>
      <c r="J111" s="111"/>
      <c r="K111" s="111"/>
    </row>
    <row r="112" spans="5:11" s="16" customFormat="1">
      <c r="E112" s="111"/>
      <c r="F112" s="111"/>
      <c r="G112" s="111"/>
      <c r="H112" s="111"/>
      <c r="I112" s="111"/>
      <c r="J112" s="111"/>
      <c r="K112" s="111"/>
    </row>
    <row r="113" spans="5:11" s="16" customFormat="1">
      <c r="E113" s="111"/>
      <c r="F113" s="111"/>
      <c r="G113" s="111"/>
      <c r="H113" s="111"/>
      <c r="I113" s="111"/>
      <c r="J113" s="111"/>
      <c r="K113" s="111"/>
    </row>
    <row r="114" spans="5:11" s="16" customFormat="1">
      <c r="E114" s="111"/>
      <c r="F114" s="111"/>
      <c r="G114" s="111"/>
      <c r="H114" s="111"/>
      <c r="I114" s="111"/>
      <c r="J114" s="111"/>
      <c r="K114" s="111"/>
    </row>
    <row r="115" spans="5:11" s="16" customFormat="1">
      <c r="E115" s="111"/>
      <c r="F115" s="111"/>
      <c r="G115" s="111"/>
      <c r="H115" s="111"/>
      <c r="I115" s="111"/>
      <c r="J115" s="111"/>
      <c r="K115" s="111"/>
    </row>
    <row r="116" spans="5:11" s="16" customFormat="1">
      <c r="E116" s="111"/>
      <c r="F116" s="111"/>
      <c r="G116" s="111"/>
      <c r="H116" s="111"/>
      <c r="I116" s="111"/>
      <c r="J116" s="111"/>
      <c r="K116" s="111"/>
    </row>
    <row r="117" spans="5:11" s="16" customFormat="1">
      <c r="E117" s="111"/>
      <c r="F117" s="111"/>
      <c r="G117" s="111"/>
      <c r="H117" s="111"/>
      <c r="I117" s="111"/>
      <c r="J117" s="111"/>
      <c r="K117" s="111"/>
    </row>
    <row r="118" spans="5:11" s="16" customFormat="1">
      <c r="E118" s="111"/>
      <c r="F118" s="111"/>
      <c r="G118" s="111"/>
      <c r="H118" s="111"/>
      <c r="I118" s="111"/>
      <c r="J118" s="111"/>
      <c r="K118" s="111"/>
    </row>
    <row r="119" spans="5:11" s="16" customFormat="1">
      <c r="E119" s="111"/>
      <c r="F119" s="111"/>
      <c r="G119" s="111"/>
      <c r="H119" s="111"/>
      <c r="I119" s="111"/>
      <c r="J119" s="111"/>
      <c r="K119" s="111"/>
    </row>
    <row r="120" spans="5:11" s="16" customFormat="1">
      <c r="E120" s="111"/>
      <c r="F120" s="111"/>
      <c r="G120" s="111"/>
      <c r="H120" s="111"/>
      <c r="I120" s="111"/>
      <c r="J120" s="111"/>
      <c r="K120" s="111"/>
    </row>
    <row r="121" spans="5:11" s="16" customFormat="1">
      <c r="E121" s="111"/>
      <c r="F121" s="111"/>
      <c r="G121" s="111"/>
      <c r="H121" s="111"/>
      <c r="I121" s="111"/>
      <c r="J121" s="111"/>
      <c r="K121" s="111"/>
    </row>
    <row r="122" spans="5:11" s="16" customFormat="1">
      <c r="E122" s="111"/>
      <c r="F122" s="111"/>
      <c r="G122" s="111"/>
      <c r="H122" s="111"/>
      <c r="I122" s="111"/>
      <c r="J122" s="111"/>
      <c r="K122" s="111"/>
    </row>
    <row r="123" spans="5:11" s="16" customFormat="1">
      <c r="E123" s="111"/>
      <c r="F123" s="111"/>
      <c r="G123" s="111"/>
      <c r="H123" s="111"/>
      <c r="I123" s="111"/>
      <c r="J123" s="111"/>
      <c r="K123" s="111"/>
    </row>
    <row r="124" spans="5:11" s="16" customFormat="1">
      <c r="E124" s="111"/>
      <c r="F124" s="111"/>
      <c r="G124" s="111"/>
      <c r="H124" s="111"/>
      <c r="I124" s="111"/>
      <c r="J124" s="111"/>
      <c r="K124" s="111"/>
    </row>
    <row r="125" spans="5:11" s="16" customFormat="1">
      <c r="E125" s="111"/>
      <c r="F125" s="111"/>
      <c r="G125" s="111"/>
      <c r="H125" s="111"/>
      <c r="I125" s="111"/>
      <c r="J125" s="111"/>
      <c r="K125" s="111"/>
    </row>
    <row r="126" spans="5:11" s="16" customFormat="1">
      <c r="E126" s="111"/>
      <c r="F126" s="111"/>
      <c r="G126" s="111"/>
      <c r="H126" s="111"/>
      <c r="I126" s="111"/>
      <c r="J126" s="111"/>
      <c r="K126" s="111"/>
    </row>
    <row r="127" spans="5:11" s="16" customFormat="1">
      <c r="E127" s="111"/>
      <c r="F127" s="111"/>
      <c r="G127" s="111"/>
      <c r="H127" s="111"/>
      <c r="I127" s="111"/>
      <c r="J127" s="111"/>
      <c r="K127" s="111"/>
    </row>
    <row r="128" spans="5:11" s="16" customFormat="1">
      <c r="E128" s="111"/>
      <c r="F128" s="111"/>
      <c r="G128" s="111"/>
      <c r="H128" s="111"/>
      <c r="I128" s="111"/>
      <c r="J128" s="111"/>
      <c r="K128" s="111"/>
    </row>
    <row r="129" spans="5:11" s="16" customFormat="1">
      <c r="E129" s="111"/>
      <c r="F129" s="111"/>
      <c r="G129" s="111"/>
      <c r="H129" s="111"/>
      <c r="I129" s="111"/>
      <c r="J129" s="111"/>
      <c r="K129" s="111"/>
    </row>
    <row r="130" spans="5:11" s="16" customFormat="1">
      <c r="E130" s="111"/>
      <c r="F130" s="111"/>
      <c r="G130" s="111"/>
      <c r="H130" s="111"/>
      <c r="I130" s="111"/>
      <c r="J130" s="111"/>
      <c r="K130" s="111"/>
    </row>
    <row r="131" spans="5:11" s="16" customFormat="1">
      <c r="E131" s="111"/>
      <c r="F131" s="111"/>
      <c r="G131" s="111"/>
      <c r="H131" s="111"/>
      <c r="I131" s="111"/>
      <c r="J131" s="111"/>
      <c r="K131" s="111"/>
    </row>
    <row r="132" spans="5:11" s="16" customFormat="1">
      <c r="E132" s="111"/>
      <c r="F132" s="111"/>
      <c r="G132" s="111"/>
      <c r="H132" s="111"/>
      <c r="I132" s="111"/>
      <c r="J132" s="111"/>
      <c r="K132" s="111"/>
    </row>
    <row r="133" spans="5:11" s="16" customFormat="1">
      <c r="E133" s="111"/>
      <c r="F133" s="111"/>
      <c r="G133" s="111"/>
      <c r="H133" s="111"/>
      <c r="I133" s="111"/>
      <c r="J133" s="111"/>
      <c r="K133" s="111"/>
    </row>
    <row r="134" spans="5:11" s="16" customFormat="1">
      <c r="E134" s="111"/>
      <c r="F134" s="111"/>
      <c r="G134" s="111"/>
      <c r="H134" s="111"/>
      <c r="I134" s="111"/>
      <c r="J134" s="111"/>
      <c r="K134" s="111"/>
    </row>
    <row r="135" spans="5:11" s="16" customFormat="1">
      <c r="E135" s="111"/>
      <c r="F135" s="111"/>
      <c r="G135" s="111"/>
      <c r="H135" s="111"/>
      <c r="I135" s="111"/>
      <c r="J135" s="111"/>
      <c r="K135" s="111"/>
    </row>
    <row r="136" spans="5:11" s="16" customFormat="1">
      <c r="E136" s="111"/>
      <c r="F136" s="111"/>
      <c r="G136" s="111"/>
      <c r="H136" s="111"/>
      <c r="I136" s="111"/>
      <c r="J136" s="111"/>
      <c r="K136" s="111"/>
    </row>
    <row r="137" spans="5:11" s="16" customFormat="1">
      <c r="E137" s="111"/>
      <c r="F137" s="111"/>
      <c r="G137" s="111"/>
      <c r="H137" s="111"/>
      <c r="I137" s="111"/>
      <c r="J137" s="111"/>
      <c r="K137" s="111"/>
    </row>
    <row r="138" spans="5:11" s="16" customFormat="1">
      <c r="E138" s="111"/>
      <c r="F138" s="111"/>
      <c r="G138" s="111"/>
      <c r="H138" s="111"/>
      <c r="I138" s="111"/>
      <c r="J138" s="111"/>
      <c r="K138" s="111"/>
    </row>
    <row r="139" spans="5:11" s="16" customFormat="1">
      <c r="E139" s="111"/>
      <c r="F139" s="111"/>
      <c r="G139" s="111"/>
      <c r="H139" s="111"/>
      <c r="I139" s="111"/>
      <c r="J139" s="111"/>
      <c r="K139" s="111"/>
    </row>
    <row r="140" spans="5:11" s="16" customFormat="1">
      <c r="E140" s="111"/>
      <c r="F140" s="111"/>
      <c r="G140" s="111"/>
      <c r="H140" s="111"/>
      <c r="I140" s="111"/>
      <c r="J140" s="111"/>
      <c r="K140" s="111"/>
    </row>
    <row r="141" spans="5:11" s="16" customFormat="1">
      <c r="E141" s="111"/>
      <c r="F141" s="111"/>
      <c r="G141" s="111"/>
      <c r="H141" s="111"/>
      <c r="I141" s="111"/>
      <c r="J141" s="111"/>
      <c r="K141" s="111"/>
    </row>
    <row r="142" spans="5:11" s="16" customFormat="1">
      <c r="E142" s="111"/>
      <c r="F142" s="111"/>
      <c r="G142" s="111"/>
      <c r="H142" s="111"/>
      <c r="I142" s="111"/>
      <c r="J142" s="111"/>
      <c r="K142" s="111"/>
    </row>
    <row r="143" spans="5:11" s="16" customFormat="1">
      <c r="E143" s="111"/>
      <c r="F143" s="111"/>
      <c r="G143" s="111"/>
      <c r="H143" s="111"/>
      <c r="I143" s="111"/>
      <c r="J143" s="111"/>
      <c r="K143" s="111"/>
    </row>
    <row r="144" spans="5:11" s="16" customFormat="1">
      <c r="E144" s="111"/>
      <c r="F144" s="111"/>
      <c r="G144" s="111"/>
      <c r="H144" s="111"/>
      <c r="I144" s="111"/>
      <c r="J144" s="111"/>
      <c r="K144" s="111"/>
    </row>
    <row r="145" spans="5:11" s="16" customFormat="1">
      <c r="E145" s="111"/>
      <c r="F145" s="111"/>
      <c r="G145" s="111"/>
      <c r="H145" s="111"/>
      <c r="I145" s="111"/>
      <c r="J145" s="111"/>
      <c r="K145" s="111"/>
    </row>
    <row r="146" spans="5:11" s="16" customFormat="1">
      <c r="E146" s="111"/>
      <c r="F146" s="111"/>
      <c r="G146" s="111"/>
      <c r="H146" s="111"/>
      <c r="I146" s="111"/>
      <c r="J146" s="111"/>
      <c r="K146" s="111"/>
    </row>
    <row r="147" spans="5:11" s="16" customFormat="1">
      <c r="E147" s="111"/>
      <c r="F147" s="111"/>
      <c r="G147" s="111"/>
      <c r="H147" s="111"/>
      <c r="I147" s="111"/>
      <c r="J147" s="111"/>
      <c r="K147" s="111"/>
    </row>
    <row r="148" spans="5:11" s="16" customFormat="1">
      <c r="E148" s="111"/>
      <c r="F148" s="111"/>
      <c r="G148" s="111"/>
      <c r="H148" s="111"/>
      <c r="I148" s="111"/>
      <c r="J148" s="111"/>
      <c r="K148" s="111"/>
    </row>
    <row r="149" spans="5:11" s="16" customFormat="1">
      <c r="E149" s="111"/>
      <c r="F149" s="111"/>
      <c r="G149" s="111"/>
      <c r="H149" s="111"/>
      <c r="I149" s="111"/>
      <c r="J149" s="111"/>
      <c r="K149" s="111"/>
    </row>
    <row r="150" spans="5:11" s="16" customFormat="1">
      <c r="E150" s="111"/>
      <c r="F150" s="111"/>
      <c r="G150" s="111"/>
      <c r="H150" s="111"/>
      <c r="I150" s="111"/>
      <c r="J150" s="111"/>
      <c r="K150" s="111"/>
    </row>
    <row r="151" spans="5:11" s="16" customFormat="1">
      <c r="E151" s="111"/>
      <c r="F151" s="111"/>
      <c r="G151" s="111"/>
      <c r="H151" s="111"/>
      <c r="I151" s="111"/>
      <c r="J151" s="111"/>
      <c r="K151" s="111"/>
    </row>
    <row r="152" spans="5:11" s="16" customFormat="1">
      <c r="E152" s="111"/>
      <c r="F152" s="111"/>
      <c r="G152" s="111"/>
      <c r="H152" s="111"/>
      <c r="I152" s="111"/>
      <c r="J152" s="111"/>
      <c r="K152" s="111"/>
    </row>
    <row r="153" spans="5:11" s="16" customFormat="1">
      <c r="E153" s="111"/>
      <c r="F153" s="111"/>
      <c r="G153" s="111"/>
      <c r="H153" s="111"/>
      <c r="I153" s="111"/>
      <c r="J153" s="111"/>
      <c r="K153" s="111"/>
    </row>
    <row r="154" spans="5:11" s="16" customFormat="1">
      <c r="E154" s="111"/>
      <c r="F154" s="111"/>
      <c r="G154" s="111"/>
      <c r="H154" s="111"/>
      <c r="I154" s="111"/>
      <c r="J154" s="111"/>
      <c r="K154" s="111"/>
    </row>
    <row r="155" spans="5:11" s="16" customFormat="1">
      <c r="E155" s="111"/>
      <c r="F155" s="111"/>
      <c r="G155" s="111"/>
      <c r="H155" s="111"/>
      <c r="I155" s="111"/>
      <c r="J155" s="111"/>
      <c r="K155" s="111"/>
    </row>
    <row r="156" spans="5:11" s="16" customFormat="1">
      <c r="E156" s="111"/>
      <c r="F156" s="111"/>
      <c r="G156" s="111"/>
      <c r="H156" s="111"/>
      <c r="I156" s="111"/>
      <c r="J156" s="111"/>
      <c r="K156" s="111"/>
    </row>
    <row r="157" spans="5:11" s="16" customFormat="1">
      <c r="E157" s="111"/>
      <c r="F157" s="111"/>
      <c r="G157" s="111"/>
      <c r="H157" s="111"/>
      <c r="I157" s="111"/>
      <c r="J157" s="111"/>
      <c r="K157" s="111"/>
    </row>
    <row r="158" spans="5:11" s="16" customFormat="1">
      <c r="E158" s="111"/>
      <c r="F158" s="111"/>
      <c r="G158" s="111"/>
      <c r="H158" s="111"/>
      <c r="I158" s="111"/>
      <c r="J158" s="111"/>
      <c r="K158" s="111"/>
    </row>
    <row r="159" spans="5:11" s="16" customFormat="1">
      <c r="E159" s="111"/>
      <c r="F159" s="111"/>
      <c r="G159" s="111"/>
      <c r="H159" s="111"/>
      <c r="I159" s="111"/>
      <c r="J159" s="111"/>
      <c r="K159" s="111"/>
    </row>
    <row r="160" spans="5:11" s="16" customFormat="1">
      <c r="E160" s="111"/>
      <c r="F160" s="111"/>
      <c r="G160" s="111"/>
      <c r="H160" s="111"/>
      <c r="I160" s="111"/>
      <c r="J160" s="111"/>
      <c r="K160" s="111"/>
    </row>
    <row r="161" spans="5:11" s="16" customFormat="1">
      <c r="E161" s="111"/>
      <c r="F161" s="111"/>
      <c r="G161" s="111"/>
      <c r="H161" s="111"/>
      <c r="I161" s="111"/>
      <c r="J161" s="111"/>
      <c r="K161" s="111"/>
    </row>
    <row r="162" spans="5:11" s="16" customFormat="1">
      <c r="E162" s="111"/>
      <c r="F162" s="111"/>
      <c r="G162" s="111"/>
      <c r="H162" s="111"/>
      <c r="I162" s="111"/>
      <c r="J162" s="111"/>
      <c r="K162" s="111"/>
    </row>
    <row r="163" spans="5:11" s="16" customFormat="1">
      <c r="E163" s="111"/>
      <c r="F163" s="111"/>
      <c r="G163" s="111"/>
      <c r="H163" s="111"/>
      <c r="I163" s="111"/>
      <c r="J163" s="111"/>
      <c r="K163" s="111"/>
    </row>
    <row r="164" spans="5:11" s="16" customFormat="1">
      <c r="E164" s="111"/>
      <c r="F164" s="111"/>
      <c r="G164" s="111"/>
      <c r="H164" s="111"/>
      <c r="I164" s="111"/>
      <c r="J164" s="111"/>
      <c r="K164" s="111"/>
    </row>
    <row r="165" spans="5:11" s="16" customFormat="1">
      <c r="E165" s="111"/>
      <c r="F165" s="111"/>
      <c r="G165" s="111"/>
      <c r="H165" s="111"/>
      <c r="I165" s="111"/>
      <c r="J165" s="111"/>
      <c r="K165" s="111"/>
    </row>
    <row r="166" spans="5:11" s="16" customFormat="1">
      <c r="E166" s="111"/>
      <c r="F166" s="111"/>
      <c r="G166" s="111"/>
      <c r="H166" s="111"/>
      <c r="I166" s="111"/>
      <c r="J166" s="111"/>
      <c r="K166" s="111"/>
    </row>
    <row r="167" spans="5:11" s="16" customFormat="1">
      <c r="E167" s="111"/>
      <c r="F167" s="111"/>
      <c r="G167" s="111"/>
      <c r="H167" s="111"/>
      <c r="I167" s="111"/>
      <c r="J167" s="111"/>
      <c r="K167" s="111"/>
    </row>
    <row r="168" spans="5:11" s="16" customFormat="1">
      <c r="E168" s="111"/>
      <c r="F168" s="111"/>
      <c r="G168" s="111"/>
      <c r="H168" s="111"/>
      <c r="I168" s="111"/>
      <c r="J168" s="111"/>
      <c r="K168" s="111"/>
    </row>
    <row r="169" spans="5:11" s="16" customFormat="1">
      <c r="E169" s="111"/>
      <c r="F169" s="111"/>
      <c r="G169" s="111"/>
      <c r="H169" s="111"/>
      <c r="I169" s="111"/>
      <c r="J169" s="111"/>
      <c r="K169" s="111"/>
    </row>
    <row r="170" spans="5:11" s="16" customFormat="1">
      <c r="E170" s="111"/>
      <c r="F170" s="111"/>
      <c r="G170" s="111"/>
      <c r="H170" s="111"/>
      <c r="I170" s="111"/>
      <c r="J170" s="111"/>
      <c r="K170" s="111"/>
    </row>
    <row r="171" spans="5:11" s="16" customFormat="1">
      <c r="E171" s="111"/>
      <c r="F171" s="111"/>
      <c r="G171" s="111"/>
      <c r="H171" s="111"/>
      <c r="I171" s="111"/>
      <c r="J171" s="111"/>
      <c r="K171" s="111"/>
    </row>
    <row r="172" spans="5:11" s="16" customFormat="1">
      <c r="E172" s="111"/>
      <c r="F172" s="111"/>
      <c r="G172" s="111"/>
      <c r="H172" s="111"/>
      <c r="I172" s="111"/>
      <c r="J172" s="111"/>
      <c r="K172" s="111"/>
    </row>
    <row r="173" spans="5:11" s="16" customFormat="1">
      <c r="E173" s="111"/>
      <c r="F173" s="111"/>
      <c r="G173" s="111"/>
      <c r="H173" s="111"/>
      <c r="I173" s="111"/>
      <c r="J173" s="111"/>
      <c r="K173" s="111"/>
    </row>
    <row r="174" spans="5:11" s="16" customFormat="1">
      <c r="E174" s="111"/>
      <c r="F174" s="111"/>
      <c r="G174" s="111"/>
      <c r="H174" s="111"/>
      <c r="I174" s="111"/>
      <c r="J174" s="111"/>
      <c r="K174" s="111"/>
    </row>
    <row r="175" spans="5:11" s="16" customFormat="1">
      <c r="E175" s="111"/>
      <c r="F175" s="111"/>
      <c r="G175" s="111"/>
      <c r="H175" s="111"/>
      <c r="I175" s="111"/>
      <c r="J175" s="111"/>
      <c r="K175" s="111"/>
    </row>
    <row r="176" spans="5:11" s="16" customFormat="1">
      <c r="E176" s="111"/>
      <c r="F176" s="111"/>
      <c r="G176" s="111"/>
      <c r="H176" s="111"/>
      <c r="I176" s="111"/>
      <c r="J176" s="111"/>
      <c r="K176" s="111"/>
    </row>
    <row r="177" spans="5:11" s="16" customFormat="1">
      <c r="E177" s="111"/>
      <c r="F177" s="111"/>
      <c r="G177" s="111"/>
      <c r="H177" s="111"/>
      <c r="I177" s="111"/>
      <c r="J177" s="111"/>
      <c r="K177" s="111"/>
    </row>
    <row r="178" spans="5:11" s="16" customFormat="1">
      <c r="E178" s="111"/>
      <c r="F178" s="111"/>
      <c r="G178" s="111"/>
      <c r="H178" s="111"/>
      <c r="I178" s="111"/>
      <c r="J178" s="111"/>
      <c r="K178" s="111"/>
    </row>
    <row r="179" spans="5:11" s="16" customFormat="1">
      <c r="E179" s="111"/>
      <c r="F179" s="111"/>
      <c r="G179" s="111"/>
      <c r="H179" s="111"/>
      <c r="I179" s="111"/>
      <c r="J179" s="111"/>
      <c r="K179" s="111"/>
    </row>
    <row r="180" spans="5:11" s="16" customFormat="1">
      <c r="E180" s="111"/>
      <c r="F180" s="111"/>
      <c r="G180" s="111"/>
      <c r="H180" s="111"/>
      <c r="I180" s="111"/>
      <c r="J180" s="111"/>
      <c r="K180" s="111"/>
    </row>
    <row r="181" spans="5:11" s="16" customFormat="1">
      <c r="E181" s="111"/>
      <c r="F181" s="111"/>
      <c r="G181" s="111"/>
      <c r="H181" s="111"/>
      <c r="I181" s="111"/>
      <c r="J181" s="111"/>
      <c r="K181" s="111"/>
    </row>
    <row r="182" spans="5:11" s="16" customFormat="1">
      <c r="E182" s="111"/>
      <c r="F182" s="111"/>
      <c r="G182" s="111"/>
      <c r="H182" s="111"/>
      <c r="I182" s="111"/>
      <c r="J182" s="111"/>
      <c r="K182" s="111"/>
    </row>
    <row r="183" spans="5:11" s="16" customFormat="1">
      <c r="E183" s="111"/>
      <c r="F183" s="111"/>
      <c r="G183" s="111"/>
      <c r="H183" s="111"/>
      <c r="I183" s="111"/>
      <c r="J183" s="111"/>
      <c r="K183" s="111"/>
    </row>
    <row r="184" spans="5:11" s="16" customFormat="1">
      <c r="E184" s="111"/>
      <c r="F184" s="111"/>
      <c r="G184" s="111"/>
      <c r="H184" s="111"/>
      <c r="I184" s="111"/>
      <c r="J184" s="111"/>
      <c r="K184" s="111"/>
    </row>
    <row r="185" spans="5:11" s="16" customFormat="1">
      <c r="E185" s="111"/>
      <c r="F185" s="111"/>
      <c r="G185" s="111"/>
      <c r="H185" s="111"/>
      <c r="I185" s="111"/>
      <c r="J185" s="111"/>
      <c r="K185" s="111"/>
    </row>
    <row r="186" spans="5:11" s="16" customFormat="1">
      <c r="E186" s="111"/>
      <c r="F186" s="111"/>
      <c r="G186" s="111"/>
      <c r="H186" s="111"/>
      <c r="I186" s="111"/>
      <c r="J186" s="111"/>
      <c r="K186" s="111"/>
    </row>
    <row r="187" spans="5:11" s="16" customFormat="1">
      <c r="E187" s="111"/>
      <c r="F187" s="111"/>
      <c r="G187" s="111"/>
      <c r="H187" s="111"/>
      <c r="I187" s="111"/>
      <c r="J187" s="111"/>
      <c r="K187" s="111"/>
    </row>
    <row r="188" spans="5:11" s="16" customFormat="1">
      <c r="E188" s="111"/>
      <c r="F188" s="111"/>
      <c r="G188" s="111"/>
      <c r="H188" s="111"/>
      <c r="I188" s="111"/>
      <c r="J188" s="111"/>
      <c r="K188" s="111"/>
    </row>
    <row r="189" spans="5:11" s="16" customFormat="1">
      <c r="E189" s="111"/>
      <c r="F189" s="111"/>
      <c r="G189" s="111"/>
      <c r="H189" s="111"/>
      <c r="I189" s="111"/>
      <c r="J189" s="111"/>
      <c r="K189" s="111"/>
    </row>
    <row r="190" spans="5:11" s="16" customFormat="1">
      <c r="E190" s="111"/>
      <c r="F190" s="111"/>
      <c r="G190" s="111"/>
      <c r="H190" s="111"/>
      <c r="I190" s="111"/>
      <c r="J190" s="111"/>
      <c r="K190" s="111"/>
    </row>
    <row r="191" spans="5:11" s="16" customFormat="1">
      <c r="E191" s="111"/>
      <c r="F191" s="111"/>
      <c r="G191" s="111"/>
      <c r="H191" s="111"/>
      <c r="I191" s="111"/>
      <c r="J191" s="111"/>
      <c r="K191" s="111"/>
    </row>
    <row r="192" spans="5:11" s="16" customFormat="1">
      <c r="E192" s="111"/>
      <c r="F192" s="111"/>
      <c r="G192" s="111"/>
      <c r="H192" s="111"/>
      <c r="I192" s="111"/>
      <c r="J192" s="111"/>
      <c r="K192" s="111"/>
    </row>
    <row r="193" spans="5:11" s="16" customFormat="1">
      <c r="E193" s="111"/>
      <c r="F193" s="111"/>
      <c r="G193" s="111"/>
      <c r="H193" s="111"/>
      <c r="I193" s="111"/>
      <c r="J193" s="111"/>
      <c r="K193" s="111"/>
    </row>
    <row r="194" spans="5:11" s="16" customFormat="1">
      <c r="E194" s="111"/>
      <c r="F194" s="111"/>
      <c r="G194" s="111"/>
      <c r="H194" s="111"/>
      <c r="I194" s="111"/>
      <c r="J194" s="111"/>
      <c r="K194" s="111"/>
    </row>
    <row r="195" spans="5:11" s="16" customFormat="1">
      <c r="E195" s="111"/>
      <c r="F195" s="111"/>
      <c r="G195" s="111"/>
      <c r="H195" s="111"/>
      <c r="I195" s="111"/>
      <c r="J195" s="111"/>
      <c r="K195" s="111"/>
    </row>
    <row r="196" spans="5:11" s="16" customFormat="1">
      <c r="E196" s="111"/>
      <c r="F196" s="111"/>
      <c r="G196" s="111"/>
      <c r="H196" s="111"/>
      <c r="I196" s="111"/>
      <c r="J196" s="111"/>
      <c r="K196" s="111"/>
    </row>
    <row r="197" spans="5:11" s="16" customFormat="1">
      <c r="E197" s="111"/>
      <c r="F197" s="111"/>
      <c r="G197" s="111"/>
      <c r="H197" s="111"/>
      <c r="I197" s="111"/>
      <c r="J197" s="111"/>
      <c r="K197" s="111"/>
    </row>
    <row r="198" spans="5:11" s="16" customFormat="1">
      <c r="E198" s="111"/>
      <c r="F198" s="111"/>
      <c r="G198" s="111"/>
      <c r="H198" s="111"/>
      <c r="I198" s="111"/>
      <c r="J198" s="111"/>
      <c r="K198" s="111"/>
    </row>
    <row r="199" spans="5:11" s="16" customFormat="1">
      <c r="E199" s="111"/>
      <c r="F199" s="111"/>
      <c r="G199" s="111"/>
      <c r="H199" s="111"/>
      <c r="I199" s="111"/>
      <c r="J199" s="111"/>
      <c r="K199" s="111"/>
    </row>
    <row r="200" spans="5:11" s="16" customFormat="1">
      <c r="E200" s="111"/>
      <c r="F200" s="111"/>
      <c r="G200" s="111"/>
      <c r="H200" s="111"/>
      <c r="I200" s="111"/>
      <c r="J200" s="111"/>
      <c r="K200" s="111"/>
    </row>
    <row r="201" spans="5:11" s="16" customFormat="1">
      <c r="E201" s="111"/>
      <c r="F201" s="111"/>
      <c r="G201" s="111"/>
      <c r="H201" s="111"/>
      <c r="I201" s="111"/>
      <c r="J201" s="111"/>
      <c r="K201" s="111"/>
    </row>
    <row r="202" spans="5:11" s="16" customFormat="1">
      <c r="E202" s="111"/>
      <c r="F202" s="111"/>
      <c r="G202" s="111"/>
      <c r="H202" s="111"/>
      <c r="I202" s="111"/>
      <c r="J202" s="111"/>
      <c r="K202" s="111"/>
    </row>
    <row r="203" spans="5:11" s="16" customFormat="1">
      <c r="E203" s="111"/>
      <c r="F203" s="111"/>
      <c r="G203" s="111"/>
      <c r="H203" s="111"/>
      <c r="I203" s="111"/>
      <c r="J203" s="111"/>
      <c r="K203" s="111"/>
    </row>
    <row r="204" spans="5:11" s="16" customFormat="1">
      <c r="E204" s="111"/>
      <c r="F204" s="111"/>
      <c r="G204" s="111"/>
      <c r="H204" s="111"/>
      <c r="I204" s="111"/>
      <c r="J204" s="111"/>
      <c r="K204" s="111"/>
    </row>
    <row r="205" spans="5:11" s="16" customFormat="1">
      <c r="E205" s="111"/>
      <c r="F205" s="111"/>
      <c r="G205" s="111"/>
      <c r="H205" s="111"/>
      <c r="I205" s="111"/>
      <c r="J205" s="111"/>
      <c r="K205" s="111"/>
    </row>
    <row r="206" spans="5:11" s="16" customFormat="1">
      <c r="E206" s="111"/>
      <c r="F206" s="111"/>
      <c r="G206" s="111"/>
      <c r="H206" s="111"/>
      <c r="I206" s="111"/>
      <c r="J206" s="111"/>
      <c r="K206" s="111"/>
    </row>
  </sheetData>
  <mergeCells count="9">
    <mergeCell ref="D1:D21"/>
    <mergeCell ref="A21:C21"/>
    <mergeCell ref="A2:A5"/>
    <mergeCell ref="A7:A10"/>
    <mergeCell ref="A12:A15"/>
    <mergeCell ref="A17:A20"/>
    <mergeCell ref="A6:C6"/>
    <mergeCell ref="A11:C11"/>
    <mergeCell ref="A16:C16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 지정된 범위</vt:lpstr>
      </vt:variant>
      <vt:variant>
        <vt:i4>1</vt:i4>
      </vt:variant>
    </vt:vector>
  </HeadingPairs>
  <TitlesOfParts>
    <vt:vector size="18" baseType="lpstr">
      <vt:lpstr>1-1.Physical characteristcs</vt:lpstr>
      <vt:lpstr>1-2. Chemical characteristics</vt:lpstr>
      <vt:lpstr>1-3. Fatty acids</vt:lpstr>
      <vt:lpstr>1-4.amino acid</vt:lpstr>
      <vt:lpstr>2-1. IN SITU disappearance - DM</vt:lpstr>
      <vt:lpstr>2-2. IN SITU disappearance - CP</vt:lpstr>
      <vt:lpstr>3-1. Table 2 fomular</vt:lpstr>
      <vt:lpstr>3-2. in vitro digestibility</vt:lpstr>
      <vt:lpstr>4-1. Milk yield</vt:lpstr>
      <vt:lpstr>4-2. Feed intake</vt:lpstr>
      <vt:lpstr>4-3. Milk composition</vt:lpstr>
      <vt:lpstr>4-4. Blood composition</vt:lpstr>
      <vt:lpstr>4-5. Body weight</vt:lpstr>
      <vt:lpstr>4-6. Pen informantion</vt:lpstr>
      <vt:lpstr>4-7. Cow information</vt:lpstr>
      <vt:lpstr>4-8. Experimental feed formular</vt:lpstr>
      <vt:lpstr>4-9. Feed ingredient chem comp.</vt:lpstr>
      <vt:lpstr>'4-8. Experimental feed formular'!Print_Area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Micronics</dc:creator>
  <cp:lastModifiedBy>-</cp:lastModifiedBy>
  <dcterms:created xsi:type="dcterms:W3CDTF">2016-12-16T01:34:36Z</dcterms:created>
  <dcterms:modified xsi:type="dcterms:W3CDTF">2022-01-06T09:21:28Z</dcterms:modified>
</cp:coreProperties>
</file>