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/>
  <mc:AlternateContent xmlns:mc="http://schemas.openxmlformats.org/markup-compatibility/2006">
    <mc:Choice Requires="x15">
      <x15ac:absPath xmlns:x15ac="http://schemas.microsoft.com/office/spreadsheetml/2010/11/ac" url="/Users/zekiakyildiz/Desktop/MASAÜSTÜ/ONAT HOCA VBT ÇALIŞMA /ANALİZ/"/>
    </mc:Choice>
  </mc:AlternateContent>
  <xr:revisionPtr revIDLastSave="0" documentId="13_ncr:1_{DE09D903-8AF9-A047-A174-2E9C96F7E5EA}" xr6:coauthVersionLast="47" xr6:coauthVersionMax="47" xr10:uidLastSave="{00000000-0000-0000-0000-000000000000}"/>
  <bookViews>
    <workbookView xWindow="0" yWindow="0" windowWidth="28800" windowHeight="18000" xr2:uid="{00000000-000D-0000-FFFF-FFFF00000000}"/>
  </bookViews>
  <sheets>
    <sheet name="Sayf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3" i="1" l="1"/>
  <c r="M13" i="1"/>
  <c r="L13" i="1"/>
  <c r="K13" i="1"/>
  <c r="J13" i="1"/>
  <c r="I13" i="1"/>
  <c r="H13" i="1"/>
  <c r="G13" i="1"/>
  <c r="F13" i="1"/>
  <c r="E13" i="1"/>
  <c r="D13" i="1"/>
  <c r="C13" i="1"/>
  <c r="N12" i="1"/>
  <c r="M12" i="1"/>
  <c r="L12" i="1"/>
  <c r="K12" i="1"/>
  <c r="J12" i="1"/>
  <c r="I12" i="1"/>
  <c r="H12" i="1"/>
  <c r="G12" i="1"/>
  <c r="F12" i="1"/>
  <c r="E12" i="1"/>
  <c r="D12" i="1"/>
  <c r="C12" i="1"/>
  <c r="N11" i="1"/>
  <c r="M11" i="1"/>
  <c r="L11" i="1"/>
  <c r="K11" i="1"/>
  <c r="J11" i="1"/>
  <c r="I11" i="1"/>
  <c r="H11" i="1"/>
  <c r="G11" i="1"/>
  <c r="F11" i="1"/>
  <c r="E11" i="1"/>
  <c r="D11" i="1"/>
  <c r="C11" i="1"/>
  <c r="N10" i="1"/>
  <c r="M10" i="1"/>
  <c r="L10" i="1"/>
  <c r="K10" i="1"/>
  <c r="J10" i="1"/>
  <c r="I10" i="1"/>
  <c r="H10" i="1"/>
  <c r="G10" i="1"/>
  <c r="F10" i="1"/>
  <c r="E10" i="1"/>
  <c r="D10" i="1"/>
  <c r="C10" i="1"/>
  <c r="N9" i="1"/>
  <c r="M9" i="1"/>
  <c r="L9" i="1"/>
  <c r="K9" i="1"/>
  <c r="J9" i="1"/>
  <c r="I9" i="1"/>
  <c r="H9" i="1"/>
  <c r="G9" i="1"/>
  <c r="F9" i="1"/>
  <c r="E9" i="1"/>
  <c r="D9" i="1"/>
  <c r="N8" i="1"/>
  <c r="M8" i="1"/>
  <c r="L8" i="1"/>
  <c r="K8" i="1"/>
  <c r="J8" i="1"/>
  <c r="I8" i="1"/>
  <c r="H8" i="1"/>
  <c r="G8" i="1"/>
  <c r="F8" i="1"/>
  <c r="E8" i="1"/>
  <c r="D8" i="1"/>
  <c r="C8" i="1"/>
  <c r="N7" i="1"/>
  <c r="M7" i="1"/>
  <c r="L7" i="1"/>
  <c r="K7" i="1"/>
  <c r="J7" i="1"/>
  <c r="I7" i="1"/>
  <c r="H7" i="1"/>
  <c r="G7" i="1"/>
  <c r="F7" i="1"/>
  <c r="E7" i="1"/>
  <c r="D7" i="1"/>
  <c r="C7" i="1"/>
  <c r="N6" i="1"/>
  <c r="M6" i="1"/>
  <c r="L6" i="1"/>
  <c r="K6" i="1"/>
  <c r="J6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<sst xmlns="http://schemas.openxmlformats.org/spreadsheetml/2006/main" count="26" uniqueCount="26">
  <si>
    <t>1. Session Deadlift Multiple</t>
  </si>
  <si>
    <t>2. Session Deadlift Multiple</t>
  </si>
  <si>
    <t>1. Session Deadlift %40-60</t>
  </si>
  <si>
    <t>2. Session Deadlift %40-60</t>
  </si>
  <si>
    <t>1. Session Deadlift %40-80</t>
  </si>
  <si>
    <t>2. Session Deadlift %40-80</t>
  </si>
  <si>
    <t>1. Session Deadlift %40-90</t>
  </si>
  <si>
    <t>2. Session Deadlift %40-90</t>
  </si>
  <si>
    <t>1. Session Deadlift %60-80</t>
  </si>
  <si>
    <t>2. Session Deadlift %60-80</t>
  </si>
  <si>
    <t>1. Session Deadlift %60-90</t>
  </si>
  <si>
    <t>2. Session Deadlift %60-90</t>
  </si>
  <si>
    <t>Deadlift Real RM</t>
  </si>
  <si>
    <t>Player 1</t>
  </si>
  <si>
    <t>Player 2</t>
  </si>
  <si>
    <t>Player 3</t>
  </si>
  <si>
    <t>Player 4</t>
  </si>
  <si>
    <t>Player 5</t>
  </si>
  <si>
    <t>Player 6</t>
  </si>
  <si>
    <t>Player 7</t>
  </si>
  <si>
    <t>Player 8</t>
  </si>
  <si>
    <t>Player 9</t>
  </si>
  <si>
    <t>Player 10</t>
  </si>
  <si>
    <t>Player 11</t>
  </si>
  <si>
    <t>Player 12</t>
  </si>
  <si>
    <t>Player 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</si>
</sst>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sz val="8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2" xfId="0" applyFont="1" applyBorder="1"/>
    <xf numFmtId="0" fontId="0" fillId="0" borderId="3" xfId="0" applyBorder="1"/>
    <xf numFmtId="0" fontId="1" fillId="2" borderId="1" xfId="0" applyFont="1" applyFill="1" applyBorder="1"/>
    <xf numFmtId="0" fontId="0" fillId="2" borderId="4" xfId="0" applyFill="1" applyBorder="1"/>
    <xf numFmtId="0" fontId="0" fillId="2" borderId="5" xfId="0" applyFill="1" applyBorder="1"/>
    <xf numFmtId="0" fontId="1" fillId="8" borderId="1" xfId="0" applyFont="1" applyFill="1" applyBorder="1"/>
    <xf numFmtId="0" fontId="0" fillId="8" borderId="4" xfId="0" applyFill="1" applyBorder="1"/>
    <xf numFmtId="0" fontId="0" fillId="8" borderId="5" xfId="0" applyFill="1" applyBorder="1"/>
    <xf numFmtId="0" fontId="1" fillId="3" borderId="1" xfId="0" applyFont="1" applyFill="1" applyBorder="1"/>
    <xf numFmtId="0" fontId="0" fillId="3" borderId="4" xfId="0" applyFill="1" applyBorder="1"/>
    <xf numFmtId="0" fontId="0" fillId="3" borderId="5" xfId="0" applyFill="1" applyBorder="1"/>
    <xf numFmtId="0" fontId="1" fillId="4" borderId="1" xfId="0" applyFont="1" applyFill="1" applyBorder="1"/>
    <xf numFmtId="0" fontId="0" fillId="4" borderId="4" xfId="0" applyFill="1" applyBorder="1"/>
    <xf numFmtId="0" fontId="0" fillId="4" borderId="5" xfId="0" applyFill="1" applyBorder="1"/>
    <xf numFmtId="0" fontId="1" fillId="5" borderId="1" xfId="0" applyFont="1" applyFill="1" applyBorder="1"/>
    <xf numFmtId="0" fontId="0" fillId="5" borderId="4" xfId="0" applyFill="1" applyBorder="1"/>
    <xf numFmtId="0" fontId="0" fillId="5" borderId="5" xfId="0" applyFill="1" applyBorder="1"/>
    <xf numFmtId="0" fontId="1" fillId="6" borderId="1" xfId="0" applyFont="1" applyFill="1" applyBorder="1"/>
    <xf numFmtId="0" fontId="0" fillId="6" borderId="4" xfId="0" applyFill="1" applyBorder="1"/>
    <xf numFmtId="0" fontId="0" fillId="6" borderId="5" xfId="0" applyFill="1" applyBorder="1"/>
    <xf numFmtId="0" fontId="1" fillId="7" borderId="1" xfId="0" applyFont="1" applyFill="1" applyBorder="1"/>
    <xf numFmtId="0" fontId="0" fillId="7" borderId="4" xfId="0" applyFill="1" applyBorder="1"/>
    <xf numFmtId="0" fontId="0" fillId="7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tabSelected="1" workbookViewId="0"/>
  </sheetViews>
  <sheetFormatPr baseColWidth="10" defaultColWidth="8.83203125" defaultRowHeight="15" x14ac:dyDescent="0.2"/>
  <cols>
    <col min="1" max="1" width="18.5" customWidth="1"/>
    <col min="2" max="2" width="19.5" customWidth="1"/>
    <col min="3" max="14" width="27.5" customWidth="1"/>
  </cols>
  <sheetData>
    <row r="1" spans="1:14" s="2" customFormat="1" x14ac:dyDescent="0.2">
      <c r="A1" s="1" t="s">
        <v>25</v>
      </c>
      <c r="B1" s="6" t="s">
        <v>12</v>
      </c>
      <c r="C1" s="3" t="s">
        <v>0</v>
      </c>
      <c r="D1" s="3" t="s">
        <v>1</v>
      </c>
      <c r="E1" s="9" t="s">
        <v>2</v>
      </c>
      <c r="F1" s="9" t="s">
        <v>3</v>
      </c>
      <c r="G1" s="12" t="s">
        <v>4</v>
      </c>
      <c r="H1" s="12" t="s">
        <v>5</v>
      </c>
      <c r="I1" s="15" t="s">
        <v>6</v>
      </c>
      <c r="J1" s="15" t="s">
        <v>7</v>
      </c>
      <c r="K1" s="18" t="s">
        <v>8</v>
      </c>
      <c r="L1" s="18" t="s">
        <v>9</v>
      </c>
      <c r="M1" s="21" t="s">
        <v>10</v>
      </c>
      <c r="N1" s="21" t="s">
        <v>11</v>
      </c>
    </row>
    <row r="2" spans="1:14" x14ac:dyDescent="0.2">
      <c r="A2" t="s">
        <v>13</v>
      </c>
      <c r="B2" s="7">
        <v>180</v>
      </c>
      <c r="C2" s="4">
        <v>173.7295</v>
      </c>
      <c r="D2" s="4">
        <v>174.65799999999999</v>
      </c>
      <c r="E2" s="10">
        <v>184.07749999999999</v>
      </c>
      <c r="F2" s="10">
        <v>182.58750000000001</v>
      </c>
      <c r="G2" s="13">
        <v>178.96350000000001</v>
      </c>
      <c r="H2" s="13">
        <v>175.5565</v>
      </c>
      <c r="I2" s="16">
        <v>170.43549999999999</v>
      </c>
      <c r="J2" s="16">
        <v>173.636</v>
      </c>
      <c r="K2" s="19">
        <v>177.30699999999999</v>
      </c>
      <c r="L2" s="19">
        <v>173.5155</v>
      </c>
      <c r="M2" s="22">
        <v>169.52250000000001</v>
      </c>
      <c r="N2" s="22">
        <v>172.8185</v>
      </c>
    </row>
    <row r="3" spans="1:14" x14ac:dyDescent="0.2">
      <c r="A3" t="s">
        <v>14</v>
      </c>
      <c r="B3" s="7">
        <v>225</v>
      </c>
      <c r="C3" s="4">
        <v>239.98349999999999</v>
      </c>
      <c r="D3" s="4">
        <v>239.0265</v>
      </c>
      <c r="E3" s="10">
        <v>343.33049999999997</v>
      </c>
      <c r="F3" s="10">
        <v>362.72399999999999</v>
      </c>
      <c r="G3" s="13">
        <v>230.43299999999999</v>
      </c>
      <c r="H3" s="13">
        <v>228.583</v>
      </c>
      <c r="I3" s="16">
        <v>214.23099999999999</v>
      </c>
      <c r="J3" s="16">
        <v>214.99950000000001</v>
      </c>
      <c r="K3" s="19">
        <v>214.70750000000001</v>
      </c>
      <c r="L3" s="19">
        <v>212</v>
      </c>
      <c r="M3" s="22">
        <v>242</v>
      </c>
      <c r="N3" s="22">
        <v>242</v>
      </c>
    </row>
    <row r="4" spans="1:14" x14ac:dyDescent="0.2">
      <c r="A4" t="s">
        <v>15</v>
      </c>
      <c r="B4" s="7">
        <v>145</v>
      </c>
      <c r="C4" s="4">
        <v>136.23699999999999</v>
      </c>
      <c r="D4" s="4">
        <v>156.96600000000001</v>
      </c>
      <c r="E4" s="10">
        <v>145.71250000000001</v>
      </c>
      <c r="F4" s="10">
        <v>141.81399999999999</v>
      </c>
      <c r="G4" s="13">
        <v>179.99549999999999</v>
      </c>
      <c r="H4" s="13">
        <v>171</v>
      </c>
      <c r="I4" s="16">
        <v>151.76249999999999</v>
      </c>
      <c r="J4" s="16">
        <v>153.6</v>
      </c>
      <c r="K4" s="19">
        <v>192.88900000000001</v>
      </c>
      <c r="L4" s="19">
        <v>190.76900000000001</v>
      </c>
      <c r="M4" s="22">
        <v>153.00049999999999</v>
      </c>
      <c r="N4" s="22">
        <v>156.43100000000001</v>
      </c>
    </row>
    <row r="5" spans="1:14" x14ac:dyDescent="0.2">
      <c r="A5" t="s">
        <v>16</v>
      </c>
      <c r="B5" s="7">
        <v>145</v>
      </c>
      <c r="C5" s="4">
        <v>154.98779999999999</v>
      </c>
      <c r="D5" s="4">
        <v>142.86080000000001</v>
      </c>
      <c r="E5" s="10">
        <v>176.25</v>
      </c>
      <c r="F5" s="10">
        <v>184.9965</v>
      </c>
      <c r="G5" s="13">
        <v>160.29400000000001</v>
      </c>
      <c r="H5" s="13">
        <v>163.12299999999999</v>
      </c>
      <c r="I5" s="16">
        <v>153</v>
      </c>
      <c r="J5" s="16">
        <v>152.649</v>
      </c>
      <c r="K5" s="19">
        <v>155.6439</v>
      </c>
      <c r="L5" s="19">
        <v>157</v>
      </c>
      <c r="M5" s="22">
        <v>150.69999999999999</v>
      </c>
      <c r="N5" s="22">
        <v>149.80000000000001</v>
      </c>
    </row>
    <row r="6" spans="1:14" x14ac:dyDescent="0.2">
      <c r="A6" t="s">
        <v>17</v>
      </c>
      <c r="B6" s="7">
        <v>160</v>
      </c>
      <c r="C6" s="4">
        <f>-154.73*0.15+199.53</f>
        <v>176.32050000000001</v>
      </c>
      <c r="D6" s="4">
        <f>-153.7*0.15+198.51</f>
        <v>175.45499999999998</v>
      </c>
      <c r="E6" s="10">
        <f>-270.83*0.15+292.92</f>
        <v>252.2955</v>
      </c>
      <c r="F6" s="10">
        <f>-270.83*0.15+292.92</f>
        <v>252.2955</v>
      </c>
      <c r="G6" s="13">
        <f>-180.56*0.15+212.28</f>
        <v>185.196</v>
      </c>
      <c r="H6" s="13">
        <f>-175.68*0.15+211.08</f>
        <v>184.72800000000001</v>
      </c>
      <c r="I6" s="16">
        <f>-160*0.15+197.6</f>
        <v>173.6</v>
      </c>
      <c r="J6" s="16">
        <f>-160*0.15+197.6</f>
        <v>173.6</v>
      </c>
      <c r="K6" s="19">
        <f>-135.42*0.15+192.71</f>
        <v>172.39700000000002</v>
      </c>
      <c r="L6" s="19">
        <f>-130*0.15+188.7</f>
        <v>169.2</v>
      </c>
      <c r="M6" s="22">
        <f>-125*0.15+185</f>
        <v>166.25</v>
      </c>
      <c r="N6" s="22">
        <f>-125*0.15+185</f>
        <v>166.25</v>
      </c>
    </row>
    <row r="7" spans="1:14" x14ac:dyDescent="0.2">
      <c r="A7" t="s">
        <v>18</v>
      </c>
      <c r="B7" s="7">
        <v>100</v>
      </c>
      <c r="C7" s="4">
        <f>-82.333*0.15+114.02</f>
        <v>101.67005</v>
      </c>
      <c r="D7" s="4">
        <f>-84.084*0.15+114.59</f>
        <v>101.9774</v>
      </c>
      <c r="E7" s="10">
        <f>-166.67*0.15+180</f>
        <v>154.99950000000001</v>
      </c>
      <c r="F7" s="10">
        <f>-166.67*0.15+178.33</f>
        <v>153.32950000000002</v>
      </c>
      <c r="G7" s="13">
        <f>-100*0.15+124</f>
        <v>109</v>
      </c>
      <c r="H7" s="13">
        <f>-102.56*0.15+125.13</f>
        <v>109.746</v>
      </c>
      <c r="I7" s="16">
        <f>-86.207*0.15+112.41</f>
        <v>99.478949999999998</v>
      </c>
      <c r="J7" s="16">
        <f>-87.719*0.15+112.81</f>
        <v>99.652150000000006</v>
      </c>
      <c r="K7" s="19">
        <f>-71.429*0.15+111.43</f>
        <v>100.71565000000001</v>
      </c>
      <c r="L7" s="19">
        <f>-74.074*0.15+112.59</f>
        <v>101.47890000000001</v>
      </c>
      <c r="M7" s="22">
        <f>-65.217*0.15+106.96</f>
        <v>97.177449999999993</v>
      </c>
      <c r="N7" s="22">
        <f>-52.632*0.15+103.68</f>
        <v>95.785200000000003</v>
      </c>
    </row>
    <row r="8" spans="1:14" x14ac:dyDescent="0.2">
      <c r="A8" t="s">
        <v>19</v>
      </c>
      <c r="B8" s="7">
        <v>230</v>
      </c>
      <c r="C8" s="4">
        <f>-140.43*0.15+250.29</f>
        <v>229.22549999999998</v>
      </c>
      <c r="D8" s="4">
        <f>-138.7*0.15+250.07</f>
        <v>229.26499999999999</v>
      </c>
      <c r="E8" s="10">
        <f>-340.91*0.15+450.45</f>
        <v>399.31349999999998</v>
      </c>
      <c r="F8" s="10">
        <f>-340.91*0.15+453.86</f>
        <v>402.7235</v>
      </c>
      <c r="G8" s="13">
        <f>-165*0.15+265.75</f>
        <v>241</v>
      </c>
      <c r="H8" s="13">
        <f>-165*0.15+267.4</f>
        <v>242.64999999999998</v>
      </c>
      <c r="I8" s="16">
        <f>-150.74*0.15+250.77</f>
        <v>228.15900000000002</v>
      </c>
      <c r="J8" s="16">
        <f>-148.55*0.15+249.96</f>
        <v>227.67750000000001</v>
      </c>
      <c r="K8" s="19">
        <f>-115.38*0.15+238.46</f>
        <v>221.15300000000002</v>
      </c>
      <c r="L8" s="19">
        <f>-115.38*0.15+239.62</f>
        <v>222.31300000000002</v>
      </c>
      <c r="M8" s="22">
        <f>-114.04*0.15+237.19</f>
        <v>220.084</v>
      </c>
      <c r="N8" s="22">
        <f>-112.07*0.15+236.47</f>
        <v>219.65950000000001</v>
      </c>
    </row>
    <row r="9" spans="1:14" x14ac:dyDescent="0.2">
      <c r="A9" t="s">
        <v>20</v>
      </c>
      <c r="B9" s="7">
        <v>200</v>
      </c>
      <c r="C9" s="4">
        <v>208.6</v>
      </c>
      <c r="D9" s="4">
        <f>-140*0.15+236.2</f>
        <v>215.2</v>
      </c>
      <c r="E9" s="10">
        <f>-173.91*0.15+264.35</f>
        <v>238.26350000000002</v>
      </c>
      <c r="F9" s="10">
        <f>-166.67*0.15+258.33</f>
        <v>233.3295</v>
      </c>
      <c r="G9" s="13">
        <f>-148.15*0.15+237.04</f>
        <v>214.8175</v>
      </c>
      <c r="H9" s="13">
        <f>-145.45*0.15+235.64</f>
        <v>213.82249999999999</v>
      </c>
      <c r="I9" s="16">
        <f>-135.14*0.15+223.24</f>
        <v>202.96900000000002</v>
      </c>
      <c r="J9" s="16">
        <f>-135.14*0.15+224.59</f>
        <v>204.31900000000002</v>
      </c>
      <c r="K9" s="19">
        <f>-129.03*0.15+227.1</f>
        <v>207.74549999999999</v>
      </c>
      <c r="L9" s="19">
        <f>-129.03*0.15+227.1</f>
        <v>207.74549999999999</v>
      </c>
      <c r="M9" s="22">
        <f>-117.65*0.15+217.65</f>
        <v>200.0025</v>
      </c>
      <c r="N9" s="22">
        <f>-120*0.15+219.6</f>
        <v>201.6</v>
      </c>
    </row>
    <row r="10" spans="1:14" x14ac:dyDescent="0.2">
      <c r="A10" t="s">
        <v>21</v>
      </c>
      <c r="B10" s="7">
        <v>140</v>
      </c>
      <c r="C10" s="4">
        <f>-96.206*0.15+150.78</f>
        <v>136.34909999999999</v>
      </c>
      <c r="D10" s="4">
        <f>-94.961*0.15+150.53</f>
        <v>136.28585000000001</v>
      </c>
      <c r="E10" s="10">
        <f>-66.667*0.15+124</f>
        <v>113.99995</v>
      </c>
      <c r="F10" s="10">
        <f>-66.667*0.15+124.67</f>
        <v>114.66995</v>
      </c>
      <c r="G10" s="13">
        <f>-94.915*0.15+152.81</f>
        <v>138.57275000000001</v>
      </c>
      <c r="H10" s="13">
        <f>-93.333*0.15+152.13</f>
        <v>138.13004999999998</v>
      </c>
      <c r="I10" s="16">
        <f>-95.89*0.15+153.81</f>
        <v>139.4265</v>
      </c>
      <c r="J10" s="16">
        <f>-94.595*0.15+153.43</f>
        <v>139.24075000000002</v>
      </c>
      <c r="K10" s="19">
        <f>-164.71*0.15+182.82</f>
        <v>158.11349999999999</v>
      </c>
      <c r="L10" s="19">
        <f>-155.56*0.15+178.89</f>
        <v>155.55599999999998</v>
      </c>
      <c r="M10" s="22">
        <f>-135.48*0.15+165.29</f>
        <v>144.96799999999999</v>
      </c>
      <c r="N10" s="22">
        <f>-131.25*0.15+164.06</f>
        <v>144.3725</v>
      </c>
    </row>
    <row r="11" spans="1:14" x14ac:dyDescent="0.2">
      <c r="A11" t="s">
        <v>22</v>
      </c>
      <c r="B11" s="7">
        <v>185</v>
      </c>
      <c r="C11" s="4">
        <f>-114.78*0.15+196.69</f>
        <v>179.47300000000001</v>
      </c>
      <c r="D11" s="4">
        <f>-114.83*0.15+197.01</f>
        <v>179.78549999999998</v>
      </c>
      <c r="E11" s="10">
        <f>-140*0.15+220.6</f>
        <v>199.6</v>
      </c>
      <c r="F11" s="10">
        <f>-129.63*0.15+211.11</f>
        <v>191.66550000000001</v>
      </c>
      <c r="G11" s="13">
        <f>-115.08*0.15+194.68</f>
        <v>177.41800000000001</v>
      </c>
      <c r="H11" s="13">
        <f>-115.08*0.15+195.83</f>
        <v>178.56800000000001</v>
      </c>
      <c r="I11" s="16">
        <f>-118.42*0.15+198.16</f>
        <v>180.39699999999999</v>
      </c>
      <c r="J11" s="16">
        <f>-116.88*0.15+197.73</f>
        <v>180.19799999999998</v>
      </c>
      <c r="K11" s="19">
        <f>-98.684*0.15+187.96</f>
        <v>173.1574</v>
      </c>
      <c r="L11" s="19">
        <f>-104.17*0.15+191.25</f>
        <v>175.62450000000001</v>
      </c>
      <c r="M11" s="22">
        <f>-107.84*0.15+195.2</f>
        <v>179.024</v>
      </c>
      <c r="N11" s="22">
        <f>-110*0.15+195.8</f>
        <v>179.3</v>
      </c>
    </row>
    <row r="12" spans="1:14" x14ac:dyDescent="0.2">
      <c r="A12" t="s">
        <v>23</v>
      </c>
      <c r="B12" s="7">
        <v>185</v>
      </c>
      <c r="C12" s="4">
        <f>-156.87*0.15+216.55</f>
        <v>193.01950000000002</v>
      </c>
      <c r="D12" s="4">
        <f>-153.56*0.15+215.31</f>
        <v>192.27600000000001</v>
      </c>
      <c r="E12" s="10">
        <f>-222.22*0.15+270</f>
        <v>236.667</v>
      </c>
      <c r="F12" s="10">
        <f>-222.22*0.15+272.22</f>
        <v>238.88700000000003</v>
      </c>
      <c r="G12" s="13">
        <f>-178.57*0.15+230.71</f>
        <v>203.92450000000002</v>
      </c>
      <c r="H12" s="13">
        <f>-174.42*0.15+228.72</f>
        <v>202.55700000000002</v>
      </c>
      <c r="I12" s="16">
        <f>-157.89*0.15+212.11</f>
        <v>188.4265</v>
      </c>
      <c r="J12" s="16">
        <f>-155.17*0.15+211.21</f>
        <v>187.93450000000001</v>
      </c>
      <c r="K12" s="19">
        <f>-145.83*0.15+215</f>
        <v>193.12549999999999</v>
      </c>
      <c r="L12" s="19">
        <f>-140*0.15+212.2</f>
        <v>191.2</v>
      </c>
      <c r="M12" s="22">
        <f>-128.21*0.15+202.31</f>
        <v>183.07849999999999</v>
      </c>
      <c r="N12" s="22">
        <f>-125*0.15+201.25</f>
        <v>182.5</v>
      </c>
    </row>
    <row r="13" spans="1:14" x14ac:dyDescent="0.2">
      <c r="A13" t="s">
        <v>24</v>
      </c>
      <c r="B13" s="8">
        <v>140</v>
      </c>
      <c r="C13" s="5">
        <f>-104.73*0.15+155.83</f>
        <v>140.12050000000002</v>
      </c>
      <c r="D13" s="5">
        <f>-105.53*0.15+155.83</f>
        <v>140.00050000000002</v>
      </c>
      <c r="E13" s="11">
        <f>-150*0.15+195.5</f>
        <v>173</v>
      </c>
      <c r="F13" s="11">
        <f>-157.89*0.15+201.58</f>
        <v>177.8965</v>
      </c>
      <c r="G13" s="14">
        <f>-122.22*0.15+168.56</f>
        <v>150.227</v>
      </c>
      <c r="H13" s="14">
        <f>-122.22*0.15+167.33</f>
        <v>148.99700000000001</v>
      </c>
      <c r="I13" s="17">
        <f>-104.84*0.15+151.69</f>
        <v>135.964</v>
      </c>
      <c r="J13" s="17">
        <f>-106.56*0.15+152.3</f>
        <v>136.316</v>
      </c>
      <c r="K13" s="20">
        <f>-100*0.15+157</f>
        <v>142</v>
      </c>
      <c r="L13" s="20">
        <f>-96.154*0.15+154.04</f>
        <v>139.61689999999999</v>
      </c>
      <c r="M13" s="23">
        <f>-83.333*0.15+144.17</f>
        <v>131.67004999999997</v>
      </c>
      <c r="N13" s="23">
        <f>-83.333*0.15+144.17</f>
        <v>131.67004999999997</v>
      </c>
    </row>
  </sheetData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Onat</dc:creator>
  <cp:lastModifiedBy>Zeki</cp:lastModifiedBy>
  <dcterms:created xsi:type="dcterms:W3CDTF">2015-06-05T18:19:34Z</dcterms:created>
  <dcterms:modified xsi:type="dcterms:W3CDTF">2021-10-16T11:42:20Z</dcterms:modified>
</cp:coreProperties>
</file>