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udwig\Downloads\"/>
    </mc:Choice>
  </mc:AlternateContent>
  <xr:revisionPtr revIDLastSave="0" documentId="13_ncr:1_{C890ECF1-5565-4902-B571-3EF98FBE7D90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stem" sheetId="1" r:id="rId1"/>
    <sheet name="tracheids" sheetId="2" r:id="rId2"/>
    <sheet name="tracheid length" sheetId="3" r:id="rId3"/>
    <sheet name="parenchyma wood" sheetId="4" r:id="rId4"/>
    <sheet name="metaxylem tracheid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" l="1"/>
  <c r="C20" i="3"/>
  <c r="C19" i="3"/>
  <c r="C18" i="3"/>
  <c r="D153" i="2"/>
  <c r="C153" i="2"/>
  <c r="B153" i="2"/>
  <c r="T129" i="2"/>
  <c r="S129" i="2"/>
  <c r="R129" i="2"/>
  <c r="Q129" i="2"/>
  <c r="P129" i="2"/>
  <c r="T128" i="2"/>
  <c r="S128" i="2"/>
  <c r="R128" i="2"/>
  <c r="Q128" i="2"/>
  <c r="P128" i="2"/>
  <c r="T127" i="2"/>
  <c r="S127" i="2"/>
  <c r="R127" i="2"/>
  <c r="Q127" i="2"/>
  <c r="P127" i="2"/>
  <c r="O107" i="2"/>
  <c r="N107" i="2"/>
  <c r="M107" i="2"/>
  <c r="L107" i="2"/>
  <c r="K107" i="2"/>
  <c r="J107" i="2"/>
  <c r="I107" i="2"/>
  <c r="H107" i="2"/>
  <c r="G107" i="2"/>
  <c r="F107" i="2"/>
  <c r="E107" i="2"/>
  <c r="O106" i="2"/>
  <c r="N106" i="2"/>
  <c r="M106" i="2"/>
  <c r="L106" i="2"/>
  <c r="K106" i="2"/>
  <c r="J106" i="2"/>
  <c r="I106" i="2"/>
  <c r="H106" i="2"/>
  <c r="G106" i="2"/>
  <c r="F106" i="2"/>
  <c r="E106" i="2"/>
  <c r="O105" i="2"/>
  <c r="N105" i="2"/>
  <c r="M105" i="2"/>
  <c r="L105" i="2"/>
  <c r="K105" i="2"/>
  <c r="J105" i="2"/>
  <c r="I105" i="2"/>
  <c r="H105" i="2"/>
  <c r="G105" i="2"/>
  <c r="F105" i="2"/>
  <c r="E105" i="2"/>
  <c r="R24" i="1"/>
  <c r="Q24" i="1"/>
  <c r="O24" i="1"/>
  <c r="K24" i="1"/>
  <c r="G24" i="1"/>
  <c r="F24" i="1"/>
  <c r="D24" i="1"/>
  <c r="C24" i="1"/>
  <c r="R23" i="1"/>
  <c r="Q23" i="1"/>
  <c r="O23" i="1"/>
  <c r="K23" i="1"/>
  <c r="G23" i="1"/>
  <c r="F23" i="1"/>
  <c r="D23" i="1"/>
  <c r="C23" i="1"/>
  <c r="R22" i="1"/>
  <c r="Q22" i="1"/>
  <c r="O22" i="1"/>
  <c r="K22" i="1"/>
  <c r="G22" i="1"/>
  <c r="F22" i="1"/>
  <c r="D22" i="1"/>
  <c r="C22" i="1"/>
  <c r="I20" i="1"/>
  <c r="H20" i="1"/>
  <c r="E20" i="1"/>
  <c r="M19" i="1"/>
  <c r="L19" i="1"/>
  <c r="N19" i="1" s="1"/>
  <c r="I19" i="1"/>
  <c r="H19" i="1"/>
  <c r="E19" i="1"/>
  <c r="M18" i="1"/>
  <c r="N18" i="1" s="1"/>
  <c r="L18" i="1"/>
  <c r="I18" i="1"/>
  <c r="H18" i="1"/>
  <c r="E18" i="1"/>
  <c r="M17" i="1"/>
  <c r="L17" i="1"/>
  <c r="N17" i="1" s="1"/>
  <c r="J17" i="1"/>
  <c r="I17" i="1"/>
  <c r="H17" i="1"/>
  <c r="E17" i="1"/>
  <c r="I15" i="1"/>
  <c r="H15" i="1"/>
  <c r="E15" i="1"/>
  <c r="M13" i="1"/>
  <c r="N13" i="1" s="1"/>
  <c r="L13" i="1"/>
  <c r="J13" i="1"/>
  <c r="I13" i="1"/>
  <c r="H13" i="1"/>
  <c r="E13" i="1"/>
  <c r="M12" i="1"/>
  <c r="L12" i="1"/>
  <c r="N12" i="1" s="1"/>
  <c r="J12" i="1"/>
  <c r="I12" i="1"/>
  <c r="H12" i="1"/>
  <c r="E12" i="1"/>
  <c r="M11" i="1"/>
  <c r="L11" i="1"/>
  <c r="N11" i="1" s="1"/>
  <c r="J11" i="1"/>
  <c r="I11" i="1"/>
  <c r="H11" i="1"/>
  <c r="E11" i="1"/>
  <c r="N10" i="1"/>
  <c r="M10" i="1"/>
  <c r="L10" i="1"/>
  <c r="J10" i="1"/>
  <c r="I10" i="1"/>
  <c r="I23" i="1" s="1"/>
  <c r="H10" i="1"/>
  <c r="E10" i="1"/>
  <c r="M9" i="1"/>
  <c r="N9" i="1" s="1"/>
  <c r="L9" i="1"/>
  <c r="J9" i="1"/>
  <c r="I9" i="1"/>
  <c r="I22" i="1" s="1"/>
  <c r="H9" i="1"/>
  <c r="H22" i="1" s="1"/>
  <c r="E9" i="1"/>
  <c r="M8" i="1"/>
  <c r="M22" i="1" s="1"/>
  <c r="L8" i="1"/>
  <c r="L22" i="1" s="1"/>
  <c r="J8" i="1"/>
  <c r="I8" i="1"/>
  <c r="I24" i="1" s="1"/>
  <c r="H8" i="1"/>
  <c r="E8" i="1"/>
  <c r="M7" i="1"/>
  <c r="M24" i="1" s="1"/>
  <c r="L7" i="1"/>
  <c r="L23" i="1" s="1"/>
  <c r="J7" i="1"/>
  <c r="J23" i="1" s="1"/>
  <c r="H7" i="1"/>
  <c r="E7" i="1"/>
  <c r="H6" i="1"/>
  <c r="H23" i="1" s="1"/>
  <c r="E6" i="1"/>
  <c r="E24" i="1" s="1"/>
  <c r="J24" i="1" l="1"/>
  <c r="E22" i="1"/>
  <c r="N8" i="1"/>
  <c r="J22" i="1"/>
  <c r="H24" i="1"/>
  <c r="L24" i="1"/>
  <c r="E23" i="1"/>
  <c r="M23" i="1"/>
  <c r="N7" i="1"/>
  <c r="N24" i="1" l="1"/>
  <c r="N22" i="1"/>
  <c r="N23" i="1"/>
</calcChain>
</file>

<file path=xl/sharedStrings.xml><?xml version="1.0" encoding="utf-8"?>
<sst xmlns="http://schemas.openxmlformats.org/spreadsheetml/2006/main" count="267" uniqueCount="71">
  <si>
    <t>diameter (mm)</t>
  </si>
  <si>
    <t>central accessory strands</t>
  </si>
  <si>
    <t>height (mm)</t>
  </si>
  <si>
    <t>fronds attached</t>
  </si>
  <si>
    <t>parenchyma portion</t>
  </si>
  <si>
    <t>stem (whole)</t>
  </si>
  <si>
    <t>central parenchyma</t>
  </si>
  <si>
    <t>vascular segment</t>
  </si>
  <si>
    <t>cortex</t>
  </si>
  <si>
    <t>number</t>
  </si>
  <si>
    <t>diameter</t>
  </si>
  <si>
    <t>stem segment</t>
  </si>
  <si>
    <t>consecutive</t>
  </si>
  <si>
    <t>(außen/Markraum)</t>
  </si>
  <si>
    <t>%</t>
  </si>
  <si>
    <t>vertical</t>
  </si>
  <si>
    <t>Radial</t>
  </si>
  <si>
    <t>Zellwanddicke</t>
  </si>
  <si>
    <t>Lumen area</t>
  </si>
  <si>
    <t>Hor.</t>
  </si>
  <si>
    <t>Vert.</t>
  </si>
  <si>
    <t>MW</t>
  </si>
  <si>
    <t>Dicke (MW)</t>
  </si>
  <si>
    <t>Min</t>
  </si>
  <si>
    <t>Max</t>
  </si>
  <si>
    <t>in %</t>
  </si>
  <si>
    <t>01a_II</t>
  </si>
  <si>
    <t>-</t>
  </si>
  <si>
    <t>01b_I</t>
  </si>
  <si>
    <t>01b_II</t>
  </si>
  <si>
    <t>01c/f/g_I</t>
  </si>
  <si>
    <t>01c/f/g_II</t>
  </si>
  <si>
    <t>01d_I</t>
  </si>
  <si>
    <t>01d_II</t>
  </si>
  <si>
    <t>01e_I</t>
  </si>
  <si>
    <t>02a_I</t>
  </si>
  <si>
    <t>02a_II</t>
  </si>
  <si>
    <t>02b_I</t>
  </si>
  <si>
    <t>02b_II</t>
  </si>
  <si>
    <t>02c_I</t>
  </si>
  <si>
    <t>02c_II</t>
  </si>
  <si>
    <t>average</t>
  </si>
  <si>
    <t>min</t>
  </si>
  <si>
    <t>max</t>
  </si>
  <si>
    <t>ZD LB vert.</t>
  </si>
  <si>
    <t>in cm</t>
  </si>
  <si>
    <t>Av</t>
  </si>
  <si>
    <t>Item</t>
  </si>
  <si>
    <t>surface</t>
  </si>
  <si>
    <t>KH0196-02c_I</t>
  </si>
  <si>
    <t>St.Dev</t>
  </si>
  <si>
    <t>Minimum</t>
  </si>
  <si>
    <t>Maximum</t>
  </si>
  <si>
    <t>mean</t>
  </si>
  <si>
    <t>type</t>
  </si>
  <si>
    <t>ray parenchyma</t>
  </si>
  <si>
    <t>whole image</t>
  </si>
  <si>
    <t>mean percentage: [(sum 1...8) / 9)] * 100 =</t>
  </si>
  <si>
    <t>central vascular segment (KH0196-01f)</t>
  </si>
  <si>
    <t>length of metaxylem tracheids (KH0196-01f)</t>
  </si>
  <si>
    <r>
      <t>(</t>
    </r>
    <r>
      <rPr>
        <b/>
        <sz val="11"/>
        <color theme="1"/>
        <rFont val="Calibri"/>
        <family val="2"/>
      </rPr>
      <t>µm)</t>
    </r>
  </si>
  <si>
    <t>circumference</t>
  </si>
  <si>
    <t>diameter radial</t>
  </si>
  <si>
    <t>diameter vertical</t>
  </si>
  <si>
    <t>cell wall thickn.</t>
  </si>
  <si>
    <t>lumen size</t>
  </si>
  <si>
    <t>lumen diameter</t>
  </si>
  <si>
    <t>surface central vasc. strand</t>
  </si>
  <si>
    <r>
      <t xml:space="preserve">all values in </t>
    </r>
    <r>
      <rPr>
        <b/>
        <sz val="11"/>
        <color theme="1"/>
        <rFont val="Calibri"/>
        <family val="2"/>
      </rPr>
      <t>µm or µm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</t>
    </r>
  </si>
  <si>
    <r>
      <t xml:space="preserve">cell size in 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</t>
    </r>
  </si>
  <si>
    <t>Grey cells always resemble average values!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</si>
</sst>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/>
    <xf numFmtId="0" fontId="0" fillId="0" borderId="10" xfId="0" applyBorder="1"/>
    <xf numFmtId="0" fontId="2" fillId="0" borderId="8" xfId="0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49" fontId="0" fillId="0" borderId="5" xfId="0" applyNumberFormat="1" applyBorder="1"/>
    <xf numFmtId="16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2" xfId="0" applyBorder="1"/>
    <xf numFmtId="164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7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2" fillId="2" borderId="1" xfId="0" applyFont="1" applyFill="1" applyBorder="1"/>
    <xf numFmtId="164" fontId="0" fillId="2" borderId="6" xfId="0" applyNumberFormat="1" applyFill="1" applyBorder="1"/>
    <xf numFmtId="0" fontId="0" fillId="2" borderId="13" xfId="0" applyFill="1" applyBorder="1"/>
    <xf numFmtId="0" fontId="2" fillId="2" borderId="7" xfId="0" applyFont="1" applyFill="1" applyBorder="1"/>
    <xf numFmtId="164" fontId="0" fillId="2" borderId="0" xfId="0" applyNumberFormat="1" applyFill="1"/>
    <xf numFmtId="0" fontId="0" fillId="2" borderId="14" xfId="0" applyFill="1" applyBorder="1"/>
    <xf numFmtId="0" fontId="2" fillId="2" borderId="10" xfId="0" applyFont="1" applyFill="1" applyBorder="1"/>
    <xf numFmtId="164" fontId="0" fillId="2" borderId="9" xfId="0" applyNumberFormat="1" applyFill="1" applyBorder="1"/>
    <xf numFmtId="0" fontId="0" fillId="2" borderId="11" xfId="0" applyFill="1" applyBorder="1"/>
    <xf numFmtId="0" fontId="2" fillId="3" borderId="12" xfId="0" applyFont="1" applyFill="1" applyBorder="1"/>
    <xf numFmtId="0" fontId="2" fillId="0" borderId="6" xfId="0" applyFont="1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2" fillId="4" borderId="0" xfId="0" applyFont="1" applyFill="1"/>
    <xf numFmtId="0" fontId="2" fillId="4" borderId="15" xfId="0" applyFont="1" applyFill="1" applyBorder="1"/>
    <xf numFmtId="0" fontId="2" fillId="4" borderId="14" xfId="0" applyFont="1" applyFill="1" applyBorder="1"/>
    <xf numFmtId="0" fontId="0" fillId="0" borderId="8" xfId="0" applyBorder="1"/>
    <xf numFmtId="0" fontId="0" fillId="5" borderId="0" xfId="0" applyFill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B24"/>
  <sheetViews>
    <sheetView workbookViewId="0">
      <selection activeCell="T7" sqref="T7"/>
    </sheetView>
  </sheetViews>
  <sheetFormatPr baseColWidth="10" defaultColWidth="8.88671875" defaultRowHeight="14.4" x14ac:dyDescent="0.3"/>
  <cols>
    <col min="15" max="15" width="13.44140625" customWidth="1"/>
    <col min="16" max="16" width="12.6640625" customWidth="1"/>
    <col min="17" max="17" width="17.5546875" customWidth="1"/>
    <col min="18" max="18" width="19.21875" customWidth="1"/>
  </cols>
  <sheetData>
    <row r="3" spans="2:28" x14ac:dyDescent="0.3">
      <c r="B3" s="1"/>
      <c r="C3" s="55" t="s">
        <v>0</v>
      </c>
      <c r="D3" s="56"/>
      <c r="E3" s="56"/>
      <c r="F3" s="56"/>
      <c r="G3" s="56"/>
      <c r="H3" s="56"/>
      <c r="I3" s="56"/>
      <c r="J3" s="56"/>
      <c r="K3" s="2" t="s">
        <v>1</v>
      </c>
      <c r="L3" s="3"/>
      <c r="M3" s="4"/>
      <c r="N3" s="5"/>
      <c r="O3" s="6" t="s">
        <v>2</v>
      </c>
      <c r="P3" s="7" t="s">
        <v>2</v>
      </c>
      <c r="Q3" s="8" t="s">
        <v>3</v>
      </c>
      <c r="R3" s="6" t="s">
        <v>4</v>
      </c>
      <c r="S3" s="2" t="s">
        <v>69</v>
      </c>
      <c r="T3" s="4"/>
      <c r="U3" s="4"/>
      <c r="V3" s="4"/>
      <c r="W3" s="4"/>
      <c r="X3" s="4"/>
      <c r="Y3" s="9"/>
      <c r="Z3" s="9"/>
      <c r="AA3" s="9"/>
      <c r="AB3" s="5"/>
    </row>
    <row r="4" spans="2:28" x14ac:dyDescent="0.3">
      <c r="B4" s="10"/>
      <c r="C4" s="11" t="s">
        <v>5</v>
      </c>
      <c r="D4" s="12"/>
      <c r="E4" s="8"/>
      <c r="F4" s="13" t="s">
        <v>6</v>
      </c>
      <c r="G4" s="13"/>
      <c r="H4" s="13"/>
      <c r="I4" s="14" t="s">
        <v>7</v>
      </c>
      <c r="J4" s="15" t="s">
        <v>8</v>
      </c>
      <c r="K4" s="15" t="s">
        <v>9</v>
      </c>
      <c r="L4" s="2" t="s">
        <v>0</v>
      </c>
      <c r="M4" s="3"/>
      <c r="N4" s="5"/>
      <c r="O4" s="6" t="s">
        <v>11</v>
      </c>
      <c r="P4" s="15" t="s">
        <v>12</v>
      </c>
      <c r="Q4" s="16" t="s">
        <v>13</v>
      </c>
      <c r="R4" s="16" t="s">
        <v>14</v>
      </c>
      <c r="S4" s="17" t="s">
        <v>15</v>
      </c>
      <c r="T4" s="18"/>
      <c r="U4" s="19"/>
      <c r="V4" s="17" t="s">
        <v>16</v>
      </c>
      <c r="W4" s="18"/>
      <c r="X4" s="18"/>
      <c r="Y4" s="2" t="s">
        <v>17</v>
      </c>
      <c r="Z4" s="3"/>
      <c r="AA4" s="7"/>
      <c r="AB4" s="7" t="s">
        <v>18</v>
      </c>
    </row>
    <row r="5" spans="2:28" x14ac:dyDescent="0.3">
      <c r="B5" s="10"/>
      <c r="C5" s="10" t="s">
        <v>19</v>
      </c>
      <c r="D5" s="10" t="s">
        <v>20</v>
      </c>
      <c r="E5" s="10" t="s">
        <v>21</v>
      </c>
      <c r="F5" s="10" t="s">
        <v>19</v>
      </c>
      <c r="G5" s="10" t="s">
        <v>20</v>
      </c>
      <c r="H5" s="10" t="s">
        <v>21</v>
      </c>
      <c r="I5" s="10" t="s">
        <v>22</v>
      </c>
      <c r="J5" s="1" t="s">
        <v>22</v>
      </c>
      <c r="K5" s="1"/>
      <c r="L5" s="9" t="s">
        <v>19</v>
      </c>
      <c r="M5" s="20" t="s">
        <v>20</v>
      </c>
      <c r="N5" s="1" t="s">
        <v>21</v>
      </c>
      <c r="O5" s="21"/>
      <c r="P5" s="21">
        <v>0</v>
      </c>
      <c r="Q5" s="22"/>
      <c r="R5" s="22"/>
      <c r="S5" s="16" t="s">
        <v>21</v>
      </c>
      <c r="T5" s="21" t="s">
        <v>23</v>
      </c>
      <c r="U5" s="5" t="s">
        <v>24</v>
      </c>
      <c r="V5" s="21" t="s">
        <v>21</v>
      </c>
      <c r="W5" s="21" t="s">
        <v>23</v>
      </c>
      <c r="X5" s="21" t="s">
        <v>24</v>
      </c>
      <c r="Y5" s="16" t="s">
        <v>21</v>
      </c>
      <c r="Z5" s="16" t="s">
        <v>23</v>
      </c>
      <c r="AA5" s="16" t="s">
        <v>24</v>
      </c>
      <c r="AB5" s="21" t="s">
        <v>25</v>
      </c>
    </row>
    <row r="6" spans="2:28" x14ac:dyDescent="0.3">
      <c r="B6" s="1" t="s">
        <v>26</v>
      </c>
      <c r="C6" s="23">
        <v>115</v>
      </c>
      <c r="D6" s="23">
        <v>96</v>
      </c>
      <c r="E6" s="23">
        <f>(C6+D6)/2</f>
        <v>105.5</v>
      </c>
      <c r="F6" s="23">
        <v>92</v>
      </c>
      <c r="G6" s="23">
        <v>75</v>
      </c>
      <c r="H6" s="23">
        <f>(F6+G6)/2</f>
        <v>83.5</v>
      </c>
      <c r="I6" s="23">
        <v>9.5</v>
      </c>
      <c r="J6" s="23" t="s">
        <v>27</v>
      </c>
      <c r="K6" s="24" t="s">
        <v>27</v>
      </c>
      <c r="L6" s="23" t="s">
        <v>27</v>
      </c>
      <c r="M6" s="23" t="s">
        <v>27</v>
      </c>
      <c r="N6" s="23" t="s">
        <v>27</v>
      </c>
      <c r="O6" s="24">
        <v>160</v>
      </c>
      <c r="P6" s="24">
        <v>160</v>
      </c>
      <c r="Q6" s="24"/>
      <c r="R6" s="23" t="s">
        <v>27</v>
      </c>
      <c r="S6" s="23" t="s">
        <v>27</v>
      </c>
      <c r="T6" s="25" t="s">
        <v>27</v>
      </c>
      <c r="U6" s="23" t="s">
        <v>27</v>
      </c>
      <c r="V6" s="23" t="s">
        <v>27</v>
      </c>
      <c r="W6" s="23" t="s">
        <v>27</v>
      </c>
      <c r="X6" s="23" t="s">
        <v>27</v>
      </c>
      <c r="Y6" s="23" t="s">
        <v>27</v>
      </c>
      <c r="Z6" s="23" t="s">
        <v>27</v>
      </c>
      <c r="AA6" s="23" t="s">
        <v>27</v>
      </c>
      <c r="AB6" s="23" t="s">
        <v>27</v>
      </c>
    </row>
    <row r="7" spans="2:28" x14ac:dyDescent="0.3">
      <c r="B7" s="10" t="s">
        <v>28</v>
      </c>
      <c r="C7" s="25">
        <v>130</v>
      </c>
      <c r="D7" s="25">
        <v>100</v>
      </c>
      <c r="E7" s="25">
        <f t="shared" ref="E7:E20" si="0">(C7+D7)/2</f>
        <v>115</v>
      </c>
      <c r="F7" s="25">
        <v>88</v>
      </c>
      <c r="G7" s="25">
        <v>74</v>
      </c>
      <c r="H7" s="25">
        <f t="shared" ref="H7:H19" si="1">(F7+G7)/2</f>
        <v>81</v>
      </c>
      <c r="I7" s="25">
        <v>9</v>
      </c>
      <c r="J7" s="25">
        <f>(1.7+4+6.1+3.9+5)/5</f>
        <v>4.1400000000000006</v>
      </c>
      <c r="K7" s="26">
        <v>77</v>
      </c>
      <c r="L7" s="25">
        <f>(2.4+2+2.7+2.7+2.3+2.6+2.6)/7</f>
        <v>2.4714285714285715</v>
      </c>
      <c r="M7" s="25">
        <f>(2+1.8+1.8+1.9+2+1.5+1.6)/7</f>
        <v>1.8</v>
      </c>
      <c r="N7" s="25">
        <f t="shared" ref="N7:N19" si="2">(L7+M7)/2</f>
        <v>2.1357142857142857</v>
      </c>
      <c r="O7" s="26">
        <v>20</v>
      </c>
      <c r="P7" s="26">
        <v>165</v>
      </c>
      <c r="Q7" s="26"/>
      <c r="R7" s="25" t="s">
        <v>27</v>
      </c>
      <c r="S7" s="25" t="s">
        <v>27</v>
      </c>
      <c r="T7" s="25" t="s">
        <v>27</v>
      </c>
      <c r="U7" s="25" t="s">
        <v>27</v>
      </c>
      <c r="V7" s="25" t="s">
        <v>27</v>
      </c>
      <c r="W7" s="25" t="s">
        <v>27</v>
      </c>
      <c r="X7" s="25" t="s">
        <v>27</v>
      </c>
      <c r="Y7" s="25" t="s">
        <v>27</v>
      </c>
      <c r="Z7" s="25" t="s">
        <v>27</v>
      </c>
      <c r="AA7" s="25" t="s">
        <v>27</v>
      </c>
      <c r="AB7" s="25" t="s">
        <v>27</v>
      </c>
    </row>
    <row r="8" spans="2:28" x14ac:dyDescent="0.3">
      <c r="B8" s="10" t="s">
        <v>29</v>
      </c>
      <c r="C8" s="25">
        <v>123</v>
      </c>
      <c r="D8" s="25">
        <v>113</v>
      </c>
      <c r="E8" s="25">
        <f t="shared" si="0"/>
        <v>118</v>
      </c>
      <c r="F8" s="25">
        <v>84</v>
      </c>
      <c r="G8" s="25">
        <v>75</v>
      </c>
      <c r="H8" s="25">
        <f t="shared" si="1"/>
        <v>79.5</v>
      </c>
      <c r="I8" s="25">
        <f>(10+9+12+11+8)/5</f>
        <v>10</v>
      </c>
      <c r="J8" s="25">
        <f>(8.1+5.9)/2</f>
        <v>7</v>
      </c>
      <c r="K8" s="26">
        <v>78</v>
      </c>
      <c r="L8" s="25">
        <f>(2.3+2.2+2.2+2.3+2.2+2.5+1.6+2+1.3+2.1+1.5)/11</f>
        <v>2.0181818181818181</v>
      </c>
      <c r="M8" s="25">
        <f>(1.9+1.4+1.6+1.9+1.7+1.7+1.3+1.7+1.1+1.3+1.8)/11</f>
        <v>1.5818181818181818</v>
      </c>
      <c r="N8" s="25">
        <f t="shared" si="2"/>
        <v>1.7999999999999998</v>
      </c>
      <c r="O8" s="26" t="s">
        <v>27</v>
      </c>
      <c r="P8" s="26">
        <v>185</v>
      </c>
      <c r="Q8" s="26"/>
      <c r="R8" s="25" t="s">
        <v>27</v>
      </c>
      <c r="S8" s="25" t="s">
        <v>27</v>
      </c>
      <c r="T8" s="25" t="s">
        <v>27</v>
      </c>
      <c r="U8" s="25" t="s">
        <v>27</v>
      </c>
      <c r="V8" s="25" t="s">
        <v>27</v>
      </c>
      <c r="W8" s="25" t="s">
        <v>27</v>
      </c>
      <c r="X8" s="25" t="s">
        <v>27</v>
      </c>
      <c r="Y8" s="25" t="s">
        <v>27</v>
      </c>
      <c r="Z8" s="25" t="s">
        <v>27</v>
      </c>
      <c r="AA8" s="25" t="s">
        <v>27</v>
      </c>
      <c r="AB8" s="25" t="s">
        <v>27</v>
      </c>
    </row>
    <row r="9" spans="2:28" x14ac:dyDescent="0.3">
      <c r="B9" s="10" t="s">
        <v>30</v>
      </c>
      <c r="C9" s="25">
        <v>125</v>
      </c>
      <c r="D9" s="25">
        <v>120</v>
      </c>
      <c r="E9" s="25">
        <f t="shared" si="0"/>
        <v>122.5</v>
      </c>
      <c r="F9" s="25">
        <v>85</v>
      </c>
      <c r="G9" s="25">
        <v>74</v>
      </c>
      <c r="H9" s="25">
        <f t="shared" si="1"/>
        <v>79.5</v>
      </c>
      <c r="I9" s="25">
        <f>(13+6+4+8+13)/5</f>
        <v>8.8000000000000007</v>
      </c>
      <c r="J9" s="25">
        <f>(5.6+5.1+3.4+3.5)/4</f>
        <v>4.4000000000000004</v>
      </c>
      <c r="K9" s="26">
        <v>77</v>
      </c>
      <c r="L9" s="25">
        <f>(3+2+2.2+2.3+1.8+2.1+2.3)/7</f>
        <v>2.2428571428571429</v>
      </c>
      <c r="M9" s="25">
        <f>(1.9+1.5+1.5+1.8+1.5+1.8+1.9)/7</f>
        <v>1.7</v>
      </c>
      <c r="N9" s="25">
        <f t="shared" si="2"/>
        <v>1.9714285714285715</v>
      </c>
      <c r="O9" s="26">
        <v>75</v>
      </c>
      <c r="P9" s="26">
        <v>190</v>
      </c>
      <c r="Q9" s="26"/>
      <c r="R9" s="25" t="s">
        <v>27</v>
      </c>
      <c r="S9" s="25" t="s">
        <v>27</v>
      </c>
      <c r="T9" s="25" t="s">
        <v>27</v>
      </c>
      <c r="U9" s="25" t="s">
        <v>27</v>
      </c>
      <c r="V9" s="25" t="s">
        <v>27</v>
      </c>
      <c r="W9" s="25" t="s">
        <v>27</v>
      </c>
      <c r="X9" s="25" t="s">
        <v>27</v>
      </c>
      <c r="Y9" s="25" t="s">
        <v>27</v>
      </c>
      <c r="Z9" s="25" t="s">
        <v>27</v>
      </c>
      <c r="AA9" s="25" t="s">
        <v>27</v>
      </c>
      <c r="AB9" s="25" t="s">
        <v>27</v>
      </c>
    </row>
    <row r="10" spans="2:28" x14ac:dyDescent="0.3">
      <c r="B10" s="10" t="s">
        <v>31</v>
      </c>
      <c r="C10" s="25">
        <v>115</v>
      </c>
      <c r="D10" s="25">
        <v>95</v>
      </c>
      <c r="E10" s="25">
        <f t="shared" si="0"/>
        <v>105</v>
      </c>
      <c r="F10" s="25">
        <v>74</v>
      </c>
      <c r="G10" s="25">
        <v>64</v>
      </c>
      <c r="H10" s="25">
        <f t="shared" si="1"/>
        <v>69</v>
      </c>
      <c r="I10" s="25">
        <f>(11+8+8+7+10+12)/6</f>
        <v>9.3333333333333339</v>
      </c>
      <c r="J10" s="25">
        <f>(5.8+7+3.2+4.7)/4</f>
        <v>5.1749999999999998</v>
      </c>
      <c r="K10" s="26">
        <v>84</v>
      </c>
      <c r="L10" s="25">
        <f>(2.7+2.6+1.8+1.8+1.8+2.3+2.2+2.7)/8</f>
        <v>2.2374999999999998</v>
      </c>
      <c r="M10" s="25">
        <f>(1.8+2+1.6+1.5+1.6+1.7+1.6+2.1)/8</f>
        <v>1.7374999999999998</v>
      </c>
      <c r="N10" s="25">
        <f t="shared" si="2"/>
        <v>1.9874999999999998</v>
      </c>
      <c r="O10" s="26" t="s">
        <v>27</v>
      </c>
      <c r="P10" s="26">
        <v>265</v>
      </c>
      <c r="Q10" s="26"/>
      <c r="R10" s="25" t="s">
        <v>27</v>
      </c>
      <c r="S10" s="25" t="s">
        <v>27</v>
      </c>
      <c r="T10" s="25" t="s">
        <v>27</v>
      </c>
      <c r="U10" s="25" t="s">
        <v>27</v>
      </c>
      <c r="V10" s="25" t="s">
        <v>27</v>
      </c>
      <c r="W10" s="25" t="s">
        <v>27</v>
      </c>
      <c r="X10" s="25" t="s">
        <v>27</v>
      </c>
      <c r="Y10" s="25" t="s">
        <v>27</v>
      </c>
      <c r="Z10" s="25" t="s">
        <v>27</v>
      </c>
      <c r="AA10" s="25" t="s">
        <v>27</v>
      </c>
      <c r="AB10" s="25" t="s">
        <v>27</v>
      </c>
    </row>
    <row r="11" spans="2:28" x14ac:dyDescent="0.3">
      <c r="B11" s="10" t="s">
        <v>32</v>
      </c>
      <c r="C11" s="25">
        <v>108</v>
      </c>
      <c r="D11" s="25">
        <v>85</v>
      </c>
      <c r="E11" s="25">
        <f t="shared" si="0"/>
        <v>96.5</v>
      </c>
      <c r="F11" s="25">
        <v>77</v>
      </c>
      <c r="G11" s="25">
        <v>62</v>
      </c>
      <c r="H11" s="25">
        <f t="shared" si="1"/>
        <v>69.5</v>
      </c>
      <c r="I11" s="25">
        <f>(11+8+7+9+11+19)/6</f>
        <v>10.833333333333334</v>
      </c>
      <c r="J11" s="25">
        <f>(3.2+5.4+5.5+4.7)/4</f>
        <v>4.7</v>
      </c>
      <c r="K11" s="26">
        <v>83</v>
      </c>
      <c r="L11" s="25">
        <f>(2.6+2.7+2.9+2+2.4+2.6+2.1+2.6+2.4+2.1+1.9)/11</f>
        <v>2.3909090909090911</v>
      </c>
      <c r="M11" s="25">
        <f>(1.9+2.2+2.1+1.6+1.4+1.7+1.8+1.9+1.7+1.6+1.6)/11</f>
        <v>1.7727272727272732</v>
      </c>
      <c r="N11" s="25">
        <f t="shared" si="2"/>
        <v>2.081818181818182</v>
      </c>
      <c r="O11" s="26">
        <v>22</v>
      </c>
      <c r="P11" s="26">
        <v>270</v>
      </c>
      <c r="Q11" s="26"/>
      <c r="R11" s="25" t="s">
        <v>27</v>
      </c>
      <c r="S11" s="25" t="s">
        <v>27</v>
      </c>
      <c r="T11" s="25" t="s">
        <v>27</v>
      </c>
      <c r="U11" s="25" t="s">
        <v>27</v>
      </c>
      <c r="V11" s="25" t="s">
        <v>27</v>
      </c>
      <c r="W11" s="25" t="s">
        <v>27</v>
      </c>
      <c r="X11" s="25" t="s">
        <v>27</v>
      </c>
      <c r="Y11" s="25" t="s">
        <v>27</v>
      </c>
      <c r="Z11" s="25" t="s">
        <v>27</v>
      </c>
      <c r="AA11" s="25" t="s">
        <v>27</v>
      </c>
      <c r="AB11" s="25" t="s">
        <v>27</v>
      </c>
    </row>
    <row r="12" spans="2:28" x14ac:dyDescent="0.3">
      <c r="B12" s="10" t="s">
        <v>33</v>
      </c>
      <c r="C12" s="25">
        <v>107</v>
      </c>
      <c r="D12" s="25">
        <v>88</v>
      </c>
      <c r="E12" s="25">
        <f t="shared" si="0"/>
        <v>97.5</v>
      </c>
      <c r="F12" s="25">
        <v>75</v>
      </c>
      <c r="G12" s="25">
        <v>53</v>
      </c>
      <c r="H12" s="25">
        <f t="shared" si="1"/>
        <v>64</v>
      </c>
      <c r="I12" s="25">
        <f>(9+13+10+10+10)/5</f>
        <v>10.4</v>
      </c>
      <c r="J12" s="25">
        <f>(4.6+8.5+4.1+3.1+2.3)/5</f>
        <v>4.5200000000000005</v>
      </c>
      <c r="K12" s="26">
        <v>82</v>
      </c>
      <c r="L12" s="25">
        <f>(2.3+2.5+2.4+2.4+2.2+2.7+2+1.9+2.4+1.9)/10</f>
        <v>2.2699999999999996</v>
      </c>
      <c r="M12" s="25">
        <f>(1.4+1.5+1.7+1.7+1.6+1.8+1.6+1.5+1.5+2.1)/10</f>
        <v>1.6400000000000001</v>
      </c>
      <c r="N12" s="25">
        <f t="shared" si="2"/>
        <v>1.9549999999999998</v>
      </c>
      <c r="O12" s="26" t="s">
        <v>27</v>
      </c>
      <c r="P12" s="26">
        <v>292</v>
      </c>
      <c r="Q12" s="26"/>
      <c r="R12" s="25" t="s">
        <v>27</v>
      </c>
      <c r="S12" s="25">
        <v>39.5</v>
      </c>
      <c r="T12" s="25">
        <v>20.5</v>
      </c>
      <c r="U12" s="25">
        <v>50.4</v>
      </c>
      <c r="V12" s="25">
        <v>71.599999999999994</v>
      </c>
      <c r="W12" s="25">
        <v>54.5</v>
      </c>
      <c r="X12" s="25">
        <v>113.1</v>
      </c>
      <c r="Y12" s="25">
        <v>44.3</v>
      </c>
      <c r="Z12" s="25">
        <v>26.8</v>
      </c>
      <c r="AA12" s="25">
        <v>68.599999999999994</v>
      </c>
      <c r="AB12" s="25">
        <v>13.4</v>
      </c>
    </row>
    <row r="13" spans="2:28" x14ac:dyDescent="0.3">
      <c r="B13" s="10" t="s">
        <v>34</v>
      </c>
      <c r="C13" s="25">
        <v>108</v>
      </c>
      <c r="D13" s="25">
        <v>95</v>
      </c>
      <c r="E13" s="25">
        <f t="shared" si="0"/>
        <v>101.5</v>
      </c>
      <c r="F13" s="25">
        <v>75</v>
      </c>
      <c r="G13" s="25">
        <v>58</v>
      </c>
      <c r="H13" s="25">
        <f t="shared" si="1"/>
        <v>66.5</v>
      </c>
      <c r="I13" s="25">
        <f>(10+12+7+12+12)/5</f>
        <v>10.6</v>
      </c>
      <c r="J13" s="25">
        <f>(4.9+5.6+3.3+4.8+4.4)/5</f>
        <v>4.5999999999999996</v>
      </c>
      <c r="K13" s="26">
        <v>82</v>
      </c>
      <c r="L13" s="25">
        <f>(2.5+2.1+2.7+2+3.3+1.9+2.5+1.9+1.9+1.8+2.2)/11</f>
        <v>2.2545454545454544</v>
      </c>
      <c r="M13" s="25">
        <f>(1.9+1.7+1.6+1.8+1.4+1.4+1.8+1.5+1.5+1.4+2.1)/11</f>
        <v>1.6454545454545455</v>
      </c>
      <c r="N13" s="25">
        <f t="shared" si="2"/>
        <v>1.95</v>
      </c>
      <c r="O13" s="26">
        <v>14</v>
      </c>
      <c r="P13" s="26">
        <v>297</v>
      </c>
      <c r="Q13" s="26"/>
      <c r="R13" s="25" t="s">
        <v>27</v>
      </c>
      <c r="S13" s="27">
        <v>37.9</v>
      </c>
      <c r="T13" s="27">
        <v>7.1</v>
      </c>
      <c r="U13" s="27">
        <v>68.3</v>
      </c>
      <c r="V13" s="27">
        <v>73.7</v>
      </c>
      <c r="W13" s="27">
        <v>31.9</v>
      </c>
      <c r="X13" s="27">
        <v>106.7</v>
      </c>
      <c r="Y13" s="27">
        <v>52.3</v>
      </c>
      <c r="Z13" s="27">
        <v>22.1</v>
      </c>
      <c r="AA13" s="27">
        <v>80.400000000000006</v>
      </c>
      <c r="AB13" s="27"/>
    </row>
    <row r="14" spans="2:28" x14ac:dyDescent="0.3">
      <c r="B14" s="28"/>
      <c r="C14" s="29"/>
      <c r="D14" s="29"/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30"/>
      <c r="P14" s="30"/>
      <c r="Q14" s="30"/>
      <c r="R14" s="29"/>
      <c r="S14" s="31"/>
      <c r="T14" s="32"/>
      <c r="U14" s="32"/>
      <c r="V14" s="32"/>
      <c r="W14" s="32"/>
      <c r="X14" s="32"/>
      <c r="Y14" s="32"/>
      <c r="Z14" s="32"/>
      <c r="AA14" s="32"/>
      <c r="AB14" s="32"/>
    </row>
    <row r="15" spans="2:28" x14ac:dyDescent="0.3">
      <c r="B15" s="10" t="s">
        <v>35</v>
      </c>
      <c r="C15" s="25">
        <v>115</v>
      </c>
      <c r="D15" s="25">
        <v>90</v>
      </c>
      <c r="E15" s="25">
        <f t="shared" si="0"/>
        <v>102.5</v>
      </c>
      <c r="F15" s="25">
        <v>86</v>
      </c>
      <c r="G15" s="25">
        <v>59</v>
      </c>
      <c r="H15" s="25">
        <f t="shared" si="1"/>
        <v>72.5</v>
      </c>
      <c r="I15" s="25">
        <f>(12+10+10+12+12+10)/6</f>
        <v>11</v>
      </c>
      <c r="J15" s="25" t="s">
        <v>27</v>
      </c>
      <c r="K15" s="26" t="s">
        <v>27</v>
      </c>
      <c r="L15" s="25" t="s">
        <v>27</v>
      </c>
      <c r="M15" s="25" t="s">
        <v>27</v>
      </c>
      <c r="N15" s="25" t="s">
        <v>27</v>
      </c>
      <c r="O15" s="26">
        <v>230</v>
      </c>
      <c r="P15" s="26">
        <v>311</v>
      </c>
      <c r="Q15" s="26">
        <v>13</v>
      </c>
      <c r="R15" s="25" t="s">
        <v>27</v>
      </c>
      <c r="S15" s="23" t="s">
        <v>27</v>
      </c>
      <c r="T15" s="23" t="s">
        <v>27</v>
      </c>
      <c r="U15" s="23" t="s">
        <v>27</v>
      </c>
      <c r="V15" s="23" t="s">
        <v>27</v>
      </c>
      <c r="W15" s="23" t="s">
        <v>27</v>
      </c>
      <c r="X15" s="23" t="s">
        <v>27</v>
      </c>
      <c r="Y15" s="23" t="s">
        <v>27</v>
      </c>
      <c r="Z15" s="23" t="s">
        <v>27</v>
      </c>
      <c r="AA15" s="23" t="s">
        <v>27</v>
      </c>
      <c r="AB15" s="23" t="s">
        <v>27</v>
      </c>
    </row>
    <row r="16" spans="2:28" x14ac:dyDescent="0.3">
      <c r="B16" s="10" t="s">
        <v>36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6" t="s">
        <v>27</v>
      </c>
      <c r="L16" s="25" t="s">
        <v>27</v>
      </c>
      <c r="M16" s="25" t="s">
        <v>27</v>
      </c>
      <c r="N16" s="25" t="s">
        <v>27</v>
      </c>
      <c r="O16" s="26" t="s">
        <v>27</v>
      </c>
      <c r="P16" s="26">
        <v>541</v>
      </c>
      <c r="Q16" s="26" t="s">
        <v>27</v>
      </c>
      <c r="R16" s="25" t="s">
        <v>27</v>
      </c>
      <c r="S16" s="25" t="s">
        <v>27</v>
      </c>
      <c r="T16" s="25" t="s">
        <v>27</v>
      </c>
      <c r="U16" s="25" t="s">
        <v>27</v>
      </c>
      <c r="V16" s="25" t="s">
        <v>27</v>
      </c>
      <c r="W16" s="25" t="s">
        <v>27</v>
      </c>
      <c r="X16" s="25" t="s">
        <v>27</v>
      </c>
      <c r="Y16" s="25" t="s">
        <v>27</v>
      </c>
      <c r="Z16" s="25" t="s">
        <v>27</v>
      </c>
      <c r="AA16" s="25" t="s">
        <v>27</v>
      </c>
      <c r="AB16" s="25" t="s">
        <v>27</v>
      </c>
    </row>
    <row r="17" spans="2:28" x14ac:dyDescent="0.3">
      <c r="B17" s="10" t="s">
        <v>37</v>
      </c>
      <c r="C17" s="25">
        <v>105</v>
      </c>
      <c r="D17" s="25">
        <v>85</v>
      </c>
      <c r="E17" s="25">
        <f>(C17+D17)/2</f>
        <v>95</v>
      </c>
      <c r="F17" s="25">
        <v>76</v>
      </c>
      <c r="G17" s="25">
        <v>63</v>
      </c>
      <c r="H17" s="25">
        <f t="shared" si="1"/>
        <v>69.5</v>
      </c>
      <c r="I17" s="25">
        <f>(12+9+7+7+8)/5</f>
        <v>8.6</v>
      </c>
      <c r="J17" s="25">
        <f>(5.2+4.2)/2</f>
        <v>4.7</v>
      </c>
      <c r="K17" s="26">
        <v>78</v>
      </c>
      <c r="L17" s="25">
        <f>(2.4+2+1.6+1.6+1.3+1.7+1.3+1.7+1.5+1.3+1.6)/11</f>
        <v>1.6363636363636365</v>
      </c>
      <c r="M17" s="25">
        <f>(1.6+1.4+1.1+1.2+0.9+1.1+1+1.1+0.9+1+1.4)/11</f>
        <v>1.1545454545454545</v>
      </c>
      <c r="N17" s="25">
        <f t="shared" si="2"/>
        <v>1.3954545454545455</v>
      </c>
      <c r="O17" s="26">
        <v>15</v>
      </c>
      <c r="P17" s="26">
        <v>546</v>
      </c>
      <c r="Q17" s="26"/>
      <c r="R17" s="25" t="s">
        <v>27</v>
      </c>
      <c r="S17" s="25" t="s">
        <v>27</v>
      </c>
      <c r="T17" s="25" t="s">
        <v>27</v>
      </c>
      <c r="U17" s="25" t="s">
        <v>27</v>
      </c>
      <c r="V17" s="25" t="s">
        <v>27</v>
      </c>
      <c r="W17" s="25" t="s">
        <v>27</v>
      </c>
      <c r="X17" s="25" t="s">
        <v>27</v>
      </c>
      <c r="Y17" s="25" t="s">
        <v>27</v>
      </c>
      <c r="Z17" s="25" t="s">
        <v>27</v>
      </c>
      <c r="AA17" s="25" t="s">
        <v>27</v>
      </c>
      <c r="AB17" s="25" t="s">
        <v>27</v>
      </c>
    </row>
    <row r="18" spans="2:28" x14ac:dyDescent="0.3">
      <c r="B18" s="10" t="s">
        <v>38</v>
      </c>
      <c r="C18" s="25">
        <v>111</v>
      </c>
      <c r="D18" s="25">
        <v>85</v>
      </c>
      <c r="E18" s="25">
        <f t="shared" si="0"/>
        <v>98</v>
      </c>
      <c r="F18" s="25">
        <v>78</v>
      </c>
      <c r="G18" s="25">
        <v>52</v>
      </c>
      <c r="H18" s="25">
        <f t="shared" si="1"/>
        <v>65</v>
      </c>
      <c r="I18" s="25">
        <f>(7+6+8+8)/4</f>
        <v>7.25</v>
      </c>
      <c r="J18" s="25" t="s">
        <v>27</v>
      </c>
      <c r="K18" s="26">
        <v>87</v>
      </c>
      <c r="L18" s="25">
        <f>(1.9+2.5+2.2+1.7+1.3+1.5+1.9+1.3+1.5)/9</f>
        <v>1.7555555555555558</v>
      </c>
      <c r="M18" s="25">
        <f>(1.3+1.6+1.2+1.1+1+0.9+1.1+0.9+1.2)/9</f>
        <v>1.1444444444444446</v>
      </c>
      <c r="N18" s="25">
        <f t="shared" si="2"/>
        <v>1.4500000000000002</v>
      </c>
      <c r="O18" s="26" t="s">
        <v>27</v>
      </c>
      <c r="P18" s="26">
        <v>561</v>
      </c>
      <c r="Q18" s="26"/>
      <c r="R18" s="25" t="s">
        <v>27</v>
      </c>
      <c r="S18" s="25" t="s">
        <v>27</v>
      </c>
      <c r="T18" s="25" t="s">
        <v>27</v>
      </c>
      <c r="U18" s="25" t="s">
        <v>27</v>
      </c>
      <c r="V18" s="25" t="s">
        <v>27</v>
      </c>
      <c r="W18" s="25" t="s">
        <v>27</v>
      </c>
      <c r="X18" s="25" t="s">
        <v>27</v>
      </c>
      <c r="Y18" s="25" t="s">
        <v>27</v>
      </c>
      <c r="Z18" s="25" t="s">
        <v>27</v>
      </c>
      <c r="AA18" s="25" t="s">
        <v>27</v>
      </c>
      <c r="AB18" s="25" t="s">
        <v>27</v>
      </c>
    </row>
    <row r="19" spans="2:28" x14ac:dyDescent="0.3">
      <c r="B19" s="10" t="s">
        <v>39</v>
      </c>
      <c r="C19" s="25">
        <v>115</v>
      </c>
      <c r="D19" s="25">
        <v>90</v>
      </c>
      <c r="E19" s="25">
        <f t="shared" si="0"/>
        <v>102.5</v>
      </c>
      <c r="F19" s="25">
        <v>71</v>
      </c>
      <c r="G19" s="25">
        <v>53</v>
      </c>
      <c r="H19" s="25">
        <f t="shared" si="1"/>
        <v>62</v>
      </c>
      <c r="I19" s="25">
        <f>(7+9+8+7)/4</f>
        <v>7.75</v>
      </c>
      <c r="J19" s="33" t="s">
        <v>27</v>
      </c>
      <c r="K19" s="26">
        <v>84</v>
      </c>
      <c r="L19" s="25">
        <f>(2+2.3+1.6+1.4+1.2+2+1.3+1.6+1.9+1.2+1.3)/11</f>
        <v>1.6181818181818182</v>
      </c>
      <c r="M19" s="25">
        <f>(1.5+1.6+1.3+1.2+1.3+1+1+1.1+0.8+1.1+1.1)/11</f>
        <v>1.1818181818181819</v>
      </c>
      <c r="N19" s="25">
        <f t="shared" si="2"/>
        <v>1.4</v>
      </c>
      <c r="O19" s="26">
        <v>30</v>
      </c>
      <c r="P19" s="26">
        <v>566</v>
      </c>
      <c r="Q19" s="26"/>
      <c r="R19" s="25">
        <v>11.5</v>
      </c>
      <c r="S19" s="33">
        <v>47.5</v>
      </c>
      <c r="T19" s="33">
        <v>31.5</v>
      </c>
      <c r="U19" s="33">
        <v>63</v>
      </c>
      <c r="V19" s="25">
        <v>47.5</v>
      </c>
      <c r="W19" s="25">
        <v>31.5</v>
      </c>
      <c r="X19" s="25">
        <v>63</v>
      </c>
      <c r="Y19" s="25">
        <v>54.6</v>
      </c>
      <c r="Z19" s="25">
        <v>22.3</v>
      </c>
      <c r="AA19" s="25">
        <v>103.2</v>
      </c>
      <c r="AB19" s="25"/>
    </row>
    <row r="20" spans="2:28" x14ac:dyDescent="0.3">
      <c r="B20" s="16" t="s">
        <v>40</v>
      </c>
      <c r="C20" s="27">
        <v>112</v>
      </c>
      <c r="D20" s="27">
        <v>93</v>
      </c>
      <c r="E20" s="27">
        <f t="shared" si="0"/>
        <v>102.5</v>
      </c>
      <c r="F20" s="27">
        <v>78</v>
      </c>
      <c r="G20" s="27">
        <v>52</v>
      </c>
      <c r="H20" s="27">
        <f>(F20+G20)/2</f>
        <v>65</v>
      </c>
      <c r="I20" s="27">
        <f>(7+8+8+7+7)/5</f>
        <v>7.4</v>
      </c>
      <c r="J20" s="27" t="s">
        <v>27</v>
      </c>
      <c r="K20" s="34" t="s">
        <v>27</v>
      </c>
      <c r="L20" s="27" t="s">
        <v>27</v>
      </c>
      <c r="M20" s="27" t="s">
        <v>27</v>
      </c>
      <c r="N20" s="27" t="s">
        <v>27</v>
      </c>
      <c r="O20" s="34" t="s">
        <v>27</v>
      </c>
      <c r="P20" s="34">
        <v>596</v>
      </c>
      <c r="Q20" s="34"/>
      <c r="R20" s="27" t="s">
        <v>27</v>
      </c>
      <c r="S20" s="27" t="s">
        <v>27</v>
      </c>
      <c r="T20" s="27" t="s">
        <v>27</v>
      </c>
      <c r="U20" s="27" t="s">
        <v>27</v>
      </c>
      <c r="V20" s="27" t="s">
        <v>27</v>
      </c>
      <c r="W20" s="27" t="s">
        <v>27</v>
      </c>
      <c r="X20" s="27" t="s">
        <v>27</v>
      </c>
      <c r="Y20" s="27" t="s">
        <v>27</v>
      </c>
      <c r="Z20" s="27" t="s">
        <v>27</v>
      </c>
      <c r="AA20" s="27" t="s">
        <v>27</v>
      </c>
      <c r="AB20" s="27" t="s">
        <v>27</v>
      </c>
    </row>
    <row r="22" spans="2:28" x14ac:dyDescent="0.3">
      <c r="B22" s="35" t="s">
        <v>41</v>
      </c>
      <c r="C22" s="36">
        <f t="shared" ref="C22:R22" si="3">AVERAGE(C6:C20)</f>
        <v>114.53846153846153</v>
      </c>
      <c r="D22" s="36">
        <f t="shared" si="3"/>
        <v>95</v>
      </c>
      <c r="E22" s="36">
        <f t="shared" si="3"/>
        <v>104.76923076923077</v>
      </c>
      <c r="F22" s="36">
        <f t="shared" si="3"/>
        <v>79.92307692307692</v>
      </c>
      <c r="G22" s="36">
        <f t="shared" si="3"/>
        <v>62.615384615384613</v>
      </c>
      <c r="H22" s="36">
        <f t="shared" si="3"/>
        <v>71.269230769230774</v>
      </c>
      <c r="I22" s="36">
        <f t="shared" si="3"/>
        <v>9.2666666666666675</v>
      </c>
      <c r="J22" s="36">
        <f t="shared" si="3"/>
        <v>4.9043749999999999</v>
      </c>
      <c r="K22" s="36">
        <f t="shared" si="3"/>
        <v>81.2</v>
      </c>
      <c r="L22" s="36">
        <f t="shared" si="3"/>
        <v>2.0895523088023085</v>
      </c>
      <c r="M22" s="36">
        <f t="shared" si="3"/>
        <v>1.5358308080808081</v>
      </c>
      <c r="N22" s="36">
        <f t="shared" si="3"/>
        <v>1.8126915584415582</v>
      </c>
      <c r="O22" s="36">
        <f t="shared" si="3"/>
        <v>70.75</v>
      </c>
      <c r="P22" s="36"/>
      <c r="Q22" s="36">
        <f t="shared" si="3"/>
        <v>13</v>
      </c>
      <c r="R22" s="36">
        <f t="shared" si="3"/>
        <v>11.5</v>
      </c>
      <c r="S22" s="37"/>
    </row>
    <row r="23" spans="2:28" x14ac:dyDescent="0.3">
      <c r="B23" s="38" t="s">
        <v>42</v>
      </c>
      <c r="C23" s="39">
        <f t="shared" ref="C23:R23" si="4">MIN(C6:C20)</f>
        <v>105</v>
      </c>
      <c r="D23" s="39">
        <f t="shared" si="4"/>
        <v>85</v>
      </c>
      <c r="E23" s="39">
        <f t="shared" si="4"/>
        <v>95</v>
      </c>
      <c r="F23" s="39">
        <f t="shared" si="4"/>
        <v>71</v>
      </c>
      <c r="G23" s="39">
        <f t="shared" si="4"/>
        <v>52</v>
      </c>
      <c r="H23" s="39">
        <f t="shared" si="4"/>
        <v>62</v>
      </c>
      <c r="I23" s="39">
        <f t="shared" si="4"/>
        <v>7.25</v>
      </c>
      <c r="J23" s="39">
        <f t="shared" si="4"/>
        <v>4.1400000000000006</v>
      </c>
      <c r="K23" s="39">
        <f t="shared" si="4"/>
        <v>77</v>
      </c>
      <c r="L23" s="39">
        <f t="shared" si="4"/>
        <v>1.6181818181818182</v>
      </c>
      <c r="M23" s="39">
        <f t="shared" si="4"/>
        <v>1.1444444444444446</v>
      </c>
      <c r="N23" s="39">
        <f t="shared" si="4"/>
        <v>1.3954545454545455</v>
      </c>
      <c r="O23" s="39">
        <f t="shared" si="4"/>
        <v>14</v>
      </c>
      <c r="P23" s="39"/>
      <c r="Q23" s="39">
        <f t="shared" si="4"/>
        <v>13</v>
      </c>
      <c r="R23" s="39">
        <f t="shared" si="4"/>
        <v>11.5</v>
      </c>
      <c r="S23" s="40"/>
    </row>
    <row r="24" spans="2:28" x14ac:dyDescent="0.3">
      <c r="B24" s="41" t="s">
        <v>43</v>
      </c>
      <c r="C24" s="42">
        <f>MAX(C6:C20)</f>
        <v>130</v>
      </c>
      <c r="D24" s="42">
        <f t="shared" ref="D24:Q24" si="5">MAX(D6:D20)</f>
        <v>120</v>
      </c>
      <c r="E24" s="42">
        <f t="shared" si="5"/>
        <v>122.5</v>
      </c>
      <c r="F24" s="42">
        <f t="shared" si="5"/>
        <v>92</v>
      </c>
      <c r="G24" s="42">
        <f t="shared" si="5"/>
        <v>75</v>
      </c>
      <c r="H24" s="42">
        <f t="shared" si="5"/>
        <v>83.5</v>
      </c>
      <c r="I24" s="42">
        <f t="shared" si="5"/>
        <v>11</v>
      </c>
      <c r="J24" s="42">
        <f t="shared" si="5"/>
        <v>7</v>
      </c>
      <c r="K24" s="42">
        <f t="shared" si="5"/>
        <v>87</v>
      </c>
      <c r="L24" s="42">
        <f t="shared" si="5"/>
        <v>2.4714285714285715</v>
      </c>
      <c r="M24" s="42">
        <f t="shared" si="5"/>
        <v>1.8</v>
      </c>
      <c r="N24" s="42">
        <f t="shared" si="5"/>
        <v>2.1357142857142857</v>
      </c>
      <c r="O24" s="42">
        <f t="shared" si="5"/>
        <v>230</v>
      </c>
      <c r="P24" s="42"/>
      <c r="Q24" s="42">
        <f t="shared" si="5"/>
        <v>13</v>
      </c>
      <c r="R24" s="42">
        <f>MAX(R6:R20)</f>
        <v>11.5</v>
      </c>
      <c r="S24" s="43"/>
    </row>
  </sheetData>
  <mergeCells count="1">
    <mergeCell ref="C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3D85-92C7-482A-AEE5-7F5E27F12392}">
  <dimension ref="B1:T154"/>
  <sheetViews>
    <sheetView tabSelected="1" topLeftCell="A94" workbookViewId="0">
      <selection activeCell="F117" sqref="F117"/>
    </sheetView>
  </sheetViews>
  <sheetFormatPr baseColWidth="10" defaultRowHeight="14.4" x14ac:dyDescent="0.3"/>
  <cols>
    <col min="3" max="3" width="15.44140625" customWidth="1"/>
    <col min="5" max="5" width="18.6640625" customWidth="1"/>
    <col min="6" max="6" width="20.109375" customWidth="1"/>
    <col min="7" max="7" width="13.88671875" customWidth="1"/>
    <col min="9" max="9" width="15.109375" customWidth="1"/>
    <col min="11" max="11" width="17" customWidth="1"/>
    <col min="12" max="12" width="17.44140625" customWidth="1"/>
    <col min="13" max="13" width="14.5546875" customWidth="1"/>
    <col min="14" max="14" width="15" customWidth="1"/>
    <col min="16" max="16" width="18.33203125" customWidth="1"/>
    <col min="17" max="17" width="15.21875" customWidth="1"/>
    <col min="18" max="18" width="24.21875" customWidth="1"/>
    <col min="19" max="19" width="18.109375" customWidth="1"/>
    <col min="20" max="20" width="14.77734375" customWidth="1"/>
  </cols>
  <sheetData>
    <row r="1" spans="2:20" ht="16.2" x14ac:dyDescent="0.3">
      <c r="B1" s="44" t="s">
        <v>33</v>
      </c>
      <c r="C1" s="45" t="s">
        <v>68</v>
      </c>
      <c r="D1" s="9"/>
      <c r="E1" s="9"/>
      <c r="F1" s="9"/>
      <c r="G1" s="9"/>
      <c r="H1" s="44" t="s">
        <v>34</v>
      </c>
      <c r="I1" s="45"/>
      <c r="J1" s="45"/>
      <c r="K1" s="45"/>
      <c r="L1" s="45"/>
      <c r="M1" s="45"/>
      <c r="N1" s="44" t="s">
        <v>39</v>
      </c>
      <c r="O1" s="45"/>
      <c r="P1" s="9"/>
      <c r="Q1" s="9"/>
      <c r="R1" s="9"/>
      <c r="S1" s="9"/>
      <c r="T1" s="46"/>
    </row>
    <row r="2" spans="2:20" x14ac:dyDescent="0.3">
      <c r="B2" s="2" t="s">
        <v>48</v>
      </c>
      <c r="C2" s="3" t="s">
        <v>10</v>
      </c>
      <c r="D2" s="3" t="s">
        <v>61</v>
      </c>
      <c r="E2" s="3" t="s">
        <v>62</v>
      </c>
      <c r="F2" s="3" t="s">
        <v>63</v>
      </c>
      <c r="G2" s="3" t="s">
        <v>64</v>
      </c>
      <c r="H2" s="2" t="s">
        <v>48</v>
      </c>
      <c r="I2" s="3" t="s">
        <v>10</v>
      </c>
      <c r="J2" s="3" t="s">
        <v>61</v>
      </c>
      <c r="K2" s="3" t="s">
        <v>62</v>
      </c>
      <c r="L2" s="3" t="s">
        <v>63</v>
      </c>
      <c r="M2" s="3" t="s">
        <v>64</v>
      </c>
      <c r="N2" s="3" t="s">
        <v>64</v>
      </c>
      <c r="O2" s="3" t="s">
        <v>65</v>
      </c>
      <c r="P2" s="3" t="s">
        <v>66</v>
      </c>
      <c r="Q2" s="3" t="s">
        <v>44</v>
      </c>
      <c r="R2" s="3" t="s">
        <v>67</v>
      </c>
      <c r="S2" s="3" t="s">
        <v>10</v>
      </c>
      <c r="T2" s="7" t="s">
        <v>61</v>
      </c>
    </row>
    <row r="3" spans="2:20" x14ac:dyDescent="0.3">
      <c r="B3" s="20">
        <v>1412.26</v>
      </c>
      <c r="C3" s="9">
        <v>42.4</v>
      </c>
      <c r="D3" s="9">
        <v>162.94999999999999</v>
      </c>
      <c r="E3" s="9">
        <v>78.69</v>
      </c>
      <c r="F3" s="9">
        <v>45.54</v>
      </c>
      <c r="G3" s="9">
        <v>37.85</v>
      </c>
      <c r="H3" s="20">
        <v>1928.55</v>
      </c>
      <c r="I3" s="9">
        <v>49.55</v>
      </c>
      <c r="J3" s="9">
        <v>167.33</v>
      </c>
      <c r="K3" s="9">
        <v>73.87</v>
      </c>
      <c r="L3" s="9">
        <v>36.799999999999997</v>
      </c>
      <c r="M3" s="9">
        <v>48.07</v>
      </c>
      <c r="N3" s="20">
        <v>74.959999999999994</v>
      </c>
      <c r="O3" s="9">
        <v>61.78</v>
      </c>
      <c r="P3" s="9">
        <v>56.13</v>
      </c>
      <c r="Q3" s="9">
        <v>33.74</v>
      </c>
      <c r="R3" s="9">
        <v>2846.66</v>
      </c>
      <c r="S3" s="9">
        <v>60.2</v>
      </c>
      <c r="T3" s="46">
        <v>201.81</v>
      </c>
    </row>
    <row r="4" spans="2:20" x14ac:dyDescent="0.3">
      <c r="B4" s="47">
        <v>2513.71</v>
      </c>
      <c r="C4">
        <v>56.57</v>
      </c>
      <c r="D4">
        <v>202.83</v>
      </c>
      <c r="E4">
        <v>88.4</v>
      </c>
      <c r="F4">
        <v>45.31</v>
      </c>
      <c r="G4">
        <v>48.17</v>
      </c>
      <c r="H4" s="47">
        <v>2825.99</v>
      </c>
      <c r="I4">
        <v>59.98</v>
      </c>
      <c r="J4">
        <v>202.82</v>
      </c>
      <c r="K4">
        <v>66.56</v>
      </c>
      <c r="L4">
        <v>55.18</v>
      </c>
      <c r="M4">
        <v>41.04</v>
      </c>
      <c r="N4" s="47">
        <v>48.17</v>
      </c>
      <c r="O4">
        <v>58.35</v>
      </c>
      <c r="P4">
        <v>81.89</v>
      </c>
      <c r="Q4">
        <v>51.52</v>
      </c>
      <c r="R4">
        <v>2830.35</v>
      </c>
      <c r="S4">
        <v>60.03</v>
      </c>
      <c r="T4" s="48">
        <v>193.18</v>
      </c>
    </row>
    <row r="5" spans="2:20" x14ac:dyDescent="0.3">
      <c r="B5" s="47">
        <v>2049.5</v>
      </c>
      <c r="C5">
        <v>51.08</v>
      </c>
      <c r="D5">
        <v>199.19</v>
      </c>
      <c r="E5">
        <v>85.85</v>
      </c>
      <c r="F5">
        <v>30.87</v>
      </c>
      <c r="G5">
        <v>37.82</v>
      </c>
      <c r="H5" s="47">
        <v>3496.61</v>
      </c>
      <c r="I5">
        <v>66.72</v>
      </c>
      <c r="J5">
        <v>232.45</v>
      </c>
      <c r="K5">
        <v>62.46</v>
      </c>
      <c r="L5">
        <v>41.37</v>
      </c>
      <c r="M5">
        <v>41</v>
      </c>
      <c r="N5" s="47">
        <v>61.48</v>
      </c>
      <c r="O5">
        <v>44.92</v>
      </c>
      <c r="P5">
        <v>35.53</v>
      </c>
      <c r="Q5">
        <v>24.57</v>
      </c>
      <c r="R5">
        <v>2918.7</v>
      </c>
      <c r="S5">
        <v>60.96</v>
      </c>
      <c r="T5" s="48">
        <v>204.05</v>
      </c>
    </row>
    <row r="6" spans="2:20" x14ac:dyDescent="0.3">
      <c r="B6" s="47">
        <v>1747.53</v>
      </c>
      <c r="C6">
        <v>47.17</v>
      </c>
      <c r="D6">
        <v>172.53</v>
      </c>
      <c r="E6">
        <v>90.45</v>
      </c>
      <c r="F6">
        <v>35.46</v>
      </c>
      <c r="G6">
        <v>49.64</v>
      </c>
      <c r="H6" s="47">
        <v>4360.12</v>
      </c>
      <c r="I6">
        <v>74.510000000000005</v>
      </c>
      <c r="J6">
        <v>251.94</v>
      </c>
      <c r="K6">
        <v>64.75</v>
      </c>
      <c r="L6">
        <v>50.57</v>
      </c>
      <c r="M6">
        <v>38.61</v>
      </c>
      <c r="N6" s="47">
        <v>60.67</v>
      </c>
      <c r="O6">
        <v>43.34</v>
      </c>
      <c r="P6">
        <v>30.6</v>
      </c>
      <c r="Q6">
        <v>72.25</v>
      </c>
      <c r="R6">
        <v>1581.26</v>
      </c>
      <c r="S6">
        <v>44.87</v>
      </c>
      <c r="T6" s="48">
        <v>145.96</v>
      </c>
    </row>
    <row r="7" spans="2:20" x14ac:dyDescent="0.3">
      <c r="B7" s="47">
        <v>1505.06</v>
      </c>
      <c r="C7">
        <v>43.78</v>
      </c>
      <c r="D7">
        <v>151.83000000000001</v>
      </c>
      <c r="E7">
        <v>77.14</v>
      </c>
      <c r="F7">
        <v>60.45</v>
      </c>
      <c r="G7">
        <v>43.34</v>
      </c>
      <c r="H7" s="47">
        <v>5612.12</v>
      </c>
      <c r="I7">
        <v>84.53</v>
      </c>
      <c r="J7">
        <v>283.77</v>
      </c>
      <c r="K7">
        <v>98.48</v>
      </c>
      <c r="L7">
        <v>55.85</v>
      </c>
      <c r="M7">
        <v>58.31</v>
      </c>
      <c r="N7" s="47">
        <v>53.58</v>
      </c>
      <c r="O7">
        <v>59.09</v>
      </c>
      <c r="P7">
        <v>28.13</v>
      </c>
      <c r="Q7">
        <v>44.24</v>
      </c>
      <c r="R7">
        <v>1629.09</v>
      </c>
      <c r="S7">
        <v>45.54</v>
      </c>
      <c r="T7" s="48">
        <v>148.56</v>
      </c>
    </row>
    <row r="8" spans="2:20" x14ac:dyDescent="0.3">
      <c r="B8" s="47">
        <v>1960.19</v>
      </c>
      <c r="C8">
        <v>49.96</v>
      </c>
      <c r="D8">
        <v>166.49</v>
      </c>
      <c r="E8">
        <v>84.8</v>
      </c>
      <c r="F8">
        <v>50.57</v>
      </c>
      <c r="G8">
        <v>37.82</v>
      </c>
      <c r="H8" s="47">
        <v>4708.6099999999997</v>
      </c>
      <c r="I8">
        <v>77.430000000000007</v>
      </c>
      <c r="J8">
        <v>254.58</v>
      </c>
      <c r="K8">
        <v>68.86</v>
      </c>
      <c r="L8">
        <v>39.49</v>
      </c>
      <c r="M8">
        <v>56.73</v>
      </c>
      <c r="N8" s="47">
        <v>66.180000000000007</v>
      </c>
      <c r="O8">
        <v>44.91</v>
      </c>
      <c r="P8">
        <v>42.45</v>
      </c>
      <c r="Q8">
        <v>62.85</v>
      </c>
      <c r="R8">
        <v>2181.75</v>
      </c>
      <c r="S8">
        <v>52.71</v>
      </c>
      <c r="T8" s="48">
        <v>183.92</v>
      </c>
    </row>
    <row r="9" spans="2:20" x14ac:dyDescent="0.3">
      <c r="B9" s="47">
        <v>1357.45</v>
      </c>
      <c r="C9">
        <v>41.57</v>
      </c>
      <c r="D9">
        <v>151.58000000000001</v>
      </c>
      <c r="E9">
        <v>78.680000000000007</v>
      </c>
      <c r="F9">
        <v>49.93</v>
      </c>
      <c r="G9">
        <v>40.18</v>
      </c>
      <c r="H9" s="47">
        <v>3853.56</v>
      </c>
      <c r="I9">
        <v>70.05</v>
      </c>
      <c r="J9">
        <v>236.47</v>
      </c>
      <c r="K9">
        <v>74.31</v>
      </c>
      <c r="L9">
        <v>48.64</v>
      </c>
      <c r="M9">
        <v>49.64</v>
      </c>
      <c r="N9" s="47">
        <v>81.94</v>
      </c>
      <c r="O9">
        <v>52</v>
      </c>
      <c r="P9">
        <v>35.020000000000003</v>
      </c>
      <c r="Q9">
        <v>46.48</v>
      </c>
      <c r="R9">
        <v>505.47</v>
      </c>
      <c r="S9">
        <v>25.37</v>
      </c>
      <c r="T9" s="48">
        <v>84.18</v>
      </c>
    </row>
    <row r="10" spans="2:20" x14ac:dyDescent="0.3">
      <c r="B10" s="47">
        <v>2556.4299999999998</v>
      </c>
      <c r="C10">
        <v>57.05</v>
      </c>
      <c r="D10">
        <v>230.21</v>
      </c>
      <c r="E10">
        <v>80.72</v>
      </c>
      <c r="F10">
        <v>42.69</v>
      </c>
      <c r="G10">
        <v>26.8</v>
      </c>
      <c r="H10" s="47">
        <v>2710.77</v>
      </c>
      <c r="I10">
        <v>58.75</v>
      </c>
      <c r="J10">
        <v>203.14</v>
      </c>
      <c r="K10">
        <v>91.2</v>
      </c>
      <c r="L10">
        <v>19.7</v>
      </c>
      <c r="M10">
        <v>52.03</v>
      </c>
      <c r="N10" s="47">
        <v>63.83</v>
      </c>
      <c r="O10">
        <v>49.64</v>
      </c>
      <c r="P10">
        <v>28.66</v>
      </c>
      <c r="Q10">
        <v>36.57</v>
      </c>
      <c r="R10">
        <v>4152.01</v>
      </c>
      <c r="S10">
        <v>72.709999999999994</v>
      </c>
      <c r="T10" s="48">
        <v>240.65</v>
      </c>
    </row>
    <row r="11" spans="2:20" x14ac:dyDescent="0.3">
      <c r="B11" s="47">
        <v>2838.05</v>
      </c>
      <c r="C11">
        <v>60.11</v>
      </c>
      <c r="D11">
        <v>213.5</v>
      </c>
      <c r="E11">
        <v>82.25</v>
      </c>
      <c r="F11">
        <v>37.44</v>
      </c>
      <c r="G11">
        <v>35.46</v>
      </c>
      <c r="H11" s="47">
        <v>2839.33</v>
      </c>
      <c r="I11">
        <v>60.13</v>
      </c>
      <c r="J11">
        <v>201.74</v>
      </c>
      <c r="K11">
        <v>83.43</v>
      </c>
      <c r="L11">
        <v>39.409999999999997</v>
      </c>
      <c r="M11">
        <v>65.400000000000006</v>
      </c>
      <c r="N11" s="47">
        <v>70.91</v>
      </c>
      <c r="O11">
        <v>37.83</v>
      </c>
      <c r="P11">
        <v>22.74</v>
      </c>
      <c r="Q11">
        <v>27.22</v>
      </c>
      <c r="R11">
        <v>2175.0300000000002</v>
      </c>
      <c r="S11">
        <v>52.62</v>
      </c>
      <c r="T11" s="48">
        <v>173.71</v>
      </c>
    </row>
    <row r="12" spans="2:20" x14ac:dyDescent="0.3">
      <c r="B12" s="47">
        <v>2681.65</v>
      </c>
      <c r="C12">
        <v>58.43</v>
      </c>
      <c r="D12">
        <v>210.92</v>
      </c>
      <c r="E12">
        <v>89.4</v>
      </c>
      <c r="F12">
        <v>38.75</v>
      </c>
      <c r="G12">
        <v>38.619999999999997</v>
      </c>
      <c r="H12" s="47">
        <v>2623.3</v>
      </c>
      <c r="I12">
        <v>57.79</v>
      </c>
      <c r="J12">
        <v>188.07</v>
      </c>
      <c r="K12">
        <v>87.53</v>
      </c>
      <c r="L12">
        <v>39.54</v>
      </c>
      <c r="M12">
        <v>53.6</v>
      </c>
      <c r="N12" s="47">
        <v>51.22</v>
      </c>
      <c r="O12">
        <v>45.7</v>
      </c>
      <c r="P12">
        <v>38.32</v>
      </c>
      <c r="Q12">
        <v>21.18</v>
      </c>
      <c r="R12">
        <v>2104.06</v>
      </c>
      <c r="S12">
        <v>51.76</v>
      </c>
      <c r="T12" s="48">
        <v>190.51</v>
      </c>
    </row>
    <row r="13" spans="2:20" x14ac:dyDescent="0.3">
      <c r="B13" s="47">
        <v>1051.8900000000001</v>
      </c>
      <c r="C13">
        <v>36.6</v>
      </c>
      <c r="D13">
        <v>130.41</v>
      </c>
      <c r="E13">
        <v>66.930000000000007</v>
      </c>
      <c r="F13">
        <v>35.47</v>
      </c>
      <c r="G13">
        <v>31.52</v>
      </c>
      <c r="H13" s="47">
        <v>3070.94</v>
      </c>
      <c r="I13">
        <v>62.53</v>
      </c>
      <c r="J13">
        <v>201.34</v>
      </c>
      <c r="K13">
        <v>76.59</v>
      </c>
      <c r="L13">
        <v>44</v>
      </c>
      <c r="M13">
        <v>51.21</v>
      </c>
      <c r="N13" s="47">
        <v>40.19</v>
      </c>
      <c r="O13">
        <v>60.8</v>
      </c>
      <c r="P13">
        <v>50.32</v>
      </c>
      <c r="Q13">
        <v>16.78</v>
      </c>
      <c r="R13">
        <v>2581.0500000000002</v>
      </c>
      <c r="S13">
        <v>57.33</v>
      </c>
      <c r="T13" s="48">
        <v>198.78</v>
      </c>
    </row>
    <row r="14" spans="2:20" x14ac:dyDescent="0.3">
      <c r="B14" s="47">
        <v>818.51</v>
      </c>
      <c r="C14">
        <v>32.28</v>
      </c>
      <c r="D14">
        <v>111.17</v>
      </c>
      <c r="E14">
        <v>60.29</v>
      </c>
      <c r="F14">
        <v>21.67</v>
      </c>
      <c r="G14">
        <v>35.46</v>
      </c>
      <c r="H14" s="47">
        <v>4210.01</v>
      </c>
      <c r="I14">
        <v>73.209999999999994</v>
      </c>
      <c r="J14">
        <v>256.85000000000002</v>
      </c>
      <c r="K14">
        <v>100.77</v>
      </c>
      <c r="L14">
        <v>58.45</v>
      </c>
      <c r="M14">
        <v>61.46</v>
      </c>
      <c r="N14" s="47">
        <v>28.38</v>
      </c>
      <c r="O14">
        <v>57.57</v>
      </c>
      <c r="P14">
        <v>26.23</v>
      </c>
      <c r="Q14">
        <v>41.31</v>
      </c>
      <c r="R14">
        <v>1596.99</v>
      </c>
      <c r="S14">
        <v>45.09</v>
      </c>
      <c r="T14" s="48">
        <v>160.72</v>
      </c>
    </row>
    <row r="15" spans="2:20" x14ac:dyDescent="0.3">
      <c r="B15" s="47">
        <v>1313.46</v>
      </c>
      <c r="C15">
        <v>40.89</v>
      </c>
      <c r="D15">
        <v>164.61</v>
      </c>
      <c r="E15">
        <v>64.88</v>
      </c>
      <c r="F15">
        <v>39.409999999999997</v>
      </c>
      <c r="G15">
        <v>59.1</v>
      </c>
      <c r="H15" s="47">
        <v>3675.36</v>
      </c>
      <c r="I15">
        <v>68.41</v>
      </c>
      <c r="J15">
        <v>235.28</v>
      </c>
      <c r="K15">
        <v>85.71</v>
      </c>
      <c r="L15">
        <v>47.29</v>
      </c>
      <c r="M15">
        <v>48.09</v>
      </c>
      <c r="N15" s="47">
        <v>45.73</v>
      </c>
      <c r="O15">
        <v>55.16</v>
      </c>
      <c r="P15">
        <v>67.7</v>
      </c>
      <c r="Q15">
        <v>31.98</v>
      </c>
      <c r="R15">
        <v>3060.86</v>
      </c>
      <c r="S15">
        <v>62.43</v>
      </c>
      <c r="T15" s="48">
        <v>211.63</v>
      </c>
    </row>
    <row r="16" spans="2:20" x14ac:dyDescent="0.3">
      <c r="B16" s="47">
        <v>1292.5</v>
      </c>
      <c r="C16">
        <v>40.57</v>
      </c>
      <c r="D16">
        <v>174.87</v>
      </c>
      <c r="E16">
        <v>60.28</v>
      </c>
      <c r="F16">
        <v>44.78</v>
      </c>
      <c r="G16">
        <v>48.85</v>
      </c>
      <c r="H16" s="47">
        <v>3542.58</v>
      </c>
      <c r="I16">
        <v>67.16</v>
      </c>
      <c r="J16">
        <v>234.41</v>
      </c>
      <c r="K16">
        <v>86.17</v>
      </c>
      <c r="L16">
        <v>62.39</v>
      </c>
      <c r="M16">
        <v>63.05</v>
      </c>
      <c r="N16" s="47">
        <v>56.73</v>
      </c>
      <c r="O16">
        <v>50.43</v>
      </c>
      <c r="P16">
        <v>26.27</v>
      </c>
      <c r="Q16">
        <v>36.19</v>
      </c>
      <c r="R16">
        <v>1898.39</v>
      </c>
      <c r="S16">
        <v>49.16</v>
      </c>
      <c r="T16" s="48">
        <v>162.28</v>
      </c>
    </row>
    <row r="17" spans="2:20" x14ac:dyDescent="0.3">
      <c r="B17" s="47">
        <v>2034.93</v>
      </c>
      <c r="C17">
        <v>50.9</v>
      </c>
      <c r="D17">
        <v>175.91</v>
      </c>
      <c r="E17">
        <v>58.24</v>
      </c>
      <c r="F17">
        <v>32.18</v>
      </c>
      <c r="G17">
        <v>39.4</v>
      </c>
      <c r="H17" s="47">
        <v>3976.53</v>
      </c>
      <c r="I17">
        <v>71.16</v>
      </c>
      <c r="J17">
        <v>251.25</v>
      </c>
      <c r="K17">
        <v>84.8</v>
      </c>
      <c r="L17">
        <v>43.39</v>
      </c>
      <c r="M17">
        <v>52.8</v>
      </c>
      <c r="N17" s="47">
        <v>48.06</v>
      </c>
      <c r="O17">
        <v>31.52</v>
      </c>
      <c r="P17">
        <v>42.14</v>
      </c>
      <c r="Q17">
        <v>29.41</v>
      </c>
      <c r="R17">
        <v>1747.25</v>
      </c>
      <c r="S17">
        <v>47.17</v>
      </c>
      <c r="T17" s="48">
        <v>159.13999999999999</v>
      </c>
    </row>
    <row r="18" spans="2:20" x14ac:dyDescent="0.3">
      <c r="B18" s="47">
        <v>1211.21</v>
      </c>
      <c r="C18">
        <v>39.270000000000003</v>
      </c>
      <c r="D18">
        <v>151.85</v>
      </c>
      <c r="E18">
        <v>68.459999999999994</v>
      </c>
      <c r="F18">
        <v>17.09</v>
      </c>
      <c r="G18">
        <v>53.6</v>
      </c>
      <c r="H18" s="47">
        <v>3146.53</v>
      </c>
      <c r="I18">
        <v>63.3</v>
      </c>
      <c r="J18">
        <v>222.51</v>
      </c>
      <c r="K18">
        <v>96.2</v>
      </c>
      <c r="L18">
        <v>48.01</v>
      </c>
      <c r="M18">
        <v>62.24</v>
      </c>
      <c r="N18" s="47">
        <v>39.4</v>
      </c>
      <c r="O18">
        <v>59.88</v>
      </c>
      <c r="P18">
        <v>61.31</v>
      </c>
      <c r="Q18">
        <v>42.82</v>
      </c>
      <c r="R18">
        <v>946.35</v>
      </c>
      <c r="S18">
        <v>34.71</v>
      </c>
      <c r="T18" s="48">
        <v>113.98</v>
      </c>
    </row>
    <row r="19" spans="2:20" x14ac:dyDescent="0.3">
      <c r="B19" s="47">
        <v>1904.25</v>
      </c>
      <c r="C19">
        <v>49.24</v>
      </c>
      <c r="D19">
        <v>196.26</v>
      </c>
      <c r="E19">
        <v>83.79</v>
      </c>
      <c r="F19">
        <v>35.47</v>
      </c>
      <c r="G19">
        <v>55.16</v>
      </c>
      <c r="H19" s="47">
        <v>3536.27</v>
      </c>
      <c r="I19">
        <v>67.099999999999994</v>
      </c>
      <c r="J19">
        <v>233.44</v>
      </c>
      <c r="K19">
        <v>106.71</v>
      </c>
      <c r="L19">
        <v>41.14</v>
      </c>
      <c r="M19">
        <v>51.27</v>
      </c>
      <c r="N19" s="47">
        <v>40.18</v>
      </c>
      <c r="O19">
        <v>57.52</v>
      </c>
      <c r="P19">
        <v>63.43</v>
      </c>
      <c r="Q19">
        <v>39.44</v>
      </c>
      <c r="R19">
        <v>1346.75</v>
      </c>
      <c r="S19">
        <v>41.41</v>
      </c>
      <c r="T19" s="48">
        <v>143.6</v>
      </c>
    </row>
    <row r="20" spans="2:20" x14ac:dyDescent="0.3">
      <c r="B20" s="47">
        <v>3158.11</v>
      </c>
      <c r="C20">
        <v>63.41</v>
      </c>
      <c r="D20">
        <v>215.62</v>
      </c>
      <c r="E20">
        <v>55.17</v>
      </c>
      <c r="F20">
        <v>39.4</v>
      </c>
      <c r="G20">
        <v>49.64</v>
      </c>
      <c r="H20" s="47">
        <v>4272.26</v>
      </c>
      <c r="I20">
        <v>73.75</v>
      </c>
      <c r="J20">
        <v>252.68</v>
      </c>
      <c r="K20">
        <v>78.430000000000007</v>
      </c>
      <c r="L20">
        <v>68.31</v>
      </c>
      <c r="M20">
        <v>49.66</v>
      </c>
      <c r="N20" s="47">
        <v>44.91</v>
      </c>
      <c r="O20">
        <v>54.39</v>
      </c>
      <c r="P20">
        <v>26.12</v>
      </c>
      <c r="Q20">
        <v>41.7</v>
      </c>
      <c r="R20">
        <v>2805.02</v>
      </c>
      <c r="S20">
        <v>59.76</v>
      </c>
      <c r="T20" s="48">
        <v>196.8</v>
      </c>
    </row>
    <row r="21" spans="2:20" x14ac:dyDescent="0.3">
      <c r="B21" s="47">
        <v>1464.18</v>
      </c>
      <c r="C21">
        <v>43.18</v>
      </c>
      <c r="D21">
        <v>176.22</v>
      </c>
      <c r="E21">
        <v>63.86</v>
      </c>
      <c r="F21">
        <v>73.56</v>
      </c>
      <c r="G21">
        <v>50.45</v>
      </c>
      <c r="H21" s="47">
        <v>2283.9499999999998</v>
      </c>
      <c r="I21">
        <v>53.93</v>
      </c>
      <c r="J21">
        <v>195.7</v>
      </c>
      <c r="K21">
        <v>87.55</v>
      </c>
      <c r="L21">
        <v>46.63</v>
      </c>
      <c r="M21">
        <v>51.22</v>
      </c>
      <c r="N21" s="47">
        <v>47.28</v>
      </c>
      <c r="O21">
        <v>53.58</v>
      </c>
      <c r="P21">
        <v>34.1</v>
      </c>
      <c r="Q21">
        <v>24.25</v>
      </c>
      <c r="R21">
        <v>6312.87</v>
      </c>
      <c r="S21">
        <v>89.65</v>
      </c>
      <c r="T21" s="48">
        <v>289.41000000000003</v>
      </c>
    </row>
    <row r="22" spans="2:20" x14ac:dyDescent="0.3">
      <c r="B22" s="47">
        <v>1726.14</v>
      </c>
      <c r="C22">
        <v>46.88</v>
      </c>
      <c r="D22">
        <v>187.36</v>
      </c>
      <c r="E22">
        <v>43.43</v>
      </c>
      <c r="F22">
        <v>70.27</v>
      </c>
      <c r="G22">
        <v>48.09</v>
      </c>
      <c r="H22" s="47">
        <v>2618.1999999999998</v>
      </c>
      <c r="I22">
        <v>57.74</v>
      </c>
      <c r="J22">
        <v>204.92</v>
      </c>
      <c r="K22">
        <v>90.27</v>
      </c>
      <c r="L22">
        <v>38.090000000000003</v>
      </c>
      <c r="M22">
        <v>52.03</v>
      </c>
      <c r="N22" s="47">
        <v>54.37</v>
      </c>
      <c r="O22">
        <v>59.88</v>
      </c>
      <c r="P22">
        <v>41.15</v>
      </c>
      <c r="Q22">
        <v>76.28</v>
      </c>
      <c r="R22">
        <v>1278.78</v>
      </c>
      <c r="S22">
        <v>40.35</v>
      </c>
      <c r="T22" s="48">
        <v>131.47999999999999</v>
      </c>
    </row>
    <row r="23" spans="2:20" x14ac:dyDescent="0.3">
      <c r="B23" s="47">
        <v>1454.34</v>
      </c>
      <c r="C23">
        <v>43.03</v>
      </c>
      <c r="D23">
        <v>164.64</v>
      </c>
      <c r="E23">
        <v>74.08</v>
      </c>
      <c r="F23">
        <v>61.08</v>
      </c>
      <c r="G23">
        <v>42.61</v>
      </c>
      <c r="H23" s="47">
        <v>4467.08</v>
      </c>
      <c r="I23">
        <v>75.42</v>
      </c>
      <c r="J23">
        <v>258.89999999999998</v>
      </c>
      <c r="K23">
        <v>75.23</v>
      </c>
      <c r="L23">
        <v>42.03</v>
      </c>
      <c r="M23">
        <v>47.44</v>
      </c>
      <c r="N23" s="47">
        <v>45.71</v>
      </c>
      <c r="O23">
        <v>59.09</v>
      </c>
      <c r="P23">
        <v>67.650000000000006</v>
      </c>
      <c r="Q23">
        <v>29.18</v>
      </c>
      <c r="R23">
        <v>1691.04</v>
      </c>
      <c r="S23">
        <v>46.4</v>
      </c>
      <c r="T23" s="48">
        <v>161.38</v>
      </c>
    </row>
    <row r="24" spans="2:20" x14ac:dyDescent="0.3">
      <c r="B24" s="47">
        <v>2396.96</v>
      </c>
      <c r="C24">
        <v>55.24</v>
      </c>
      <c r="D24">
        <v>218.94</v>
      </c>
      <c r="E24">
        <v>74.59</v>
      </c>
      <c r="F24">
        <v>57.79</v>
      </c>
      <c r="G24">
        <v>43.36</v>
      </c>
      <c r="H24" s="47">
        <v>2834.38</v>
      </c>
      <c r="I24">
        <v>60.07</v>
      </c>
      <c r="J24">
        <v>218.64</v>
      </c>
      <c r="K24">
        <v>75.23</v>
      </c>
      <c r="L24">
        <v>60.42</v>
      </c>
      <c r="M24">
        <v>76.430000000000007</v>
      </c>
      <c r="N24" s="47">
        <v>41.77</v>
      </c>
      <c r="O24">
        <v>63.03</v>
      </c>
      <c r="P24">
        <v>47.82</v>
      </c>
      <c r="Q24">
        <v>81.56</v>
      </c>
      <c r="R24">
        <v>1752.45</v>
      </c>
      <c r="S24">
        <v>47.24</v>
      </c>
      <c r="T24" s="48">
        <v>169.91</v>
      </c>
    </row>
    <row r="25" spans="2:20" x14ac:dyDescent="0.3">
      <c r="B25" s="47">
        <v>2033.16</v>
      </c>
      <c r="C25">
        <v>50.88</v>
      </c>
      <c r="D25">
        <v>208.62</v>
      </c>
      <c r="E25">
        <v>64.88</v>
      </c>
      <c r="F25">
        <v>30.58</v>
      </c>
      <c r="G25">
        <v>50.48</v>
      </c>
      <c r="H25" s="47">
        <v>2880.62</v>
      </c>
      <c r="I25">
        <v>60.56</v>
      </c>
      <c r="J25">
        <v>219.71</v>
      </c>
      <c r="K25">
        <v>82.52</v>
      </c>
      <c r="L25">
        <v>32.840000000000003</v>
      </c>
      <c r="M25">
        <v>49.66</v>
      </c>
      <c r="N25" s="47">
        <v>43.34</v>
      </c>
      <c r="O25">
        <v>37.82</v>
      </c>
      <c r="P25">
        <v>56.26</v>
      </c>
      <c r="Q25">
        <v>65.37</v>
      </c>
      <c r="R25">
        <v>2028.88</v>
      </c>
      <c r="S25">
        <v>50.83</v>
      </c>
      <c r="T25" s="48">
        <v>169.8</v>
      </c>
    </row>
    <row r="26" spans="2:20" x14ac:dyDescent="0.3">
      <c r="B26" s="47">
        <v>1769.63</v>
      </c>
      <c r="C26">
        <v>47.47</v>
      </c>
      <c r="D26">
        <v>172.74</v>
      </c>
      <c r="E26">
        <v>82.79</v>
      </c>
      <c r="F26">
        <v>20.53</v>
      </c>
      <c r="G26">
        <v>42.55</v>
      </c>
      <c r="H26" s="47">
        <v>3214.66</v>
      </c>
      <c r="I26">
        <v>63.98</v>
      </c>
      <c r="J26">
        <v>237.49</v>
      </c>
      <c r="K26">
        <v>90.27</v>
      </c>
      <c r="L26">
        <v>51.95</v>
      </c>
      <c r="M26">
        <v>60.69</v>
      </c>
      <c r="N26" s="47">
        <v>65.400000000000006</v>
      </c>
      <c r="O26">
        <v>39.4</v>
      </c>
      <c r="P26">
        <v>35.159999999999997</v>
      </c>
      <c r="Q26">
        <v>36.380000000000003</v>
      </c>
      <c r="R26">
        <v>1204.43</v>
      </c>
      <c r="S26">
        <v>39.159999999999997</v>
      </c>
      <c r="T26" s="48">
        <v>127.73</v>
      </c>
    </row>
    <row r="27" spans="2:20" x14ac:dyDescent="0.3">
      <c r="B27" s="47">
        <v>1578.06</v>
      </c>
      <c r="C27">
        <v>44.82</v>
      </c>
      <c r="D27">
        <v>165.2</v>
      </c>
      <c r="E27">
        <v>72.540000000000006</v>
      </c>
      <c r="F27">
        <v>30.21</v>
      </c>
      <c r="G27">
        <v>42.58</v>
      </c>
      <c r="H27" s="47">
        <v>3021.2</v>
      </c>
      <c r="I27">
        <v>62.02</v>
      </c>
      <c r="J27">
        <v>207.73</v>
      </c>
      <c r="K27">
        <v>85.71</v>
      </c>
      <c r="L27">
        <v>47.28</v>
      </c>
      <c r="M27">
        <v>31.53</v>
      </c>
      <c r="N27" s="47">
        <v>40.18</v>
      </c>
      <c r="O27">
        <v>39.4</v>
      </c>
      <c r="P27">
        <v>44.21</v>
      </c>
      <c r="Q27">
        <v>31.84</v>
      </c>
      <c r="R27">
        <v>990.6</v>
      </c>
      <c r="S27">
        <v>35.51</v>
      </c>
      <c r="T27" s="48">
        <v>115.5</v>
      </c>
    </row>
    <row r="28" spans="2:20" x14ac:dyDescent="0.3">
      <c r="B28" s="47">
        <v>1777.9</v>
      </c>
      <c r="C28">
        <v>47.58</v>
      </c>
      <c r="D28">
        <v>197.65</v>
      </c>
      <c r="E28">
        <v>69.989999999999995</v>
      </c>
      <c r="F28">
        <v>27.42</v>
      </c>
      <c r="G28">
        <v>48.85</v>
      </c>
      <c r="H28" s="47">
        <v>3587.82</v>
      </c>
      <c r="I28">
        <v>67.59</v>
      </c>
      <c r="J28">
        <v>223.33</v>
      </c>
      <c r="K28">
        <v>70.67</v>
      </c>
      <c r="L28">
        <v>42.73</v>
      </c>
      <c r="M28">
        <v>25.23</v>
      </c>
      <c r="N28" s="47">
        <v>44.92</v>
      </c>
      <c r="O28">
        <v>36.24</v>
      </c>
      <c r="P28">
        <v>31.19</v>
      </c>
      <c r="Q28">
        <v>53.7</v>
      </c>
      <c r="R28">
        <v>3662.85</v>
      </c>
      <c r="S28">
        <v>68.290000000000006</v>
      </c>
      <c r="T28" s="48">
        <v>226.38</v>
      </c>
    </row>
    <row r="29" spans="2:20" x14ac:dyDescent="0.3">
      <c r="B29" s="47">
        <v>475.28</v>
      </c>
      <c r="C29">
        <v>24.6</v>
      </c>
      <c r="D29">
        <v>94.72</v>
      </c>
      <c r="E29">
        <v>68.97</v>
      </c>
      <c r="F29">
        <v>54.54</v>
      </c>
      <c r="G29">
        <v>57.52</v>
      </c>
      <c r="H29" s="47">
        <v>2574.34</v>
      </c>
      <c r="I29">
        <v>57.25</v>
      </c>
      <c r="J29">
        <v>205.97</v>
      </c>
      <c r="K29">
        <v>71.12</v>
      </c>
      <c r="L29">
        <v>28.9</v>
      </c>
      <c r="M29">
        <v>46.59</v>
      </c>
      <c r="N29" s="47">
        <v>47.28</v>
      </c>
      <c r="O29">
        <v>40.21</v>
      </c>
      <c r="P29">
        <v>73.349999999999994</v>
      </c>
      <c r="Q29">
        <v>20.6</v>
      </c>
      <c r="R29">
        <v>1389.88</v>
      </c>
      <c r="S29">
        <v>42.07</v>
      </c>
      <c r="T29" s="48">
        <v>139.13999999999999</v>
      </c>
    </row>
    <row r="30" spans="2:20" x14ac:dyDescent="0.3">
      <c r="B30" s="47">
        <v>706.46</v>
      </c>
      <c r="C30">
        <v>29.99</v>
      </c>
      <c r="D30">
        <v>108.98</v>
      </c>
      <c r="E30">
        <v>38.880000000000003</v>
      </c>
      <c r="F30">
        <v>48.6</v>
      </c>
      <c r="G30">
        <v>49.64</v>
      </c>
      <c r="H30" s="47">
        <v>4792.53</v>
      </c>
      <c r="I30">
        <v>78.12</v>
      </c>
      <c r="J30">
        <v>254.51</v>
      </c>
      <c r="K30">
        <v>84.81</v>
      </c>
      <c r="L30">
        <v>34.51</v>
      </c>
      <c r="M30">
        <v>37.03</v>
      </c>
      <c r="N30" s="47">
        <v>63.82</v>
      </c>
      <c r="O30">
        <v>46.49</v>
      </c>
      <c r="P30">
        <v>37.01</v>
      </c>
      <c r="Q30">
        <v>51.46</v>
      </c>
      <c r="R30">
        <v>1448.68</v>
      </c>
      <c r="S30">
        <v>42.95</v>
      </c>
      <c r="T30" s="48">
        <v>138.87</v>
      </c>
    </row>
    <row r="31" spans="2:20" x14ac:dyDescent="0.3">
      <c r="B31" s="47">
        <v>663.59</v>
      </c>
      <c r="C31">
        <v>29.07</v>
      </c>
      <c r="D31">
        <v>99.26</v>
      </c>
      <c r="E31">
        <v>49.58</v>
      </c>
      <c r="F31">
        <v>47.29</v>
      </c>
      <c r="G31">
        <v>53.6</v>
      </c>
      <c r="H31" s="47">
        <v>2787.3</v>
      </c>
      <c r="I31">
        <v>59.57</v>
      </c>
      <c r="J31">
        <v>195.97</v>
      </c>
      <c r="K31">
        <v>66.569999999999993</v>
      </c>
      <c r="L31">
        <v>28.67</v>
      </c>
      <c r="M31">
        <v>56.73</v>
      </c>
      <c r="N31" s="47">
        <v>78.790000000000006</v>
      </c>
      <c r="O31">
        <v>38.61</v>
      </c>
      <c r="P31">
        <v>79.08</v>
      </c>
      <c r="Q31">
        <v>28.9</v>
      </c>
      <c r="R31">
        <v>986.21</v>
      </c>
      <c r="S31">
        <v>35.44</v>
      </c>
      <c r="T31" s="48">
        <v>121.12</v>
      </c>
    </row>
    <row r="32" spans="2:20" x14ac:dyDescent="0.3">
      <c r="B32" s="47">
        <v>1202.07</v>
      </c>
      <c r="C32">
        <v>39.119999999999997</v>
      </c>
      <c r="D32">
        <v>162.38</v>
      </c>
      <c r="E32">
        <v>86.4</v>
      </c>
      <c r="F32">
        <v>32.86</v>
      </c>
      <c r="G32">
        <v>40.25</v>
      </c>
      <c r="H32" s="47">
        <v>2626.72</v>
      </c>
      <c r="I32">
        <v>57.83</v>
      </c>
      <c r="J32">
        <v>197.34</v>
      </c>
      <c r="K32">
        <v>62.46</v>
      </c>
      <c r="L32">
        <v>60.42</v>
      </c>
      <c r="M32">
        <v>65.44</v>
      </c>
      <c r="N32" s="47">
        <v>64.61</v>
      </c>
      <c r="O32">
        <v>35.46</v>
      </c>
      <c r="P32">
        <v>32.17</v>
      </c>
      <c r="Q32">
        <v>48.81</v>
      </c>
      <c r="R32">
        <v>1426.5</v>
      </c>
      <c r="S32">
        <v>42.62</v>
      </c>
      <c r="T32" s="48">
        <v>141.08000000000001</v>
      </c>
    </row>
    <row r="33" spans="2:20" x14ac:dyDescent="0.3">
      <c r="B33" s="47">
        <v>1767.82</v>
      </c>
      <c r="C33">
        <v>47.44</v>
      </c>
      <c r="D33">
        <v>160.88</v>
      </c>
      <c r="E33">
        <v>84.65</v>
      </c>
      <c r="F33">
        <v>40.74</v>
      </c>
      <c r="G33">
        <v>57.54</v>
      </c>
      <c r="H33" s="47">
        <v>3026.27</v>
      </c>
      <c r="I33">
        <v>62.07</v>
      </c>
      <c r="J33">
        <v>220.19</v>
      </c>
      <c r="K33">
        <v>82.52</v>
      </c>
      <c r="L33">
        <v>35.47</v>
      </c>
      <c r="M33">
        <v>40.18</v>
      </c>
      <c r="N33" s="47">
        <v>55.16</v>
      </c>
      <c r="O33">
        <v>43.34</v>
      </c>
      <c r="P33">
        <v>88.96</v>
      </c>
      <c r="Q33">
        <v>37.9</v>
      </c>
      <c r="R33">
        <v>879.07</v>
      </c>
      <c r="S33">
        <v>33.46</v>
      </c>
      <c r="T33" s="48">
        <v>123.53</v>
      </c>
    </row>
    <row r="34" spans="2:20" x14ac:dyDescent="0.3">
      <c r="B34" s="47">
        <v>1312.97</v>
      </c>
      <c r="C34">
        <v>40.89</v>
      </c>
      <c r="D34">
        <v>161.91</v>
      </c>
      <c r="E34">
        <v>76.63</v>
      </c>
      <c r="F34">
        <v>29.56</v>
      </c>
      <c r="G34">
        <v>54.42</v>
      </c>
      <c r="H34" s="47">
        <v>2556.52</v>
      </c>
      <c r="I34">
        <v>57.05</v>
      </c>
      <c r="J34">
        <v>186.07</v>
      </c>
      <c r="K34">
        <v>70.209999999999994</v>
      </c>
      <c r="L34">
        <v>38.090000000000003</v>
      </c>
      <c r="M34">
        <v>45.73</v>
      </c>
      <c r="N34" s="47">
        <v>43.34</v>
      </c>
      <c r="O34">
        <v>38.61</v>
      </c>
      <c r="P34">
        <v>54.14</v>
      </c>
      <c r="Q34">
        <v>41.73</v>
      </c>
      <c r="R34">
        <v>547.46</v>
      </c>
      <c r="S34">
        <v>26.4</v>
      </c>
      <c r="T34" s="48">
        <v>87.8</v>
      </c>
    </row>
    <row r="35" spans="2:20" x14ac:dyDescent="0.3">
      <c r="B35" s="47">
        <v>2460.39</v>
      </c>
      <c r="C35">
        <v>55.97</v>
      </c>
      <c r="D35">
        <v>195.08</v>
      </c>
      <c r="E35">
        <v>76.62</v>
      </c>
      <c r="F35">
        <v>38.090000000000003</v>
      </c>
      <c r="G35">
        <v>54.37</v>
      </c>
      <c r="H35" s="47">
        <v>3443.51</v>
      </c>
      <c r="I35">
        <v>66.209999999999994</v>
      </c>
      <c r="J35">
        <v>215.94</v>
      </c>
      <c r="K35">
        <v>58.82</v>
      </c>
      <c r="L35">
        <v>37.44</v>
      </c>
      <c r="M35">
        <v>52.03</v>
      </c>
      <c r="N35" s="47">
        <v>34.68</v>
      </c>
      <c r="O35">
        <v>37.03</v>
      </c>
      <c r="P35">
        <v>63.86</v>
      </c>
      <c r="Q35">
        <v>26.17</v>
      </c>
      <c r="R35">
        <v>1561.82</v>
      </c>
      <c r="S35">
        <v>44.59</v>
      </c>
      <c r="T35" s="48">
        <v>149.47999999999999</v>
      </c>
    </row>
    <row r="36" spans="2:20" x14ac:dyDescent="0.3">
      <c r="B36" s="47">
        <v>936.82</v>
      </c>
      <c r="C36">
        <v>34.54</v>
      </c>
      <c r="D36">
        <v>147.79</v>
      </c>
      <c r="E36">
        <v>79.08</v>
      </c>
      <c r="F36">
        <v>51.88</v>
      </c>
      <c r="G36">
        <v>36.25</v>
      </c>
      <c r="H36" s="47">
        <v>3481.7</v>
      </c>
      <c r="I36">
        <v>66.58</v>
      </c>
      <c r="J36">
        <v>220.91</v>
      </c>
      <c r="K36">
        <v>73.87</v>
      </c>
      <c r="L36">
        <v>32.83</v>
      </c>
      <c r="M36">
        <v>45.71</v>
      </c>
      <c r="N36" s="47">
        <v>45.7</v>
      </c>
      <c r="O36">
        <v>37.82</v>
      </c>
      <c r="P36">
        <v>46.46</v>
      </c>
      <c r="Q36">
        <v>36.04</v>
      </c>
      <c r="R36">
        <v>1008.17</v>
      </c>
      <c r="S36">
        <v>35.83</v>
      </c>
      <c r="T36" s="48">
        <v>117.31</v>
      </c>
    </row>
    <row r="37" spans="2:20" x14ac:dyDescent="0.3">
      <c r="B37" s="47">
        <v>1993.35</v>
      </c>
      <c r="C37">
        <v>50.38</v>
      </c>
      <c r="D37">
        <v>180.17</v>
      </c>
      <c r="E37">
        <v>91.34</v>
      </c>
      <c r="F37">
        <v>58.45</v>
      </c>
      <c r="G37">
        <v>60.67</v>
      </c>
      <c r="H37" s="47">
        <v>2203.0300000000002</v>
      </c>
      <c r="I37">
        <v>52.96</v>
      </c>
      <c r="J37">
        <v>182.55</v>
      </c>
      <c r="K37">
        <v>68.39</v>
      </c>
      <c r="L37">
        <v>22.37</v>
      </c>
      <c r="M37">
        <v>55.18</v>
      </c>
      <c r="N37" s="47">
        <v>58.39</v>
      </c>
      <c r="O37">
        <v>37.82</v>
      </c>
      <c r="P37">
        <v>27.76</v>
      </c>
      <c r="Q37">
        <v>29.7</v>
      </c>
      <c r="R37">
        <v>829.63</v>
      </c>
      <c r="S37">
        <v>32.5</v>
      </c>
      <c r="T37" s="48">
        <v>106.97</v>
      </c>
    </row>
    <row r="38" spans="2:20" x14ac:dyDescent="0.3">
      <c r="B38" s="47">
        <v>884.63</v>
      </c>
      <c r="C38">
        <v>33.56</v>
      </c>
      <c r="D38">
        <v>152.25</v>
      </c>
      <c r="E38">
        <v>76.62</v>
      </c>
      <c r="F38">
        <v>34.83</v>
      </c>
      <c r="G38">
        <v>40.19</v>
      </c>
      <c r="H38" s="47">
        <v>3040.51</v>
      </c>
      <c r="I38">
        <v>62.22</v>
      </c>
      <c r="J38">
        <v>210.96</v>
      </c>
      <c r="K38">
        <v>69.760000000000005</v>
      </c>
      <c r="L38">
        <v>65.03</v>
      </c>
      <c r="M38">
        <v>38.619999999999997</v>
      </c>
      <c r="N38" s="47">
        <v>33.880000000000003</v>
      </c>
      <c r="O38">
        <v>41.76</v>
      </c>
      <c r="P38">
        <v>17.37</v>
      </c>
      <c r="Q38">
        <v>45.9</v>
      </c>
      <c r="R38">
        <v>906.89</v>
      </c>
      <c r="S38">
        <v>33.979999999999997</v>
      </c>
      <c r="T38" s="48">
        <v>113.36</v>
      </c>
    </row>
    <row r="39" spans="2:20" x14ac:dyDescent="0.3">
      <c r="B39" s="47">
        <v>2040.53</v>
      </c>
      <c r="C39">
        <v>50.97</v>
      </c>
      <c r="D39">
        <v>205.26</v>
      </c>
      <c r="E39">
        <v>83.38</v>
      </c>
      <c r="F39">
        <v>27.59</v>
      </c>
      <c r="G39">
        <v>43.34</v>
      </c>
      <c r="H39" s="47">
        <v>3222.83</v>
      </c>
      <c r="I39">
        <v>64.06</v>
      </c>
      <c r="J39">
        <v>211.9</v>
      </c>
      <c r="K39">
        <v>62.92</v>
      </c>
      <c r="L39">
        <v>32.18</v>
      </c>
      <c r="M39">
        <v>22.06</v>
      </c>
      <c r="N39" s="47">
        <v>63.84</v>
      </c>
      <c r="O39">
        <v>37.82</v>
      </c>
      <c r="P39">
        <v>71.17</v>
      </c>
      <c r="Q39">
        <v>34.04</v>
      </c>
      <c r="R39">
        <v>781.76</v>
      </c>
      <c r="S39">
        <v>31.55</v>
      </c>
      <c r="T39" s="48">
        <v>104.87</v>
      </c>
    </row>
    <row r="40" spans="2:20" x14ac:dyDescent="0.3">
      <c r="B40" s="47">
        <v>1020.68</v>
      </c>
      <c r="C40">
        <v>36.049999999999997</v>
      </c>
      <c r="D40">
        <v>146.93</v>
      </c>
      <c r="E40">
        <v>57.01</v>
      </c>
      <c r="F40">
        <v>55.82</v>
      </c>
      <c r="G40">
        <v>44.15</v>
      </c>
      <c r="H40" s="47">
        <v>2986.29</v>
      </c>
      <c r="I40">
        <v>61.66</v>
      </c>
      <c r="J40">
        <v>206.63</v>
      </c>
      <c r="K40">
        <v>74.77</v>
      </c>
      <c r="L40">
        <v>51.24</v>
      </c>
      <c r="M40">
        <v>54.37</v>
      </c>
      <c r="N40" s="47">
        <v>40.18</v>
      </c>
      <c r="O40">
        <v>43.34</v>
      </c>
      <c r="P40">
        <v>35.409999999999997</v>
      </c>
      <c r="Q40">
        <v>26.46</v>
      </c>
      <c r="R40">
        <v>965.25</v>
      </c>
      <c r="S40">
        <v>35.06</v>
      </c>
      <c r="T40" s="48">
        <v>123.84</v>
      </c>
    </row>
    <row r="41" spans="2:20" x14ac:dyDescent="0.3">
      <c r="B41" s="47">
        <v>1990.57</v>
      </c>
      <c r="C41">
        <v>50.34</v>
      </c>
      <c r="D41">
        <v>187.25</v>
      </c>
      <c r="E41">
        <v>70.489999999999995</v>
      </c>
      <c r="F41">
        <v>42.03</v>
      </c>
      <c r="G41">
        <v>42.55</v>
      </c>
      <c r="H41" s="47">
        <v>3919.64</v>
      </c>
      <c r="I41">
        <v>70.64</v>
      </c>
      <c r="J41">
        <v>248.53</v>
      </c>
      <c r="K41">
        <v>84.81</v>
      </c>
      <c r="L41">
        <v>33.49</v>
      </c>
      <c r="M41">
        <v>55.24</v>
      </c>
      <c r="N41" s="47">
        <v>44.91</v>
      </c>
      <c r="O41">
        <v>44.92</v>
      </c>
      <c r="P41">
        <v>72.760000000000005</v>
      </c>
      <c r="Q41">
        <v>20.92</v>
      </c>
      <c r="R41">
        <v>2772.83</v>
      </c>
      <c r="S41">
        <v>59.42</v>
      </c>
      <c r="T41" s="48">
        <v>206.37</v>
      </c>
    </row>
    <row r="42" spans="2:20" x14ac:dyDescent="0.3">
      <c r="B42" s="47">
        <v>1672.88</v>
      </c>
      <c r="C42">
        <v>46.15</v>
      </c>
      <c r="D42">
        <v>183.97</v>
      </c>
      <c r="E42">
        <v>85.1</v>
      </c>
      <c r="F42">
        <v>23.65</v>
      </c>
      <c r="G42">
        <v>45.7</v>
      </c>
      <c r="H42" s="47">
        <v>3485.37</v>
      </c>
      <c r="I42">
        <v>66.62</v>
      </c>
      <c r="J42">
        <v>236.67</v>
      </c>
      <c r="K42">
        <v>80.260000000000005</v>
      </c>
      <c r="L42">
        <v>36.119999999999997</v>
      </c>
      <c r="M42">
        <v>42.55</v>
      </c>
      <c r="N42" s="47">
        <v>56.73</v>
      </c>
      <c r="O42">
        <v>54.37</v>
      </c>
      <c r="P42">
        <v>41.36</v>
      </c>
      <c r="Q42">
        <v>23.92</v>
      </c>
      <c r="R42">
        <v>2387.08</v>
      </c>
      <c r="S42">
        <v>55.13</v>
      </c>
      <c r="T42" s="48">
        <v>189.75</v>
      </c>
    </row>
    <row r="43" spans="2:20" x14ac:dyDescent="0.3">
      <c r="B43" s="47">
        <v>1006.36</v>
      </c>
      <c r="C43">
        <v>35.799999999999997</v>
      </c>
      <c r="D43">
        <v>134.21</v>
      </c>
      <c r="E43">
        <v>98.34</v>
      </c>
      <c r="F43">
        <v>60.42</v>
      </c>
      <c r="G43">
        <v>43.34</v>
      </c>
      <c r="H43" s="47">
        <v>2428.64</v>
      </c>
      <c r="I43">
        <v>55.61</v>
      </c>
      <c r="J43">
        <v>214.17</v>
      </c>
      <c r="K43">
        <v>79.87</v>
      </c>
      <c r="L43">
        <v>49.26</v>
      </c>
      <c r="M43">
        <v>53.6</v>
      </c>
      <c r="N43" s="47">
        <v>60.69</v>
      </c>
      <c r="O43">
        <v>48.85</v>
      </c>
      <c r="P43">
        <v>71.41</v>
      </c>
      <c r="Q43">
        <v>16.690000000000001</v>
      </c>
      <c r="R43">
        <v>1488.73</v>
      </c>
      <c r="S43">
        <v>43.54</v>
      </c>
      <c r="T43" s="48">
        <v>145.26</v>
      </c>
    </row>
    <row r="44" spans="2:20" x14ac:dyDescent="0.3">
      <c r="B44" s="47">
        <v>1484.25</v>
      </c>
      <c r="C44">
        <v>43.47</v>
      </c>
      <c r="D44">
        <v>196.54</v>
      </c>
      <c r="E44">
        <v>87.02</v>
      </c>
      <c r="F44">
        <v>32.18</v>
      </c>
      <c r="G44">
        <v>48.86</v>
      </c>
      <c r="H44" s="47">
        <v>2713.25</v>
      </c>
      <c r="I44">
        <v>58.78</v>
      </c>
      <c r="J44">
        <v>217.94</v>
      </c>
      <c r="K44">
        <v>88.11</v>
      </c>
      <c r="L44">
        <v>46.63</v>
      </c>
      <c r="M44">
        <v>51.24</v>
      </c>
      <c r="N44" s="47">
        <v>56.73</v>
      </c>
      <c r="O44">
        <v>40.97</v>
      </c>
      <c r="P44">
        <v>46.99</v>
      </c>
      <c r="Q44">
        <v>25.28</v>
      </c>
      <c r="R44">
        <v>2675.08</v>
      </c>
      <c r="S44">
        <v>58.36</v>
      </c>
      <c r="T44" s="48">
        <v>192.18</v>
      </c>
    </row>
    <row r="45" spans="2:20" x14ac:dyDescent="0.3">
      <c r="B45" s="47">
        <v>652.19000000000005</v>
      </c>
      <c r="C45">
        <v>28.82</v>
      </c>
      <c r="D45">
        <v>110.14</v>
      </c>
      <c r="E45">
        <v>70.900000000000006</v>
      </c>
      <c r="F45">
        <v>43.34</v>
      </c>
      <c r="G45">
        <v>36.25</v>
      </c>
      <c r="H45" s="47">
        <v>3224.54</v>
      </c>
      <c r="I45">
        <v>64.08</v>
      </c>
      <c r="J45">
        <v>223.39</v>
      </c>
      <c r="K45">
        <v>87.86</v>
      </c>
      <c r="L45">
        <v>49.25</v>
      </c>
      <c r="M45">
        <v>55.94</v>
      </c>
      <c r="N45" s="47">
        <v>60.67</v>
      </c>
      <c r="O45">
        <v>40.97</v>
      </c>
      <c r="P45">
        <v>55.88</v>
      </c>
      <c r="Q45">
        <v>10</v>
      </c>
      <c r="R45">
        <v>2148.17</v>
      </c>
      <c r="S45">
        <v>52.3</v>
      </c>
      <c r="T45" s="48">
        <v>179.74</v>
      </c>
    </row>
    <row r="46" spans="2:20" x14ac:dyDescent="0.3">
      <c r="B46" s="47">
        <v>1455.45</v>
      </c>
      <c r="C46">
        <v>43.05</v>
      </c>
      <c r="D46">
        <v>158.57</v>
      </c>
      <c r="E46">
        <v>85.09</v>
      </c>
      <c r="F46">
        <v>47.28</v>
      </c>
      <c r="G46">
        <v>40.97</v>
      </c>
      <c r="H46" s="47">
        <v>2163.9299999999998</v>
      </c>
      <c r="I46">
        <v>52.49</v>
      </c>
      <c r="J46">
        <v>206.29</v>
      </c>
      <c r="K46">
        <v>79.08</v>
      </c>
      <c r="L46">
        <v>51.23</v>
      </c>
      <c r="M46">
        <v>49.64</v>
      </c>
      <c r="N46" s="47">
        <v>48.86</v>
      </c>
      <c r="O46">
        <v>43.34</v>
      </c>
      <c r="P46">
        <v>58.3</v>
      </c>
      <c r="Q46">
        <v>21.67</v>
      </c>
      <c r="R46">
        <v>1647.15</v>
      </c>
      <c r="S46">
        <v>45.8</v>
      </c>
      <c r="T46" s="48">
        <v>157.03</v>
      </c>
    </row>
    <row r="47" spans="2:20" x14ac:dyDescent="0.3">
      <c r="B47" s="47">
        <v>1827.57</v>
      </c>
      <c r="C47">
        <v>48.24</v>
      </c>
      <c r="D47">
        <v>189.33</v>
      </c>
      <c r="E47">
        <v>73.739999999999995</v>
      </c>
      <c r="F47">
        <v>25.64</v>
      </c>
      <c r="G47">
        <v>45.02</v>
      </c>
      <c r="H47" s="47">
        <v>2633.74</v>
      </c>
      <c r="I47">
        <v>57.91</v>
      </c>
      <c r="J47">
        <v>216.71</v>
      </c>
      <c r="K47">
        <v>67.16</v>
      </c>
      <c r="L47">
        <v>43.39</v>
      </c>
      <c r="M47">
        <v>49.64</v>
      </c>
      <c r="N47" s="47">
        <v>46.49</v>
      </c>
      <c r="O47">
        <v>42.58</v>
      </c>
      <c r="P47">
        <v>49.57</v>
      </c>
      <c r="Q47">
        <v>15.54</v>
      </c>
      <c r="R47">
        <v>1472.34</v>
      </c>
      <c r="S47">
        <v>43.3</v>
      </c>
      <c r="T47" s="48">
        <v>145.87</v>
      </c>
    </row>
    <row r="48" spans="2:20" x14ac:dyDescent="0.3">
      <c r="B48" s="47">
        <v>2206.61</v>
      </c>
      <c r="C48">
        <v>53.01</v>
      </c>
      <c r="D48">
        <v>199.79</v>
      </c>
      <c r="E48">
        <v>69.010000000000005</v>
      </c>
      <c r="F48">
        <v>21.01</v>
      </c>
      <c r="G48">
        <v>39.4</v>
      </c>
      <c r="H48" s="47">
        <v>2945.75</v>
      </c>
      <c r="I48">
        <v>61.24</v>
      </c>
      <c r="J48">
        <v>218.97</v>
      </c>
      <c r="K48">
        <v>91.14</v>
      </c>
      <c r="L48">
        <v>56.48</v>
      </c>
      <c r="M48">
        <v>49.66</v>
      </c>
      <c r="N48" s="47">
        <v>48.85</v>
      </c>
      <c r="O48">
        <v>40.18</v>
      </c>
      <c r="P48">
        <v>36.67</v>
      </c>
      <c r="Q48">
        <v>18.22</v>
      </c>
      <c r="R48">
        <v>1463.68</v>
      </c>
      <c r="S48">
        <v>43.17</v>
      </c>
      <c r="T48" s="48">
        <v>140.41</v>
      </c>
    </row>
    <row r="49" spans="2:20" x14ac:dyDescent="0.3">
      <c r="B49" s="47">
        <v>2529.34</v>
      </c>
      <c r="C49">
        <v>56.75</v>
      </c>
      <c r="D49">
        <v>190.35</v>
      </c>
      <c r="E49">
        <v>58.73</v>
      </c>
      <c r="F49">
        <v>26.96</v>
      </c>
      <c r="G49">
        <v>33.92</v>
      </c>
      <c r="H49" s="47">
        <v>1275.6400000000001</v>
      </c>
      <c r="I49">
        <v>40.299999999999997</v>
      </c>
      <c r="J49">
        <v>135.79</v>
      </c>
      <c r="K49">
        <v>90.27</v>
      </c>
      <c r="L49">
        <v>43.36</v>
      </c>
      <c r="M49">
        <v>61.46</v>
      </c>
      <c r="N49" s="47">
        <v>53.58</v>
      </c>
      <c r="O49">
        <v>48.86</v>
      </c>
      <c r="P49">
        <v>52.47</v>
      </c>
      <c r="Q49">
        <v>14.58</v>
      </c>
      <c r="R49">
        <v>1872.55</v>
      </c>
      <c r="S49">
        <v>48.83</v>
      </c>
      <c r="T49" s="48">
        <v>158.94999999999999</v>
      </c>
    </row>
    <row r="50" spans="2:20" x14ac:dyDescent="0.3">
      <c r="B50" s="47">
        <v>2973.91</v>
      </c>
      <c r="C50">
        <v>61.53</v>
      </c>
      <c r="D50">
        <v>209.89</v>
      </c>
      <c r="E50">
        <v>64.31</v>
      </c>
      <c r="F50">
        <v>34.799999999999997</v>
      </c>
      <c r="G50">
        <v>40.98</v>
      </c>
      <c r="H50" s="47">
        <v>1626.59</v>
      </c>
      <c r="I50">
        <v>45.51</v>
      </c>
      <c r="J50">
        <v>183.05</v>
      </c>
      <c r="K50">
        <v>53.93</v>
      </c>
      <c r="L50">
        <v>49.27</v>
      </c>
      <c r="M50">
        <v>61.46</v>
      </c>
      <c r="N50" s="47">
        <v>57.52</v>
      </c>
      <c r="O50">
        <v>40.97</v>
      </c>
      <c r="P50">
        <v>39.42</v>
      </c>
      <c r="Q50">
        <v>51.64</v>
      </c>
      <c r="R50">
        <v>1389.68</v>
      </c>
      <c r="S50">
        <v>42.06</v>
      </c>
      <c r="T50" s="48">
        <v>147.65</v>
      </c>
    </row>
    <row r="51" spans="2:20" x14ac:dyDescent="0.3">
      <c r="B51" s="47">
        <v>2835.02</v>
      </c>
      <c r="C51">
        <v>60.08</v>
      </c>
      <c r="D51">
        <v>199.03</v>
      </c>
      <c r="E51">
        <v>71.87</v>
      </c>
      <c r="F51">
        <v>48.6</v>
      </c>
      <c r="G51">
        <v>41</v>
      </c>
      <c r="H51" s="47">
        <v>2527.5700000000002</v>
      </c>
      <c r="I51">
        <v>56.73</v>
      </c>
      <c r="J51">
        <v>207.88</v>
      </c>
      <c r="K51">
        <v>67.86</v>
      </c>
      <c r="L51">
        <v>49.65</v>
      </c>
      <c r="M51">
        <v>61.54</v>
      </c>
      <c r="N51" s="47">
        <v>48.06</v>
      </c>
      <c r="O51">
        <v>44.12</v>
      </c>
      <c r="P51">
        <v>91.94</v>
      </c>
      <c r="Q51">
        <v>30.05</v>
      </c>
      <c r="R51">
        <v>1994.84</v>
      </c>
      <c r="S51">
        <v>50.4</v>
      </c>
      <c r="T51" s="48">
        <v>168.28</v>
      </c>
    </row>
    <row r="52" spans="2:20" x14ac:dyDescent="0.3">
      <c r="B52" s="47">
        <v>3119.33</v>
      </c>
      <c r="C52">
        <v>63.02</v>
      </c>
      <c r="D52">
        <v>217.14</v>
      </c>
      <c r="E52">
        <v>69.959999999999994</v>
      </c>
      <c r="F52">
        <v>47.94</v>
      </c>
      <c r="G52">
        <v>44.92</v>
      </c>
      <c r="H52" s="47">
        <v>2260.85</v>
      </c>
      <c r="I52">
        <v>53.65</v>
      </c>
      <c r="J52">
        <v>194.54</v>
      </c>
      <c r="K52">
        <v>45.59</v>
      </c>
      <c r="L52">
        <v>22.94</v>
      </c>
      <c r="M52">
        <v>38.64</v>
      </c>
      <c r="N52" s="47">
        <v>72.489999999999995</v>
      </c>
      <c r="O52">
        <v>44.91</v>
      </c>
      <c r="P52">
        <v>79</v>
      </c>
      <c r="Q52">
        <v>59</v>
      </c>
      <c r="R52">
        <v>2009.79</v>
      </c>
      <c r="S52">
        <v>50.59</v>
      </c>
      <c r="T52" s="48">
        <v>166.25</v>
      </c>
    </row>
    <row r="53" spans="2:20" x14ac:dyDescent="0.3">
      <c r="B53" s="47">
        <v>3696.79</v>
      </c>
      <c r="C53">
        <v>68.61</v>
      </c>
      <c r="D53">
        <v>237.73</v>
      </c>
      <c r="E53">
        <v>59.17</v>
      </c>
      <c r="F53">
        <v>46.63</v>
      </c>
      <c r="G53">
        <v>38.619999999999997</v>
      </c>
      <c r="H53" s="47">
        <v>2075.48</v>
      </c>
      <c r="I53">
        <v>51.41</v>
      </c>
      <c r="J53">
        <v>176.15</v>
      </c>
      <c r="K53">
        <v>65.2</v>
      </c>
      <c r="L53">
        <v>31.53</v>
      </c>
      <c r="M53">
        <v>46.55</v>
      </c>
      <c r="N53" s="47">
        <v>70.91</v>
      </c>
      <c r="O53">
        <v>59.09</v>
      </c>
      <c r="P53">
        <v>72.83</v>
      </c>
      <c r="Q53">
        <v>39.119999999999997</v>
      </c>
      <c r="R53">
        <v>1911.94</v>
      </c>
      <c r="S53">
        <v>49.34</v>
      </c>
      <c r="T53" s="48">
        <v>159.82</v>
      </c>
    </row>
    <row r="54" spans="2:20" x14ac:dyDescent="0.3">
      <c r="B54" s="47">
        <v>3094.26</v>
      </c>
      <c r="C54">
        <v>62.77</v>
      </c>
      <c r="D54">
        <v>207.97</v>
      </c>
      <c r="E54">
        <v>51.43</v>
      </c>
      <c r="F54">
        <v>53.21</v>
      </c>
      <c r="G54">
        <v>51.21</v>
      </c>
      <c r="H54" s="47">
        <v>2517.21</v>
      </c>
      <c r="I54">
        <v>56.61</v>
      </c>
      <c r="J54">
        <v>188.82</v>
      </c>
      <c r="K54">
        <v>51.52</v>
      </c>
      <c r="L54">
        <v>41.38</v>
      </c>
      <c r="M54">
        <v>34.67</v>
      </c>
      <c r="N54" s="47">
        <v>103.23</v>
      </c>
      <c r="O54">
        <v>44.12</v>
      </c>
      <c r="P54">
        <v>44.3</v>
      </c>
      <c r="Q54">
        <v>56.08</v>
      </c>
      <c r="R54">
        <v>2782.83</v>
      </c>
      <c r="S54">
        <v>59.52</v>
      </c>
      <c r="T54" s="48">
        <v>194.32</v>
      </c>
    </row>
    <row r="55" spans="2:20" x14ac:dyDescent="0.3">
      <c r="B55" s="47">
        <v>2577.4699999999998</v>
      </c>
      <c r="C55">
        <v>57.29</v>
      </c>
      <c r="D55">
        <v>194.11</v>
      </c>
      <c r="E55">
        <v>70.86</v>
      </c>
      <c r="F55">
        <v>44</v>
      </c>
      <c r="G55">
        <v>34.67</v>
      </c>
      <c r="H55" s="47">
        <v>3029.08</v>
      </c>
      <c r="I55">
        <v>62.1</v>
      </c>
      <c r="J55">
        <v>208.26</v>
      </c>
      <c r="K55">
        <v>31.93</v>
      </c>
      <c r="L55">
        <v>7.07</v>
      </c>
      <c r="M55">
        <v>48.07</v>
      </c>
      <c r="N55" s="47">
        <v>53.58</v>
      </c>
      <c r="O55">
        <v>47.3</v>
      </c>
      <c r="P55">
        <v>48.29</v>
      </c>
      <c r="Q55">
        <v>33.21</v>
      </c>
      <c r="R55">
        <v>1502.42</v>
      </c>
      <c r="S55">
        <v>43.74</v>
      </c>
      <c r="T55" s="48">
        <v>145.63999999999999</v>
      </c>
    </row>
    <row r="56" spans="2:20" x14ac:dyDescent="0.3">
      <c r="B56" s="47">
        <v>2846.6</v>
      </c>
      <c r="C56">
        <v>60.2</v>
      </c>
      <c r="D56">
        <v>200.4</v>
      </c>
      <c r="E56">
        <v>61.74</v>
      </c>
      <c r="F56">
        <v>17.07</v>
      </c>
      <c r="G56">
        <v>46.49</v>
      </c>
      <c r="H56" s="47">
        <v>944.85</v>
      </c>
      <c r="I56">
        <v>34.68</v>
      </c>
      <c r="J56">
        <v>110.86</v>
      </c>
      <c r="K56">
        <v>72.45</v>
      </c>
      <c r="L56">
        <v>41.39</v>
      </c>
      <c r="M56">
        <v>51.22</v>
      </c>
      <c r="N56" s="47">
        <v>45.7</v>
      </c>
      <c r="O56">
        <v>45.7</v>
      </c>
      <c r="P56">
        <v>30.89</v>
      </c>
      <c r="Q56">
        <v>41.3</v>
      </c>
      <c r="R56">
        <v>1919.04</v>
      </c>
      <c r="S56">
        <v>49.43</v>
      </c>
      <c r="T56" s="48">
        <v>160.91999999999999</v>
      </c>
    </row>
    <row r="57" spans="2:20" x14ac:dyDescent="0.3">
      <c r="B57" s="47">
        <v>2876.44</v>
      </c>
      <c r="C57">
        <v>60.52</v>
      </c>
      <c r="D57">
        <v>206.62</v>
      </c>
      <c r="E57">
        <v>63.78</v>
      </c>
      <c r="F57">
        <v>17.84</v>
      </c>
      <c r="G57">
        <v>49.69</v>
      </c>
      <c r="H57" s="47">
        <v>1295.24</v>
      </c>
      <c r="I57">
        <v>40.61</v>
      </c>
      <c r="J57">
        <v>135.57</v>
      </c>
      <c r="K57">
        <v>56.54</v>
      </c>
      <c r="L57">
        <v>49.26</v>
      </c>
      <c r="M57">
        <v>52.01</v>
      </c>
      <c r="N57" s="47">
        <v>59.9</v>
      </c>
      <c r="O57">
        <v>52.8</v>
      </c>
      <c r="P57">
        <v>52.82</v>
      </c>
      <c r="Q57">
        <v>29.59</v>
      </c>
      <c r="R57">
        <v>1209.22</v>
      </c>
      <c r="S57">
        <v>39.24</v>
      </c>
      <c r="T57" s="48">
        <v>132.08000000000001</v>
      </c>
    </row>
    <row r="58" spans="2:20" x14ac:dyDescent="0.3">
      <c r="B58" s="47">
        <v>2131.6999999999998</v>
      </c>
      <c r="C58">
        <v>52.1</v>
      </c>
      <c r="D58">
        <v>190.99</v>
      </c>
      <c r="E58">
        <v>84.56</v>
      </c>
      <c r="F58">
        <v>21.68</v>
      </c>
      <c r="G58">
        <v>39.47</v>
      </c>
      <c r="H58" s="47">
        <v>2078.6799999999998</v>
      </c>
      <c r="I58">
        <v>51.45</v>
      </c>
      <c r="J58">
        <v>175.42</v>
      </c>
      <c r="K58">
        <v>57.54</v>
      </c>
      <c r="L58">
        <v>43.36</v>
      </c>
      <c r="M58">
        <v>44.24</v>
      </c>
      <c r="N58" s="47">
        <v>51.21</v>
      </c>
      <c r="O58">
        <v>52.8</v>
      </c>
      <c r="P58">
        <v>37.619999999999997</v>
      </c>
      <c r="Q58">
        <v>65.59</v>
      </c>
      <c r="R58">
        <v>1714.31</v>
      </c>
      <c r="S58">
        <v>46.72</v>
      </c>
      <c r="T58" s="48">
        <v>157.29</v>
      </c>
    </row>
    <row r="59" spans="2:20" x14ac:dyDescent="0.3">
      <c r="B59" s="47">
        <v>2578.91</v>
      </c>
      <c r="C59">
        <v>57.3</v>
      </c>
      <c r="D59">
        <v>190.92</v>
      </c>
      <c r="E59">
        <v>73.739999999999995</v>
      </c>
      <c r="F59">
        <v>17.07</v>
      </c>
      <c r="G59">
        <v>41.79</v>
      </c>
      <c r="H59" s="47">
        <v>2660.18</v>
      </c>
      <c r="I59">
        <v>58.2</v>
      </c>
      <c r="J59">
        <v>210.41</v>
      </c>
      <c r="K59">
        <v>60.74</v>
      </c>
      <c r="L59">
        <v>42.69</v>
      </c>
      <c r="M59">
        <v>35.46</v>
      </c>
      <c r="N59" s="47">
        <v>32.31</v>
      </c>
      <c r="O59">
        <v>50.43</v>
      </c>
      <c r="P59">
        <v>38.909999999999997</v>
      </c>
      <c r="Q59">
        <v>56.63</v>
      </c>
      <c r="R59">
        <v>2207.77</v>
      </c>
      <c r="S59">
        <v>53.02</v>
      </c>
      <c r="T59" s="48">
        <v>183.2</v>
      </c>
    </row>
    <row r="60" spans="2:20" x14ac:dyDescent="0.3">
      <c r="B60" s="47">
        <v>1663.16</v>
      </c>
      <c r="C60">
        <v>46.02</v>
      </c>
      <c r="D60">
        <v>152.84</v>
      </c>
      <c r="E60">
        <v>69.040000000000006</v>
      </c>
      <c r="F60">
        <v>39.950000000000003</v>
      </c>
      <c r="G60">
        <v>44.13</v>
      </c>
      <c r="H60" s="47">
        <v>2759.1</v>
      </c>
      <c r="I60">
        <v>59.27</v>
      </c>
      <c r="J60">
        <v>198.93</v>
      </c>
      <c r="K60">
        <v>56.72</v>
      </c>
      <c r="L60">
        <v>29.95</v>
      </c>
      <c r="M60">
        <v>38.68</v>
      </c>
      <c r="N60" s="47">
        <v>33.090000000000003</v>
      </c>
      <c r="O60">
        <v>49.24</v>
      </c>
      <c r="P60">
        <v>26.51</v>
      </c>
      <c r="Q60">
        <v>69.12</v>
      </c>
      <c r="R60">
        <v>2521.17</v>
      </c>
      <c r="S60">
        <v>56.66</v>
      </c>
      <c r="T60" s="48">
        <v>192.07</v>
      </c>
    </row>
    <row r="61" spans="2:20" x14ac:dyDescent="0.3">
      <c r="B61" s="47">
        <v>3696.05</v>
      </c>
      <c r="C61">
        <v>68.599999999999994</v>
      </c>
      <c r="D61">
        <v>232.28</v>
      </c>
      <c r="E61">
        <v>79.540000000000006</v>
      </c>
      <c r="F61">
        <v>25.98</v>
      </c>
      <c r="G61">
        <v>42.58</v>
      </c>
      <c r="H61" s="47">
        <v>2073.27</v>
      </c>
      <c r="I61">
        <v>51.38</v>
      </c>
      <c r="J61">
        <v>194.28</v>
      </c>
      <c r="K61">
        <v>80.540000000000006</v>
      </c>
      <c r="L61">
        <v>21.27</v>
      </c>
      <c r="M61">
        <v>41.77</v>
      </c>
      <c r="N61" s="47">
        <v>47.27</v>
      </c>
      <c r="O61">
        <v>55.18</v>
      </c>
      <c r="P61">
        <v>27.1</v>
      </c>
      <c r="Q61">
        <v>41.17</v>
      </c>
      <c r="R61">
        <v>2064.34</v>
      </c>
      <c r="S61">
        <v>51.27</v>
      </c>
      <c r="T61" s="48">
        <v>170.25</v>
      </c>
    </row>
    <row r="62" spans="2:20" x14ac:dyDescent="0.3">
      <c r="B62" s="47">
        <v>1932.73</v>
      </c>
      <c r="C62">
        <v>49.61</v>
      </c>
      <c r="D62">
        <v>197.6</v>
      </c>
      <c r="E62">
        <v>82.82</v>
      </c>
      <c r="F62">
        <v>14.46</v>
      </c>
      <c r="G62">
        <v>38.619999999999997</v>
      </c>
      <c r="H62" s="47">
        <v>1484.15</v>
      </c>
      <c r="I62">
        <v>43.47</v>
      </c>
      <c r="J62">
        <v>150.81</v>
      </c>
      <c r="K62">
        <v>69.34</v>
      </c>
      <c r="L62">
        <v>35.520000000000003</v>
      </c>
      <c r="M62">
        <v>44.94</v>
      </c>
      <c r="N62" s="47">
        <v>44.03</v>
      </c>
      <c r="O62">
        <v>47.94</v>
      </c>
      <c r="P62">
        <v>27.05</v>
      </c>
      <c r="Q62">
        <v>48.12</v>
      </c>
      <c r="R62">
        <v>2924.92</v>
      </c>
      <c r="S62">
        <v>61.03</v>
      </c>
      <c r="T62" s="48">
        <v>206.59</v>
      </c>
    </row>
    <row r="63" spans="2:20" x14ac:dyDescent="0.3">
      <c r="B63" s="47">
        <v>1939.74</v>
      </c>
      <c r="C63">
        <v>49.7</v>
      </c>
      <c r="D63">
        <v>187.91</v>
      </c>
      <c r="E63">
        <v>85.44</v>
      </c>
      <c r="F63">
        <v>48.6</v>
      </c>
      <c r="G63">
        <v>35.46</v>
      </c>
      <c r="H63" s="47">
        <v>1298.03</v>
      </c>
      <c r="I63">
        <v>40.65</v>
      </c>
      <c r="J63">
        <v>139.29</v>
      </c>
      <c r="K63">
        <v>69.760000000000005</v>
      </c>
      <c r="L63">
        <v>29.56</v>
      </c>
      <c r="M63">
        <v>46.49</v>
      </c>
      <c r="N63" s="47">
        <v>64.34</v>
      </c>
      <c r="O63">
        <v>61.06</v>
      </c>
      <c r="P63">
        <v>30.33</v>
      </c>
      <c r="Q63">
        <v>39.32</v>
      </c>
      <c r="R63">
        <v>2013.45</v>
      </c>
      <c r="S63">
        <v>50.63</v>
      </c>
      <c r="T63" s="48">
        <v>186.9</v>
      </c>
    </row>
    <row r="64" spans="2:20" x14ac:dyDescent="0.3">
      <c r="B64" s="47">
        <v>2233.16</v>
      </c>
      <c r="C64">
        <v>53.32</v>
      </c>
      <c r="D64">
        <v>180.1</v>
      </c>
      <c r="E64">
        <v>69.7</v>
      </c>
      <c r="F64">
        <v>48.6</v>
      </c>
      <c r="G64">
        <v>44.91</v>
      </c>
      <c r="H64" s="47">
        <v>1719.84</v>
      </c>
      <c r="I64">
        <v>46.79</v>
      </c>
      <c r="J64">
        <v>170.14</v>
      </c>
      <c r="K64">
        <v>91.18</v>
      </c>
      <c r="L64">
        <v>33.72</v>
      </c>
      <c r="M64">
        <v>52.03</v>
      </c>
      <c r="N64" s="47">
        <v>78.150000000000006</v>
      </c>
      <c r="O64">
        <v>57.81</v>
      </c>
      <c r="P64">
        <v>20.96</v>
      </c>
      <c r="Q64">
        <v>48.87</v>
      </c>
      <c r="R64">
        <v>2928.35</v>
      </c>
      <c r="S64">
        <v>61.06</v>
      </c>
      <c r="T64" s="48">
        <v>194.24</v>
      </c>
    </row>
    <row r="65" spans="2:20" x14ac:dyDescent="0.3">
      <c r="B65" s="47">
        <v>3228.31</v>
      </c>
      <c r="C65">
        <v>64.11</v>
      </c>
      <c r="D65">
        <v>210.99</v>
      </c>
      <c r="E65">
        <v>67.7</v>
      </c>
      <c r="F65">
        <v>19.71</v>
      </c>
      <c r="G65">
        <v>46.51</v>
      </c>
      <c r="H65" s="47">
        <v>1069.0999999999999</v>
      </c>
      <c r="I65">
        <v>36.89</v>
      </c>
      <c r="J65">
        <v>147.76</v>
      </c>
      <c r="K65">
        <v>79.94</v>
      </c>
      <c r="L65">
        <v>49.27</v>
      </c>
      <c r="M65">
        <v>43.34</v>
      </c>
      <c r="N65" s="47">
        <v>52.54</v>
      </c>
      <c r="O65">
        <v>51.21</v>
      </c>
      <c r="P65">
        <v>40.630000000000003</v>
      </c>
      <c r="Q65">
        <v>33.32</v>
      </c>
      <c r="R65">
        <v>1723.9</v>
      </c>
      <c r="S65">
        <v>46.85</v>
      </c>
      <c r="T65" s="48">
        <v>152.91</v>
      </c>
    </row>
    <row r="66" spans="2:20" x14ac:dyDescent="0.3">
      <c r="B66" s="47">
        <v>1849.95</v>
      </c>
      <c r="C66">
        <v>48.53</v>
      </c>
      <c r="D66">
        <v>158.91</v>
      </c>
      <c r="E66">
        <v>95.28</v>
      </c>
      <c r="F66">
        <v>63.06</v>
      </c>
      <c r="G66">
        <v>48.09</v>
      </c>
      <c r="H66" s="47">
        <v>1301.42</v>
      </c>
      <c r="I66">
        <v>40.71</v>
      </c>
      <c r="J66">
        <v>167.12</v>
      </c>
      <c r="K66">
        <v>79.91</v>
      </c>
      <c r="L66">
        <v>15.76</v>
      </c>
      <c r="M66">
        <v>46.49</v>
      </c>
      <c r="N66" s="47">
        <v>61.06</v>
      </c>
      <c r="O66">
        <v>53.83</v>
      </c>
      <c r="P66">
        <v>19.03</v>
      </c>
      <c r="Q66">
        <v>52.29</v>
      </c>
      <c r="R66">
        <v>2545.75</v>
      </c>
      <c r="S66">
        <v>56.93</v>
      </c>
      <c r="T66" s="48">
        <v>189.45</v>
      </c>
    </row>
    <row r="67" spans="2:20" x14ac:dyDescent="0.3">
      <c r="B67" s="47">
        <v>2364.2800000000002</v>
      </c>
      <c r="C67">
        <v>54.87</v>
      </c>
      <c r="D67">
        <v>195.37</v>
      </c>
      <c r="E67">
        <v>76.16</v>
      </c>
      <c r="F67">
        <v>49.27</v>
      </c>
      <c r="G67">
        <v>47.27</v>
      </c>
      <c r="H67" s="47">
        <v>763.84</v>
      </c>
      <c r="I67">
        <v>31.19</v>
      </c>
      <c r="J67">
        <v>142.80000000000001</v>
      </c>
      <c r="K67">
        <v>76.61</v>
      </c>
      <c r="L67">
        <v>45.32</v>
      </c>
      <c r="M67">
        <v>48.06</v>
      </c>
      <c r="N67" s="47">
        <v>45.3</v>
      </c>
      <c r="O67">
        <v>61.07</v>
      </c>
      <c r="P67">
        <v>10.59</v>
      </c>
      <c r="Q67">
        <v>39.090000000000003</v>
      </c>
      <c r="R67">
        <v>1374.25</v>
      </c>
      <c r="S67">
        <v>41.83</v>
      </c>
      <c r="T67" s="48">
        <v>141.34</v>
      </c>
    </row>
    <row r="68" spans="2:20" x14ac:dyDescent="0.3">
      <c r="B68" s="47">
        <v>2928.13</v>
      </c>
      <c r="C68">
        <v>61.06</v>
      </c>
      <c r="D68">
        <v>204.39</v>
      </c>
      <c r="E68">
        <v>66.31</v>
      </c>
      <c r="F68">
        <v>17.739999999999998</v>
      </c>
      <c r="G68">
        <v>43.34</v>
      </c>
      <c r="H68" s="47">
        <v>1273.68</v>
      </c>
      <c r="I68">
        <v>40.270000000000003</v>
      </c>
      <c r="J68">
        <v>173.88</v>
      </c>
      <c r="K68">
        <v>72.05</v>
      </c>
      <c r="L68">
        <v>25.61</v>
      </c>
      <c r="M68">
        <v>46.49</v>
      </c>
      <c r="N68" s="47">
        <v>59.09</v>
      </c>
      <c r="O68">
        <v>48.6</v>
      </c>
      <c r="P68">
        <v>16.11</v>
      </c>
      <c r="Q68">
        <v>58.53</v>
      </c>
      <c r="R68">
        <v>1076.6600000000001</v>
      </c>
      <c r="S68">
        <v>37.020000000000003</v>
      </c>
      <c r="T68" s="48">
        <v>124.03</v>
      </c>
    </row>
    <row r="69" spans="2:20" x14ac:dyDescent="0.3">
      <c r="B69" s="47">
        <v>3192.68</v>
      </c>
      <c r="C69">
        <v>63.76</v>
      </c>
      <c r="D69">
        <v>228.69</v>
      </c>
      <c r="E69">
        <v>61.06</v>
      </c>
      <c r="F69">
        <v>20.45</v>
      </c>
      <c r="G69">
        <v>47.27</v>
      </c>
      <c r="H69" s="47">
        <v>1133.5999999999999</v>
      </c>
      <c r="I69">
        <v>37.99</v>
      </c>
      <c r="J69">
        <v>166.66</v>
      </c>
      <c r="K69">
        <v>55.65</v>
      </c>
      <c r="L69">
        <v>33.49</v>
      </c>
      <c r="M69">
        <v>52.79</v>
      </c>
      <c r="N69" s="47">
        <v>53.18</v>
      </c>
      <c r="O69">
        <v>34.14</v>
      </c>
      <c r="P69">
        <v>18.329999999999998</v>
      </c>
      <c r="Q69">
        <v>34.53</v>
      </c>
      <c r="R69">
        <v>1643.53</v>
      </c>
      <c r="S69">
        <v>45.74</v>
      </c>
      <c r="T69" s="48">
        <v>146.99</v>
      </c>
    </row>
    <row r="70" spans="2:20" x14ac:dyDescent="0.3">
      <c r="B70" s="47">
        <v>3121.08</v>
      </c>
      <c r="C70">
        <v>63.04</v>
      </c>
      <c r="D70">
        <v>216</v>
      </c>
      <c r="E70">
        <v>58.02</v>
      </c>
      <c r="F70">
        <v>28.9</v>
      </c>
      <c r="G70">
        <v>48.85</v>
      </c>
      <c r="H70" s="47">
        <v>2083.7399999999998</v>
      </c>
      <c r="I70">
        <v>51.51</v>
      </c>
      <c r="J70">
        <v>218.49</v>
      </c>
      <c r="K70">
        <v>59.38</v>
      </c>
      <c r="L70">
        <v>34.15</v>
      </c>
      <c r="M70">
        <v>66.2</v>
      </c>
      <c r="N70" s="47">
        <v>33.51</v>
      </c>
      <c r="O70">
        <v>40.049999999999997</v>
      </c>
      <c r="P70">
        <v>6.95</v>
      </c>
      <c r="Q70">
        <v>72.53</v>
      </c>
      <c r="R70">
        <v>2670.59</v>
      </c>
      <c r="S70">
        <v>58.31</v>
      </c>
      <c r="T70" s="48">
        <v>191.27</v>
      </c>
    </row>
    <row r="71" spans="2:20" x14ac:dyDescent="0.3">
      <c r="B71" s="47">
        <v>2082.6</v>
      </c>
      <c r="C71">
        <v>51.49</v>
      </c>
      <c r="D71">
        <v>170.45</v>
      </c>
      <c r="E71">
        <v>66.239999999999995</v>
      </c>
      <c r="F71">
        <v>31.21</v>
      </c>
      <c r="G71">
        <v>43.34</v>
      </c>
      <c r="H71" s="47">
        <v>2193.33</v>
      </c>
      <c r="I71">
        <v>52.85</v>
      </c>
      <c r="J71">
        <v>215.5</v>
      </c>
      <c r="K71">
        <v>92.88</v>
      </c>
      <c r="L71">
        <v>29.01</v>
      </c>
      <c r="M71">
        <v>55.95</v>
      </c>
      <c r="N71" s="47">
        <v>72.89</v>
      </c>
      <c r="O71">
        <v>36.11</v>
      </c>
      <c r="P71">
        <v>14.97</v>
      </c>
      <c r="Q71">
        <v>37.67</v>
      </c>
      <c r="R71">
        <v>2553.66</v>
      </c>
      <c r="S71">
        <v>57.02</v>
      </c>
      <c r="T71" s="48">
        <v>185.01</v>
      </c>
    </row>
    <row r="72" spans="2:20" x14ac:dyDescent="0.3">
      <c r="B72" s="47">
        <v>1402.93</v>
      </c>
      <c r="C72">
        <v>42.26</v>
      </c>
      <c r="D72">
        <v>145.51</v>
      </c>
      <c r="E72">
        <v>67.319999999999993</v>
      </c>
      <c r="F72">
        <v>52.54</v>
      </c>
      <c r="G72">
        <v>50.43</v>
      </c>
      <c r="H72" s="47">
        <v>2488.9299999999998</v>
      </c>
      <c r="I72">
        <v>56.29</v>
      </c>
      <c r="J72">
        <v>198.57</v>
      </c>
      <c r="K72">
        <v>51.98</v>
      </c>
      <c r="L72">
        <v>25.61</v>
      </c>
      <c r="M72">
        <v>53.6</v>
      </c>
      <c r="N72" s="47">
        <v>49.91</v>
      </c>
      <c r="O72">
        <v>34.15</v>
      </c>
      <c r="P72">
        <v>12.53</v>
      </c>
      <c r="Q72">
        <v>73.2</v>
      </c>
      <c r="R72">
        <v>1298.55</v>
      </c>
      <c r="S72">
        <v>40.659999999999997</v>
      </c>
      <c r="T72" s="48">
        <v>141.75</v>
      </c>
    </row>
    <row r="73" spans="2:20" x14ac:dyDescent="0.3">
      <c r="B73" s="47">
        <v>2155.37</v>
      </c>
      <c r="C73">
        <v>52.39</v>
      </c>
      <c r="D73">
        <v>178.02</v>
      </c>
      <c r="E73">
        <v>71.17</v>
      </c>
      <c r="F73">
        <v>44.02</v>
      </c>
      <c r="G73">
        <v>37.82</v>
      </c>
      <c r="H73" s="47">
        <v>4387.18</v>
      </c>
      <c r="I73">
        <v>74.739999999999995</v>
      </c>
      <c r="J73">
        <v>252.34</v>
      </c>
      <c r="K73">
        <v>70.7</v>
      </c>
      <c r="L73">
        <v>47.3</v>
      </c>
      <c r="M73">
        <v>60.72</v>
      </c>
      <c r="N73" s="47">
        <v>63.06</v>
      </c>
      <c r="O73">
        <v>36.770000000000003</v>
      </c>
      <c r="P73">
        <v>17.91</v>
      </c>
      <c r="Q73">
        <v>42.52</v>
      </c>
      <c r="R73">
        <v>1841.62</v>
      </c>
      <c r="S73">
        <v>48.42</v>
      </c>
      <c r="T73" s="48">
        <v>164.56</v>
      </c>
    </row>
    <row r="74" spans="2:20" x14ac:dyDescent="0.3">
      <c r="B74" s="47">
        <v>3194.36</v>
      </c>
      <c r="C74">
        <v>63.77</v>
      </c>
      <c r="D74">
        <v>220.73</v>
      </c>
      <c r="E74">
        <v>58.57</v>
      </c>
      <c r="F74">
        <v>57.85</v>
      </c>
      <c r="G74">
        <v>40.97</v>
      </c>
      <c r="H74" s="47">
        <v>2496.7399999999998</v>
      </c>
      <c r="I74">
        <v>56.38</v>
      </c>
      <c r="J74">
        <v>203.54</v>
      </c>
      <c r="K74">
        <v>96.33</v>
      </c>
      <c r="L74">
        <v>21.02</v>
      </c>
      <c r="M74">
        <v>45.81</v>
      </c>
      <c r="N74" s="47">
        <v>60.43</v>
      </c>
      <c r="O74">
        <v>58.45</v>
      </c>
      <c r="P74">
        <v>12.13</v>
      </c>
      <c r="Q74">
        <v>61.03</v>
      </c>
      <c r="R74">
        <v>660.4</v>
      </c>
      <c r="S74">
        <v>29</v>
      </c>
      <c r="T74" s="48">
        <v>96.28</v>
      </c>
    </row>
    <row r="75" spans="2:20" x14ac:dyDescent="0.3">
      <c r="B75" s="47">
        <v>1824.18</v>
      </c>
      <c r="C75">
        <v>48.19</v>
      </c>
      <c r="D75">
        <v>178.1</v>
      </c>
      <c r="E75">
        <v>73.89</v>
      </c>
      <c r="F75">
        <v>65.03</v>
      </c>
      <c r="G75">
        <v>45.71</v>
      </c>
      <c r="H75" s="47">
        <v>1254.98</v>
      </c>
      <c r="I75">
        <v>39.97</v>
      </c>
      <c r="J75">
        <v>174.3</v>
      </c>
      <c r="K75">
        <v>61.55</v>
      </c>
      <c r="L75">
        <v>36.78</v>
      </c>
      <c r="M75">
        <v>63.83</v>
      </c>
      <c r="N75" s="47">
        <v>71.569999999999993</v>
      </c>
      <c r="O75">
        <v>43.99</v>
      </c>
      <c r="P75">
        <v>28.74</v>
      </c>
      <c r="Q75">
        <v>41.09</v>
      </c>
      <c r="R75">
        <v>660.98</v>
      </c>
      <c r="S75">
        <v>29.01</v>
      </c>
      <c r="T75" s="48">
        <v>99.34</v>
      </c>
    </row>
    <row r="76" spans="2:20" x14ac:dyDescent="0.3">
      <c r="B76" s="47">
        <v>900.6</v>
      </c>
      <c r="C76">
        <v>33.86</v>
      </c>
      <c r="D76">
        <v>122.05</v>
      </c>
      <c r="E76">
        <v>87.77</v>
      </c>
      <c r="F76">
        <v>47.29</v>
      </c>
      <c r="G76">
        <v>44.92</v>
      </c>
      <c r="H76" s="47">
        <v>1059.93</v>
      </c>
      <c r="I76">
        <v>36.74</v>
      </c>
      <c r="J76">
        <v>137.07</v>
      </c>
      <c r="K76">
        <v>81.150000000000006</v>
      </c>
      <c r="L76">
        <v>28.27</v>
      </c>
      <c r="M76">
        <v>66.19</v>
      </c>
      <c r="N76" s="47">
        <v>55.15</v>
      </c>
      <c r="O76">
        <v>57.77</v>
      </c>
      <c r="P76">
        <v>16.78</v>
      </c>
      <c r="Q76">
        <v>80.53</v>
      </c>
      <c r="R76">
        <v>628.17999999999995</v>
      </c>
      <c r="S76">
        <v>28.28</v>
      </c>
      <c r="T76" s="48">
        <v>91.64</v>
      </c>
    </row>
    <row r="77" spans="2:20" x14ac:dyDescent="0.3">
      <c r="B77" s="47">
        <v>2299.23</v>
      </c>
      <c r="C77">
        <v>54.11</v>
      </c>
      <c r="D77">
        <v>185.13</v>
      </c>
      <c r="E77">
        <v>75.72</v>
      </c>
      <c r="F77">
        <v>26.28</v>
      </c>
      <c r="G77">
        <v>54.37</v>
      </c>
      <c r="H77" s="47">
        <v>696.65</v>
      </c>
      <c r="I77">
        <v>29.78</v>
      </c>
      <c r="J77">
        <v>130.96</v>
      </c>
      <c r="K77">
        <v>53.81</v>
      </c>
      <c r="L77">
        <v>33.36</v>
      </c>
      <c r="M77">
        <v>59.18</v>
      </c>
      <c r="N77" s="47">
        <v>57.79</v>
      </c>
      <c r="O77">
        <v>51.87</v>
      </c>
      <c r="P77">
        <v>42.21</v>
      </c>
      <c r="Q77">
        <v>41.69</v>
      </c>
      <c r="R77">
        <v>700.46</v>
      </c>
      <c r="S77">
        <v>29.86</v>
      </c>
      <c r="T77" s="48">
        <v>95.11</v>
      </c>
    </row>
    <row r="78" spans="2:20" x14ac:dyDescent="0.3">
      <c r="B78" s="47">
        <v>1528.23</v>
      </c>
      <c r="C78">
        <v>44.11</v>
      </c>
      <c r="D78">
        <v>171.4</v>
      </c>
      <c r="E78">
        <v>74.5</v>
      </c>
      <c r="F78">
        <v>24.38</v>
      </c>
      <c r="G78">
        <v>55.94</v>
      </c>
      <c r="H78" s="47">
        <v>1210.97</v>
      </c>
      <c r="I78">
        <v>39.270000000000003</v>
      </c>
      <c r="J78">
        <v>152.19999999999999</v>
      </c>
      <c r="K78">
        <v>75.91</v>
      </c>
      <c r="L78">
        <v>26.27</v>
      </c>
      <c r="M78">
        <v>74.87</v>
      </c>
      <c r="N78" s="47">
        <v>61.71</v>
      </c>
      <c r="O78">
        <v>59.09</v>
      </c>
      <c r="P78">
        <v>26.01</v>
      </c>
      <c r="Q78">
        <v>72.13</v>
      </c>
      <c r="R78">
        <v>895.46</v>
      </c>
      <c r="S78">
        <v>33.770000000000003</v>
      </c>
      <c r="T78" s="48">
        <v>112.3</v>
      </c>
    </row>
    <row r="79" spans="2:20" x14ac:dyDescent="0.3">
      <c r="B79" s="47">
        <v>2289.4299999999998</v>
      </c>
      <c r="C79">
        <v>53.99</v>
      </c>
      <c r="D79">
        <v>203.85</v>
      </c>
      <c r="E79">
        <v>85.01</v>
      </c>
      <c r="F79">
        <v>25.61</v>
      </c>
      <c r="G79">
        <v>53.6</v>
      </c>
      <c r="H79" s="47">
        <v>1283.03</v>
      </c>
      <c r="I79">
        <v>40.42</v>
      </c>
      <c r="J79">
        <v>142.34</v>
      </c>
      <c r="K79">
        <v>75.19</v>
      </c>
      <c r="L79">
        <v>36.14</v>
      </c>
      <c r="M79">
        <v>62.26</v>
      </c>
      <c r="N79" s="47">
        <v>64.34</v>
      </c>
      <c r="O79">
        <v>48.59</v>
      </c>
      <c r="P79">
        <v>42.65</v>
      </c>
      <c r="Q79">
        <v>28.7</v>
      </c>
      <c r="R79">
        <v>993.03</v>
      </c>
      <c r="S79">
        <v>35.56</v>
      </c>
      <c r="T79" s="48">
        <v>119.04</v>
      </c>
    </row>
    <row r="80" spans="2:20" x14ac:dyDescent="0.3">
      <c r="B80" s="47">
        <v>1472.38</v>
      </c>
      <c r="C80">
        <v>43.3</v>
      </c>
      <c r="D80">
        <v>162.46</v>
      </c>
      <c r="E80">
        <v>70.06</v>
      </c>
      <c r="F80">
        <v>30.89</v>
      </c>
      <c r="G80">
        <v>43.34</v>
      </c>
      <c r="H80" s="47">
        <v>1430.24</v>
      </c>
      <c r="I80">
        <v>42.67</v>
      </c>
      <c r="J80">
        <v>143.83000000000001</v>
      </c>
      <c r="K80">
        <v>85.57</v>
      </c>
      <c r="L80">
        <v>20.36</v>
      </c>
      <c r="M80">
        <v>46.49</v>
      </c>
      <c r="N80" s="47">
        <v>55.15</v>
      </c>
      <c r="O80">
        <v>48.58</v>
      </c>
      <c r="P80">
        <v>23.62</v>
      </c>
      <c r="Q80">
        <v>61.69</v>
      </c>
      <c r="R80">
        <v>382.53</v>
      </c>
      <c r="S80">
        <v>22.07</v>
      </c>
      <c r="T80" s="48">
        <v>74.13</v>
      </c>
    </row>
    <row r="81" spans="2:20" x14ac:dyDescent="0.3">
      <c r="B81" s="47">
        <v>2188.02</v>
      </c>
      <c r="C81">
        <v>52.78</v>
      </c>
      <c r="D81">
        <v>181.01</v>
      </c>
      <c r="E81">
        <v>65.28</v>
      </c>
      <c r="F81">
        <v>39.42</v>
      </c>
      <c r="G81">
        <v>68.569999999999993</v>
      </c>
      <c r="H81" s="47">
        <v>1566.38</v>
      </c>
      <c r="I81">
        <v>44.66</v>
      </c>
      <c r="J81">
        <v>180.21</v>
      </c>
      <c r="K81">
        <v>79.28</v>
      </c>
      <c r="L81">
        <v>21.68</v>
      </c>
      <c r="M81">
        <v>50.52</v>
      </c>
      <c r="N81" s="47">
        <v>43.53</v>
      </c>
      <c r="O81">
        <v>55.85</v>
      </c>
      <c r="P81">
        <v>49.69</v>
      </c>
      <c r="Q81">
        <v>37.590000000000003</v>
      </c>
      <c r="R81">
        <v>205.14</v>
      </c>
      <c r="S81">
        <v>16.16</v>
      </c>
      <c r="T81" s="48">
        <v>52.62</v>
      </c>
    </row>
    <row r="82" spans="2:20" x14ac:dyDescent="0.3">
      <c r="B82" s="47">
        <v>886.43</v>
      </c>
      <c r="C82">
        <v>33.6</v>
      </c>
      <c r="D82">
        <v>138.16</v>
      </c>
      <c r="E82">
        <v>60.5</v>
      </c>
      <c r="F82">
        <v>20.36</v>
      </c>
      <c r="G82">
        <v>46.51</v>
      </c>
      <c r="H82" s="47">
        <v>1959.91</v>
      </c>
      <c r="I82">
        <v>49.95</v>
      </c>
      <c r="J82">
        <v>176.59</v>
      </c>
      <c r="K82">
        <v>66.510000000000005</v>
      </c>
      <c r="L82">
        <v>47.29</v>
      </c>
      <c r="M82">
        <v>34.67</v>
      </c>
      <c r="N82" s="47">
        <v>68.13</v>
      </c>
      <c r="O82">
        <v>55.81</v>
      </c>
      <c r="P82">
        <v>27.03</v>
      </c>
      <c r="Q82">
        <v>54.22</v>
      </c>
      <c r="R82">
        <v>167.82</v>
      </c>
      <c r="S82">
        <v>14.62</v>
      </c>
      <c r="T82" s="48">
        <v>49.61</v>
      </c>
    </row>
    <row r="83" spans="2:20" x14ac:dyDescent="0.3">
      <c r="B83" s="47">
        <v>499.15</v>
      </c>
      <c r="C83">
        <v>25.21</v>
      </c>
      <c r="D83">
        <v>89.35</v>
      </c>
      <c r="E83">
        <v>79.94</v>
      </c>
      <c r="F83">
        <v>45.33</v>
      </c>
      <c r="G83">
        <v>38.64</v>
      </c>
      <c r="H83" s="47">
        <v>1930.92</v>
      </c>
      <c r="I83">
        <v>49.58</v>
      </c>
      <c r="J83">
        <v>173.3</v>
      </c>
      <c r="K83">
        <v>51.11</v>
      </c>
      <c r="L83">
        <v>29.56</v>
      </c>
      <c r="M83">
        <v>46.49</v>
      </c>
      <c r="N83" s="47">
        <v>60.53</v>
      </c>
      <c r="O83">
        <v>54.83</v>
      </c>
      <c r="P83">
        <v>30.7</v>
      </c>
      <c r="Q83">
        <v>42.74</v>
      </c>
      <c r="R83">
        <v>180.61</v>
      </c>
      <c r="S83">
        <v>15.16</v>
      </c>
      <c r="T83" s="48">
        <v>48.69</v>
      </c>
    </row>
    <row r="84" spans="2:20" x14ac:dyDescent="0.3">
      <c r="B84" s="47">
        <v>1611.74</v>
      </c>
      <c r="C84">
        <v>45.3</v>
      </c>
      <c r="D84">
        <v>164.38</v>
      </c>
      <c r="E84">
        <v>61.84</v>
      </c>
      <c r="F84">
        <v>50.02</v>
      </c>
      <c r="G84">
        <v>30.73</v>
      </c>
      <c r="H84" s="47">
        <v>3672.17</v>
      </c>
      <c r="I84">
        <v>68.38</v>
      </c>
      <c r="J84">
        <v>240.02</v>
      </c>
      <c r="K84">
        <v>54.3</v>
      </c>
      <c r="L84">
        <v>40.799999999999997</v>
      </c>
      <c r="M84">
        <v>44.72</v>
      </c>
      <c r="N84" s="47">
        <v>57.74</v>
      </c>
      <c r="O84">
        <v>44.43</v>
      </c>
      <c r="P84">
        <v>18.97</v>
      </c>
      <c r="Q84">
        <v>52.65</v>
      </c>
      <c r="R84">
        <v>207.21</v>
      </c>
      <c r="S84">
        <v>16.239999999999998</v>
      </c>
      <c r="T84" s="48">
        <v>52.98</v>
      </c>
    </row>
    <row r="85" spans="2:20" x14ac:dyDescent="0.3">
      <c r="B85" s="47">
        <v>1414.87</v>
      </c>
      <c r="C85">
        <v>42.44</v>
      </c>
      <c r="D85">
        <v>161.44</v>
      </c>
      <c r="E85">
        <v>65.14</v>
      </c>
      <c r="F85">
        <v>29.55</v>
      </c>
      <c r="G85">
        <v>31.53</v>
      </c>
      <c r="H85" s="47">
        <v>2954.52</v>
      </c>
      <c r="I85">
        <v>61.33</v>
      </c>
      <c r="J85">
        <v>208.72</v>
      </c>
      <c r="K85">
        <v>75.459999999999994</v>
      </c>
      <c r="L85">
        <v>30.87</v>
      </c>
      <c r="M85">
        <v>58.39</v>
      </c>
      <c r="N85" s="47">
        <v>47.27</v>
      </c>
      <c r="O85">
        <v>52</v>
      </c>
      <c r="P85">
        <v>22.5</v>
      </c>
      <c r="Q85">
        <v>32.74</v>
      </c>
      <c r="R85">
        <v>1138.28</v>
      </c>
      <c r="S85">
        <v>38.07</v>
      </c>
      <c r="T85" s="48">
        <v>123.42</v>
      </c>
    </row>
    <row r="86" spans="2:20" x14ac:dyDescent="0.3">
      <c r="B86" s="47">
        <v>2152.79</v>
      </c>
      <c r="C86">
        <v>52.35</v>
      </c>
      <c r="D86">
        <v>197.73</v>
      </c>
      <c r="E86">
        <v>75.11</v>
      </c>
      <c r="F86">
        <v>30.86</v>
      </c>
      <c r="G86">
        <v>31.56</v>
      </c>
      <c r="H86" s="47">
        <v>3343.27</v>
      </c>
      <c r="I86">
        <v>65.239999999999995</v>
      </c>
      <c r="J86">
        <v>230.94</v>
      </c>
      <c r="K86">
        <v>86.68</v>
      </c>
      <c r="L86">
        <v>40.72</v>
      </c>
      <c r="M86">
        <v>41.34</v>
      </c>
      <c r="N86" s="47">
        <v>66.180000000000007</v>
      </c>
      <c r="O86">
        <v>52</v>
      </c>
      <c r="P86">
        <v>12.38</v>
      </c>
      <c r="Q86">
        <v>49.56</v>
      </c>
      <c r="R86">
        <v>1406.02</v>
      </c>
      <c r="S86">
        <v>42.31</v>
      </c>
      <c r="T86" s="48">
        <v>136.02000000000001</v>
      </c>
    </row>
    <row r="87" spans="2:20" x14ac:dyDescent="0.3">
      <c r="B87" s="47">
        <v>572.42999999999995</v>
      </c>
      <c r="C87">
        <v>27</v>
      </c>
      <c r="D87">
        <v>101.36</v>
      </c>
      <c r="E87">
        <v>67.34</v>
      </c>
      <c r="F87">
        <v>46.2</v>
      </c>
      <c r="G87">
        <v>40.19</v>
      </c>
      <c r="H87" s="47">
        <v>2766.99</v>
      </c>
      <c r="I87">
        <v>59.36</v>
      </c>
      <c r="J87">
        <v>217.09</v>
      </c>
      <c r="K87">
        <v>69.510000000000005</v>
      </c>
      <c r="L87">
        <v>22.84</v>
      </c>
      <c r="M87">
        <v>71.02</v>
      </c>
      <c r="N87" s="47">
        <v>69.010000000000005</v>
      </c>
      <c r="O87">
        <v>58.61</v>
      </c>
      <c r="P87">
        <v>25.9</v>
      </c>
      <c r="Q87">
        <v>36.01</v>
      </c>
      <c r="R87">
        <v>951.2</v>
      </c>
      <c r="S87">
        <v>34.799999999999997</v>
      </c>
      <c r="T87" s="48">
        <v>111.66</v>
      </c>
    </row>
    <row r="88" spans="2:20" x14ac:dyDescent="0.3">
      <c r="B88" s="47">
        <v>985.33</v>
      </c>
      <c r="C88">
        <v>35.42</v>
      </c>
      <c r="D88">
        <v>129.47</v>
      </c>
      <c r="E88">
        <v>63.68</v>
      </c>
      <c r="F88">
        <v>26.27</v>
      </c>
      <c r="G88">
        <v>39.4</v>
      </c>
      <c r="H88" s="47">
        <v>3712.47</v>
      </c>
      <c r="I88">
        <v>68.75</v>
      </c>
      <c r="J88">
        <v>251.72</v>
      </c>
      <c r="K88">
        <v>54.86</v>
      </c>
      <c r="L88">
        <v>47.81</v>
      </c>
      <c r="M88">
        <v>70.19</v>
      </c>
      <c r="N88" s="47">
        <v>62.42</v>
      </c>
      <c r="O88">
        <v>52</v>
      </c>
      <c r="P88">
        <v>18.53</v>
      </c>
      <c r="Q88">
        <v>46.45</v>
      </c>
      <c r="R88">
        <v>966.13</v>
      </c>
      <c r="S88">
        <v>35.07</v>
      </c>
      <c r="T88" s="48">
        <v>118.8</v>
      </c>
    </row>
    <row r="89" spans="2:20" x14ac:dyDescent="0.3">
      <c r="B89" s="47">
        <v>1139.44</v>
      </c>
      <c r="C89">
        <v>38.090000000000003</v>
      </c>
      <c r="D89">
        <v>134.63999999999999</v>
      </c>
      <c r="E89">
        <v>76.430000000000007</v>
      </c>
      <c r="F89">
        <v>58.45</v>
      </c>
      <c r="G89">
        <v>41.77</v>
      </c>
      <c r="H89" s="47">
        <v>3554.13</v>
      </c>
      <c r="I89">
        <v>67.27</v>
      </c>
      <c r="J89">
        <v>235.3</v>
      </c>
      <c r="K89">
        <v>81.180000000000007</v>
      </c>
      <c r="L89">
        <v>15.76</v>
      </c>
      <c r="M89">
        <v>60.72</v>
      </c>
      <c r="N89" s="47">
        <v>44.44</v>
      </c>
      <c r="O89">
        <v>43.5</v>
      </c>
      <c r="P89">
        <v>31.95</v>
      </c>
      <c r="Q89">
        <v>34.24</v>
      </c>
      <c r="R89">
        <v>516.72</v>
      </c>
      <c r="S89">
        <v>25.65</v>
      </c>
      <c r="T89" s="48">
        <v>88.58</v>
      </c>
    </row>
    <row r="90" spans="2:20" x14ac:dyDescent="0.3">
      <c r="B90" s="47">
        <v>3027.86</v>
      </c>
      <c r="C90">
        <v>62.09</v>
      </c>
      <c r="D90">
        <v>210.26</v>
      </c>
      <c r="E90">
        <v>81.94</v>
      </c>
      <c r="F90">
        <v>36.17</v>
      </c>
      <c r="G90">
        <v>42.55</v>
      </c>
      <c r="H90" s="47">
        <v>2703.68</v>
      </c>
      <c r="I90">
        <v>58.67</v>
      </c>
      <c r="J90">
        <v>209.75</v>
      </c>
      <c r="K90">
        <v>65.73</v>
      </c>
      <c r="L90">
        <v>40.11</v>
      </c>
      <c r="M90">
        <v>74.069999999999993</v>
      </c>
      <c r="N90" s="47">
        <v>50.1</v>
      </c>
      <c r="O90">
        <v>41.61</v>
      </c>
      <c r="P90">
        <v>17.98</v>
      </c>
      <c r="Q90">
        <v>63.32</v>
      </c>
      <c r="R90">
        <v>317.64999999999998</v>
      </c>
      <c r="S90">
        <v>20.11</v>
      </c>
      <c r="T90" s="48">
        <v>64.290000000000006</v>
      </c>
    </row>
    <row r="91" spans="2:20" x14ac:dyDescent="0.3">
      <c r="B91" s="47">
        <v>2274.1</v>
      </c>
      <c r="C91">
        <v>53.81</v>
      </c>
      <c r="D91">
        <v>187.4</v>
      </c>
      <c r="E91">
        <v>72.64</v>
      </c>
      <c r="F91">
        <v>38.090000000000003</v>
      </c>
      <c r="G91">
        <v>60.69</v>
      </c>
      <c r="H91" s="47">
        <v>1273.74</v>
      </c>
      <c r="I91">
        <v>40.270000000000003</v>
      </c>
      <c r="J91">
        <v>142.97</v>
      </c>
      <c r="K91">
        <v>73.06</v>
      </c>
      <c r="L91">
        <v>19.059999999999999</v>
      </c>
      <c r="M91">
        <v>59.88</v>
      </c>
      <c r="N91" s="47">
        <v>38.770000000000003</v>
      </c>
      <c r="O91">
        <v>43.59</v>
      </c>
      <c r="P91">
        <v>20.66</v>
      </c>
      <c r="Q91">
        <v>46.83</v>
      </c>
      <c r="R91">
        <v>870.87</v>
      </c>
      <c r="S91">
        <v>33.299999999999997</v>
      </c>
      <c r="T91" s="48">
        <v>110.19</v>
      </c>
    </row>
    <row r="92" spans="2:20" x14ac:dyDescent="0.3">
      <c r="B92" s="47">
        <v>2348.38</v>
      </c>
      <c r="C92">
        <v>54.68</v>
      </c>
      <c r="D92">
        <v>186.41</v>
      </c>
      <c r="E92">
        <v>70.13</v>
      </c>
      <c r="F92">
        <v>41.46</v>
      </c>
      <c r="G92">
        <v>41.77</v>
      </c>
      <c r="H92" s="47">
        <v>895.74</v>
      </c>
      <c r="I92">
        <v>33.770000000000003</v>
      </c>
      <c r="J92">
        <v>153.05000000000001</v>
      </c>
      <c r="K92">
        <v>67.78</v>
      </c>
      <c r="L92">
        <v>39.1</v>
      </c>
      <c r="M92">
        <v>72.489999999999995</v>
      </c>
      <c r="N92" s="47">
        <v>72.209999999999994</v>
      </c>
      <c r="O92">
        <v>53.19</v>
      </c>
      <c r="P92">
        <v>13.76</v>
      </c>
      <c r="Q92">
        <v>40.51</v>
      </c>
      <c r="R92">
        <v>651.67999999999995</v>
      </c>
      <c r="S92">
        <v>28.81</v>
      </c>
      <c r="T92" s="48">
        <v>92.5</v>
      </c>
    </row>
    <row r="93" spans="2:20" x14ac:dyDescent="0.3">
      <c r="B93" s="47">
        <v>2469.6799999999998</v>
      </c>
      <c r="C93">
        <v>56.08</v>
      </c>
      <c r="D93">
        <v>200.47</v>
      </c>
      <c r="E93">
        <v>52.8</v>
      </c>
      <c r="F93">
        <v>49.27</v>
      </c>
      <c r="G93">
        <v>36.32</v>
      </c>
      <c r="H93" s="47">
        <v>1090.45</v>
      </c>
      <c r="I93">
        <v>37.26</v>
      </c>
      <c r="J93">
        <v>162.03</v>
      </c>
      <c r="K93">
        <v>68.05</v>
      </c>
      <c r="L93">
        <v>17.73</v>
      </c>
      <c r="M93">
        <v>80.37</v>
      </c>
      <c r="N93" s="47">
        <v>80.16</v>
      </c>
      <c r="O93">
        <v>49.96</v>
      </c>
      <c r="P93">
        <v>42.4</v>
      </c>
      <c r="Q93">
        <v>54.32</v>
      </c>
      <c r="R93">
        <v>736.67</v>
      </c>
      <c r="S93">
        <v>30.63</v>
      </c>
      <c r="T93" s="48">
        <v>107.84</v>
      </c>
    </row>
    <row r="94" spans="2:20" x14ac:dyDescent="0.3">
      <c r="B94" s="47">
        <v>2199.91</v>
      </c>
      <c r="C94">
        <v>52.92</v>
      </c>
      <c r="D94">
        <v>214.82</v>
      </c>
      <c r="E94">
        <v>82.4</v>
      </c>
      <c r="F94">
        <v>44.66</v>
      </c>
      <c r="G94">
        <v>38.68</v>
      </c>
      <c r="H94" s="47">
        <v>659.82</v>
      </c>
      <c r="I94">
        <v>28.98</v>
      </c>
      <c r="J94">
        <v>122.84</v>
      </c>
      <c r="K94">
        <v>63.83</v>
      </c>
      <c r="L94">
        <v>22.34</v>
      </c>
      <c r="M94">
        <v>70.12</v>
      </c>
      <c r="N94" s="47">
        <v>53.9</v>
      </c>
      <c r="O94">
        <v>51.97</v>
      </c>
      <c r="P94">
        <v>26.64</v>
      </c>
      <c r="Q94">
        <v>73.040000000000006</v>
      </c>
      <c r="R94">
        <v>849.95</v>
      </c>
      <c r="S94">
        <v>32.9</v>
      </c>
      <c r="T94" s="48">
        <v>112.37</v>
      </c>
    </row>
    <row r="95" spans="2:20" x14ac:dyDescent="0.3">
      <c r="B95" s="47">
        <v>1770.52</v>
      </c>
      <c r="C95">
        <v>47.48</v>
      </c>
      <c r="D95">
        <v>167.32</v>
      </c>
      <c r="E95">
        <v>71.86</v>
      </c>
      <c r="F95">
        <v>35.56</v>
      </c>
      <c r="G95">
        <v>54.37</v>
      </c>
      <c r="H95" s="47">
        <v>1629.29</v>
      </c>
      <c r="I95">
        <v>45.55</v>
      </c>
      <c r="J95">
        <v>176.33</v>
      </c>
      <c r="K95">
        <v>68.510000000000005</v>
      </c>
      <c r="L95">
        <v>31.52</v>
      </c>
      <c r="M95">
        <v>73.31</v>
      </c>
      <c r="N95" s="47">
        <v>55.18</v>
      </c>
      <c r="O95">
        <v>39.39</v>
      </c>
      <c r="P95">
        <v>21.68</v>
      </c>
      <c r="Q95">
        <v>37.5</v>
      </c>
      <c r="R95">
        <v>637.15</v>
      </c>
      <c r="S95">
        <v>28.48</v>
      </c>
      <c r="T95" s="48">
        <v>91.94</v>
      </c>
    </row>
    <row r="96" spans="2:20" x14ac:dyDescent="0.3">
      <c r="B96" s="47">
        <v>2121.48</v>
      </c>
      <c r="C96">
        <v>51.97</v>
      </c>
      <c r="D96">
        <v>175.89</v>
      </c>
      <c r="E96">
        <v>69.41</v>
      </c>
      <c r="F96">
        <v>51.22</v>
      </c>
      <c r="G96">
        <v>33.1</v>
      </c>
      <c r="H96" s="47">
        <v>1216.8599999999999</v>
      </c>
      <c r="I96">
        <v>39.36</v>
      </c>
      <c r="J96">
        <v>154.06</v>
      </c>
      <c r="K96">
        <v>77.959999999999994</v>
      </c>
      <c r="L96">
        <v>30.22</v>
      </c>
      <c r="M96">
        <v>60.67</v>
      </c>
      <c r="N96" s="47">
        <v>40.049999999999997</v>
      </c>
      <c r="O96">
        <v>44.03</v>
      </c>
      <c r="P96">
        <v>15.65</v>
      </c>
      <c r="Q96">
        <v>55.31</v>
      </c>
      <c r="R96">
        <v>966.83</v>
      </c>
      <c r="S96">
        <v>35.090000000000003</v>
      </c>
      <c r="T96" s="48">
        <v>120.78</v>
      </c>
    </row>
    <row r="97" spans="2:20" x14ac:dyDescent="0.3">
      <c r="B97" s="47">
        <v>1089.1500000000001</v>
      </c>
      <c r="C97">
        <v>37.24</v>
      </c>
      <c r="D97">
        <v>128.71</v>
      </c>
      <c r="E97">
        <v>60.07</v>
      </c>
      <c r="F97">
        <v>33.65</v>
      </c>
      <c r="G97">
        <v>45.71</v>
      </c>
      <c r="H97" s="47">
        <v>1071.82</v>
      </c>
      <c r="I97">
        <v>36.94</v>
      </c>
      <c r="J97">
        <v>158.31</v>
      </c>
      <c r="K97">
        <v>64.75</v>
      </c>
      <c r="L97">
        <v>17.190000000000001</v>
      </c>
      <c r="M97">
        <v>44.91</v>
      </c>
      <c r="N97" s="47">
        <v>61.72</v>
      </c>
      <c r="O97">
        <v>37.43</v>
      </c>
      <c r="P97">
        <v>37.92</v>
      </c>
      <c r="Q97">
        <v>32.1</v>
      </c>
      <c r="R97">
        <v>1196.8399999999999</v>
      </c>
      <c r="S97">
        <v>39.04</v>
      </c>
      <c r="T97" s="48">
        <v>131.9</v>
      </c>
    </row>
    <row r="98" spans="2:20" x14ac:dyDescent="0.3">
      <c r="B98" s="47">
        <v>603.54</v>
      </c>
      <c r="C98">
        <v>27.72</v>
      </c>
      <c r="D98">
        <v>108.38</v>
      </c>
      <c r="E98">
        <v>52.01</v>
      </c>
      <c r="F98">
        <v>49.91</v>
      </c>
      <c r="G98">
        <v>43.34</v>
      </c>
      <c r="H98" s="47">
        <v>1123.8800000000001</v>
      </c>
      <c r="I98">
        <v>37.83</v>
      </c>
      <c r="J98">
        <v>139.43</v>
      </c>
      <c r="K98">
        <v>75.69</v>
      </c>
      <c r="L98">
        <v>33.479999999999997</v>
      </c>
      <c r="M98">
        <v>50.43</v>
      </c>
      <c r="N98" s="47">
        <v>22.32</v>
      </c>
      <c r="O98">
        <v>33.49</v>
      </c>
      <c r="P98">
        <v>31.75</v>
      </c>
      <c r="Q98">
        <v>69.150000000000006</v>
      </c>
      <c r="R98">
        <v>706.25</v>
      </c>
      <c r="S98">
        <v>29.99</v>
      </c>
      <c r="T98" s="48">
        <v>106.73</v>
      </c>
    </row>
    <row r="99" spans="2:20" x14ac:dyDescent="0.3">
      <c r="B99" s="47">
        <v>1067.18</v>
      </c>
      <c r="C99">
        <v>36.86</v>
      </c>
      <c r="D99">
        <v>154.25</v>
      </c>
      <c r="E99">
        <v>61.7</v>
      </c>
      <c r="F99">
        <v>34.31</v>
      </c>
      <c r="G99">
        <v>36.24</v>
      </c>
      <c r="H99" s="47">
        <v>931.66</v>
      </c>
      <c r="I99">
        <v>34.44</v>
      </c>
      <c r="J99">
        <v>156.06</v>
      </c>
      <c r="K99">
        <v>62.02</v>
      </c>
      <c r="L99">
        <v>13.13</v>
      </c>
      <c r="N99" s="47">
        <v>63.68</v>
      </c>
      <c r="O99">
        <v>36.11</v>
      </c>
      <c r="P99">
        <v>39.450000000000003</v>
      </c>
      <c r="Q99">
        <v>46.7</v>
      </c>
      <c r="R99">
        <v>540.36</v>
      </c>
      <c r="S99">
        <v>26.23</v>
      </c>
      <c r="T99" s="48">
        <v>87.49</v>
      </c>
    </row>
    <row r="100" spans="2:20" x14ac:dyDescent="0.3">
      <c r="B100" s="47">
        <v>1528.15</v>
      </c>
      <c r="C100">
        <v>44.11</v>
      </c>
      <c r="D100">
        <v>180.03</v>
      </c>
      <c r="E100">
        <v>66.23</v>
      </c>
      <c r="F100">
        <v>65.03</v>
      </c>
      <c r="G100">
        <v>44.94</v>
      </c>
      <c r="H100" s="47"/>
      <c r="N100" s="47">
        <v>54.49</v>
      </c>
      <c r="O100">
        <v>40.700000000000003</v>
      </c>
      <c r="P100">
        <v>19.77</v>
      </c>
      <c r="Q100">
        <v>60.31</v>
      </c>
      <c r="R100">
        <v>294.32</v>
      </c>
      <c r="S100">
        <v>19.36</v>
      </c>
      <c r="T100" s="48">
        <v>64.73</v>
      </c>
    </row>
    <row r="101" spans="2:20" x14ac:dyDescent="0.3">
      <c r="B101" s="47">
        <v>831.29</v>
      </c>
      <c r="C101">
        <v>32.53</v>
      </c>
      <c r="D101">
        <v>143</v>
      </c>
      <c r="E101">
        <v>63.86</v>
      </c>
      <c r="F101">
        <v>44.66</v>
      </c>
      <c r="H101" s="47"/>
      <c r="N101" s="47">
        <v>44.65</v>
      </c>
      <c r="O101">
        <v>44.66</v>
      </c>
      <c r="P101">
        <v>45.99</v>
      </c>
      <c r="Q101">
        <v>28.96</v>
      </c>
      <c r="R101">
        <v>362.65</v>
      </c>
      <c r="S101">
        <v>21.49</v>
      </c>
      <c r="T101" s="48">
        <v>70.37</v>
      </c>
    </row>
    <row r="102" spans="2:20" x14ac:dyDescent="0.3">
      <c r="B102" s="47">
        <v>2551.17</v>
      </c>
      <c r="C102">
        <v>56.99</v>
      </c>
      <c r="D102">
        <v>187.97</v>
      </c>
      <c r="E102">
        <v>61.5</v>
      </c>
      <c r="F102">
        <v>26.09</v>
      </c>
      <c r="H102" s="47"/>
      <c r="N102" s="47">
        <v>57.12</v>
      </c>
      <c r="O102">
        <v>44.65</v>
      </c>
      <c r="P102">
        <v>21.1</v>
      </c>
      <c r="Q102">
        <v>70.66</v>
      </c>
      <c r="R102">
        <v>3885.56</v>
      </c>
      <c r="S102">
        <v>70.34</v>
      </c>
      <c r="T102" s="48">
        <v>230.38</v>
      </c>
    </row>
    <row r="103" spans="2:20" x14ac:dyDescent="0.3">
      <c r="B103" s="47">
        <v>972.28</v>
      </c>
      <c r="C103">
        <v>35.18</v>
      </c>
      <c r="D103">
        <v>142.08000000000001</v>
      </c>
      <c r="H103" s="47"/>
      <c r="N103" s="47">
        <v>55.15</v>
      </c>
      <c r="O103">
        <v>48.6</v>
      </c>
      <c r="P103">
        <v>32.07</v>
      </c>
      <c r="Q103">
        <v>36.01</v>
      </c>
      <c r="R103">
        <v>2864.48</v>
      </c>
      <c r="S103">
        <v>60.39</v>
      </c>
      <c r="T103" s="48">
        <v>225.93</v>
      </c>
    </row>
    <row r="104" spans="2:20" x14ac:dyDescent="0.3">
      <c r="B104" s="47">
        <v>715.05</v>
      </c>
      <c r="C104">
        <v>30.17</v>
      </c>
      <c r="D104">
        <v>122.37</v>
      </c>
      <c r="H104" s="47"/>
      <c r="N104" s="47"/>
      <c r="P104">
        <v>19.350000000000001</v>
      </c>
      <c r="Q104">
        <v>49.36</v>
      </c>
      <c r="R104">
        <v>1684.57</v>
      </c>
      <c r="S104">
        <v>46.31</v>
      </c>
      <c r="T104" s="48">
        <v>171.08</v>
      </c>
    </row>
    <row r="105" spans="2:20" x14ac:dyDescent="0.3">
      <c r="B105" s="47">
        <v>802.87</v>
      </c>
      <c r="C105">
        <v>31.97</v>
      </c>
      <c r="D105">
        <v>150.66</v>
      </c>
      <c r="E105" s="49">
        <f t="shared" ref="E105:M105" si="0">AVERAGE(E3:E103)</f>
        <v>71.627099999999984</v>
      </c>
      <c r="F105" s="49">
        <f t="shared" si="0"/>
        <v>39.438799999999993</v>
      </c>
      <c r="G105" s="49">
        <f t="shared" si="0"/>
        <v>44.268061224489799</v>
      </c>
      <c r="H105" s="50">
        <f t="shared" si="0"/>
        <v>2529.5317525773194</v>
      </c>
      <c r="I105" s="49">
        <f t="shared" si="0"/>
        <v>55.344226804123693</v>
      </c>
      <c r="J105" s="49">
        <f t="shared" si="0"/>
        <v>197.98329896907217</v>
      </c>
      <c r="K105" s="49">
        <f t="shared" si="0"/>
        <v>73.657525773195857</v>
      </c>
      <c r="L105" s="49">
        <f t="shared" si="0"/>
        <v>37.890206185567031</v>
      </c>
      <c r="M105" s="49">
        <f t="shared" si="0"/>
        <v>52.306562499999984</v>
      </c>
      <c r="N105" s="50">
        <f>AVERAGE(N3:N103)</f>
        <v>54.592970297029694</v>
      </c>
      <c r="O105" s="49">
        <f>AVERAGE(O3:O103)</f>
        <v>47.453168316831658</v>
      </c>
      <c r="P105">
        <v>52.14</v>
      </c>
      <c r="Q105">
        <v>32.47</v>
      </c>
      <c r="R105">
        <v>1081.43</v>
      </c>
      <c r="S105">
        <v>37.11</v>
      </c>
      <c r="T105" s="48">
        <v>135.25</v>
      </c>
    </row>
    <row r="106" spans="2:20" x14ac:dyDescent="0.3">
      <c r="B106" s="47">
        <v>927.76</v>
      </c>
      <c r="C106">
        <v>34.369999999999997</v>
      </c>
      <c r="D106">
        <v>156.16999999999999</v>
      </c>
      <c r="E106">
        <f t="shared" ref="E106:J106" si="1">MIN(E3:E99)</f>
        <v>38.880000000000003</v>
      </c>
      <c r="F106">
        <f t="shared" si="1"/>
        <v>14.46</v>
      </c>
      <c r="G106">
        <f t="shared" si="1"/>
        <v>26.8</v>
      </c>
      <c r="H106">
        <f t="shared" si="1"/>
        <v>659.82</v>
      </c>
      <c r="I106">
        <f t="shared" si="1"/>
        <v>28.98</v>
      </c>
      <c r="J106">
        <f t="shared" si="1"/>
        <v>110.86</v>
      </c>
      <c r="K106">
        <f>MIN(K3:K99)</f>
        <v>31.93</v>
      </c>
      <c r="L106">
        <f t="shared" ref="L106:O106" si="2">MIN(L3:L99)</f>
        <v>7.07</v>
      </c>
      <c r="M106">
        <f t="shared" si="2"/>
        <v>22.06</v>
      </c>
      <c r="N106">
        <f t="shared" si="2"/>
        <v>22.32</v>
      </c>
      <c r="O106">
        <f t="shared" si="2"/>
        <v>31.52</v>
      </c>
      <c r="P106">
        <v>24.31</v>
      </c>
      <c r="Q106">
        <v>41.47</v>
      </c>
      <c r="R106">
        <v>589.82000000000005</v>
      </c>
      <c r="S106">
        <v>27.4</v>
      </c>
      <c r="T106" s="48">
        <v>91.17</v>
      </c>
    </row>
    <row r="107" spans="2:20" x14ac:dyDescent="0.3">
      <c r="B107" s="47">
        <v>1104.73</v>
      </c>
      <c r="C107">
        <v>37.5</v>
      </c>
      <c r="D107">
        <v>144.4</v>
      </c>
      <c r="E107">
        <f t="shared" ref="E107:J107" si="3">MAX(E3:E99)</f>
        <v>98.34</v>
      </c>
      <c r="F107">
        <f t="shared" si="3"/>
        <v>73.56</v>
      </c>
      <c r="G107">
        <f t="shared" si="3"/>
        <v>68.569999999999993</v>
      </c>
      <c r="H107">
        <f t="shared" si="3"/>
        <v>5612.12</v>
      </c>
      <c r="I107">
        <f t="shared" si="3"/>
        <v>84.53</v>
      </c>
      <c r="J107">
        <f t="shared" si="3"/>
        <v>283.77</v>
      </c>
      <c r="K107">
        <f>MAX(K3:K99)</f>
        <v>106.71</v>
      </c>
      <c r="L107">
        <f t="shared" ref="L107:O107" si="4">MAX(L3:L99)</f>
        <v>68.31</v>
      </c>
      <c r="M107">
        <f t="shared" si="4"/>
        <v>80.37</v>
      </c>
      <c r="N107">
        <f t="shared" si="4"/>
        <v>103.23</v>
      </c>
      <c r="O107">
        <f t="shared" si="4"/>
        <v>63.03</v>
      </c>
      <c r="P107">
        <v>68.09</v>
      </c>
      <c r="Q107">
        <v>69.91</v>
      </c>
      <c r="R107">
        <v>928.16</v>
      </c>
      <c r="S107">
        <v>34.380000000000003</v>
      </c>
      <c r="T107" s="48">
        <v>110.21</v>
      </c>
    </row>
    <row r="108" spans="2:20" x14ac:dyDescent="0.3">
      <c r="B108" s="47">
        <v>2826.19</v>
      </c>
      <c r="C108">
        <v>59.99</v>
      </c>
      <c r="D108">
        <v>206.73</v>
      </c>
      <c r="P108">
        <v>26.34</v>
      </c>
      <c r="Q108">
        <v>48.06</v>
      </c>
      <c r="R108">
        <v>871.05</v>
      </c>
      <c r="S108">
        <v>33.299999999999997</v>
      </c>
      <c r="T108" s="48">
        <v>110.69</v>
      </c>
    </row>
    <row r="109" spans="2:20" x14ac:dyDescent="0.3">
      <c r="B109" s="47">
        <v>2639</v>
      </c>
      <c r="C109">
        <v>57.97</v>
      </c>
      <c r="D109">
        <v>206.43</v>
      </c>
      <c r="P109">
        <v>42.05</v>
      </c>
      <c r="Q109">
        <v>31.47</v>
      </c>
      <c r="R109">
        <v>284.14</v>
      </c>
      <c r="S109">
        <v>19.02</v>
      </c>
      <c r="T109" s="48">
        <v>62.54</v>
      </c>
    </row>
    <row r="110" spans="2:20" x14ac:dyDescent="0.3">
      <c r="B110" s="47">
        <v>992.52</v>
      </c>
      <c r="C110">
        <v>35.549999999999997</v>
      </c>
      <c r="D110">
        <v>141.26</v>
      </c>
      <c r="P110">
        <v>35.450000000000003</v>
      </c>
      <c r="Q110">
        <v>49.01</v>
      </c>
      <c r="R110">
        <v>233.04</v>
      </c>
      <c r="S110">
        <v>17.23</v>
      </c>
      <c r="T110" s="48">
        <v>56.07</v>
      </c>
    </row>
    <row r="111" spans="2:20" x14ac:dyDescent="0.3">
      <c r="B111" s="47">
        <v>951.94</v>
      </c>
      <c r="C111">
        <v>34.81</v>
      </c>
      <c r="D111">
        <v>166.8</v>
      </c>
      <c r="P111">
        <v>30.13</v>
      </c>
      <c r="Q111">
        <v>35.520000000000003</v>
      </c>
      <c r="R111">
        <v>460.82</v>
      </c>
      <c r="S111">
        <v>24.22</v>
      </c>
      <c r="T111" s="48">
        <v>82.11</v>
      </c>
    </row>
    <row r="112" spans="2:20" x14ac:dyDescent="0.3">
      <c r="B112" s="47">
        <v>882.81</v>
      </c>
      <c r="C112">
        <v>33.53</v>
      </c>
      <c r="D112">
        <v>162.71</v>
      </c>
      <c r="P112">
        <v>25.75</v>
      </c>
      <c r="Q112">
        <v>42.82</v>
      </c>
      <c r="R112">
        <v>1225.02</v>
      </c>
      <c r="S112">
        <v>39.49</v>
      </c>
      <c r="T112" s="48">
        <v>133.57</v>
      </c>
    </row>
    <row r="113" spans="2:20" x14ac:dyDescent="0.3">
      <c r="B113" s="47">
        <v>935.83</v>
      </c>
      <c r="C113">
        <v>34.520000000000003</v>
      </c>
      <c r="D113">
        <v>133.19999999999999</v>
      </c>
      <c r="P113">
        <v>37.47</v>
      </c>
      <c r="Q113">
        <v>25.92</v>
      </c>
      <c r="R113">
        <v>1100.3399999999999</v>
      </c>
      <c r="S113">
        <v>37.43</v>
      </c>
      <c r="T113" s="48">
        <v>138.46</v>
      </c>
    </row>
    <row r="114" spans="2:20" x14ac:dyDescent="0.3">
      <c r="B114" s="47">
        <v>2429.5700000000002</v>
      </c>
      <c r="C114">
        <v>55.62</v>
      </c>
      <c r="D114">
        <v>197.74</v>
      </c>
      <c r="P114">
        <v>23.44</v>
      </c>
      <c r="Q114">
        <v>49.94</v>
      </c>
      <c r="R114">
        <v>1021.62</v>
      </c>
      <c r="S114">
        <v>36.07</v>
      </c>
      <c r="T114" s="48">
        <v>116.3</v>
      </c>
    </row>
    <row r="115" spans="2:20" x14ac:dyDescent="0.3">
      <c r="B115" s="47">
        <v>1441.91</v>
      </c>
      <c r="C115">
        <v>42.85</v>
      </c>
      <c r="D115">
        <v>175.81</v>
      </c>
      <c r="P115">
        <v>41.08</v>
      </c>
      <c r="Q115">
        <v>29.36</v>
      </c>
      <c r="R115">
        <v>918.97</v>
      </c>
      <c r="S115">
        <v>34.21</v>
      </c>
      <c r="T115" s="48">
        <v>116.84</v>
      </c>
    </row>
    <row r="116" spans="2:20" x14ac:dyDescent="0.3">
      <c r="B116" s="47">
        <v>2536.67</v>
      </c>
      <c r="C116">
        <v>56.83</v>
      </c>
      <c r="D116">
        <v>200.56</v>
      </c>
      <c r="F116" s="49" t="s">
        <v>70</v>
      </c>
      <c r="G116" s="49"/>
      <c r="H116" s="49"/>
      <c r="P116">
        <v>24.8</v>
      </c>
      <c r="Q116">
        <v>47.72</v>
      </c>
      <c r="R116">
        <v>1201.92</v>
      </c>
      <c r="S116">
        <v>39.119999999999997</v>
      </c>
      <c r="T116" s="48">
        <v>125.27</v>
      </c>
    </row>
    <row r="117" spans="2:20" x14ac:dyDescent="0.3">
      <c r="B117" s="47">
        <v>962.77</v>
      </c>
      <c r="C117">
        <v>35.01</v>
      </c>
      <c r="D117">
        <v>149.53</v>
      </c>
      <c r="P117">
        <v>39.840000000000003</v>
      </c>
      <c r="Q117">
        <v>22.85</v>
      </c>
      <c r="R117">
        <v>1520.84</v>
      </c>
      <c r="S117">
        <v>44</v>
      </c>
      <c r="T117" s="48">
        <v>140.85</v>
      </c>
    </row>
    <row r="118" spans="2:20" x14ac:dyDescent="0.3">
      <c r="B118" s="47">
        <v>1337.95</v>
      </c>
      <c r="C118">
        <v>41.27</v>
      </c>
      <c r="D118">
        <v>186.93</v>
      </c>
      <c r="P118">
        <v>19.010000000000002</v>
      </c>
      <c r="Q118">
        <v>27.95</v>
      </c>
      <c r="R118">
        <v>999.67</v>
      </c>
      <c r="S118">
        <v>35.68</v>
      </c>
      <c r="T118" s="48">
        <v>116.59</v>
      </c>
    </row>
    <row r="119" spans="2:20" x14ac:dyDescent="0.3">
      <c r="B119" s="47">
        <v>1742.71</v>
      </c>
      <c r="C119">
        <v>47.11</v>
      </c>
      <c r="D119">
        <v>186.21</v>
      </c>
      <c r="P119">
        <v>30.59</v>
      </c>
      <c r="Q119">
        <v>23.15</v>
      </c>
      <c r="R119">
        <v>1124.26</v>
      </c>
      <c r="S119">
        <v>37.83</v>
      </c>
      <c r="T119" s="48">
        <v>126.1</v>
      </c>
    </row>
    <row r="120" spans="2:20" x14ac:dyDescent="0.3">
      <c r="B120" s="47">
        <v>649.86</v>
      </c>
      <c r="C120">
        <v>28.76</v>
      </c>
      <c r="D120">
        <v>147.19</v>
      </c>
      <c r="P120">
        <v>27.41</v>
      </c>
      <c r="Q120">
        <v>57.46</v>
      </c>
      <c r="R120">
        <v>1058.51</v>
      </c>
      <c r="S120">
        <v>36.71</v>
      </c>
      <c r="T120" s="48">
        <v>118.73</v>
      </c>
    </row>
    <row r="121" spans="2:20" x14ac:dyDescent="0.3">
      <c r="B121" s="47">
        <v>2412.75</v>
      </c>
      <c r="C121">
        <v>55.43</v>
      </c>
      <c r="D121">
        <v>199.72</v>
      </c>
      <c r="P121">
        <v>33.9</v>
      </c>
      <c r="Q121">
        <v>35.61</v>
      </c>
      <c r="R121">
        <v>275.37</v>
      </c>
      <c r="S121">
        <v>18.72</v>
      </c>
      <c r="T121" s="48">
        <v>60.94</v>
      </c>
    </row>
    <row r="122" spans="2:20" x14ac:dyDescent="0.3">
      <c r="B122" s="47">
        <v>2244.2199999999998</v>
      </c>
      <c r="C122">
        <v>53.45</v>
      </c>
      <c r="D122">
        <v>189.09</v>
      </c>
      <c r="P122">
        <v>16.47</v>
      </c>
      <c r="Q122">
        <v>40.43</v>
      </c>
      <c r="R122">
        <v>284.58999999999997</v>
      </c>
      <c r="S122">
        <v>19.04</v>
      </c>
      <c r="T122" s="48">
        <v>60.9</v>
      </c>
    </row>
    <row r="123" spans="2:20" x14ac:dyDescent="0.3">
      <c r="B123" s="47">
        <v>2289.0300000000002</v>
      </c>
      <c r="C123">
        <v>53.99</v>
      </c>
      <c r="D123">
        <v>190.01</v>
      </c>
      <c r="P123">
        <v>34.89</v>
      </c>
      <c r="Q123">
        <v>29.46</v>
      </c>
      <c r="R123">
        <v>291.74</v>
      </c>
      <c r="S123">
        <v>19.27</v>
      </c>
      <c r="T123" s="48">
        <v>76.97</v>
      </c>
    </row>
    <row r="124" spans="2:20" x14ac:dyDescent="0.3">
      <c r="B124" s="47">
        <v>2137.4899999999998</v>
      </c>
      <c r="C124">
        <v>52.17</v>
      </c>
      <c r="D124">
        <v>178.17</v>
      </c>
      <c r="P124">
        <v>20.9</v>
      </c>
      <c r="Q124">
        <v>36.630000000000003</v>
      </c>
      <c r="R124">
        <v>355.04</v>
      </c>
      <c r="S124">
        <v>21.26</v>
      </c>
      <c r="T124" s="48">
        <v>68.81</v>
      </c>
    </row>
    <row r="125" spans="2:20" x14ac:dyDescent="0.3">
      <c r="B125" s="47">
        <v>2425.4899999999998</v>
      </c>
      <c r="C125">
        <v>55.57</v>
      </c>
      <c r="D125">
        <v>180.17</v>
      </c>
      <c r="P125">
        <v>56.42</v>
      </c>
      <c r="Q125">
        <v>25.57</v>
      </c>
      <c r="R125">
        <v>442.85</v>
      </c>
      <c r="S125">
        <v>23.75</v>
      </c>
      <c r="T125" s="48">
        <v>77.459999999999994</v>
      </c>
    </row>
    <row r="126" spans="2:20" x14ac:dyDescent="0.3">
      <c r="B126" s="47">
        <v>904.52</v>
      </c>
      <c r="C126">
        <v>33.94</v>
      </c>
      <c r="D126">
        <v>145.55000000000001</v>
      </c>
      <c r="T126" s="48"/>
    </row>
    <row r="127" spans="2:20" x14ac:dyDescent="0.3">
      <c r="B127" s="47">
        <v>1187.75</v>
      </c>
      <c r="C127">
        <v>38.89</v>
      </c>
      <c r="D127">
        <v>163.63</v>
      </c>
      <c r="P127" s="49">
        <f>AVERAGE(P3:P125)</f>
        <v>37.432032520325215</v>
      </c>
      <c r="Q127" s="49">
        <f t="shared" ref="Q127:T127" si="5">AVERAGE(Q3:Q125)</f>
        <v>42.160569105691081</v>
      </c>
      <c r="R127" s="49">
        <f t="shared" si="5"/>
        <v>1461.8345528455279</v>
      </c>
      <c r="S127" s="49">
        <f t="shared" si="5"/>
        <v>40.881219512195123</v>
      </c>
      <c r="T127" s="51">
        <f t="shared" si="5"/>
        <v>137.19804878048785</v>
      </c>
    </row>
    <row r="128" spans="2:20" x14ac:dyDescent="0.3">
      <c r="B128" s="47">
        <v>1891.37</v>
      </c>
      <c r="C128">
        <v>49.07</v>
      </c>
      <c r="D128">
        <v>184.77</v>
      </c>
      <c r="P128">
        <f>MIN(P3:P125)</f>
        <v>6.95</v>
      </c>
      <c r="Q128">
        <f t="shared" ref="Q128:T128" si="6">MIN(Q3:Q125)</f>
        <v>10</v>
      </c>
      <c r="R128">
        <f t="shared" si="6"/>
        <v>167.82</v>
      </c>
      <c r="S128">
        <f t="shared" si="6"/>
        <v>14.62</v>
      </c>
      <c r="T128">
        <f t="shared" si="6"/>
        <v>48.69</v>
      </c>
    </row>
    <row r="129" spans="2:20" x14ac:dyDescent="0.3">
      <c r="B129" s="47">
        <v>2749.84</v>
      </c>
      <c r="C129">
        <v>59.17</v>
      </c>
      <c r="D129">
        <v>220.3</v>
      </c>
      <c r="P129">
        <f>MAX(P3:P125)</f>
        <v>91.94</v>
      </c>
      <c r="Q129">
        <f t="shared" ref="Q129:T129" si="7">MAX(Q3:Q125)</f>
        <v>81.56</v>
      </c>
      <c r="R129">
        <f t="shared" si="7"/>
        <v>6312.87</v>
      </c>
      <c r="S129">
        <f t="shared" si="7"/>
        <v>89.65</v>
      </c>
      <c r="T129">
        <f t="shared" si="7"/>
        <v>289.41000000000003</v>
      </c>
    </row>
    <row r="130" spans="2:20" x14ac:dyDescent="0.3">
      <c r="B130" s="47">
        <v>748.67</v>
      </c>
      <c r="C130">
        <v>30.87</v>
      </c>
      <c r="D130">
        <v>120.05</v>
      </c>
      <c r="T130" s="48"/>
    </row>
    <row r="131" spans="2:20" x14ac:dyDescent="0.3">
      <c r="B131" s="47">
        <v>1118.18</v>
      </c>
      <c r="C131">
        <v>37.729999999999997</v>
      </c>
      <c r="D131">
        <v>145.55000000000001</v>
      </c>
      <c r="T131" s="48"/>
    </row>
    <row r="132" spans="2:20" x14ac:dyDescent="0.3">
      <c r="B132" s="47">
        <v>3333.72</v>
      </c>
      <c r="C132">
        <v>65.150000000000006</v>
      </c>
      <c r="D132">
        <v>237.84</v>
      </c>
      <c r="T132" s="48"/>
    </row>
    <row r="133" spans="2:20" x14ac:dyDescent="0.3">
      <c r="B133" s="47">
        <v>1997.89</v>
      </c>
      <c r="C133">
        <v>50.44</v>
      </c>
      <c r="D133">
        <v>180.4</v>
      </c>
      <c r="T133" s="48"/>
    </row>
    <row r="134" spans="2:20" x14ac:dyDescent="0.3">
      <c r="B134" s="47">
        <v>1608.27</v>
      </c>
      <c r="C134">
        <v>45.25</v>
      </c>
      <c r="D134">
        <v>165.95</v>
      </c>
      <c r="T134" s="48"/>
    </row>
    <row r="135" spans="2:20" x14ac:dyDescent="0.3">
      <c r="B135" s="47">
        <v>1602.65</v>
      </c>
      <c r="C135">
        <v>45.17</v>
      </c>
      <c r="D135">
        <v>172.21</v>
      </c>
      <c r="T135" s="48"/>
    </row>
    <row r="136" spans="2:20" x14ac:dyDescent="0.3">
      <c r="B136" s="47">
        <v>955.9</v>
      </c>
      <c r="C136">
        <v>34.89</v>
      </c>
      <c r="D136">
        <v>158.78</v>
      </c>
      <c r="T136" s="48"/>
    </row>
    <row r="137" spans="2:20" x14ac:dyDescent="0.3">
      <c r="B137" s="47">
        <v>2207.75</v>
      </c>
      <c r="C137">
        <v>53.02</v>
      </c>
      <c r="D137">
        <v>174.5</v>
      </c>
      <c r="T137" s="48"/>
    </row>
    <row r="138" spans="2:20" x14ac:dyDescent="0.3">
      <c r="B138" s="47">
        <v>2504.87</v>
      </c>
      <c r="C138">
        <v>56.47</v>
      </c>
      <c r="D138">
        <v>197.49</v>
      </c>
      <c r="T138" s="48"/>
    </row>
    <row r="139" spans="2:20" x14ac:dyDescent="0.3">
      <c r="B139" s="47">
        <v>1071.52</v>
      </c>
      <c r="C139">
        <v>36.94</v>
      </c>
      <c r="D139">
        <v>146.9</v>
      </c>
      <c r="T139" s="48"/>
    </row>
    <row r="140" spans="2:20" x14ac:dyDescent="0.3">
      <c r="B140" s="47">
        <v>1349.61</v>
      </c>
      <c r="C140">
        <v>41.45</v>
      </c>
      <c r="D140">
        <v>134.22</v>
      </c>
      <c r="T140" s="48"/>
    </row>
    <row r="141" spans="2:20" x14ac:dyDescent="0.3">
      <c r="B141" s="47">
        <v>1666.55</v>
      </c>
      <c r="C141">
        <v>46.06</v>
      </c>
      <c r="D141">
        <v>170.3</v>
      </c>
      <c r="T141" s="48"/>
    </row>
    <row r="142" spans="2:20" x14ac:dyDescent="0.3">
      <c r="B142" s="47">
        <v>813.3</v>
      </c>
      <c r="C142">
        <v>32.18</v>
      </c>
      <c r="D142">
        <v>150.85</v>
      </c>
      <c r="T142" s="48"/>
    </row>
    <row r="143" spans="2:20" x14ac:dyDescent="0.3">
      <c r="B143" s="47">
        <v>975.87</v>
      </c>
      <c r="C143">
        <v>35.25</v>
      </c>
      <c r="D143">
        <v>156.01</v>
      </c>
      <c r="T143" s="48"/>
    </row>
    <row r="144" spans="2:20" x14ac:dyDescent="0.3">
      <c r="B144" s="47">
        <v>1066.6199999999999</v>
      </c>
      <c r="C144">
        <v>36.85</v>
      </c>
      <c r="D144">
        <v>148.52000000000001</v>
      </c>
      <c r="T144" s="48"/>
    </row>
    <row r="145" spans="2:20" x14ac:dyDescent="0.3">
      <c r="B145" s="47">
        <v>1019.07</v>
      </c>
      <c r="C145">
        <v>36.020000000000003</v>
      </c>
      <c r="D145">
        <v>135.65</v>
      </c>
      <c r="T145" s="48"/>
    </row>
    <row r="146" spans="2:20" x14ac:dyDescent="0.3">
      <c r="B146" s="47">
        <v>2470.77</v>
      </c>
      <c r="C146">
        <v>56.09</v>
      </c>
      <c r="D146">
        <v>198.13</v>
      </c>
      <c r="T146" s="48"/>
    </row>
    <row r="147" spans="2:20" x14ac:dyDescent="0.3">
      <c r="B147" s="47">
        <v>586.65</v>
      </c>
      <c r="C147">
        <v>27.33</v>
      </c>
      <c r="D147">
        <v>111.71</v>
      </c>
      <c r="T147" s="48"/>
    </row>
    <row r="148" spans="2:20" x14ac:dyDescent="0.3">
      <c r="B148" s="47">
        <v>1300.25</v>
      </c>
      <c r="C148">
        <v>40.69</v>
      </c>
      <c r="D148">
        <v>171.83</v>
      </c>
      <c r="T148" s="48"/>
    </row>
    <row r="149" spans="2:20" x14ac:dyDescent="0.3">
      <c r="B149" s="47">
        <v>1052.18</v>
      </c>
      <c r="C149">
        <v>36.6</v>
      </c>
      <c r="D149">
        <v>166.32</v>
      </c>
      <c r="T149" s="48"/>
    </row>
    <row r="150" spans="2:20" x14ac:dyDescent="0.3">
      <c r="B150" s="47">
        <v>2470.4899999999998</v>
      </c>
      <c r="C150">
        <v>56.08</v>
      </c>
      <c r="D150">
        <v>187.66</v>
      </c>
      <c r="T150" s="48"/>
    </row>
    <row r="151" spans="2:20" x14ac:dyDescent="0.3">
      <c r="B151" s="47">
        <v>1614.76</v>
      </c>
      <c r="C151">
        <v>45.34</v>
      </c>
      <c r="D151">
        <v>203</v>
      </c>
      <c r="T151" s="48"/>
    </row>
    <row r="152" spans="2:20" x14ac:dyDescent="0.3">
      <c r="B152" s="47"/>
      <c r="T152" s="48"/>
    </row>
    <row r="153" spans="2:20" x14ac:dyDescent="0.3">
      <c r="B153" s="50">
        <f t="shared" ref="B153:C153" si="8">AVERAGE(B3:B151)</f>
        <v>1784.489328859059</v>
      </c>
      <c r="C153" s="49">
        <f t="shared" si="8"/>
        <v>46.505436241610752</v>
      </c>
      <c r="D153" s="49">
        <f>AVERAGE(D3:D151)</f>
        <v>173.16744966442951</v>
      </c>
      <c r="T153" s="48"/>
    </row>
    <row r="154" spans="2:20" x14ac:dyDescent="0.3">
      <c r="B154" s="52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9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D00B-75AD-4D64-8062-A4539F721F1A}">
  <dimension ref="B3:C20"/>
  <sheetViews>
    <sheetView workbookViewId="0">
      <selection activeCell="B4" sqref="B4"/>
    </sheetView>
  </sheetViews>
  <sheetFormatPr baseColWidth="10" defaultRowHeight="14.4" x14ac:dyDescent="0.3"/>
  <sheetData>
    <row r="3" spans="2:3" x14ac:dyDescent="0.3">
      <c r="B3" s="54" t="s">
        <v>58</v>
      </c>
    </row>
    <row r="4" spans="2:3" x14ac:dyDescent="0.3">
      <c r="B4" s="54" t="s">
        <v>45</v>
      </c>
    </row>
    <row r="5" spans="2:3" x14ac:dyDescent="0.3">
      <c r="B5">
        <v>1</v>
      </c>
      <c r="C5">
        <v>6.77</v>
      </c>
    </row>
    <row r="6" spans="2:3" x14ac:dyDescent="0.3">
      <c r="B6">
        <v>2</v>
      </c>
      <c r="C6">
        <v>6.18</v>
      </c>
    </row>
    <row r="7" spans="2:3" x14ac:dyDescent="0.3">
      <c r="B7">
        <v>3</v>
      </c>
      <c r="C7">
        <v>8.69</v>
      </c>
    </row>
    <row r="8" spans="2:3" x14ac:dyDescent="0.3">
      <c r="B8">
        <v>4</v>
      </c>
      <c r="C8">
        <v>8.81</v>
      </c>
    </row>
    <row r="9" spans="2:3" x14ac:dyDescent="0.3">
      <c r="B9">
        <v>5</v>
      </c>
      <c r="C9">
        <v>8.48</v>
      </c>
    </row>
    <row r="10" spans="2:3" x14ac:dyDescent="0.3">
      <c r="B10">
        <v>6</v>
      </c>
      <c r="C10">
        <v>6.52</v>
      </c>
    </row>
    <row r="11" spans="2:3" x14ac:dyDescent="0.3">
      <c r="B11">
        <v>7</v>
      </c>
      <c r="C11">
        <v>6.17</v>
      </c>
    </row>
    <row r="12" spans="2:3" x14ac:dyDescent="0.3">
      <c r="B12">
        <v>8</v>
      </c>
      <c r="C12">
        <v>6.32</v>
      </c>
    </row>
    <row r="13" spans="2:3" x14ac:dyDescent="0.3">
      <c r="B13">
        <v>9</v>
      </c>
      <c r="C13">
        <v>8.3699999999999992</v>
      </c>
    </row>
    <row r="14" spans="2:3" x14ac:dyDescent="0.3">
      <c r="B14">
        <v>10</v>
      </c>
      <c r="C14">
        <v>8.1199999999999992</v>
      </c>
    </row>
    <row r="15" spans="2:3" x14ac:dyDescent="0.3">
      <c r="B15">
        <v>11</v>
      </c>
      <c r="C15">
        <v>5.83</v>
      </c>
    </row>
    <row r="16" spans="2:3" x14ac:dyDescent="0.3">
      <c r="B16">
        <v>12</v>
      </c>
      <c r="C16">
        <v>8.34</v>
      </c>
    </row>
    <row r="18" spans="2:3" x14ac:dyDescent="0.3">
      <c r="B18" t="s">
        <v>46</v>
      </c>
      <c r="C18">
        <f>AVERAGE(C5:C16)</f>
        <v>7.3833333333333337</v>
      </c>
    </row>
    <row r="19" spans="2:3" x14ac:dyDescent="0.3">
      <c r="B19" t="s">
        <v>23</v>
      </c>
      <c r="C19">
        <f>MIN(C5:C16)</f>
        <v>5.83</v>
      </c>
    </row>
    <row r="20" spans="2:3" x14ac:dyDescent="0.3">
      <c r="B20" t="s">
        <v>24</v>
      </c>
      <c r="C20">
        <f>MAX(C5:C16)</f>
        <v>8.81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42484-738C-4AB7-9A8D-D2199205E717}">
  <dimension ref="A4:D16"/>
  <sheetViews>
    <sheetView workbookViewId="0">
      <selection activeCell="E20" sqref="E20"/>
    </sheetView>
  </sheetViews>
  <sheetFormatPr baseColWidth="10" defaultRowHeight="14.4" x14ac:dyDescent="0.3"/>
  <cols>
    <col min="3" max="3" width="14.6640625" customWidth="1"/>
    <col min="4" max="4" width="14.88671875" customWidth="1"/>
  </cols>
  <sheetData>
    <row r="4" spans="1:4" x14ac:dyDescent="0.3">
      <c r="B4" s="54" t="s">
        <v>49</v>
      </c>
    </row>
    <row r="5" spans="1:4" x14ac:dyDescent="0.3">
      <c r="B5" t="s">
        <v>47</v>
      </c>
      <c r="C5" t="s">
        <v>48</v>
      </c>
      <c r="D5" t="s">
        <v>54</v>
      </c>
    </row>
    <row r="6" spans="1:4" x14ac:dyDescent="0.3">
      <c r="B6">
        <v>1</v>
      </c>
      <c r="C6">
        <v>27383.78</v>
      </c>
      <c r="D6" t="s">
        <v>55</v>
      </c>
    </row>
    <row r="7" spans="1:4" x14ac:dyDescent="0.3">
      <c r="B7">
        <v>2</v>
      </c>
      <c r="C7">
        <v>26775.38</v>
      </c>
      <c r="D7" t="s">
        <v>55</v>
      </c>
    </row>
    <row r="8" spans="1:4" x14ac:dyDescent="0.3">
      <c r="B8">
        <v>3</v>
      </c>
      <c r="C8">
        <v>30392.3</v>
      </c>
      <c r="D8" t="s">
        <v>55</v>
      </c>
    </row>
    <row r="9" spans="1:4" x14ac:dyDescent="0.3">
      <c r="B9">
        <v>4</v>
      </c>
      <c r="C9">
        <v>33232.26</v>
      </c>
      <c r="D9" t="s">
        <v>55</v>
      </c>
    </row>
    <row r="10" spans="1:4" x14ac:dyDescent="0.3">
      <c r="B10">
        <v>5</v>
      </c>
      <c r="C10">
        <v>19581.169999999998</v>
      </c>
      <c r="D10" t="s">
        <v>55</v>
      </c>
    </row>
    <row r="11" spans="1:4" x14ac:dyDescent="0.3">
      <c r="B11">
        <v>6</v>
      </c>
      <c r="C11">
        <v>26013.94</v>
      </c>
      <c r="D11" t="s">
        <v>55</v>
      </c>
    </row>
    <row r="12" spans="1:4" x14ac:dyDescent="0.3">
      <c r="B12">
        <v>7</v>
      </c>
      <c r="C12">
        <v>34908.15</v>
      </c>
      <c r="D12" t="s">
        <v>55</v>
      </c>
    </row>
    <row r="13" spans="1:4" x14ac:dyDescent="0.3">
      <c r="B13">
        <v>8</v>
      </c>
      <c r="C13">
        <v>29532.67</v>
      </c>
      <c r="D13" t="s">
        <v>55</v>
      </c>
    </row>
    <row r="14" spans="1:4" x14ac:dyDescent="0.3">
      <c r="B14">
        <v>9</v>
      </c>
      <c r="C14">
        <v>1986070.64</v>
      </c>
      <c r="D14" t="s">
        <v>56</v>
      </c>
    </row>
    <row r="16" spans="1:4" x14ac:dyDescent="0.3">
      <c r="A16" t="s">
        <v>57</v>
      </c>
      <c r="D16" s="53">
        <f>SUM(C6:C13)/C14*100</f>
        <v>11.470873462990221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D459-64D4-47C5-937A-43E393E903A3}">
  <dimension ref="B2:C17"/>
  <sheetViews>
    <sheetView workbookViewId="0">
      <selection activeCell="F18" sqref="F18"/>
    </sheetView>
  </sheetViews>
  <sheetFormatPr baseColWidth="10" defaultRowHeight="14.4" x14ac:dyDescent="0.3"/>
  <sheetData>
    <row r="2" spans="2:3" x14ac:dyDescent="0.3">
      <c r="B2" s="54" t="s">
        <v>59</v>
      </c>
    </row>
    <row r="3" spans="2:3" x14ac:dyDescent="0.3">
      <c r="B3" s="54" t="s">
        <v>60</v>
      </c>
    </row>
    <row r="4" spans="2:3" x14ac:dyDescent="0.3">
      <c r="B4">
        <v>1</v>
      </c>
      <c r="C4">
        <v>52.73</v>
      </c>
    </row>
    <row r="5" spans="2:3" x14ac:dyDescent="0.3">
      <c r="B5">
        <v>2</v>
      </c>
      <c r="C5">
        <v>106.8</v>
      </c>
    </row>
    <row r="6" spans="2:3" x14ac:dyDescent="0.3">
      <c r="B6">
        <v>3</v>
      </c>
      <c r="C6">
        <v>99.62</v>
      </c>
    </row>
    <row r="7" spans="2:3" x14ac:dyDescent="0.3">
      <c r="B7">
        <v>4</v>
      </c>
      <c r="C7">
        <v>155.22</v>
      </c>
    </row>
    <row r="8" spans="2:3" x14ac:dyDescent="0.3">
      <c r="B8">
        <v>5</v>
      </c>
      <c r="C8">
        <v>213.4</v>
      </c>
    </row>
    <row r="9" spans="2:3" x14ac:dyDescent="0.3">
      <c r="B9">
        <v>6</v>
      </c>
      <c r="C9">
        <v>198.41</v>
      </c>
    </row>
    <row r="10" spans="2:3" x14ac:dyDescent="0.3">
      <c r="B10">
        <v>7</v>
      </c>
      <c r="C10">
        <v>177.01</v>
      </c>
    </row>
    <row r="11" spans="2:3" x14ac:dyDescent="0.3">
      <c r="B11">
        <v>8</v>
      </c>
      <c r="C11">
        <v>254.29</v>
      </c>
    </row>
    <row r="12" spans="2:3" x14ac:dyDescent="0.3">
      <c r="C12">
        <v>179</v>
      </c>
    </row>
    <row r="14" spans="2:3" x14ac:dyDescent="0.3">
      <c r="B14" t="s">
        <v>53</v>
      </c>
      <c r="C14">
        <v>157.19</v>
      </c>
    </row>
    <row r="15" spans="2:3" x14ac:dyDescent="0.3">
      <c r="B15" t="s">
        <v>50</v>
      </c>
      <c r="C15">
        <v>62.7</v>
      </c>
    </row>
    <row r="16" spans="2:3" x14ac:dyDescent="0.3">
      <c r="B16" t="s">
        <v>51</v>
      </c>
      <c r="C16">
        <v>52.73</v>
      </c>
    </row>
    <row r="17" spans="2:3" x14ac:dyDescent="0.3">
      <c r="B17" t="s">
        <v>52</v>
      </c>
      <c r="C17">
        <v>254.29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stem</vt:lpstr>
      <vt:lpstr>tracheids</vt:lpstr>
      <vt:lpstr>tracheid length</vt:lpstr>
      <vt:lpstr>parenchyma wood</vt:lpstr>
      <vt:lpstr>metaxylem tracheids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 Luthardt</dc:creator>
  <cp:lastModifiedBy>xyz</cp:lastModifiedBy>
  <dcterms:created xsi:type="dcterms:W3CDTF">2015-06-05T18:19:34Z</dcterms:created>
  <dcterms:modified xsi:type="dcterms:W3CDTF">2022-02-01T20:19:17Z</dcterms:modified>
</cp:coreProperties>
</file>