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showInkAnnotation="0"/>
  <mc:AlternateContent xmlns:mc="http://schemas.openxmlformats.org/markup-compatibility/2006">
    <mc:Choice Requires="x15">
      <x15ac:absPath xmlns:x15ac="http://schemas.microsoft.com/office/spreadsheetml/2010/11/ac" url="U:\Publications\rebecca cochran\"/>
    </mc:Choice>
  </mc:AlternateContent>
  <xr:revisionPtr revIDLastSave="0" documentId="13_ncr:1_{2E841F3C-5612-4B56-A39E-C1CECDFC7B9D}" xr6:coauthVersionLast="45" xr6:coauthVersionMax="45" xr10:uidLastSave="{00000000-0000-0000-0000-000000000000}"/>
  <bookViews>
    <workbookView xWindow="2730" yWindow="780" windowWidth="26070" windowHeight="15420" tabRatio="500" xr2:uid="{00000000-000D-0000-FFFF-FFFF00000000}"/>
  </bookViews>
  <sheets>
    <sheet name="Monthly (NF+NQ)" sheetId="1" r:id="rId1"/>
    <sheet name="Monthly" sheetId="2" r:id="rId2"/>
    <sheet name="Monthly % Rec." sheetId="4" r:id="rId3"/>
    <sheet name="RLs and blanks" sheetId="3" r:id="rId4"/>
    <sheet name="RLs and blanks % Rec." sheetId="5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" i="2" l="1"/>
  <c r="O26" i="3"/>
  <c r="N26" i="3"/>
  <c r="Q24" i="3"/>
  <c r="P24" i="3"/>
  <c r="O24" i="3"/>
  <c r="N24" i="3"/>
  <c r="M24" i="3"/>
  <c r="L24" i="3"/>
  <c r="L23" i="3"/>
  <c r="Q21" i="3"/>
  <c r="P21" i="3"/>
  <c r="O21" i="3"/>
  <c r="N21" i="3"/>
  <c r="M21" i="3"/>
  <c r="L21" i="3"/>
  <c r="Q20" i="3"/>
  <c r="P20" i="3"/>
  <c r="O20" i="3"/>
  <c r="N20" i="3"/>
  <c r="M20" i="3"/>
  <c r="L20" i="3"/>
  <c r="Q18" i="3"/>
  <c r="P18" i="3"/>
  <c r="O18" i="3"/>
  <c r="N18" i="3"/>
  <c r="M18" i="3"/>
  <c r="L18" i="3"/>
  <c r="Q16" i="3"/>
  <c r="P16" i="3"/>
  <c r="O16" i="3"/>
  <c r="N16" i="3"/>
  <c r="M16" i="3"/>
  <c r="L16" i="3"/>
  <c r="W29" i="3"/>
  <c r="Y23" i="3"/>
  <c r="Y21" i="3"/>
  <c r="X21" i="3"/>
  <c r="V21" i="3"/>
  <c r="Z20" i="3"/>
  <c r="Y20" i="3"/>
  <c r="X20" i="3"/>
  <c r="W20" i="3"/>
  <c r="V20" i="3"/>
  <c r="U20" i="3"/>
  <c r="Y18" i="3"/>
  <c r="Y17" i="3"/>
  <c r="X17" i="3"/>
  <c r="Y14" i="3"/>
  <c r="X14" i="3"/>
  <c r="V14" i="3"/>
  <c r="Z12" i="3"/>
  <c r="Y12" i="3"/>
  <c r="X12" i="3"/>
  <c r="W12" i="3"/>
  <c r="V12" i="3"/>
  <c r="U12" i="3"/>
  <c r="Z11" i="3"/>
  <c r="Y11" i="3"/>
  <c r="X11" i="3"/>
  <c r="V11" i="3"/>
  <c r="Q14" i="3"/>
  <c r="P14" i="3"/>
  <c r="O14" i="3"/>
  <c r="M14" i="3"/>
  <c r="L14" i="3"/>
  <c r="N12" i="3"/>
  <c r="M12" i="3"/>
  <c r="L12" i="3"/>
  <c r="M11" i="3"/>
  <c r="Q11" i="3"/>
  <c r="P11" i="3"/>
  <c r="O11" i="3"/>
  <c r="P9" i="3"/>
  <c r="O9" i="3"/>
  <c r="M9" i="3"/>
  <c r="Q8" i="3"/>
  <c r="P8" i="3"/>
  <c r="O8" i="3"/>
  <c r="N8" i="3"/>
  <c r="M8" i="3"/>
  <c r="L8" i="3"/>
  <c r="E22" i="3"/>
  <c r="D22" i="3"/>
  <c r="H20" i="3"/>
  <c r="E20" i="3"/>
  <c r="D20" i="3"/>
  <c r="F19" i="3"/>
  <c r="D19" i="3"/>
  <c r="F17" i="3"/>
  <c r="E17" i="3"/>
  <c r="D17" i="3"/>
  <c r="G17" i="3"/>
  <c r="F15" i="3"/>
  <c r="E15" i="3"/>
  <c r="D15" i="3"/>
  <c r="G13" i="3"/>
  <c r="D13" i="3"/>
  <c r="E9" i="3"/>
  <c r="D9" i="3"/>
  <c r="E8" i="3"/>
  <c r="D8" i="3"/>
  <c r="N72" i="2"/>
  <c r="Q71" i="2"/>
  <c r="P71" i="2"/>
  <c r="O71" i="2"/>
  <c r="N71" i="2"/>
  <c r="L71" i="2"/>
  <c r="Q70" i="2"/>
  <c r="O70" i="2"/>
  <c r="L70" i="2"/>
  <c r="N69" i="2"/>
  <c r="M69" i="2"/>
  <c r="Q68" i="2"/>
  <c r="O68" i="2"/>
  <c r="N68" i="2"/>
  <c r="M68" i="2"/>
  <c r="P65" i="2"/>
  <c r="Q64" i="2"/>
  <c r="O64" i="2"/>
  <c r="N64" i="2"/>
  <c r="L64" i="2"/>
  <c r="M64" i="2"/>
  <c r="P62" i="2"/>
  <c r="P54" i="2"/>
  <c r="Q53" i="2"/>
  <c r="P53" i="2"/>
  <c r="O53" i="2"/>
  <c r="N53" i="2"/>
  <c r="M53" i="2"/>
  <c r="L53" i="2"/>
  <c r="P50" i="2"/>
  <c r="P46" i="2"/>
  <c r="P43" i="2"/>
  <c r="P42" i="2"/>
  <c r="P41" i="2"/>
  <c r="P40" i="2"/>
  <c r="P39" i="2"/>
  <c r="Q38" i="2"/>
  <c r="P38" i="2"/>
  <c r="Q36" i="2"/>
  <c r="P36" i="2"/>
  <c r="L36" i="2"/>
  <c r="Q35" i="2"/>
  <c r="P35" i="2"/>
  <c r="O35" i="2"/>
  <c r="L35" i="2"/>
  <c r="P33" i="2"/>
  <c r="Q32" i="2"/>
  <c r="P32" i="2"/>
  <c r="O32" i="2"/>
  <c r="Q31" i="2"/>
  <c r="P31" i="2"/>
  <c r="O31" i="2"/>
  <c r="L31" i="2"/>
  <c r="P30" i="2"/>
  <c r="P29" i="2"/>
  <c r="Q28" i="2"/>
  <c r="P28" i="2"/>
  <c r="O28" i="2"/>
  <c r="L28" i="2"/>
  <c r="Q27" i="2"/>
  <c r="P27" i="2"/>
  <c r="O27" i="2"/>
  <c r="L27" i="2"/>
  <c r="Q26" i="2"/>
  <c r="P26" i="2"/>
  <c r="O26" i="2"/>
  <c r="Q25" i="2"/>
  <c r="O25" i="2"/>
  <c r="M25" i="2"/>
  <c r="L25" i="2"/>
  <c r="Q23" i="2"/>
  <c r="O23" i="2"/>
  <c r="L23" i="2"/>
  <c r="Q22" i="2"/>
  <c r="P22" i="2"/>
  <c r="O22" i="2"/>
  <c r="M22" i="2"/>
  <c r="Q21" i="2"/>
  <c r="P21" i="2"/>
  <c r="L21" i="2"/>
  <c r="N20" i="2"/>
  <c r="M20" i="2"/>
  <c r="L20" i="2"/>
  <c r="Q19" i="2"/>
  <c r="O19" i="2"/>
  <c r="M19" i="2"/>
  <c r="L19" i="2"/>
  <c r="Q18" i="2"/>
  <c r="P18" i="2"/>
  <c r="O18" i="2"/>
  <c r="N18" i="2"/>
  <c r="M18" i="2"/>
  <c r="L18" i="2"/>
  <c r="Q17" i="2"/>
  <c r="P17" i="2"/>
  <c r="O17" i="2"/>
  <c r="M17" i="2"/>
  <c r="P15" i="2"/>
  <c r="P14" i="2"/>
  <c r="P13" i="2"/>
  <c r="Q12" i="2"/>
  <c r="O12" i="2"/>
  <c r="P11" i="2"/>
  <c r="P10" i="2"/>
  <c r="P9" i="2"/>
  <c r="P8" i="2"/>
  <c r="D69" i="2"/>
  <c r="F68" i="2"/>
  <c r="D68" i="2"/>
  <c r="D66" i="2"/>
  <c r="H65" i="2"/>
  <c r="G65" i="2"/>
  <c r="F65" i="2"/>
  <c r="E65" i="2"/>
  <c r="D65" i="2"/>
  <c r="C65" i="2"/>
  <c r="D64" i="2"/>
  <c r="F62" i="2"/>
  <c r="E62" i="2"/>
  <c r="D62" i="2"/>
  <c r="H61" i="2"/>
  <c r="G61" i="2"/>
  <c r="F61" i="2"/>
  <c r="E61" i="2"/>
  <c r="D61" i="2"/>
  <c r="H60" i="2"/>
  <c r="G60" i="2"/>
  <c r="F60" i="2"/>
  <c r="E60" i="2"/>
  <c r="C60" i="2"/>
  <c r="H59" i="2"/>
  <c r="G59" i="2"/>
  <c r="F59" i="2"/>
  <c r="E59" i="2"/>
  <c r="C59" i="2"/>
  <c r="H58" i="2"/>
  <c r="F58" i="2"/>
  <c r="E58" i="2"/>
  <c r="C58" i="2"/>
  <c r="H57" i="2"/>
  <c r="G57" i="2"/>
  <c r="F57" i="2"/>
  <c r="E57" i="2"/>
  <c r="H56" i="2"/>
  <c r="G56" i="2"/>
  <c r="F56" i="2"/>
  <c r="E56" i="2"/>
  <c r="C56" i="2"/>
  <c r="H55" i="2"/>
  <c r="F55" i="2"/>
  <c r="E55" i="2"/>
  <c r="C55" i="2"/>
  <c r="H54" i="2"/>
  <c r="F54" i="2"/>
  <c r="E54" i="2"/>
  <c r="D54" i="2"/>
  <c r="C54" i="2"/>
  <c r="H52" i="2"/>
  <c r="G52" i="2"/>
  <c r="F52" i="2"/>
  <c r="E52" i="2"/>
  <c r="C52" i="2"/>
  <c r="G51" i="2"/>
  <c r="D51" i="2"/>
  <c r="H50" i="2"/>
  <c r="G50" i="2"/>
  <c r="F50" i="2"/>
  <c r="C50" i="2"/>
  <c r="H49" i="2"/>
  <c r="F49" i="2"/>
  <c r="E49" i="2"/>
  <c r="C49" i="2"/>
  <c r="H48" i="2"/>
  <c r="G48" i="2"/>
  <c r="F48" i="2"/>
  <c r="C48" i="2"/>
  <c r="H47" i="2"/>
  <c r="G47" i="2"/>
  <c r="F47" i="2"/>
  <c r="E47" i="2"/>
  <c r="C47" i="2"/>
  <c r="H46" i="2"/>
  <c r="G46" i="2"/>
  <c r="F46" i="2"/>
  <c r="C46" i="2"/>
  <c r="H45" i="2"/>
  <c r="F45" i="2"/>
  <c r="E45" i="2"/>
  <c r="D45" i="2"/>
  <c r="C45" i="2"/>
  <c r="F44" i="2"/>
  <c r="D44" i="2"/>
  <c r="H43" i="2"/>
  <c r="G43" i="2"/>
  <c r="F43" i="2"/>
  <c r="E43" i="2"/>
  <c r="C43" i="2"/>
  <c r="H41" i="2"/>
  <c r="G41" i="2"/>
  <c r="H40" i="2"/>
  <c r="H39" i="2"/>
  <c r="H38" i="2"/>
  <c r="G37" i="2"/>
  <c r="H36" i="2"/>
  <c r="G36" i="2"/>
  <c r="F41" i="2"/>
  <c r="F40" i="2"/>
  <c r="F39" i="2"/>
  <c r="F38" i="2"/>
  <c r="F37" i="2"/>
  <c r="F36" i="2"/>
  <c r="C41" i="2"/>
  <c r="C40" i="2"/>
  <c r="C39" i="2"/>
  <c r="C38" i="2"/>
  <c r="C37" i="2"/>
  <c r="C36" i="2"/>
  <c r="H34" i="2"/>
  <c r="G34" i="2"/>
  <c r="F34" i="2"/>
  <c r="F33" i="2"/>
  <c r="E34" i="2"/>
  <c r="E33" i="2"/>
  <c r="D33" i="2"/>
  <c r="C34" i="2"/>
  <c r="H31" i="2"/>
  <c r="H30" i="2"/>
  <c r="H29" i="2"/>
  <c r="H28" i="2"/>
  <c r="H27" i="2"/>
  <c r="H26" i="2"/>
  <c r="H25" i="2"/>
  <c r="H24" i="2"/>
  <c r="G31" i="2"/>
  <c r="G30" i="2"/>
  <c r="G29" i="2"/>
  <c r="G28" i="2"/>
  <c r="G27" i="2"/>
  <c r="G26" i="2"/>
  <c r="G25" i="2"/>
  <c r="G24" i="2"/>
  <c r="F31" i="2"/>
  <c r="F30" i="2"/>
  <c r="F29" i="2"/>
  <c r="F28" i="2"/>
  <c r="F27" i="2"/>
  <c r="F26" i="2"/>
  <c r="F25" i="2"/>
  <c r="F24" i="2"/>
  <c r="D25" i="2"/>
  <c r="C31" i="2"/>
  <c r="C30" i="2"/>
  <c r="C29" i="2"/>
  <c r="C28" i="2"/>
  <c r="C27" i="2"/>
  <c r="C26" i="2"/>
  <c r="C25" i="2"/>
  <c r="C24" i="2"/>
  <c r="G21" i="2"/>
  <c r="F21" i="2"/>
  <c r="F13" i="2"/>
  <c r="F12" i="2"/>
  <c r="F10" i="2"/>
  <c r="E14" i="2"/>
  <c r="E13" i="2"/>
  <c r="E12" i="2"/>
  <c r="E11" i="2"/>
  <c r="E10" i="2"/>
  <c r="E9" i="2"/>
  <c r="E8" i="2"/>
  <c r="D14" i="2"/>
  <c r="D12" i="2"/>
  <c r="D9" i="2"/>
</calcChain>
</file>

<file path=xl/sharedStrings.xml><?xml version="1.0" encoding="utf-8"?>
<sst xmlns="http://schemas.openxmlformats.org/spreadsheetml/2006/main" count="1041" uniqueCount="61">
  <si>
    <t>Perfluorinated compounds detected in sediment grab samples from locations of concern at Barksdale Air Force Base</t>
  </si>
  <si>
    <t>Month</t>
  </si>
  <si>
    <t>Location</t>
  </si>
  <si>
    <t>Concentration (ng/g)</t>
  </si>
  <si>
    <t>Concentration (ng/mL)</t>
  </si>
  <si>
    <t>PFBS</t>
  </si>
  <si>
    <t>PFOS</t>
  </si>
  <si>
    <t>PFHxS</t>
  </si>
  <si>
    <t>PFOA</t>
  </si>
  <si>
    <t>PFNA</t>
  </si>
  <si>
    <t>PFHpA</t>
  </si>
  <si>
    <t>August</t>
  </si>
  <si>
    <t>ExUp</t>
  </si>
  <si>
    <t>NF</t>
  </si>
  <si>
    <t>NQ</t>
  </si>
  <si>
    <t>Up</t>
  </si>
  <si>
    <t>WB</t>
  </si>
  <si>
    <t>UT</t>
  </si>
  <si>
    <t>FTA-1</t>
  </si>
  <si>
    <t>SCB</t>
  </si>
  <si>
    <t>SMB</t>
  </si>
  <si>
    <t>Con</t>
  </si>
  <si>
    <t>November</t>
  </si>
  <si>
    <t>SUT</t>
  </si>
  <si>
    <t>March</t>
  </si>
  <si>
    <t>WUp</t>
  </si>
  <si>
    <t>Early May</t>
  </si>
  <si>
    <t>Late May</t>
  </si>
  <si>
    <t>June</t>
  </si>
  <si>
    <t>UT at SMB</t>
  </si>
  <si>
    <t>LFR</t>
  </si>
  <si>
    <t>Lcon</t>
  </si>
  <si>
    <t>July</t>
  </si>
  <si>
    <t>Con at FR</t>
  </si>
  <si>
    <t>LCon</t>
  </si>
  <si>
    <t>September</t>
  </si>
  <si>
    <t>NF = Not Found</t>
  </si>
  <si>
    <t>NQ = Not Quantified</t>
  </si>
  <si>
    <t>LOD = 1 ng/g</t>
  </si>
  <si>
    <t>Table 5.3 Perfluorinated compounds detected in sediment grab samples from reference locations at Barksdale Air Force Base</t>
  </si>
  <si>
    <t>Reference Location</t>
  </si>
  <si>
    <t>Sample</t>
  </si>
  <si>
    <t>FR</t>
  </si>
  <si>
    <t>FRB</t>
  </si>
  <si>
    <t>FL</t>
  </si>
  <si>
    <t>LB</t>
  </si>
  <si>
    <t>Percent Recovery in Sediment Samples</t>
  </si>
  <si>
    <t>Percent Recovery in Water Samples</t>
  </si>
  <si>
    <t>PFHxA-C13</t>
  </si>
  <si>
    <t>PFDA-C13</t>
  </si>
  <si>
    <t>NEtFOSAA-d5</t>
  </si>
  <si>
    <t>Percent Recovery (%)</t>
  </si>
  <si>
    <t>Table A.1 Perfluorinated compounds detected in sediment grab samples from locations of concern at Barksdale Air Force Base</t>
  </si>
  <si>
    <t>PFCs detected in water grab samples from locations of concern at Barksdale Air Force Base</t>
  </si>
  <si>
    <t xml:space="preserve">Table A.6 </t>
  </si>
  <si>
    <t>PFCs detected in water grab samples from reference locations at Barksdale Air Force Base</t>
  </si>
  <si>
    <t>Table A.7</t>
  </si>
  <si>
    <t>Table A.8</t>
  </si>
  <si>
    <t>PFCs detected in field reagent blanks and lab blanks</t>
  </si>
  <si>
    <t>LOQ = 10 ng/g</t>
  </si>
  <si>
    <t>Perfluorinated compounds detected in water grab samples from locations of concern at Barksdale Air Force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</si>
</sst>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0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2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/>
    <xf numFmtId="2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Fill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2" fontId="1" fillId="0" borderId="0" xfId="0" applyNumberFormat="1" applyFont="1" applyBorder="1" applyAlignment="1"/>
    <xf numFmtId="2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/>
    <xf numFmtId="2" fontId="1" fillId="0" borderId="0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 wrapText="1"/>
    </xf>
    <xf numFmtId="2" fontId="1" fillId="0" borderId="0" xfId="0" applyNumberFormat="1" applyFont="1" applyAlignment="1">
      <alignment horizontal="left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2" fontId="7" fillId="0" borderId="0" xfId="0" applyNumberFormat="1" applyFont="1" applyAlignment="1">
      <alignment vertical="center" wrapText="1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9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Normal" xfId="0" builtinId="0"/>
    <cellStyle name="Normal 2" xfId="1" xr:uid="{00000000-0005-0000-0000-000059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tabSelected="1" workbookViewId="0">
      <selection activeCell="R17" sqref="R17"/>
    </sheetView>
  </sheetViews>
  <sheetFormatPr defaultColWidth="11" defaultRowHeight="15.75" x14ac:dyDescent="0.25"/>
  <sheetData>
    <row r="1" spans="1:17" x14ac:dyDescent="0.25">
      <c r="A1" s="80" t="s">
        <v>0</v>
      </c>
      <c r="B1" s="81"/>
      <c r="C1" s="81"/>
      <c r="D1" s="81"/>
      <c r="E1" s="81"/>
      <c r="F1" s="81"/>
      <c r="G1" s="81"/>
      <c r="H1" s="81"/>
      <c r="J1" s="80" t="s">
        <v>60</v>
      </c>
      <c r="K1" s="81"/>
      <c r="L1" s="81"/>
      <c r="M1" s="81"/>
      <c r="N1" s="81"/>
      <c r="O1" s="81"/>
      <c r="P1" s="81"/>
      <c r="Q1" s="81"/>
    </row>
    <row r="2" spans="1:17" ht="16.5" thickBot="1" x14ac:dyDescent="0.3">
      <c r="A2" s="82"/>
      <c r="B2" s="82"/>
      <c r="C2" s="82"/>
      <c r="D2" s="82"/>
      <c r="E2" s="82"/>
      <c r="F2" s="82"/>
      <c r="G2" s="82"/>
      <c r="H2" s="82"/>
      <c r="J2" s="82"/>
      <c r="K2" s="82"/>
      <c r="L2" s="82"/>
      <c r="M2" s="82"/>
      <c r="N2" s="82"/>
      <c r="O2" s="82"/>
      <c r="P2" s="82"/>
      <c r="Q2" s="82"/>
    </row>
    <row r="3" spans="1:17" ht="16.5" thickTop="1" x14ac:dyDescent="0.25">
      <c r="A3" s="1" t="s">
        <v>1</v>
      </c>
      <c r="B3" s="2" t="s">
        <v>2</v>
      </c>
      <c r="C3" s="83" t="s">
        <v>3</v>
      </c>
      <c r="D3" s="83"/>
      <c r="E3" s="83"/>
      <c r="F3" s="83"/>
      <c r="G3" s="83"/>
      <c r="H3" s="83"/>
      <c r="I3" s="3"/>
      <c r="J3" s="4" t="s">
        <v>1</v>
      </c>
      <c r="K3" s="5" t="s">
        <v>2</v>
      </c>
      <c r="L3" s="84" t="s">
        <v>4</v>
      </c>
      <c r="M3" s="84"/>
      <c r="N3" s="84"/>
      <c r="O3" s="84"/>
      <c r="P3" s="84"/>
      <c r="Q3" s="84"/>
    </row>
    <row r="4" spans="1:17" x14ac:dyDescent="0.25">
      <c r="A4" s="6"/>
      <c r="B4" s="3"/>
      <c r="C4" s="7"/>
      <c r="D4" s="7"/>
      <c r="E4" s="8"/>
      <c r="F4" s="8"/>
      <c r="G4" s="8"/>
      <c r="H4" s="8"/>
      <c r="I4" s="6"/>
      <c r="J4" s="9"/>
      <c r="K4" s="10"/>
      <c r="L4" s="11"/>
      <c r="M4" s="11"/>
      <c r="N4" s="12"/>
      <c r="O4" s="12"/>
      <c r="P4" s="12"/>
      <c r="Q4" s="12"/>
    </row>
    <row r="5" spans="1:17" x14ac:dyDescent="0.25">
      <c r="A5" s="6"/>
      <c r="B5" s="3"/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/>
      <c r="J5" s="9"/>
      <c r="K5" s="10"/>
      <c r="L5" s="10" t="s">
        <v>5</v>
      </c>
      <c r="M5" s="10" t="s">
        <v>6</v>
      </c>
      <c r="N5" s="10" t="s">
        <v>7</v>
      </c>
      <c r="O5" s="10" t="s">
        <v>8</v>
      </c>
      <c r="P5" s="10" t="s">
        <v>9</v>
      </c>
      <c r="Q5" s="10" t="s">
        <v>10</v>
      </c>
    </row>
    <row r="6" spans="1:17" x14ac:dyDescent="0.25">
      <c r="A6" s="8"/>
      <c r="B6" s="7"/>
      <c r="C6" s="8"/>
      <c r="D6" s="8"/>
      <c r="E6" s="8"/>
      <c r="F6" s="8"/>
      <c r="G6" s="8"/>
      <c r="H6" s="8"/>
      <c r="I6" s="6"/>
      <c r="J6" s="12"/>
      <c r="K6" s="11"/>
      <c r="L6" s="12"/>
      <c r="M6" s="12"/>
      <c r="N6" s="12"/>
      <c r="O6" s="12"/>
      <c r="P6" s="12"/>
      <c r="Q6" s="12"/>
    </row>
    <row r="7" spans="1:17" x14ac:dyDescent="0.25">
      <c r="A7" s="6" t="s">
        <v>11</v>
      </c>
      <c r="B7" s="3"/>
      <c r="C7" s="6"/>
      <c r="D7" s="6"/>
      <c r="E7" s="6"/>
      <c r="F7" s="6"/>
      <c r="G7" s="6"/>
      <c r="H7" s="6"/>
      <c r="I7" s="6"/>
      <c r="J7" s="10" t="s">
        <v>11</v>
      </c>
      <c r="K7" s="9"/>
      <c r="L7" s="9"/>
      <c r="M7" s="9"/>
      <c r="N7" s="9"/>
      <c r="O7" s="9"/>
      <c r="P7" s="9"/>
      <c r="Q7" s="9"/>
    </row>
    <row r="8" spans="1:17" x14ac:dyDescent="0.25">
      <c r="A8" s="6"/>
      <c r="B8" s="13" t="s">
        <v>12</v>
      </c>
      <c r="C8" s="14" t="s">
        <v>13</v>
      </c>
      <c r="D8" s="14">
        <v>1.0174715593312578</v>
      </c>
      <c r="E8" s="14" t="s">
        <v>14</v>
      </c>
      <c r="F8" s="14" t="s">
        <v>13</v>
      </c>
      <c r="G8" s="14" t="s">
        <v>13</v>
      </c>
      <c r="H8" s="14" t="s">
        <v>13</v>
      </c>
      <c r="I8" s="14"/>
      <c r="J8" s="9"/>
      <c r="K8" s="15" t="s">
        <v>12</v>
      </c>
      <c r="L8" s="14" t="s">
        <v>14</v>
      </c>
      <c r="M8" s="10">
        <v>2.45228418383374E-2</v>
      </c>
      <c r="N8" s="15">
        <v>4.4129349748022212E-2</v>
      </c>
      <c r="O8" s="10">
        <v>2.5977840641551231E-2</v>
      </c>
      <c r="P8" s="14" t="s">
        <v>14</v>
      </c>
      <c r="Q8" s="10">
        <v>1.5700359682405081E-2</v>
      </c>
    </row>
    <row r="9" spans="1:17" x14ac:dyDescent="0.25">
      <c r="A9" s="6"/>
      <c r="B9" s="6" t="s">
        <v>15</v>
      </c>
      <c r="C9" s="14" t="s">
        <v>13</v>
      </c>
      <c r="D9" s="14" t="s">
        <v>14</v>
      </c>
      <c r="E9" s="14" t="s">
        <v>14</v>
      </c>
      <c r="F9" s="14" t="s">
        <v>13</v>
      </c>
      <c r="G9" s="14" t="s">
        <v>13</v>
      </c>
      <c r="H9" s="14" t="s">
        <v>13</v>
      </c>
      <c r="I9" s="14"/>
      <c r="J9" s="9"/>
      <c r="K9" s="9" t="s">
        <v>15</v>
      </c>
      <c r="L9" s="15">
        <v>3.3932483483341706E-2</v>
      </c>
      <c r="M9" s="10">
        <v>6.1168533071453542E-2</v>
      </c>
      <c r="N9" s="15">
        <v>0.10486145566847405</v>
      </c>
      <c r="O9" s="10">
        <v>3.1479802061576453E-2</v>
      </c>
      <c r="P9" s="14" t="s">
        <v>14</v>
      </c>
      <c r="Q9" s="10">
        <v>2.0925224397011333E-2</v>
      </c>
    </row>
    <row r="10" spans="1:17" x14ac:dyDescent="0.25">
      <c r="A10" s="6"/>
      <c r="B10" s="6" t="s">
        <v>16</v>
      </c>
      <c r="C10" s="14" t="s">
        <v>13</v>
      </c>
      <c r="D10" s="14">
        <v>1.0265</v>
      </c>
      <c r="E10" s="15" t="s">
        <v>14</v>
      </c>
      <c r="F10" s="14" t="s">
        <v>14</v>
      </c>
      <c r="G10" s="14" t="s">
        <v>13</v>
      </c>
      <c r="H10" s="14" t="s">
        <v>13</v>
      </c>
      <c r="I10" s="14"/>
      <c r="J10" s="9"/>
      <c r="K10" s="9" t="s">
        <v>16</v>
      </c>
      <c r="L10" s="15">
        <v>2.75E-2</v>
      </c>
      <c r="M10" s="10">
        <v>0.18066666666666667</v>
      </c>
      <c r="N10" s="15">
        <v>0.18933333333333335</v>
      </c>
      <c r="O10" s="10">
        <v>5.3666666666666668E-2</v>
      </c>
      <c r="P10" s="14" t="s">
        <v>14</v>
      </c>
      <c r="Q10" s="10">
        <v>3.2000000000000001E-2</v>
      </c>
    </row>
    <row r="11" spans="1:17" x14ac:dyDescent="0.25">
      <c r="A11" s="6"/>
      <c r="B11" s="6" t="s">
        <v>17</v>
      </c>
      <c r="C11" s="16" t="s">
        <v>13</v>
      </c>
      <c r="D11" s="17">
        <v>0.43053375240650332</v>
      </c>
      <c r="E11" s="14" t="s">
        <v>14</v>
      </c>
      <c r="F11" s="17" t="s">
        <v>13</v>
      </c>
      <c r="G11" s="14" t="s">
        <v>13</v>
      </c>
      <c r="H11" s="17" t="s">
        <v>13</v>
      </c>
      <c r="I11" s="17"/>
      <c r="J11" s="9"/>
      <c r="K11" s="10" t="s">
        <v>18</v>
      </c>
      <c r="L11" s="16">
        <v>0.03</v>
      </c>
      <c r="M11" s="17">
        <v>0.15300000000000002</v>
      </c>
      <c r="N11" s="16">
        <v>0.1905</v>
      </c>
      <c r="O11" s="17">
        <v>5.6499999999999995E-2</v>
      </c>
      <c r="P11" s="14" t="s">
        <v>14</v>
      </c>
      <c r="Q11" s="16">
        <v>3.95E-2</v>
      </c>
    </row>
    <row r="12" spans="1:17" x14ac:dyDescent="0.25">
      <c r="A12" s="6"/>
      <c r="B12" s="6" t="s">
        <v>19</v>
      </c>
      <c r="C12" s="16" t="s">
        <v>13</v>
      </c>
      <c r="D12" s="14" t="s">
        <v>14</v>
      </c>
      <c r="E12" s="14" t="s">
        <v>14</v>
      </c>
      <c r="F12" s="14" t="s">
        <v>14</v>
      </c>
      <c r="G12" s="17" t="s">
        <v>13</v>
      </c>
      <c r="H12" s="17" t="s">
        <v>13</v>
      </c>
      <c r="I12" s="14"/>
      <c r="J12" s="9"/>
      <c r="K12" s="9" t="s">
        <v>17</v>
      </c>
      <c r="L12" s="15">
        <v>0.11613911403979417</v>
      </c>
      <c r="M12" s="10">
        <v>5.3740461354551669E-2</v>
      </c>
      <c r="N12" s="15">
        <v>0.29825362381324166</v>
      </c>
      <c r="O12" s="14" t="s">
        <v>14</v>
      </c>
      <c r="P12" s="10" t="s">
        <v>13</v>
      </c>
      <c r="Q12" s="14" t="s">
        <v>14</v>
      </c>
    </row>
    <row r="13" spans="1:17" x14ac:dyDescent="0.25">
      <c r="A13" s="6"/>
      <c r="B13" s="6" t="s">
        <v>20</v>
      </c>
      <c r="C13" s="18" t="s">
        <v>13</v>
      </c>
      <c r="D13" s="17">
        <v>0.748</v>
      </c>
      <c r="E13" s="14" t="s">
        <v>14</v>
      </c>
      <c r="F13" s="14" t="s">
        <v>14</v>
      </c>
      <c r="G13" s="17" t="s">
        <v>13</v>
      </c>
      <c r="H13" s="14" t="s">
        <v>13</v>
      </c>
      <c r="I13" s="17"/>
      <c r="J13" s="9"/>
      <c r="K13" s="9" t="s">
        <v>19</v>
      </c>
      <c r="L13" s="15">
        <v>3.4000000000000002E-2</v>
      </c>
      <c r="M13" s="10">
        <v>0.17833333333333332</v>
      </c>
      <c r="N13" s="15">
        <v>0.16066666666666665</v>
      </c>
      <c r="O13" s="17">
        <v>4.5408620472266403E-2</v>
      </c>
      <c r="P13" s="14" t="s">
        <v>14</v>
      </c>
      <c r="Q13" s="10">
        <v>3.15E-2</v>
      </c>
    </row>
    <row r="14" spans="1:17" x14ac:dyDescent="0.25">
      <c r="A14" s="6"/>
      <c r="B14" s="6" t="s">
        <v>21</v>
      </c>
      <c r="C14" s="18" t="s">
        <v>13</v>
      </c>
      <c r="D14" s="14" t="s">
        <v>14</v>
      </c>
      <c r="E14" s="14" t="s">
        <v>14</v>
      </c>
      <c r="F14" s="14" t="s">
        <v>13</v>
      </c>
      <c r="G14" s="14" t="s">
        <v>13</v>
      </c>
      <c r="H14" s="14" t="s">
        <v>13</v>
      </c>
      <c r="I14" s="14"/>
      <c r="J14" s="9"/>
      <c r="K14" s="9" t="s">
        <v>20</v>
      </c>
      <c r="L14" s="15">
        <v>4.7E-2</v>
      </c>
      <c r="M14" s="10">
        <v>0.16949999999999998</v>
      </c>
      <c r="N14" s="15">
        <v>0.17399999999999999</v>
      </c>
      <c r="O14" s="10">
        <v>4.4499999999999998E-2</v>
      </c>
      <c r="P14" s="14" t="s">
        <v>14</v>
      </c>
      <c r="Q14" s="10">
        <v>0.03</v>
      </c>
    </row>
    <row r="15" spans="1:17" x14ac:dyDescent="0.25">
      <c r="A15" s="6" t="s">
        <v>22</v>
      </c>
      <c r="B15" s="3"/>
      <c r="C15" s="6"/>
      <c r="D15" s="6"/>
      <c r="E15" s="6"/>
      <c r="F15" s="6"/>
      <c r="G15" s="6"/>
      <c r="H15" s="6"/>
      <c r="I15" s="17"/>
      <c r="J15" s="9"/>
      <c r="K15" s="9" t="s">
        <v>21</v>
      </c>
      <c r="L15" s="15">
        <v>6.3197124201254701E-2</v>
      </c>
      <c r="M15" s="10">
        <v>0.13529479694588711</v>
      </c>
      <c r="N15" s="15">
        <v>0.21662661863642727</v>
      </c>
      <c r="O15" s="10">
        <v>5.2047526711051673E-2</v>
      </c>
      <c r="P15" s="14" t="s">
        <v>14</v>
      </c>
      <c r="Q15" s="10">
        <v>3.7756984336961064E-2</v>
      </c>
    </row>
    <row r="16" spans="1:17" x14ac:dyDescent="0.25">
      <c r="A16" s="6"/>
      <c r="B16" s="13" t="s">
        <v>12</v>
      </c>
      <c r="C16" s="15" t="s">
        <v>13</v>
      </c>
      <c r="D16" s="15" t="s">
        <v>13</v>
      </c>
      <c r="E16" s="15" t="s">
        <v>13</v>
      </c>
      <c r="F16" s="15" t="s">
        <v>13</v>
      </c>
      <c r="G16" s="15" t="s">
        <v>13</v>
      </c>
      <c r="H16" s="15" t="s">
        <v>13</v>
      </c>
      <c r="I16" s="14"/>
      <c r="J16" s="9" t="s">
        <v>22</v>
      </c>
      <c r="K16" s="10"/>
      <c r="L16" s="9"/>
      <c r="M16" s="9"/>
      <c r="N16" s="9"/>
      <c r="O16" s="9"/>
      <c r="P16" s="9"/>
      <c r="Q16" s="9"/>
    </row>
    <row r="17" spans="1:17" x14ac:dyDescent="0.25">
      <c r="A17" s="6"/>
      <c r="B17" s="6" t="s">
        <v>15</v>
      </c>
      <c r="C17" s="15" t="s">
        <v>13</v>
      </c>
      <c r="D17" s="10">
        <v>0.76133900248110731</v>
      </c>
      <c r="E17" s="19" t="s">
        <v>13</v>
      </c>
      <c r="F17" s="19" t="s">
        <v>13</v>
      </c>
      <c r="G17" s="19" t="s">
        <v>13</v>
      </c>
      <c r="H17" s="19" t="s">
        <v>13</v>
      </c>
      <c r="I17" s="6"/>
      <c r="J17" s="9"/>
      <c r="K17" s="15" t="s">
        <v>12</v>
      </c>
      <c r="L17" s="15">
        <v>0.210897931687342</v>
      </c>
      <c r="M17" s="15" t="s">
        <v>14</v>
      </c>
      <c r="N17" s="15">
        <v>0.17645887935635379</v>
      </c>
      <c r="O17" s="15" t="s">
        <v>14</v>
      </c>
      <c r="P17" s="15" t="s">
        <v>14</v>
      </c>
      <c r="Q17" s="15" t="s">
        <v>14</v>
      </c>
    </row>
    <row r="18" spans="1:17" x14ac:dyDescent="0.25">
      <c r="A18" s="6"/>
      <c r="B18" s="6" t="s">
        <v>16</v>
      </c>
      <c r="C18" s="15" t="s">
        <v>13</v>
      </c>
      <c r="D18" s="10">
        <v>1.1355873394069638</v>
      </c>
      <c r="E18" s="19" t="s">
        <v>13</v>
      </c>
      <c r="F18" s="19" t="s">
        <v>13</v>
      </c>
      <c r="G18" s="19" t="s">
        <v>13</v>
      </c>
      <c r="H18" s="19" t="s">
        <v>13</v>
      </c>
      <c r="I18" s="15"/>
      <c r="J18" s="9"/>
      <c r="K18" s="9" t="s">
        <v>15</v>
      </c>
      <c r="L18" s="15" t="s">
        <v>14</v>
      </c>
      <c r="M18" s="15" t="s">
        <v>14</v>
      </c>
      <c r="N18" s="15" t="s">
        <v>14</v>
      </c>
      <c r="O18" s="15" t="s">
        <v>14</v>
      </c>
      <c r="P18" s="15" t="s">
        <v>14</v>
      </c>
      <c r="Q18" s="15" t="s">
        <v>14</v>
      </c>
    </row>
    <row r="19" spans="1:17" x14ac:dyDescent="0.25">
      <c r="A19" s="6"/>
      <c r="B19" s="10" t="s">
        <v>18</v>
      </c>
      <c r="C19" s="15" t="s">
        <v>13</v>
      </c>
      <c r="D19" s="15" t="s">
        <v>13</v>
      </c>
      <c r="E19" s="15" t="s">
        <v>13</v>
      </c>
      <c r="F19" s="15" t="s">
        <v>13</v>
      </c>
      <c r="G19" s="15" t="s">
        <v>13</v>
      </c>
      <c r="H19" s="15" t="s">
        <v>13</v>
      </c>
      <c r="I19" s="19"/>
      <c r="J19" s="20"/>
      <c r="K19" s="9" t="s">
        <v>16</v>
      </c>
      <c r="L19" s="15" t="s">
        <v>14</v>
      </c>
      <c r="M19" s="15" t="s">
        <v>14</v>
      </c>
      <c r="N19" s="10">
        <v>0.17122210850153141</v>
      </c>
      <c r="O19" s="15" t="s">
        <v>14</v>
      </c>
      <c r="P19" s="10" t="s">
        <v>13</v>
      </c>
      <c r="Q19" s="15" t="s">
        <v>14</v>
      </c>
    </row>
    <row r="20" spans="1:17" x14ac:dyDescent="0.25">
      <c r="A20" s="6"/>
      <c r="B20" s="6" t="s">
        <v>23</v>
      </c>
      <c r="C20" s="15" t="s">
        <v>13</v>
      </c>
      <c r="D20" s="10">
        <v>0.63320845611956855</v>
      </c>
      <c r="E20" s="15" t="s">
        <v>13</v>
      </c>
      <c r="F20" s="15" t="s">
        <v>13</v>
      </c>
      <c r="G20" s="15" t="s">
        <v>13</v>
      </c>
      <c r="H20" s="15" t="s">
        <v>13</v>
      </c>
      <c r="I20" s="19"/>
      <c r="J20" s="10"/>
      <c r="K20" s="10" t="s">
        <v>18</v>
      </c>
      <c r="L20" s="15" t="s">
        <v>14</v>
      </c>
      <c r="M20" s="15" t="s">
        <v>14</v>
      </c>
      <c r="N20" s="15" t="s">
        <v>14</v>
      </c>
      <c r="O20" s="17" t="s">
        <v>13</v>
      </c>
      <c r="P20" s="17" t="s">
        <v>13</v>
      </c>
      <c r="Q20" s="17" t="s">
        <v>13</v>
      </c>
    </row>
    <row r="21" spans="1:17" x14ac:dyDescent="0.25">
      <c r="A21" s="6"/>
      <c r="B21" s="6" t="s">
        <v>20</v>
      </c>
      <c r="C21" s="15" t="s">
        <v>13</v>
      </c>
      <c r="D21" s="10">
        <v>4.4789368781766177</v>
      </c>
      <c r="E21" s="19" t="s">
        <v>13</v>
      </c>
      <c r="F21" s="15" t="s">
        <v>14</v>
      </c>
      <c r="G21" s="15" t="s">
        <v>14</v>
      </c>
      <c r="H21" s="10">
        <v>0</v>
      </c>
      <c r="I21" s="15"/>
      <c r="J21" s="10"/>
      <c r="K21" s="9" t="s">
        <v>23</v>
      </c>
      <c r="L21" s="15" t="s">
        <v>14</v>
      </c>
      <c r="M21" s="10">
        <v>0.40561170144598402</v>
      </c>
      <c r="N21" s="10">
        <v>0.39221297627078799</v>
      </c>
      <c r="O21" s="10">
        <v>5.7812564845289204E-2</v>
      </c>
      <c r="P21" s="15" t="s">
        <v>14</v>
      </c>
      <c r="Q21" s="15" t="s">
        <v>14</v>
      </c>
    </row>
    <row r="22" spans="1:17" x14ac:dyDescent="0.25">
      <c r="A22" s="6"/>
      <c r="B22" s="6" t="s">
        <v>21</v>
      </c>
      <c r="C22" s="15" t="s">
        <v>13</v>
      </c>
      <c r="D22" s="10">
        <v>0</v>
      </c>
      <c r="E22" s="19" t="s">
        <v>13</v>
      </c>
      <c r="F22" s="19" t="s">
        <v>13</v>
      </c>
      <c r="G22" s="19" t="s">
        <v>13</v>
      </c>
      <c r="H22" s="19" t="s">
        <v>13</v>
      </c>
      <c r="I22" s="15"/>
      <c r="J22" s="10"/>
      <c r="K22" s="9" t="s">
        <v>20</v>
      </c>
      <c r="L22" s="15">
        <v>0.22007605300244001</v>
      </c>
      <c r="M22" s="15" t="s">
        <v>14</v>
      </c>
      <c r="N22" s="10">
        <v>0.25654926230095998</v>
      </c>
      <c r="O22" s="15" t="s">
        <v>14</v>
      </c>
      <c r="P22" s="15" t="s">
        <v>14</v>
      </c>
      <c r="Q22" s="15" t="s">
        <v>14</v>
      </c>
    </row>
    <row r="23" spans="1:17" x14ac:dyDescent="0.25">
      <c r="A23" s="6" t="s">
        <v>24</v>
      </c>
      <c r="B23" s="6"/>
      <c r="C23" s="6"/>
      <c r="D23" s="6"/>
      <c r="E23" s="6"/>
      <c r="F23" s="6"/>
      <c r="G23" s="6"/>
      <c r="H23" s="6"/>
      <c r="I23" s="10"/>
      <c r="J23" s="10"/>
      <c r="K23" s="9" t="s">
        <v>21</v>
      </c>
      <c r="L23" s="15" t="s">
        <v>14</v>
      </c>
      <c r="M23" s="10">
        <v>6.7898497633681595E-2</v>
      </c>
      <c r="N23" s="10">
        <v>0.1023736260235206</v>
      </c>
      <c r="O23" s="15" t="s">
        <v>14</v>
      </c>
      <c r="P23" s="10" t="s">
        <v>13</v>
      </c>
      <c r="Q23" s="15" t="s">
        <v>14</v>
      </c>
    </row>
    <row r="24" spans="1:17" x14ac:dyDescent="0.25">
      <c r="A24" s="6"/>
      <c r="B24" s="21" t="s">
        <v>15</v>
      </c>
      <c r="C24" s="18" t="s">
        <v>14</v>
      </c>
      <c r="D24" s="10">
        <v>0.58202093446707948</v>
      </c>
      <c r="E24" s="15" t="s">
        <v>13</v>
      </c>
      <c r="F24" s="18" t="s">
        <v>14</v>
      </c>
      <c r="G24" s="18" t="s">
        <v>14</v>
      </c>
      <c r="H24" s="18" t="s">
        <v>14</v>
      </c>
      <c r="I24" s="19"/>
      <c r="J24" s="10" t="s">
        <v>24</v>
      </c>
      <c r="K24" s="9"/>
      <c r="L24" s="10"/>
      <c r="M24" s="9"/>
      <c r="N24" s="9"/>
      <c r="O24" s="9"/>
      <c r="P24" s="9"/>
      <c r="Q24" s="9"/>
    </row>
    <row r="25" spans="1:17" x14ac:dyDescent="0.25">
      <c r="A25" s="6"/>
      <c r="B25" s="21" t="s">
        <v>16</v>
      </c>
      <c r="C25" s="18" t="s">
        <v>14</v>
      </c>
      <c r="D25" s="18" t="s">
        <v>14</v>
      </c>
      <c r="E25" s="15" t="s">
        <v>13</v>
      </c>
      <c r="F25" s="18" t="s">
        <v>14</v>
      </c>
      <c r="G25" s="18" t="s">
        <v>14</v>
      </c>
      <c r="H25" s="18" t="s">
        <v>14</v>
      </c>
      <c r="I25" s="15"/>
      <c r="J25" s="10"/>
      <c r="K25" s="15" t="s">
        <v>25</v>
      </c>
      <c r="L25" s="18" t="s">
        <v>14</v>
      </c>
      <c r="M25" s="18" t="s">
        <v>14</v>
      </c>
      <c r="N25" s="18">
        <v>0.67791949096434512</v>
      </c>
      <c r="O25" s="18" t="s">
        <v>14</v>
      </c>
      <c r="P25" s="10" t="s">
        <v>13</v>
      </c>
      <c r="Q25" s="18" t="s">
        <v>14</v>
      </c>
    </row>
    <row r="26" spans="1:17" x14ac:dyDescent="0.25">
      <c r="A26" s="6"/>
      <c r="B26" s="10" t="s">
        <v>18</v>
      </c>
      <c r="C26" s="18" t="s">
        <v>14</v>
      </c>
      <c r="D26" s="10">
        <v>3.1939134905247246</v>
      </c>
      <c r="E26" s="15">
        <v>4.891083640721658</v>
      </c>
      <c r="F26" s="18" t="s">
        <v>14</v>
      </c>
      <c r="G26" s="18" t="s">
        <v>14</v>
      </c>
      <c r="H26" s="18" t="s">
        <v>14</v>
      </c>
      <c r="I26" s="10"/>
      <c r="J26" s="10"/>
      <c r="K26" s="9" t="s">
        <v>15</v>
      </c>
      <c r="L26" s="15">
        <v>0.1067122351300203</v>
      </c>
      <c r="M26" s="10">
        <v>0.10709315800424601</v>
      </c>
      <c r="N26" s="18">
        <v>0.38348990723757803</v>
      </c>
      <c r="O26" s="18" t="s">
        <v>14</v>
      </c>
      <c r="P26" s="18" t="s">
        <v>14</v>
      </c>
      <c r="Q26" s="18" t="s">
        <v>14</v>
      </c>
    </row>
    <row r="27" spans="1:17" x14ac:dyDescent="0.25">
      <c r="A27" s="6"/>
      <c r="B27" s="21" t="s">
        <v>17</v>
      </c>
      <c r="C27" s="18" t="s">
        <v>14</v>
      </c>
      <c r="D27" s="10">
        <v>31.384931534526483</v>
      </c>
      <c r="E27" s="15">
        <v>7.7234854162375681</v>
      </c>
      <c r="F27" s="18" t="s">
        <v>14</v>
      </c>
      <c r="G27" s="18" t="s">
        <v>14</v>
      </c>
      <c r="H27" s="18" t="s">
        <v>14</v>
      </c>
      <c r="I27" s="10"/>
      <c r="J27" s="10"/>
      <c r="K27" s="9" t="s">
        <v>16</v>
      </c>
      <c r="L27" s="18" t="s">
        <v>14</v>
      </c>
      <c r="M27" s="10">
        <v>0.23594963180805695</v>
      </c>
      <c r="N27" s="10">
        <v>0.39648763089555594</v>
      </c>
      <c r="O27" s="18" t="s">
        <v>14</v>
      </c>
      <c r="P27" s="18" t="s">
        <v>14</v>
      </c>
      <c r="Q27" s="18" t="s">
        <v>14</v>
      </c>
    </row>
    <row r="28" spans="1:17" x14ac:dyDescent="0.25">
      <c r="A28" s="6"/>
      <c r="B28" s="21" t="s">
        <v>23</v>
      </c>
      <c r="C28" s="18" t="s">
        <v>14</v>
      </c>
      <c r="D28" s="10">
        <v>7.3922510255755451</v>
      </c>
      <c r="E28" s="15">
        <v>2.1559663424596569</v>
      </c>
      <c r="F28" s="18" t="s">
        <v>14</v>
      </c>
      <c r="G28" s="18" t="s">
        <v>14</v>
      </c>
      <c r="H28" s="18" t="s">
        <v>14</v>
      </c>
      <c r="I28" s="3"/>
      <c r="J28" s="10"/>
      <c r="K28" s="10" t="s">
        <v>18</v>
      </c>
      <c r="L28" s="18" t="s">
        <v>14</v>
      </c>
      <c r="M28" s="10">
        <v>0.25197752661722639</v>
      </c>
      <c r="N28" s="18">
        <v>0.23749704153664783</v>
      </c>
      <c r="O28" s="18" t="s">
        <v>14</v>
      </c>
      <c r="P28" s="18" t="s">
        <v>14</v>
      </c>
      <c r="Q28" s="18" t="s">
        <v>14</v>
      </c>
    </row>
    <row r="29" spans="1:17" x14ac:dyDescent="0.25">
      <c r="A29" s="6"/>
      <c r="B29" s="21" t="s">
        <v>19</v>
      </c>
      <c r="C29" s="18" t="s">
        <v>14</v>
      </c>
      <c r="D29" s="10">
        <v>0.94416964585904029</v>
      </c>
      <c r="E29" s="15">
        <v>1.6552887310037327</v>
      </c>
      <c r="F29" s="18" t="s">
        <v>14</v>
      </c>
      <c r="G29" s="18" t="s">
        <v>14</v>
      </c>
      <c r="H29" s="18" t="s">
        <v>14</v>
      </c>
      <c r="I29" s="3"/>
      <c r="J29" s="10"/>
      <c r="K29" s="9" t="s">
        <v>17</v>
      </c>
      <c r="L29" s="15">
        <v>0.28193417320883629</v>
      </c>
      <c r="M29" s="10">
        <v>2.481023957906384</v>
      </c>
      <c r="N29" s="10">
        <v>2.7859476218278747</v>
      </c>
      <c r="O29" s="10">
        <v>0.36501900104315427</v>
      </c>
      <c r="P29" s="18" t="s">
        <v>14</v>
      </c>
      <c r="Q29" s="10">
        <v>0.27338783004413758</v>
      </c>
    </row>
    <row r="30" spans="1:17" x14ac:dyDescent="0.25">
      <c r="A30" s="6"/>
      <c r="B30" s="21" t="s">
        <v>20</v>
      </c>
      <c r="C30" s="18" t="s">
        <v>14</v>
      </c>
      <c r="D30" s="10">
        <v>2.1805856575562781</v>
      </c>
      <c r="E30" s="15">
        <v>2.0236117774611011</v>
      </c>
      <c r="F30" s="18" t="s">
        <v>14</v>
      </c>
      <c r="G30" s="18" t="s">
        <v>14</v>
      </c>
      <c r="H30" s="18" t="s">
        <v>14</v>
      </c>
      <c r="I30" s="3"/>
      <c r="J30" s="9"/>
      <c r="K30" s="9" t="s">
        <v>23</v>
      </c>
      <c r="L30" s="15">
        <v>0.91574960523172222</v>
      </c>
      <c r="M30" s="10">
        <v>2.5826554124792231</v>
      </c>
      <c r="N30" s="18">
        <v>4.431472563032532</v>
      </c>
      <c r="O30" s="10">
        <v>0.29980434968802916</v>
      </c>
      <c r="P30" s="18" t="s">
        <v>14</v>
      </c>
      <c r="Q30" s="14">
        <v>0.41364049457631114</v>
      </c>
    </row>
    <row r="31" spans="1:17" x14ac:dyDescent="0.25">
      <c r="A31" s="6"/>
      <c r="B31" s="21" t="s">
        <v>21</v>
      </c>
      <c r="C31" s="18" t="s">
        <v>14</v>
      </c>
      <c r="D31" s="10">
        <v>6.301876875726566</v>
      </c>
      <c r="E31" s="15">
        <v>1.745901990967609</v>
      </c>
      <c r="F31" s="18" t="s">
        <v>14</v>
      </c>
      <c r="G31" s="18" t="s">
        <v>14</v>
      </c>
      <c r="H31" s="18" t="s">
        <v>14</v>
      </c>
      <c r="I31" s="3"/>
      <c r="J31" s="20"/>
      <c r="K31" s="9" t="s">
        <v>19</v>
      </c>
      <c r="L31" s="18" t="s">
        <v>14</v>
      </c>
      <c r="M31" s="10">
        <v>0.21024682061415537</v>
      </c>
      <c r="N31" s="18">
        <v>0.22091959234179578</v>
      </c>
      <c r="O31" s="18" t="s">
        <v>14</v>
      </c>
      <c r="P31" s="18" t="s">
        <v>14</v>
      </c>
      <c r="Q31" s="18" t="s">
        <v>14</v>
      </c>
    </row>
    <row r="32" spans="1:17" x14ac:dyDescent="0.25">
      <c r="A32" s="6" t="s">
        <v>26</v>
      </c>
      <c r="B32" s="6"/>
      <c r="C32" s="3"/>
      <c r="D32" s="6"/>
      <c r="E32" s="6"/>
      <c r="F32" s="6"/>
      <c r="G32" s="6"/>
      <c r="H32" s="6"/>
      <c r="I32" s="10"/>
      <c r="J32" s="10"/>
      <c r="K32" s="9" t="s">
        <v>20</v>
      </c>
      <c r="L32" s="15">
        <v>0.52105415178578662</v>
      </c>
      <c r="M32" s="10">
        <v>0.54876882311251785</v>
      </c>
      <c r="N32" s="18">
        <v>1.4504303641154646</v>
      </c>
      <c r="O32" s="18" t="s">
        <v>14</v>
      </c>
      <c r="P32" s="18" t="s">
        <v>14</v>
      </c>
      <c r="Q32" s="18" t="s">
        <v>14</v>
      </c>
    </row>
    <row r="33" spans="1:17" x14ac:dyDescent="0.25">
      <c r="A33" s="6"/>
      <c r="B33" s="21" t="s">
        <v>16</v>
      </c>
      <c r="C33" s="15" t="s">
        <v>13</v>
      </c>
      <c r="D33" s="10" t="s">
        <v>14</v>
      </c>
      <c r="E33" s="10" t="s">
        <v>14</v>
      </c>
      <c r="F33" s="10" t="s">
        <v>14</v>
      </c>
      <c r="G33" s="10" t="s">
        <v>13</v>
      </c>
      <c r="H33" s="10" t="s">
        <v>13</v>
      </c>
      <c r="I33" s="10"/>
      <c r="J33" s="10"/>
      <c r="K33" s="9" t="s">
        <v>21</v>
      </c>
      <c r="L33" s="15">
        <v>0.36959133995014076</v>
      </c>
      <c r="M33" s="10">
        <v>1.6434495464414751</v>
      </c>
      <c r="N33" s="18">
        <v>2.0013932503957377</v>
      </c>
      <c r="O33" s="10">
        <v>0.20406186230982357</v>
      </c>
      <c r="P33" s="18" t="s">
        <v>14</v>
      </c>
      <c r="Q33" s="10">
        <v>0.221272120787008</v>
      </c>
    </row>
    <row r="34" spans="1:17" x14ac:dyDescent="0.25">
      <c r="A34" s="6"/>
      <c r="B34" s="21" t="s">
        <v>21</v>
      </c>
      <c r="C34" s="10" t="s">
        <v>14</v>
      </c>
      <c r="D34" s="10">
        <v>5.5348889716610312</v>
      </c>
      <c r="E34" s="10" t="s">
        <v>14</v>
      </c>
      <c r="F34" s="10" t="s">
        <v>14</v>
      </c>
      <c r="G34" s="10" t="s">
        <v>14</v>
      </c>
      <c r="H34" s="10" t="s">
        <v>14</v>
      </c>
      <c r="I34" s="3"/>
      <c r="J34" s="10" t="s">
        <v>26</v>
      </c>
      <c r="K34" s="10"/>
      <c r="L34" s="10"/>
      <c r="M34" s="10"/>
      <c r="N34" s="9"/>
      <c r="O34" s="9"/>
      <c r="P34" s="9"/>
      <c r="Q34" s="9"/>
    </row>
    <row r="35" spans="1:17" x14ac:dyDescent="0.25">
      <c r="A35" s="6" t="s">
        <v>27</v>
      </c>
      <c r="B35" s="6"/>
      <c r="C35" s="3"/>
      <c r="D35" s="6"/>
      <c r="E35" s="6"/>
      <c r="F35" s="6"/>
      <c r="G35" s="6"/>
      <c r="H35" s="6"/>
      <c r="I35" s="3"/>
      <c r="J35" s="10"/>
      <c r="K35" s="9" t="s">
        <v>16</v>
      </c>
      <c r="L35" s="10" t="s">
        <v>14</v>
      </c>
      <c r="M35" s="10">
        <v>0.118919959963495</v>
      </c>
      <c r="N35" s="15">
        <v>0.10950904034936212</v>
      </c>
      <c r="O35" s="10" t="s">
        <v>14</v>
      </c>
      <c r="P35" s="10" t="s">
        <v>14</v>
      </c>
      <c r="Q35" s="10" t="s">
        <v>14</v>
      </c>
    </row>
    <row r="36" spans="1:17" x14ac:dyDescent="0.25">
      <c r="A36" s="6"/>
      <c r="B36" s="21" t="s">
        <v>15</v>
      </c>
      <c r="C36" s="15" t="s">
        <v>14</v>
      </c>
      <c r="D36" s="14">
        <v>0</v>
      </c>
      <c r="E36" s="18">
        <v>0.17170731491787911</v>
      </c>
      <c r="F36" s="15" t="s">
        <v>14</v>
      </c>
      <c r="G36" s="15" t="s">
        <v>14</v>
      </c>
      <c r="H36" s="15" t="s">
        <v>14</v>
      </c>
      <c r="I36" s="3"/>
      <c r="J36" s="9"/>
      <c r="K36" s="9" t="s">
        <v>21</v>
      </c>
      <c r="L36" s="10" t="s">
        <v>14</v>
      </c>
      <c r="M36" s="10">
        <v>0.25881389133733002</v>
      </c>
      <c r="N36" s="15">
        <v>0.16654058599183441</v>
      </c>
      <c r="O36" s="10">
        <v>3.94736734301094E-2</v>
      </c>
      <c r="P36" s="10" t="s">
        <v>14</v>
      </c>
      <c r="Q36" s="10" t="s">
        <v>14</v>
      </c>
    </row>
    <row r="37" spans="1:17" x14ac:dyDescent="0.25">
      <c r="A37" s="6"/>
      <c r="B37" s="21" t="s">
        <v>16</v>
      </c>
      <c r="C37" s="15" t="s">
        <v>14</v>
      </c>
      <c r="D37" s="14">
        <v>2.7834381535311721</v>
      </c>
      <c r="E37" s="18">
        <v>0</v>
      </c>
      <c r="F37" s="15" t="s">
        <v>14</v>
      </c>
      <c r="G37" s="15" t="s">
        <v>14</v>
      </c>
      <c r="H37" s="10" t="s">
        <v>13</v>
      </c>
      <c r="I37" s="3"/>
      <c r="J37" s="10" t="s">
        <v>27</v>
      </c>
      <c r="K37" s="10"/>
      <c r="L37" s="10"/>
      <c r="M37" s="10"/>
      <c r="N37" s="9"/>
      <c r="O37" s="9"/>
      <c r="P37" s="9"/>
      <c r="Q37" s="9"/>
    </row>
    <row r="38" spans="1:17" x14ac:dyDescent="0.25">
      <c r="A38" s="6"/>
      <c r="B38" s="10" t="s">
        <v>18</v>
      </c>
      <c r="C38" s="15" t="s">
        <v>14</v>
      </c>
      <c r="D38" s="14">
        <v>0.11789766546868422</v>
      </c>
      <c r="E38" s="18">
        <v>0.16874827891252603</v>
      </c>
      <c r="F38" s="15" t="s">
        <v>14</v>
      </c>
      <c r="G38" s="14" t="s">
        <v>13</v>
      </c>
      <c r="H38" s="15" t="s">
        <v>14</v>
      </c>
      <c r="I38" s="3"/>
      <c r="J38" s="10"/>
      <c r="K38" s="9" t="s">
        <v>15</v>
      </c>
      <c r="L38" s="18">
        <v>7.2630632617335628E-2</v>
      </c>
      <c r="M38" s="14">
        <v>0.91461780774669044</v>
      </c>
      <c r="N38" s="18">
        <v>0.4941229990460394</v>
      </c>
      <c r="O38" s="14">
        <v>3.8111024105466233E-2</v>
      </c>
      <c r="P38" s="15" t="s">
        <v>14</v>
      </c>
      <c r="Q38" s="15" t="s">
        <v>14</v>
      </c>
    </row>
    <row r="39" spans="1:17" x14ac:dyDescent="0.25">
      <c r="A39" s="6"/>
      <c r="B39" s="21" t="s">
        <v>19</v>
      </c>
      <c r="C39" s="15" t="s">
        <v>14</v>
      </c>
      <c r="D39" s="14">
        <v>1.4115474049393757</v>
      </c>
      <c r="E39" s="18">
        <v>0.29439338278191568</v>
      </c>
      <c r="F39" s="15" t="s">
        <v>14</v>
      </c>
      <c r="G39" s="14" t="s">
        <v>13</v>
      </c>
      <c r="H39" s="15" t="s">
        <v>14</v>
      </c>
      <c r="I39" s="10"/>
      <c r="J39" s="10"/>
      <c r="K39" s="9" t="s">
        <v>16</v>
      </c>
      <c r="L39" s="18">
        <v>4.0629986972500635E-2</v>
      </c>
      <c r="M39" s="14">
        <v>0.85657400392665228</v>
      </c>
      <c r="N39" s="18">
        <v>0.47659041402646657</v>
      </c>
      <c r="O39" s="14">
        <v>2.309887706652284E-2</v>
      </c>
      <c r="P39" s="15" t="s">
        <v>14</v>
      </c>
      <c r="Q39" s="14">
        <v>5.9826416325651994E-3</v>
      </c>
    </row>
    <row r="40" spans="1:17" x14ac:dyDescent="0.25">
      <c r="A40" s="6"/>
      <c r="B40" s="21" t="s">
        <v>20</v>
      </c>
      <c r="C40" s="15" t="s">
        <v>14</v>
      </c>
      <c r="D40" s="14">
        <v>2.4156908176439305</v>
      </c>
      <c r="E40" s="18">
        <v>8.1094309336548404E-2</v>
      </c>
      <c r="F40" s="15" t="s">
        <v>14</v>
      </c>
      <c r="G40" s="14" t="s">
        <v>13</v>
      </c>
      <c r="H40" s="15" t="s">
        <v>14</v>
      </c>
      <c r="I40" s="20"/>
      <c r="J40" s="10"/>
      <c r="K40" s="10" t="s">
        <v>18</v>
      </c>
      <c r="L40" s="18">
        <v>0.1356917990573592</v>
      </c>
      <c r="M40" s="14">
        <v>1.3896234140229775</v>
      </c>
      <c r="N40" s="18">
        <v>0.7677746553776168</v>
      </c>
      <c r="O40" s="14">
        <v>5.1998386027572535E-2</v>
      </c>
      <c r="P40" s="15" t="s">
        <v>14</v>
      </c>
      <c r="Q40" s="14">
        <v>2.7309492195005738E-2</v>
      </c>
    </row>
    <row r="41" spans="1:17" x14ac:dyDescent="0.25">
      <c r="A41" s="6"/>
      <c r="B41" s="21" t="s">
        <v>21</v>
      </c>
      <c r="C41" s="15" t="s">
        <v>14</v>
      </c>
      <c r="D41" s="14">
        <v>6.2286610344403748</v>
      </c>
      <c r="E41" s="18">
        <v>0.62768773586556659</v>
      </c>
      <c r="F41" s="15" t="s">
        <v>14</v>
      </c>
      <c r="G41" s="15" t="s">
        <v>14</v>
      </c>
      <c r="H41" s="15" t="s">
        <v>14</v>
      </c>
      <c r="I41" s="3"/>
      <c r="J41" s="9"/>
      <c r="K41" s="9" t="s">
        <v>19</v>
      </c>
      <c r="L41" s="18">
        <v>6.3611998714327517E-2</v>
      </c>
      <c r="M41" s="14">
        <v>2.0849919172334963</v>
      </c>
      <c r="N41" s="18">
        <v>0.48224191326648175</v>
      </c>
      <c r="O41" s="14">
        <v>4.0633967404957075E-2</v>
      </c>
      <c r="P41" s="15" t="s">
        <v>14</v>
      </c>
      <c r="Q41" s="14">
        <v>5.7505967803472748E-3</v>
      </c>
    </row>
    <row r="42" spans="1:17" x14ac:dyDescent="0.25">
      <c r="A42" s="6" t="s">
        <v>28</v>
      </c>
      <c r="B42" s="6"/>
      <c r="C42" s="6"/>
      <c r="D42" s="13"/>
      <c r="E42" s="6"/>
      <c r="F42" s="6"/>
      <c r="G42" s="6"/>
      <c r="H42" s="6"/>
      <c r="I42" s="3"/>
      <c r="J42" s="9"/>
      <c r="K42" s="9" t="s">
        <v>20</v>
      </c>
      <c r="L42" s="18">
        <v>0.25288408956549674</v>
      </c>
      <c r="M42" s="14">
        <v>3.3852899019083909</v>
      </c>
      <c r="N42" s="18">
        <v>1.3051163467168856</v>
      </c>
      <c r="O42" s="14">
        <v>7.5773361750969173E-2</v>
      </c>
      <c r="P42" s="15" t="s">
        <v>14</v>
      </c>
      <c r="Q42" s="14">
        <v>6.6317203430847876E-2</v>
      </c>
    </row>
    <row r="43" spans="1:17" x14ac:dyDescent="0.25">
      <c r="A43" s="6"/>
      <c r="B43" s="21" t="s">
        <v>15</v>
      </c>
      <c r="C43" s="19" t="s">
        <v>14</v>
      </c>
      <c r="D43" s="19">
        <v>0.17682559496148367</v>
      </c>
      <c r="E43" s="19" t="s">
        <v>14</v>
      </c>
      <c r="F43" s="19" t="s">
        <v>14</v>
      </c>
      <c r="G43" s="19" t="s">
        <v>14</v>
      </c>
      <c r="H43" s="19" t="s">
        <v>14</v>
      </c>
      <c r="I43" s="3"/>
      <c r="J43" s="9"/>
      <c r="K43" s="9" t="s">
        <v>21</v>
      </c>
      <c r="L43" s="18">
        <v>0.19084277795097815</v>
      </c>
      <c r="M43" s="14">
        <v>2.7128294066113146</v>
      </c>
      <c r="N43" s="18">
        <v>1.3580079751292222</v>
      </c>
      <c r="O43" s="14">
        <v>0.1468513280786635</v>
      </c>
      <c r="P43" s="15" t="s">
        <v>14</v>
      </c>
      <c r="Q43" s="14">
        <v>9.1763018547988101E-2</v>
      </c>
    </row>
    <row r="44" spans="1:17" x14ac:dyDescent="0.25">
      <c r="A44" s="6"/>
      <c r="B44" s="21" t="s">
        <v>16</v>
      </c>
      <c r="C44" s="19" t="s">
        <v>13</v>
      </c>
      <c r="D44" s="19" t="s">
        <v>14</v>
      </c>
      <c r="E44" s="19" t="s">
        <v>13</v>
      </c>
      <c r="F44" s="19" t="s">
        <v>14</v>
      </c>
      <c r="G44" s="19" t="s">
        <v>13</v>
      </c>
      <c r="H44" s="19" t="s">
        <v>13</v>
      </c>
      <c r="I44" s="3"/>
      <c r="J44" s="10" t="s">
        <v>28</v>
      </c>
      <c r="K44" s="10"/>
      <c r="L44" s="14"/>
      <c r="M44" s="9"/>
      <c r="N44" s="9"/>
      <c r="O44" s="9"/>
      <c r="P44" s="9"/>
      <c r="Q44" s="9"/>
    </row>
    <row r="45" spans="1:17" x14ac:dyDescent="0.25">
      <c r="A45" s="6"/>
      <c r="B45" s="20" t="s">
        <v>18</v>
      </c>
      <c r="C45" s="19" t="s">
        <v>14</v>
      </c>
      <c r="D45" s="19" t="s">
        <v>14</v>
      </c>
      <c r="E45" s="19" t="s">
        <v>14</v>
      </c>
      <c r="F45" s="19" t="s">
        <v>14</v>
      </c>
      <c r="G45" s="19" t="s">
        <v>13</v>
      </c>
      <c r="H45" s="19" t="s">
        <v>14</v>
      </c>
      <c r="I45" s="3"/>
      <c r="J45" s="10"/>
      <c r="K45" s="9" t="s">
        <v>15</v>
      </c>
      <c r="L45" s="10">
        <v>2.0255401992883067E-2</v>
      </c>
      <c r="M45" s="10">
        <v>0.12882757530901887</v>
      </c>
      <c r="N45" s="10">
        <v>9.0901284465328747E-2</v>
      </c>
      <c r="O45" s="10">
        <v>2.2514805844855875E-2</v>
      </c>
      <c r="P45" s="10">
        <v>1.0655320809145719E-2</v>
      </c>
      <c r="Q45" s="10">
        <v>2.5747890334385973E-2</v>
      </c>
    </row>
    <row r="46" spans="1:17" x14ac:dyDescent="0.25">
      <c r="A46" s="6"/>
      <c r="B46" s="21" t="s">
        <v>17</v>
      </c>
      <c r="C46" s="19" t="s">
        <v>14</v>
      </c>
      <c r="D46" s="19">
        <v>1.9322581358928907</v>
      </c>
      <c r="E46" s="19">
        <v>0.25440682557650357</v>
      </c>
      <c r="F46" s="19" t="s">
        <v>14</v>
      </c>
      <c r="G46" s="19" t="s">
        <v>14</v>
      </c>
      <c r="H46" s="19" t="s">
        <v>14</v>
      </c>
      <c r="J46" s="10"/>
      <c r="K46" s="9" t="s">
        <v>16</v>
      </c>
      <c r="L46" s="10">
        <v>2.2095805167475686E-2</v>
      </c>
      <c r="M46" s="10">
        <v>9.2822571904614723E-2</v>
      </c>
      <c r="N46" s="10">
        <v>8.1418496902303378E-2</v>
      </c>
      <c r="O46" s="10">
        <v>2.2772334012360364E-2</v>
      </c>
      <c r="P46" s="14" t="s">
        <v>14</v>
      </c>
      <c r="Q46" s="10">
        <v>2.3520954444312327E-2</v>
      </c>
    </row>
    <row r="47" spans="1:17" x14ac:dyDescent="0.25">
      <c r="A47" s="6"/>
      <c r="B47" s="21" t="s">
        <v>29</v>
      </c>
      <c r="C47" s="19" t="s">
        <v>14</v>
      </c>
      <c r="D47" s="19">
        <v>1.0452845083972004</v>
      </c>
      <c r="E47" s="19" t="s">
        <v>14</v>
      </c>
      <c r="F47" s="19" t="s">
        <v>14</v>
      </c>
      <c r="G47" s="19" t="s">
        <v>14</v>
      </c>
      <c r="H47" s="19" t="s">
        <v>14</v>
      </c>
      <c r="I47" s="20"/>
      <c r="J47" s="10"/>
      <c r="K47" s="10" t="s">
        <v>18</v>
      </c>
      <c r="L47" s="10">
        <v>3.0849399299910315E-2</v>
      </c>
      <c r="M47" s="10">
        <v>0.26878035805286937</v>
      </c>
      <c r="N47" s="10">
        <v>0.11922936957018837</v>
      </c>
      <c r="O47" s="10">
        <v>2.8177998825915936E-2</v>
      </c>
      <c r="P47" s="10">
        <v>1.0469737257065381E-2</v>
      </c>
      <c r="Q47" s="10">
        <v>2.9383855037583177E-2</v>
      </c>
    </row>
    <row r="48" spans="1:17" x14ac:dyDescent="0.25">
      <c r="A48" s="6"/>
      <c r="B48" s="21" t="s">
        <v>19</v>
      </c>
      <c r="C48" s="19" t="s">
        <v>14</v>
      </c>
      <c r="D48" s="19">
        <v>1.0938798462519033</v>
      </c>
      <c r="E48" s="19">
        <v>0.19561733749873289</v>
      </c>
      <c r="F48" s="19" t="s">
        <v>14</v>
      </c>
      <c r="G48" s="19" t="s">
        <v>14</v>
      </c>
      <c r="H48" s="19" t="s">
        <v>14</v>
      </c>
      <c r="I48" s="3"/>
      <c r="J48" s="9"/>
      <c r="K48" s="9" t="s">
        <v>17</v>
      </c>
      <c r="L48" s="10">
        <v>8.5945892012884537E-2</v>
      </c>
      <c r="M48" s="10">
        <v>1.9144142291137014</v>
      </c>
      <c r="N48" s="10">
        <v>0.67662079058042057</v>
      </c>
      <c r="O48" s="10">
        <v>0.14564486970932591</v>
      </c>
      <c r="P48" s="10">
        <v>2.8956802416102833E-2</v>
      </c>
      <c r="Q48" s="10">
        <v>0.10444435032902505</v>
      </c>
    </row>
    <row r="49" spans="1:17" x14ac:dyDescent="0.25">
      <c r="A49" s="6"/>
      <c r="B49" s="21" t="s">
        <v>20</v>
      </c>
      <c r="C49" s="19" t="s">
        <v>14</v>
      </c>
      <c r="D49" s="19">
        <v>2.3336527719134681</v>
      </c>
      <c r="E49" s="19" t="s">
        <v>14</v>
      </c>
      <c r="F49" s="19" t="s">
        <v>14</v>
      </c>
      <c r="G49" s="19" t="s">
        <v>13</v>
      </c>
      <c r="H49" s="19" t="s">
        <v>14</v>
      </c>
      <c r="I49" s="3"/>
      <c r="J49" s="9"/>
      <c r="K49" s="9" t="s">
        <v>29</v>
      </c>
      <c r="L49" s="10">
        <v>7.154284058661356E-2</v>
      </c>
      <c r="M49" s="10">
        <v>2.7564412138963372</v>
      </c>
      <c r="N49" s="10">
        <v>0.66764429226168964</v>
      </c>
      <c r="O49" s="10">
        <v>0.14093013981091873</v>
      </c>
      <c r="P49" s="10">
        <v>3.6422000473585396E-2</v>
      </c>
      <c r="Q49" s="10">
        <v>9.5642049037560226E-2</v>
      </c>
    </row>
    <row r="50" spans="1:17" x14ac:dyDescent="0.25">
      <c r="A50" s="6"/>
      <c r="B50" s="21" t="s">
        <v>21</v>
      </c>
      <c r="C50" s="19" t="s">
        <v>14</v>
      </c>
      <c r="D50" s="19">
        <v>1.501223714179154</v>
      </c>
      <c r="E50" s="19">
        <v>0.27143041783432975</v>
      </c>
      <c r="F50" s="19" t="s">
        <v>14</v>
      </c>
      <c r="G50" s="19" t="s">
        <v>14</v>
      </c>
      <c r="H50" s="19" t="s">
        <v>14</v>
      </c>
      <c r="I50" s="3"/>
      <c r="J50" s="9"/>
      <c r="K50" s="9" t="s">
        <v>19</v>
      </c>
      <c r="L50" s="10">
        <v>2.0905959677640185E-2</v>
      </c>
      <c r="M50" s="10">
        <v>9.2357210437848059E-2</v>
      </c>
      <c r="N50" s="10">
        <v>8.3896653215764144E-2</v>
      </c>
      <c r="O50" s="10">
        <v>2.599616130368311E-2</v>
      </c>
      <c r="P50" s="14" t="s">
        <v>14</v>
      </c>
      <c r="Q50" s="10">
        <v>2.3294386115120466E-2</v>
      </c>
    </row>
    <row r="51" spans="1:17" x14ac:dyDescent="0.25">
      <c r="A51" s="6"/>
      <c r="B51" s="21" t="s">
        <v>30</v>
      </c>
      <c r="C51" s="19" t="s">
        <v>13</v>
      </c>
      <c r="D51" s="19" t="s">
        <v>14</v>
      </c>
      <c r="E51" s="19" t="s">
        <v>13</v>
      </c>
      <c r="F51" s="19" t="s">
        <v>13</v>
      </c>
      <c r="G51" s="19" t="s">
        <v>14</v>
      </c>
      <c r="H51" s="19" t="s">
        <v>13</v>
      </c>
      <c r="I51" s="3"/>
      <c r="J51" s="9"/>
      <c r="K51" s="9" t="s">
        <v>20</v>
      </c>
      <c r="L51" s="10">
        <v>0.12522879299323272</v>
      </c>
      <c r="M51" s="10">
        <v>0.30068222778390741</v>
      </c>
      <c r="N51" s="10">
        <v>0.32940226125408095</v>
      </c>
      <c r="O51" s="10">
        <v>4.0987067042055847E-2</v>
      </c>
      <c r="P51" s="10">
        <v>1.221308088005062E-2</v>
      </c>
      <c r="Q51" s="10">
        <v>4.6842874091171549E-2</v>
      </c>
    </row>
    <row r="52" spans="1:17" x14ac:dyDescent="0.25">
      <c r="A52" s="6"/>
      <c r="B52" s="21" t="s">
        <v>31</v>
      </c>
      <c r="C52" s="19" t="s">
        <v>14</v>
      </c>
      <c r="D52" s="19">
        <v>4.2634713350734188</v>
      </c>
      <c r="E52" s="19" t="s">
        <v>14</v>
      </c>
      <c r="F52" s="19" t="s">
        <v>14</v>
      </c>
      <c r="G52" s="19" t="s">
        <v>14</v>
      </c>
      <c r="H52" s="19" t="s">
        <v>14</v>
      </c>
      <c r="I52" s="3"/>
      <c r="J52" s="9"/>
      <c r="K52" s="9" t="s">
        <v>21</v>
      </c>
      <c r="L52" s="10">
        <v>4.3660907799531481E-2</v>
      </c>
      <c r="M52" s="10">
        <v>0.23926923014581319</v>
      </c>
      <c r="N52" s="10">
        <v>0.18615966786666144</v>
      </c>
      <c r="O52" s="10">
        <v>3.9476581167093634E-2</v>
      </c>
      <c r="P52" s="10">
        <v>1.2301398648293849E-2</v>
      </c>
      <c r="Q52" s="10">
        <v>3.6832930835679387E-2</v>
      </c>
    </row>
    <row r="53" spans="1:17" x14ac:dyDescent="0.25">
      <c r="A53" s="6" t="s">
        <v>32</v>
      </c>
      <c r="B53" s="6"/>
      <c r="C53" s="3"/>
      <c r="D53" s="10"/>
      <c r="E53" s="6"/>
      <c r="F53" s="6"/>
      <c r="G53" s="6"/>
      <c r="H53" s="6"/>
      <c r="I53" s="22"/>
      <c r="J53" s="9"/>
      <c r="K53" s="9" t="s">
        <v>30</v>
      </c>
      <c r="L53" s="14" t="s">
        <v>14</v>
      </c>
      <c r="M53" s="14" t="s">
        <v>14</v>
      </c>
      <c r="N53" s="14" t="s">
        <v>14</v>
      </c>
      <c r="O53" s="14" t="s">
        <v>14</v>
      </c>
      <c r="P53" s="14" t="s">
        <v>14</v>
      </c>
      <c r="Q53" s="14" t="s">
        <v>14</v>
      </c>
    </row>
    <row r="54" spans="1:17" x14ac:dyDescent="0.25">
      <c r="A54" s="6"/>
      <c r="B54" s="21" t="s">
        <v>15</v>
      </c>
      <c r="C54" s="19" t="s">
        <v>14</v>
      </c>
      <c r="D54" s="19" t="s">
        <v>14</v>
      </c>
      <c r="E54" s="19" t="s">
        <v>14</v>
      </c>
      <c r="F54" s="19" t="s">
        <v>14</v>
      </c>
      <c r="G54" s="19" t="s">
        <v>13</v>
      </c>
      <c r="H54" s="19" t="s">
        <v>14</v>
      </c>
      <c r="I54" s="10"/>
      <c r="J54" s="9"/>
      <c r="K54" s="9" t="s">
        <v>33</v>
      </c>
      <c r="L54" s="10">
        <v>3.7410426859696852E-2</v>
      </c>
      <c r="M54" s="10">
        <v>0.38175364393798172</v>
      </c>
      <c r="N54" s="10">
        <v>0.18496617482581712</v>
      </c>
      <c r="O54" s="10">
        <v>4.790429466642529E-2</v>
      </c>
      <c r="P54" s="14" t="s">
        <v>14</v>
      </c>
      <c r="Q54" s="10">
        <v>3.7480618072080057E-2</v>
      </c>
    </row>
    <row r="55" spans="1:17" x14ac:dyDescent="0.25">
      <c r="A55" s="6"/>
      <c r="B55" s="21" t="s">
        <v>16</v>
      </c>
      <c r="C55" s="19" t="s">
        <v>14</v>
      </c>
      <c r="D55" s="19">
        <v>0.6067496619653413</v>
      </c>
      <c r="E55" s="19" t="s">
        <v>14</v>
      </c>
      <c r="F55" s="19" t="s">
        <v>14</v>
      </c>
      <c r="G55" s="19" t="s">
        <v>13</v>
      </c>
      <c r="H55" s="19" t="s">
        <v>14</v>
      </c>
      <c r="I55" s="20"/>
      <c r="J55" s="9"/>
      <c r="K55" s="9" t="s">
        <v>34</v>
      </c>
      <c r="L55" s="10">
        <v>5.0243581719997397E-2</v>
      </c>
      <c r="M55" s="10">
        <v>0.45198251985704341</v>
      </c>
      <c r="N55" s="10">
        <v>0.23896167443628633</v>
      </c>
      <c r="O55" s="10">
        <v>5.7280667520712363E-2</v>
      </c>
      <c r="P55" s="10">
        <v>1.4377238191389132E-2</v>
      </c>
      <c r="Q55" s="10">
        <v>4.4090331644430804E-2</v>
      </c>
    </row>
    <row r="56" spans="1:17" x14ac:dyDescent="0.25">
      <c r="A56" s="6"/>
      <c r="B56" s="20" t="s">
        <v>18</v>
      </c>
      <c r="C56" s="19" t="s">
        <v>14</v>
      </c>
      <c r="D56" s="19">
        <v>0.70610244640367459</v>
      </c>
      <c r="E56" s="19" t="s">
        <v>14</v>
      </c>
      <c r="F56" s="19" t="s">
        <v>14</v>
      </c>
      <c r="G56" s="19" t="s">
        <v>14</v>
      </c>
      <c r="H56" s="19" t="s">
        <v>14</v>
      </c>
      <c r="I56" s="3"/>
      <c r="J56" s="9" t="s">
        <v>32</v>
      </c>
      <c r="K56" s="9"/>
      <c r="L56" s="9"/>
      <c r="M56" s="9"/>
      <c r="N56" s="9"/>
      <c r="O56" s="9"/>
      <c r="P56" s="9"/>
      <c r="Q56" s="9"/>
    </row>
    <row r="57" spans="1:17" x14ac:dyDescent="0.25">
      <c r="A57" s="6"/>
      <c r="B57" s="21" t="s">
        <v>17</v>
      </c>
      <c r="C57" s="19" t="s">
        <v>13</v>
      </c>
      <c r="D57" s="19">
        <v>2.0212390646211995</v>
      </c>
      <c r="E57" s="19" t="s">
        <v>14</v>
      </c>
      <c r="F57" s="19" t="s">
        <v>14</v>
      </c>
      <c r="G57" s="19" t="s">
        <v>14</v>
      </c>
      <c r="H57" s="19" t="s">
        <v>14</v>
      </c>
      <c r="I57" s="3"/>
      <c r="J57" s="9"/>
      <c r="K57" s="9" t="s">
        <v>15</v>
      </c>
      <c r="L57" s="10">
        <v>0.2549005233514951</v>
      </c>
      <c r="M57" s="10">
        <v>3.5804983661246501</v>
      </c>
      <c r="N57" s="14">
        <v>1.7101545736888351</v>
      </c>
      <c r="O57" s="10">
        <v>0.36492995848970772</v>
      </c>
      <c r="P57" s="10">
        <v>3.3477236429504655E-2</v>
      </c>
      <c r="Q57" s="10">
        <v>0.25312563580606312</v>
      </c>
    </row>
    <row r="58" spans="1:17" x14ac:dyDescent="0.25">
      <c r="A58" s="6"/>
      <c r="B58" s="21" t="s">
        <v>19</v>
      </c>
      <c r="C58" s="19" t="s">
        <v>14</v>
      </c>
      <c r="D58" s="19">
        <v>0.13547192752565296</v>
      </c>
      <c r="E58" s="19" t="s">
        <v>14</v>
      </c>
      <c r="F58" s="19" t="s">
        <v>14</v>
      </c>
      <c r="G58" s="19" t="s">
        <v>13</v>
      </c>
      <c r="H58" s="19" t="s">
        <v>14</v>
      </c>
      <c r="I58" s="3"/>
      <c r="J58" s="9"/>
      <c r="K58" s="9" t="s">
        <v>16</v>
      </c>
      <c r="L58" s="10">
        <v>0.15800996711540469</v>
      </c>
      <c r="M58" s="10">
        <v>1.1110432614875734</v>
      </c>
      <c r="N58" s="14">
        <v>1.2116014644184478</v>
      </c>
      <c r="O58" s="10">
        <v>0.17524051471774471</v>
      </c>
      <c r="P58" s="10">
        <v>0</v>
      </c>
      <c r="Q58" s="10">
        <v>0.12592815690937648</v>
      </c>
    </row>
    <row r="59" spans="1:17" x14ac:dyDescent="0.25">
      <c r="A59" s="6"/>
      <c r="B59" s="21" t="s">
        <v>20</v>
      </c>
      <c r="C59" s="19" t="s">
        <v>14</v>
      </c>
      <c r="D59" s="19">
        <v>0.41473058862916334</v>
      </c>
      <c r="E59" s="19" t="s">
        <v>14</v>
      </c>
      <c r="F59" s="19" t="s">
        <v>14</v>
      </c>
      <c r="G59" s="19" t="s">
        <v>14</v>
      </c>
      <c r="H59" s="19" t="s">
        <v>14</v>
      </c>
      <c r="I59" s="3"/>
      <c r="J59" s="9"/>
      <c r="K59" s="10" t="s">
        <v>18</v>
      </c>
      <c r="L59" s="10">
        <v>0.10024951580293767</v>
      </c>
      <c r="M59" s="10">
        <v>1.2422252436997099</v>
      </c>
      <c r="N59" s="14">
        <v>1.0327496247353645</v>
      </c>
      <c r="O59" s="10">
        <v>0.13462989941134559</v>
      </c>
      <c r="P59" s="10">
        <v>-1.7387149215448826E-3</v>
      </c>
      <c r="Q59" s="10">
        <v>9.9330670612220423E-2</v>
      </c>
    </row>
    <row r="60" spans="1:17" x14ac:dyDescent="0.25">
      <c r="A60" s="6"/>
      <c r="B60" s="21" t="s">
        <v>21</v>
      </c>
      <c r="C60" s="19" t="s">
        <v>14</v>
      </c>
      <c r="D60" s="19">
        <v>1.9307863588848444</v>
      </c>
      <c r="E60" s="19" t="s">
        <v>14</v>
      </c>
      <c r="F60" s="19" t="s">
        <v>14</v>
      </c>
      <c r="G60" s="19" t="s">
        <v>14</v>
      </c>
      <c r="H60" s="19" t="s">
        <v>14</v>
      </c>
      <c r="I60" s="3"/>
      <c r="J60" s="9"/>
      <c r="K60" s="9" t="s">
        <v>17</v>
      </c>
      <c r="L60" s="10">
        <v>0.10666584640574736</v>
      </c>
      <c r="M60" s="10">
        <v>7.0675460763821656</v>
      </c>
      <c r="N60" s="14">
        <v>1.7223996221836639</v>
      </c>
      <c r="O60" s="10">
        <v>0.34117640676772071</v>
      </c>
      <c r="P60" s="10">
        <v>2.6701569648780822E-2</v>
      </c>
      <c r="Q60" s="10">
        <v>0.23430117072953907</v>
      </c>
    </row>
    <row r="61" spans="1:17" x14ac:dyDescent="0.25">
      <c r="A61" s="6"/>
      <c r="B61" s="21" t="s">
        <v>30</v>
      </c>
      <c r="C61" s="23" t="s">
        <v>13</v>
      </c>
      <c r="D61" s="19" t="s">
        <v>14</v>
      </c>
      <c r="E61" s="19" t="s">
        <v>14</v>
      </c>
      <c r="F61" s="19" t="s">
        <v>14</v>
      </c>
      <c r="G61" s="19" t="s">
        <v>14</v>
      </c>
      <c r="H61" s="19" t="s">
        <v>14</v>
      </c>
      <c r="J61" s="9"/>
      <c r="K61" s="9" t="s">
        <v>19</v>
      </c>
      <c r="L61" s="10">
        <v>1.3208751985529087E-2</v>
      </c>
      <c r="M61" s="10">
        <v>0.16354247150441292</v>
      </c>
      <c r="N61" s="14">
        <v>0.24264927071249798</v>
      </c>
      <c r="O61" s="10">
        <v>3.1446795184194874E-2</v>
      </c>
      <c r="P61" s="10">
        <v>0</v>
      </c>
      <c r="Q61" s="10">
        <v>1.6899904877646598E-2</v>
      </c>
    </row>
    <row r="62" spans="1:17" x14ac:dyDescent="0.25">
      <c r="A62" s="6"/>
      <c r="B62" s="21" t="s">
        <v>33</v>
      </c>
      <c r="C62" s="19" t="s">
        <v>13</v>
      </c>
      <c r="D62" s="19" t="s">
        <v>14</v>
      </c>
      <c r="E62" s="19" t="s">
        <v>14</v>
      </c>
      <c r="F62" s="19" t="s">
        <v>14</v>
      </c>
      <c r="G62" s="19" t="s">
        <v>13</v>
      </c>
      <c r="H62" s="19" t="s">
        <v>13</v>
      </c>
      <c r="I62" s="20"/>
      <c r="J62" s="9"/>
      <c r="K62" s="9" t="s">
        <v>20</v>
      </c>
      <c r="L62" s="10">
        <v>0.11363352349514015</v>
      </c>
      <c r="M62" s="10">
        <v>0.40764542816329113</v>
      </c>
      <c r="N62" s="14">
        <v>0.53019801052495852</v>
      </c>
      <c r="O62" s="10">
        <v>2.0790678694036085E-2</v>
      </c>
      <c r="P62" s="14" t="s">
        <v>14</v>
      </c>
      <c r="Q62" s="10">
        <v>2.5919221840362425E-2</v>
      </c>
    </row>
    <row r="63" spans="1:17" x14ac:dyDescent="0.25">
      <c r="A63" s="6" t="s">
        <v>35</v>
      </c>
      <c r="B63" s="6"/>
      <c r="C63" s="6"/>
      <c r="D63" s="6"/>
      <c r="E63" s="6"/>
      <c r="F63" s="6"/>
      <c r="G63" s="6"/>
      <c r="H63" s="6"/>
      <c r="I63" s="3"/>
      <c r="J63" s="9"/>
      <c r="K63" s="9" t="s">
        <v>21</v>
      </c>
      <c r="L63" s="10">
        <v>1.2047050394704705E-2</v>
      </c>
      <c r="M63" s="10">
        <v>0.41872808891061747</v>
      </c>
      <c r="N63" s="14">
        <v>0.21845037915107335</v>
      </c>
      <c r="O63" s="10">
        <v>2.5955495899635101E-2</v>
      </c>
      <c r="P63" s="10">
        <v>0</v>
      </c>
      <c r="Q63" s="10">
        <v>1.2098165159369373E-2</v>
      </c>
    </row>
    <row r="64" spans="1:17" x14ac:dyDescent="0.25">
      <c r="A64" s="6"/>
      <c r="B64" s="21" t="s">
        <v>16</v>
      </c>
      <c r="C64" s="19" t="s">
        <v>13</v>
      </c>
      <c r="D64" s="19" t="s">
        <v>14</v>
      </c>
      <c r="E64" s="19" t="s">
        <v>13</v>
      </c>
      <c r="F64" s="19" t="s">
        <v>13</v>
      </c>
      <c r="G64" s="19" t="s">
        <v>13</v>
      </c>
      <c r="H64" s="19" t="s">
        <v>13</v>
      </c>
      <c r="I64" s="3"/>
      <c r="J64" s="9"/>
      <c r="K64" s="9" t="s">
        <v>30</v>
      </c>
      <c r="L64" s="10">
        <v>0</v>
      </c>
      <c r="M64" s="14" t="s">
        <v>14</v>
      </c>
      <c r="N64" s="14">
        <v>0</v>
      </c>
      <c r="O64" s="10">
        <v>0</v>
      </c>
      <c r="P64" s="10" t="s">
        <v>13</v>
      </c>
      <c r="Q64" s="10">
        <v>0</v>
      </c>
    </row>
    <row r="65" spans="1:17" x14ac:dyDescent="0.25">
      <c r="A65" s="6"/>
      <c r="B65" s="20" t="s">
        <v>18</v>
      </c>
      <c r="C65" s="19" t="s">
        <v>14</v>
      </c>
      <c r="D65" s="19" t="s">
        <v>14</v>
      </c>
      <c r="E65" s="19" t="s">
        <v>14</v>
      </c>
      <c r="F65" s="19" t="s">
        <v>14</v>
      </c>
      <c r="G65" s="19" t="s">
        <v>14</v>
      </c>
      <c r="H65" s="19" t="s">
        <v>14</v>
      </c>
      <c r="I65" s="3"/>
      <c r="J65" s="9"/>
      <c r="K65" s="9" t="s">
        <v>33</v>
      </c>
      <c r="L65" s="10">
        <v>0.16106885544007254</v>
      </c>
      <c r="M65" s="10">
        <v>2.9917606754565012</v>
      </c>
      <c r="N65" s="14">
        <v>0.77090772967424293</v>
      </c>
      <c r="O65" s="10">
        <v>0.19700496432891637</v>
      </c>
      <c r="P65" s="10">
        <v>0</v>
      </c>
      <c r="Q65" s="10">
        <v>0.12421993681072685</v>
      </c>
    </row>
    <row r="66" spans="1:17" x14ac:dyDescent="0.25">
      <c r="A66" s="6"/>
      <c r="B66" s="21" t="s">
        <v>17</v>
      </c>
      <c r="C66" s="19" t="s">
        <v>13</v>
      </c>
      <c r="D66" s="19" t="s">
        <v>14</v>
      </c>
      <c r="E66" s="19" t="s">
        <v>13</v>
      </c>
      <c r="F66" s="19" t="s">
        <v>13</v>
      </c>
      <c r="G66" s="19" t="s">
        <v>13</v>
      </c>
      <c r="H66" s="19" t="s">
        <v>13</v>
      </c>
      <c r="I66" s="3"/>
      <c r="J66" s="9" t="s">
        <v>35</v>
      </c>
      <c r="K66" s="9"/>
      <c r="L66" s="9"/>
      <c r="M66" s="9"/>
      <c r="N66" s="9"/>
      <c r="O66" s="9"/>
      <c r="P66" s="9"/>
      <c r="Q66" s="9"/>
    </row>
    <row r="67" spans="1:17" x14ac:dyDescent="0.25">
      <c r="A67" s="6"/>
      <c r="B67" s="21" t="s">
        <v>19</v>
      </c>
      <c r="C67" s="19" t="s">
        <v>13</v>
      </c>
      <c r="D67" s="19" t="s">
        <v>13</v>
      </c>
      <c r="E67" s="19" t="s">
        <v>13</v>
      </c>
      <c r="F67" s="19" t="s">
        <v>13</v>
      </c>
      <c r="G67" s="19" t="s">
        <v>13</v>
      </c>
      <c r="H67" s="19" t="s">
        <v>13</v>
      </c>
      <c r="I67" s="3"/>
      <c r="J67" s="9"/>
      <c r="K67" s="9" t="s">
        <v>16</v>
      </c>
      <c r="L67" s="14" t="s">
        <v>13</v>
      </c>
      <c r="M67" s="14" t="s">
        <v>13</v>
      </c>
      <c r="N67" s="14" t="s">
        <v>13</v>
      </c>
      <c r="O67" s="14" t="s">
        <v>13</v>
      </c>
      <c r="P67" s="14" t="s">
        <v>13</v>
      </c>
      <c r="Q67" s="14" t="s">
        <v>13</v>
      </c>
    </row>
    <row r="68" spans="1:17" x14ac:dyDescent="0.25">
      <c r="A68" s="6"/>
      <c r="B68" s="21" t="s">
        <v>20</v>
      </c>
      <c r="C68" s="19" t="s">
        <v>13</v>
      </c>
      <c r="D68" s="19" t="s">
        <v>14</v>
      </c>
      <c r="E68" s="19" t="s">
        <v>13</v>
      </c>
      <c r="F68" s="19" t="s">
        <v>14</v>
      </c>
      <c r="G68" s="19" t="s">
        <v>13</v>
      </c>
      <c r="H68" s="19" t="s">
        <v>13</v>
      </c>
      <c r="I68" s="22"/>
      <c r="J68" s="9"/>
      <c r="K68" s="10" t="s">
        <v>18</v>
      </c>
      <c r="L68" s="14" t="s">
        <v>13</v>
      </c>
      <c r="M68" s="14" t="s">
        <v>14</v>
      </c>
      <c r="N68" s="14" t="s">
        <v>14</v>
      </c>
      <c r="O68" s="14" t="s">
        <v>14</v>
      </c>
      <c r="P68" s="14" t="s">
        <v>13</v>
      </c>
      <c r="Q68" s="14" t="s">
        <v>14</v>
      </c>
    </row>
    <row r="69" spans="1:17" x14ac:dyDescent="0.25">
      <c r="A69" s="6"/>
      <c r="B69" s="21" t="s">
        <v>21</v>
      </c>
      <c r="C69" s="19" t="s">
        <v>13</v>
      </c>
      <c r="D69" s="19" t="s">
        <v>14</v>
      </c>
      <c r="E69" s="19" t="s">
        <v>13</v>
      </c>
      <c r="F69" s="19" t="s">
        <v>13</v>
      </c>
      <c r="G69" s="19" t="s">
        <v>13</v>
      </c>
      <c r="H69" s="19" t="s">
        <v>13</v>
      </c>
      <c r="I69" s="22"/>
      <c r="J69" s="9"/>
      <c r="K69" s="9" t="s">
        <v>17</v>
      </c>
      <c r="L69" s="14" t="s">
        <v>13</v>
      </c>
      <c r="M69" s="14" t="s">
        <v>14</v>
      </c>
      <c r="N69" s="14" t="s">
        <v>14</v>
      </c>
      <c r="O69" s="14" t="s">
        <v>13</v>
      </c>
      <c r="P69" s="14" t="s">
        <v>13</v>
      </c>
      <c r="Q69" s="14" t="s">
        <v>13</v>
      </c>
    </row>
    <row r="70" spans="1:17" ht="16.5" thickBot="1" x14ac:dyDescent="0.3">
      <c r="A70" s="24"/>
      <c r="B70" s="24"/>
      <c r="C70" s="24"/>
      <c r="D70" s="24"/>
      <c r="E70" s="24"/>
      <c r="F70" s="24"/>
      <c r="G70" s="24"/>
      <c r="H70" s="24"/>
      <c r="I70" s="3"/>
      <c r="J70" s="9"/>
      <c r="K70" s="9" t="s">
        <v>19</v>
      </c>
      <c r="L70" s="14" t="s">
        <v>14</v>
      </c>
      <c r="M70" s="14">
        <v>6.4539071790868791E-2</v>
      </c>
      <c r="N70" s="14">
        <v>6.118122851182483E-2</v>
      </c>
      <c r="O70" s="14" t="s">
        <v>14</v>
      </c>
      <c r="P70" s="14" t="s">
        <v>13</v>
      </c>
      <c r="Q70" s="14" t="s">
        <v>14</v>
      </c>
    </row>
    <row r="71" spans="1:17" ht="16.5" thickTop="1" x14ac:dyDescent="0.25">
      <c r="I71" s="3"/>
      <c r="J71" s="9"/>
      <c r="K71" s="9" t="s">
        <v>20</v>
      </c>
      <c r="L71" s="14" t="s">
        <v>14</v>
      </c>
      <c r="M71" s="14">
        <v>0.11551587096880002</v>
      </c>
      <c r="N71" s="14" t="s">
        <v>14</v>
      </c>
      <c r="O71" s="14" t="s">
        <v>14</v>
      </c>
      <c r="P71" s="14" t="s">
        <v>14</v>
      </c>
      <c r="Q71" s="14" t="s">
        <v>14</v>
      </c>
    </row>
    <row r="72" spans="1:17" x14ac:dyDescent="0.25">
      <c r="A72" s="25" t="s">
        <v>36</v>
      </c>
      <c r="I72" s="3"/>
      <c r="J72" s="9"/>
      <c r="K72" s="9" t="s">
        <v>21</v>
      </c>
      <c r="L72" s="14" t="s">
        <v>13</v>
      </c>
      <c r="M72" s="14" t="s">
        <v>13</v>
      </c>
      <c r="N72" s="14" t="s">
        <v>14</v>
      </c>
      <c r="O72" s="14" t="s">
        <v>13</v>
      </c>
      <c r="P72" s="14" t="s">
        <v>13</v>
      </c>
      <c r="Q72" s="14" t="s">
        <v>13</v>
      </c>
    </row>
    <row r="73" spans="1:17" ht="16.5" thickBot="1" x14ac:dyDescent="0.3">
      <c r="A73" s="25" t="s">
        <v>37</v>
      </c>
      <c r="I73" s="3"/>
      <c r="J73" s="26"/>
      <c r="K73" s="26"/>
      <c r="L73" s="26"/>
      <c r="M73" s="26"/>
      <c r="N73" s="26"/>
      <c r="O73" s="26"/>
      <c r="P73" s="26"/>
      <c r="Q73" s="26"/>
    </row>
    <row r="74" spans="1:17" ht="16.5" thickTop="1" x14ac:dyDescent="0.25">
      <c r="I74" s="3"/>
    </row>
    <row r="75" spans="1:17" x14ac:dyDescent="0.25">
      <c r="I75" s="10"/>
      <c r="J75" s="25" t="s">
        <v>36</v>
      </c>
    </row>
    <row r="76" spans="1:17" x14ac:dyDescent="0.25">
      <c r="I76" s="20"/>
      <c r="J76" s="25" t="s">
        <v>37</v>
      </c>
    </row>
  </sheetData>
  <mergeCells count="4">
    <mergeCell ref="A1:H2"/>
    <mergeCell ref="J1:Q2"/>
    <mergeCell ref="C3:H3"/>
    <mergeCell ref="L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76"/>
  <sheetViews>
    <sheetView topLeftCell="J1" zoomScale="110" zoomScaleNormal="110" zoomScalePageLayoutView="110" workbookViewId="0">
      <selection activeCell="J67" sqref="J67:Q72"/>
    </sheetView>
  </sheetViews>
  <sheetFormatPr defaultColWidth="11" defaultRowHeight="15.75" x14ac:dyDescent="0.25"/>
  <cols>
    <col min="2" max="2" width="10.875" bestFit="1" customWidth="1"/>
    <col min="3" max="3" width="6.375" bestFit="1" customWidth="1"/>
    <col min="4" max="4" width="6.5" bestFit="1" customWidth="1"/>
    <col min="5" max="5" width="7.5" bestFit="1" customWidth="1"/>
    <col min="6" max="7" width="6.5" bestFit="1" customWidth="1"/>
    <col min="8" max="8" width="7.5" bestFit="1" customWidth="1"/>
    <col min="10" max="10" width="10.125" customWidth="1"/>
    <col min="19" max="19" width="11.625" bestFit="1" customWidth="1"/>
  </cols>
  <sheetData>
    <row r="1" spans="1:39" ht="15.95" customHeight="1" x14ac:dyDescent="0.25">
      <c r="A1" s="85" t="s">
        <v>52</v>
      </c>
      <c r="B1" s="85"/>
      <c r="C1" s="85"/>
      <c r="D1" s="85"/>
      <c r="E1" s="85"/>
      <c r="F1" s="85"/>
      <c r="G1" s="85"/>
      <c r="H1" s="85"/>
      <c r="I1" s="39"/>
      <c r="J1" s="74" t="s">
        <v>54</v>
      </c>
      <c r="K1" s="71"/>
      <c r="L1" s="71"/>
      <c r="M1" s="71"/>
      <c r="N1" s="71"/>
      <c r="O1" s="71"/>
      <c r="P1" s="71"/>
      <c r="Q1" s="71"/>
      <c r="R1" s="39"/>
      <c r="S1" s="39"/>
      <c r="T1" s="39"/>
      <c r="U1" s="62"/>
      <c r="V1" s="62"/>
      <c r="W1" s="62"/>
      <c r="X1" s="62"/>
      <c r="Y1" s="62"/>
      <c r="Z1" s="62"/>
      <c r="AA1" s="62"/>
      <c r="AB1" s="62"/>
      <c r="AC1" s="21"/>
      <c r="AD1" s="62"/>
      <c r="AE1" s="62"/>
      <c r="AF1" s="62"/>
      <c r="AG1" s="62"/>
      <c r="AH1" s="62"/>
      <c r="AI1" s="62"/>
      <c r="AJ1" s="62"/>
      <c r="AK1" s="62"/>
    </row>
    <row r="2" spans="1:39" ht="16.5" thickBot="1" x14ac:dyDescent="0.3">
      <c r="A2" s="86"/>
      <c r="B2" s="86"/>
      <c r="C2" s="86"/>
      <c r="D2" s="86"/>
      <c r="E2" s="86"/>
      <c r="F2" s="86"/>
      <c r="G2" s="86"/>
      <c r="H2" s="86"/>
      <c r="I2" s="39"/>
      <c r="J2" s="73" t="s">
        <v>53</v>
      </c>
      <c r="K2" s="72"/>
      <c r="L2" s="72"/>
      <c r="M2" s="72"/>
      <c r="N2" s="72"/>
      <c r="O2" s="72"/>
      <c r="P2" s="72"/>
      <c r="Q2" s="72"/>
      <c r="R2" s="39"/>
      <c r="S2" s="39" t="s">
        <v>59</v>
      </c>
      <c r="T2" s="39"/>
      <c r="U2" s="62"/>
      <c r="V2" s="62"/>
      <c r="W2" s="62"/>
      <c r="X2" s="62"/>
      <c r="Y2" s="62"/>
      <c r="Z2" s="62"/>
      <c r="AA2" s="62"/>
      <c r="AB2" s="62"/>
      <c r="AC2" s="21"/>
      <c r="AD2" s="62"/>
      <c r="AE2" s="62"/>
      <c r="AF2" s="62"/>
      <c r="AG2" s="62"/>
      <c r="AH2" s="62"/>
      <c r="AI2" s="62"/>
      <c r="AJ2" s="62"/>
      <c r="AK2" s="62"/>
    </row>
    <row r="3" spans="1:39" ht="16.5" thickTop="1" x14ac:dyDescent="0.25">
      <c r="A3" s="1" t="s">
        <v>1</v>
      </c>
      <c r="B3" s="32" t="s">
        <v>2</v>
      </c>
      <c r="C3" s="83" t="s">
        <v>3</v>
      </c>
      <c r="D3" s="83"/>
      <c r="E3" s="83"/>
      <c r="F3" s="83"/>
      <c r="G3" s="83"/>
      <c r="H3" s="83"/>
      <c r="I3" s="3"/>
      <c r="J3" s="4" t="s">
        <v>1</v>
      </c>
      <c r="K3" s="33" t="s">
        <v>2</v>
      </c>
      <c r="L3" s="84" t="s">
        <v>4</v>
      </c>
      <c r="M3" s="84"/>
      <c r="N3" s="84"/>
      <c r="O3" s="84"/>
      <c r="P3" s="84"/>
      <c r="Q3" s="84"/>
      <c r="R3" s="39"/>
      <c r="S3" s="39" t="s">
        <v>38</v>
      </c>
      <c r="T3" s="39"/>
      <c r="U3" s="21"/>
      <c r="V3" s="13"/>
      <c r="W3" s="67"/>
      <c r="X3" s="67"/>
      <c r="Y3" s="67"/>
      <c r="Z3" s="67"/>
      <c r="AA3" s="67"/>
      <c r="AB3" s="67"/>
      <c r="AC3" s="13"/>
      <c r="AD3" s="27"/>
      <c r="AE3" s="15"/>
      <c r="AF3" s="68"/>
      <c r="AG3" s="68"/>
      <c r="AH3" s="68"/>
      <c r="AI3" s="68"/>
      <c r="AJ3" s="68"/>
      <c r="AK3" s="68"/>
    </row>
    <row r="4" spans="1:39" x14ac:dyDescent="0.25">
      <c r="A4" s="6"/>
      <c r="B4" s="3"/>
      <c r="C4" s="7"/>
      <c r="D4" s="7"/>
      <c r="E4" s="8"/>
      <c r="F4" s="8"/>
      <c r="G4" s="8"/>
      <c r="H4" s="8"/>
      <c r="I4" s="6"/>
      <c r="J4" s="9"/>
      <c r="K4" s="10"/>
      <c r="L4" s="11"/>
      <c r="M4" s="11"/>
      <c r="N4" s="12"/>
      <c r="O4" s="12"/>
      <c r="P4" s="12"/>
      <c r="Q4" s="12"/>
      <c r="R4" s="39"/>
      <c r="S4" s="39"/>
      <c r="T4" s="39"/>
      <c r="U4" s="21"/>
      <c r="V4" s="13"/>
      <c r="W4" s="13"/>
      <c r="X4" s="13"/>
      <c r="Y4" s="21"/>
      <c r="Z4" s="21"/>
      <c r="AA4" s="21"/>
      <c r="AB4" s="21"/>
      <c r="AC4" s="21"/>
      <c r="AD4" s="27"/>
      <c r="AE4" s="15"/>
      <c r="AF4" s="15"/>
      <c r="AG4" s="15"/>
      <c r="AH4" s="27"/>
      <c r="AI4" s="27"/>
      <c r="AJ4" s="27"/>
      <c r="AK4" s="27"/>
    </row>
    <row r="5" spans="1:39" x14ac:dyDescent="0.25">
      <c r="A5" s="6"/>
      <c r="B5" s="3"/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/>
      <c r="J5" s="9"/>
      <c r="K5" s="10"/>
      <c r="L5" s="10" t="s">
        <v>5</v>
      </c>
      <c r="M5" s="10" t="s">
        <v>6</v>
      </c>
      <c r="N5" s="10" t="s">
        <v>7</v>
      </c>
      <c r="O5" s="10" t="s">
        <v>8</v>
      </c>
      <c r="P5" s="10" t="s">
        <v>9</v>
      </c>
      <c r="Q5" s="10" t="s">
        <v>10</v>
      </c>
      <c r="R5" s="39"/>
      <c r="S5" s="39"/>
      <c r="T5" s="39"/>
      <c r="U5" s="21"/>
      <c r="V5" s="13"/>
      <c r="W5" s="13"/>
      <c r="X5" s="13"/>
      <c r="Y5" s="13"/>
      <c r="Z5" s="13"/>
      <c r="AA5" s="13"/>
      <c r="AB5" s="13"/>
      <c r="AC5" s="13"/>
      <c r="AD5" s="27"/>
      <c r="AE5" s="15"/>
      <c r="AF5" s="15"/>
      <c r="AG5" s="15"/>
      <c r="AH5" s="15"/>
      <c r="AI5" s="15"/>
      <c r="AJ5" s="15"/>
      <c r="AK5" s="15"/>
    </row>
    <row r="6" spans="1:39" x14ac:dyDescent="0.25">
      <c r="A6" s="8"/>
      <c r="B6" s="7"/>
      <c r="C6" s="8"/>
      <c r="D6" s="8"/>
      <c r="E6" s="8"/>
      <c r="F6" s="8"/>
      <c r="G6" s="8"/>
      <c r="H6" s="8"/>
      <c r="I6" s="6"/>
      <c r="J6" s="12"/>
      <c r="K6" s="11"/>
      <c r="L6" s="12"/>
      <c r="M6" s="12"/>
      <c r="N6" s="12"/>
      <c r="O6" s="12"/>
      <c r="P6" s="12"/>
      <c r="Q6" s="12"/>
      <c r="R6" s="39"/>
      <c r="S6" s="39"/>
      <c r="T6" s="39"/>
      <c r="U6" s="21"/>
      <c r="V6" s="13"/>
      <c r="W6" s="21"/>
      <c r="X6" s="21"/>
      <c r="Y6" s="21"/>
      <c r="Z6" s="21"/>
      <c r="AA6" s="21"/>
      <c r="AB6" s="21"/>
      <c r="AC6" s="21"/>
      <c r="AD6" s="27"/>
      <c r="AE6" s="15"/>
      <c r="AF6" s="27"/>
      <c r="AG6" s="27"/>
      <c r="AH6" s="27"/>
      <c r="AI6" s="27"/>
      <c r="AJ6" s="27"/>
      <c r="AK6" s="27"/>
    </row>
    <row r="7" spans="1:39" x14ac:dyDescent="0.25">
      <c r="A7" s="3" t="s">
        <v>11</v>
      </c>
      <c r="B7" s="3"/>
      <c r="C7" s="3"/>
      <c r="D7" s="3"/>
      <c r="E7" s="3"/>
      <c r="F7" s="3"/>
      <c r="G7" s="3"/>
      <c r="H7" s="3"/>
      <c r="I7" s="3"/>
      <c r="J7" s="10" t="s">
        <v>11</v>
      </c>
      <c r="K7" s="10"/>
      <c r="L7" s="10"/>
      <c r="M7" s="10"/>
      <c r="N7" s="10"/>
      <c r="O7" s="10"/>
      <c r="P7" s="10"/>
      <c r="Q7" s="10"/>
      <c r="R7" s="39"/>
      <c r="S7" s="39"/>
      <c r="T7" s="39"/>
      <c r="U7" s="13"/>
      <c r="V7" s="13"/>
      <c r="W7" s="13"/>
      <c r="X7" s="13"/>
      <c r="Y7" s="13"/>
      <c r="Z7" s="13"/>
      <c r="AA7" s="13"/>
      <c r="AB7" s="13"/>
      <c r="AC7" s="13"/>
      <c r="AD7" s="15"/>
      <c r="AE7" s="15"/>
      <c r="AF7" s="15"/>
      <c r="AG7" s="15"/>
      <c r="AH7" s="15"/>
      <c r="AI7" s="15"/>
      <c r="AJ7" s="15"/>
      <c r="AK7" s="15"/>
    </row>
    <row r="8" spans="1:39" x14ac:dyDescent="0.25">
      <c r="A8" s="3"/>
      <c r="B8" s="13" t="s">
        <v>12</v>
      </c>
      <c r="C8" s="14">
        <v>1.6E-2</v>
      </c>
      <c r="D8" s="14">
        <v>1.0174715593312578</v>
      </c>
      <c r="E8" s="14">
        <f>0.0479*2</f>
        <v>9.5799999999999996E-2</v>
      </c>
      <c r="F8" s="14">
        <v>1.6E-2</v>
      </c>
      <c r="G8" s="14">
        <v>1.6E-2</v>
      </c>
      <c r="H8" s="14">
        <v>1.6E-2</v>
      </c>
      <c r="I8" s="14"/>
      <c r="J8" s="10"/>
      <c r="K8" s="15" t="s">
        <v>12</v>
      </c>
      <c r="L8" s="14">
        <f>0.00204918032786885*2</f>
        <v>4.0983606557376999E-3</v>
      </c>
      <c r="M8" s="10">
        <v>2.45228418383374E-2</v>
      </c>
      <c r="N8" s="15">
        <v>4.4129349748022212E-2</v>
      </c>
      <c r="O8" s="10">
        <v>2.5977840641551231E-2</v>
      </c>
      <c r="P8" s="14">
        <f>0.00204918032786885*2</f>
        <v>4.0983606557376999E-3</v>
      </c>
      <c r="Q8" s="10">
        <v>1.5700359682405081E-2</v>
      </c>
      <c r="R8" s="39"/>
      <c r="S8" s="39"/>
      <c r="T8" s="39"/>
      <c r="U8" s="13"/>
      <c r="V8" s="13"/>
      <c r="W8" s="60"/>
      <c r="X8" s="60"/>
      <c r="Y8" s="60"/>
      <c r="Z8" s="60"/>
      <c r="AA8" s="60"/>
      <c r="AB8" s="60"/>
      <c r="AC8" s="60"/>
      <c r="AD8" s="59"/>
      <c r="AE8" s="59"/>
      <c r="AF8" s="60"/>
      <c r="AG8" s="60"/>
      <c r="AH8" s="60"/>
      <c r="AI8" s="60"/>
      <c r="AJ8" s="60"/>
      <c r="AK8" s="60"/>
      <c r="AM8" s="60"/>
    </row>
    <row r="9" spans="1:39" x14ac:dyDescent="0.25">
      <c r="A9" s="3"/>
      <c r="B9" s="3" t="s">
        <v>15</v>
      </c>
      <c r="C9" s="14">
        <v>7.6E-3</v>
      </c>
      <c r="D9" s="14">
        <f>0.038*2</f>
        <v>7.5999999999999998E-2</v>
      </c>
      <c r="E9" s="14">
        <f>0.0228*2</f>
        <v>4.5600000000000002E-2</v>
      </c>
      <c r="F9" s="14">
        <v>0</v>
      </c>
      <c r="G9" s="14">
        <v>0</v>
      </c>
      <c r="H9" s="14">
        <v>7.6E-3</v>
      </c>
      <c r="I9" s="14"/>
      <c r="J9" s="10"/>
      <c r="K9" s="10" t="s">
        <v>15</v>
      </c>
      <c r="L9" s="15">
        <v>3.3932483483341706E-2</v>
      </c>
      <c r="M9" s="10">
        <v>6.1168533071453542E-2</v>
      </c>
      <c r="N9" s="15">
        <v>0.10486145566847405</v>
      </c>
      <c r="O9" s="10">
        <v>3.1479802061576453E-2</v>
      </c>
      <c r="P9" s="14">
        <f>0.00158227848101266*2</f>
        <v>3.1645569620253199E-3</v>
      </c>
      <c r="Q9" s="10">
        <v>2.0925224397011333E-2</v>
      </c>
      <c r="R9" s="39"/>
      <c r="S9" s="39"/>
      <c r="T9" s="39"/>
      <c r="U9" s="13"/>
      <c r="V9" s="13"/>
      <c r="W9" s="60"/>
      <c r="X9" s="60"/>
      <c r="Y9" s="60"/>
      <c r="Z9" s="60"/>
      <c r="AA9" s="60"/>
      <c r="AB9" s="60"/>
      <c r="AC9" s="60"/>
      <c r="AD9" s="59"/>
      <c r="AE9" s="59"/>
      <c r="AF9" s="60"/>
      <c r="AG9" s="60"/>
      <c r="AH9" s="60"/>
      <c r="AI9" s="60"/>
      <c r="AJ9" s="60"/>
      <c r="AK9" s="60"/>
      <c r="AM9" s="60"/>
    </row>
    <row r="10" spans="1:39" x14ac:dyDescent="0.25">
      <c r="A10" s="3"/>
      <c r="B10" s="3" t="s">
        <v>16</v>
      </c>
      <c r="C10" s="14">
        <v>1.67E-2</v>
      </c>
      <c r="D10" s="14">
        <v>1.0265</v>
      </c>
      <c r="E10" s="15">
        <f>0.0502*2</f>
        <v>0.1004</v>
      </c>
      <c r="F10" s="14">
        <f>0.0111*2</f>
        <v>2.2200000000000001E-2</v>
      </c>
      <c r="G10" s="14">
        <v>0</v>
      </c>
      <c r="H10" s="14">
        <v>8.8999999999999999E-3</v>
      </c>
      <c r="I10" s="14"/>
      <c r="J10" s="10"/>
      <c r="K10" s="10" t="s">
        <v>16</v>
      </c>
      <c r="L10" s="15">
        <v>2.75E-2</v>
      </c>
      <c r="M10" s="10">
        <v>0.18066666666666667</v>
      </c>
      <c r="N10" s="15">
        <v>0.18933333333333335</v>
      </c>
      <c r="O10" s="10">
        <v>5.3666666666666668E-2</v>
      </c>
      <c r="P10" s="14">
        <f>0.00551358363858364*2</f>
        <v>1.102716727716728E-2</v>
      </c>
      <c r="Q10" s="10">
        <v>3.2000000000000001E-2</v>
      </c>
      <c r="R10" s="39"/>
      <c r="S10" s="39"/>
      <c r="T10" s="39"/>
      <c r="U10" s="13"/>
      <c r="V10" s="13"/>
      <c r="W10" s="60"/>
      <c r="X10" s="60"/>
      <c r="Y10" s="60"/>
      <c r="Z10" s="60"/>
      <c r="AA10" s="60"/>
      <c r="AB10" s="60"/>
      <c r="AC10" s="60"/>
      <c r="AD10" s="59"/>
      <c r="AE10" s="59"/>
      <c r="AF10" s="60"/>
      <c r="AG10" s="60"/>
      <c r="AH10" s="60"/>
      <c r="AI10" s="60"/>
      <c r="AJ10" s="60"/>
      <c r="AK10" s="60"/>
    </row>
    <row r="11" spans="1:39" x14ac:dyDescent="0.25">
      <c r="A11" s="3"/>
      <c r="B11" s="3" t="s">
        <v>17</v>
      </c>
      <c r="C11" s="16">
        <v>1.6299999999999999E-2</v>
      </c>
      <c r="D11" s="17">
        <v>0.43053375240650332</v>
      </c>
      <c r="E11" s="14">
        <f>0.049*2</f>
        <v>9.8000000000000004E-2</v>
      </c>
      <c r="F11" s="17">
        <v>0</v>
      </c>
      <c r="G11" s="14">
        <v>0</v>
      </c>
      <c r="H11" s="17">
        <v>0</v>
      </c>
      <c r="I11" s="17"/>
      <c r="J11" s="10"/>
      <c r="K11" s="10" t="s">
        <v>18</v>
      </c>
      <c r="L11" s="16">
        <v>0.03</v>
      </c>
      <c r="M11" s="17">
        <v>0.15300000000000002</v>
      </c>
      <c r="N11" s="16">
        <v>0.1905</v>
      </c>
      <c r="O11" s="17">
        <v>5.6499999999999995E-2</v>
      </c>
      <c r="P11" s="14">
        <f>0.00532155797101449*2</f>
        <v>1.0643115942028981E-2</v>
      </c>
      <c r="Q11" s="16">
        <v>3.95E-2</v>
      </c>
      <c r="R11" s="39"/>
      <c r="S11" s="39"/>
      <c r="T11" s="39"/>
      <c r="U11" s="13"/>
      <c r="V11" s="13"/>
      <c r="W11" s="60"/>
      <c r="X11" s="60"/>
      <c r="Y11" s="60"/>
      <c r="Z11" s="60"/>
      <c r="AA11" s="60"/>
      <c r="AB11" s="60"/>
      <c r="AC11" s="64"/>
      <c r="AD11" s="59"/>
      <c r="AE11" s="59"/>
      <c r="AF11" s="60"/>
      <c r="AG11" s="60"/>
      <c r="AH11" s="60"/>
      <c r="AI11" s="60"/>
      <c r="AJ11" s="60"/>
      <c r="AK11" s="60"/>
    </row>
    <row r="12" spans="1:39" x14ac:dyDescent="0.25">
      <c r="A12" s="3"/>
      <c r="B12" s="3" t="s">
        <v>19</v>
      </c>
      <c r="C12" s="16">
        <v>1.1299999999999999E-2</v>
      </c>
      <c r="D12" s="14">
        <f>0.0566*2</f>
        <v>0.1132</v>
      </c>
      <c r="E12" s="14">
        <f>0.0339*2</f>
        <v>6.7799999999999999E-2</v>
      </c>
      <c r="F12" s="14">
        <f>0.0231*2</f>
        <v>4.6199999999999998E-2</v>
      </c>
      <c r="G12" s="17">
        <v>0</v>
      </c>
      <c r="H12" s="17">
        <v>7.7000000000000002E-3</v>
      </c>
      <c r="I12" s="14"/>
      <c r="J12" s="10"/>
      <c r="K12" s="10" t="s">
        <v>17</v>
      </c>
      <c r="L12" s="15">
        <v>0.11613911403979417</v>
      </c>
      <c r="M12" s="10">
        <v>5.3740461354551669E-2</v>
      </c>
      <c r="N12" s="15">
        <v>0.29825362381324166</v>
      </c>
      <c r="O12" s="14">
        <f>0.00520833333333333*2</f>
        <v>1.0416666666666659E-2</v>
      </c>
      <c r="P12" s="36">
        <v>1.0416666666666667E-3</v>
      </c>
      <c r="Q12" s="14">
        <f>0.00520833333333333*2</f>
        <v>1.0416666666666659E-2</v>
      </c>
      <c r="R12" s="39"/>
      <c r="S12" s="39"/>
      <c r="T12" s="39"/>
      <c r="U12" s="13"/>
      <c r="V12" s="13"/>
      <c r="W12" s="60"/>
      <c r="X12" s="60"/>
      <c r="Y12" s="60"/>
      <c r="Z12" s="60"/>
      <c r="AA12" s="60"/>
      <c r="AB12" s="60"/>
      <c r="AC12" s="60"/>
      <c r="AD12" s="59"/>
      <c r="AE12" s="59"/>
      <c r="AF12" s="60"/>
      <c r="AG12" s="60"/>
      <c r="AH12" s="60"/>
      <c r="AI12" s="60"/>
      <c r="AJ12" s="60"/>
      <c r="AK12" s="60"/>
    </row>
    <row r="13" spans="1:39" x14ac:dyDescent="0.25">
      <c r="A13" s="3"/>
      <c r="B13" s="3" t="s">
        <v>20</v>
      </c>
      <c r="C13" s="18">
        <v>1.5599999999999999E-2</v>
      </c>
      <c r="D13" s="17">
        <v>0.748</v>
      </c>
      <c r="E13" s="14">
        <f>0.0469*2</f>
        <v>9.3799999999999994E-2</v>
      </c>
      <c r="F13" s="14">
        <f>0.0193*2</f>
        <v>3.8600000000000002E-2</v>
      </c>
      <c r="G13" s="17">
        <v>0</v>
      </c>
      <c r="H13" s="14">
        <v>1.5599999999999999E-2</v>
      </c>
      <c r="I13" s="17"/>
      <c r="J13" s="10"/>
      <c r="K13" s="10" t="s">
        <v>19</v>
      </c>
      <c r="L13" s="15">
        <v>3.4000000000000002E-2</v>
      </c>
      <c r="M13" s="10">
        <v>0.17833333333333332</v>
      </c>
      <c r="N13" s="15">
        <v>0.16066666666666665</v>
      </c>
      <c r="O13" s="17">
        <v>4.5408620472266403E-2</v>
      </c>
      <c r="P13" s="14">
        <f>0.00148813478354403*2</f>
        <v>2.9762695670880598E-3</v>
      </c>
      <c r="Q13" s="10">
        <v>3.15E-2</v>
      </c>
      <c r="R13" s="39"/>
      <c r="S13" s="39"/>
      <c r="T13" s="39"/>
      <c r="U13" s="13"/>
      <c r="V13" s="13"/>
      <c r="W13" s="60"/>
      <c r="X13" s="60"/>
      <c r="Y13" s="60"/>
      <c r="Z13" s="60"/>
      <c r="AA13" s="60"/>
      <c r="AB13" s="60"/>
      <c r="AC13" s="64"/>
      <c r="AD13" s="59"/>
      <c r="AE13" s="59"/>
      <c r="AF13" s="60"/>
      <c r="AG13" s="60"/>
      <c r="AH13" s="60"/>
      <c r="AI13" s="60"/>
      <c r="AJ13" s="60"/>
      <c r="AK13" s="60"/>
    </row>
    <row r="14" spans="1:39" x14ac:dyDescent="0.25">
      <c r="A14" s="3"/>
      <c r="B14" s="3" t="s">
        <v>21</v>
      </c>
      <c r="C14" s="18">
        <v>1.8700000000000001E-2</v>
      </c>
      <c r="D14" s="14">
        <f>0.0935*2</f>
        <v>0.187</v>
      </c>
      <c r="E14" s="14">
        <f>0.0561*2</f>
        <v>0.11219999999999999</v>
      </c>
      <c r="F14" s="14">
        <v>0</v>
      </c>
      <c r="G14" s="14">
        <v>0</v>
      </c>
      <c r="H14" s="14">
        <v>1.8700000000000001E-2</v>
      </c>
      <c r="I14" s="14"/>
      <c r="J14" s="10"/>
      <c r="K14" s="10" t="s">
        <v>20</v>
      </c>
      <c r="L14" s="15">
        <v>4.7E-2</v>
      </c>
      <c r="M14" s="10">
        <v>0.16949999999999998</v>
      </c>
      <c r="N14" s="15">
        <v>0.17399999999999999</v>
      </c>
      <c r="O14" s="10">
        <v>4.4499999999999998E-2</v>
      </c>
      <c r="P14" s="14">
        <f>0.00532155797101449*2</f>
        <v>1.0643115942028981E-2</v>
      </c>
      <c r="Q14" s="10">
        <v>0.03</v>
      </c>
      <c r="R14" s="39"/>
      <c r="S14" s="39"/>
      <c r="T14" s="39"/>
      <c r="U14" s="13"/>
      <c r="V14" s="13"/>
      <c r="W14" s="60"/>
      <c r="X14" s="60"/>
      <c r="Y14" s="60"/>
      <c r="Z14" s="60"/>
      <c r="AA14" s="60"/>
      <c r="AB14" s="60"/>
      <c r="AC14" s="60"/>
      <c r="AD14" s="59"/>
      <c r="AE14" s="59"/>
      <c r="AF14" s="60"/>
      <c r="AG14" s="60"/>
      <c r="AH14" s="60"/>
      <c r="AI14" s="60"/>
      <c r="AJ14" s="60"/>
      <c r="AK14" s="60"/>
    </row>
    <row r="15" spans="1:39" x14ac:dyDescent="0.25">
      <c r="A15" s="3" t="s">
        <v>22</v>
      </c>
      <c r="B15" s="3"/>
      <c r="C15" s="3"/>
      <c r="D15" s="3"/>
      <c r="E15" s="3"/>
      <c r="F15" s="3"/>
      <c r="G15" s="3"/>
      <c r="H15" s="3"/>
      <c r="I15" s="17"/>
      <c r="J15" s="10"/>
      <c r="K15" s="10" t="s">
        <v>21</v>
      </c>
      <c r="L15" s="15">
        <v>6.3197124201254701E-2</v>
      </c>
      <c r="M15" s="10">
        <v>0.13529479694588711</v>
      </c>
      <c r="N15" s="15">
        <v>0.21662661863642727</v>
      </c>
      <c r="O15" s="10">
        <v>5.2047526711051673E-2</v>
      </c>
      <c r="P15" s="14">
        <f>0.00189393939393939*2</f>
        <v>3.7878787878787802E-3</v>
      </c>
      <c r="Q15" s="10">
        <v>3.7756984336961064E-2</v>
      </c>
      <c r="R15" s="39"/>
      <c r="S15" s="39"/>
      <c r="T15" s="39"/>
      <c r="U15" s="13"/>
      <c r="V15" s="13"/>
      <c r="W15" s="60"/>
      <c r="X15" s="60"/>
      <c r="Y15" s="60"/>
      <c r="Z15" s="60"/>
      <c r="AA15" s="60"/>
      <c r="AB15" s="60"/>
      <c r="AC15" s="64"/>
      <c r="AD15" s="59"/>
      <c r="AE15" s="59"/>
      <c r="AF15" s="60"/>
      <c r="AG15" s="60"/>
      <c r="AH15" s="60"/>
      <c r="AI15" s="60"/>
      <c r="AJ15" s="60"/>
      <c r="AK15" s="60"/>
    </row>
    <row r="16" spans="1:39" x14ac:dyDescent="0.25">
      <c r="A16" s="3"/>
      <c r="B16" s="13" t="s">
        <v>12</v>
      </c>
      <c r="C16" s="15">
        <v>2.0091848450057407E-2</v>
      </c>
      <c r="D16" s="15">
        <v>2.0091848450057407E-2</v>
      </c>
      <c r="E16" s="15">
        <v>2.0091848450057407E-2</v>
      </c>
      <c r="F16" s="30">
        <v>2.0091848450057407E-2</v>
      </c>
      <c r="G16" s="30">
        <v>2.0091848450057407E-2</v>
      </c>
      <c r="H16" s="30">
        <v>2.0091848450057407E-2</v>
      </c>
      <c r="I16" s="14"/>
      <c r="J16" s="10" t="s">
        <v>22</v>
      </c>
      <c r="K16" s="10"/>
      <c r="L16" s="10"/>
      <c r="M16" s="10"/>
      <c r="N16" s="10"/>
      <c r="O16" s="10"/>
      <c r="P16" s="10"/>
      <c r="Q16" s="10"/>
      <c r="R16" s="39"/>
      <c r="S16" s="38"/>
      <c r="T16" s="39"/>
      <c r="U16" s="13"/>
      <c r="V16" s="13"/>
      <c r="W16" s="60"/>
      <c r="X16" s="60"/>
      <c r="Y16" s="60"/>
      <c r="Z16" s="60"/>
      <c r="AA16" s="60"/>
      <c r="AB16" s="60"/>
      <c r="AC16" s="60"/>
      <c r="AD16" s="59"/>
      <c r="AE16" s="59"/>
      <c r="AF16" s="60"/>
      <c r="AG16" s="60"/>
      <c r="AH16" s="60"/>
      <c r="AI16" s="60"/>
      <c r="AJ16" s="60"/>
      <c r="AK16" s="60"/>
    </row>
    <row r="17" spans="1:37" x14ac:dyDescent="0.25">
      <c r="A17" s="3"/>
      <c r="B17" s="3" t="s">
        <v>15</v>
      </c>
      <c r="C17" s="15">
        <v>1.227553310886644E-2</v>
      </c>
      <c r="D17" s="10">
        <v>0.76133900248110731</v>
      </c>
      <c r="E17" s="19">
        <v>1.227553310886644E-2</v>
      </c>
      <c r="F17" s="30">
        <v>1.227553310886644E-2</v>
      </c>
      <c r="G17" s="30">
        <v>1.227553310886644E-2</v>
      </c>
      <c r="H17" s="30">
        <v>1.227553310886644E-2</v>
      </c>
      <c r="I17" s="3"/>
      <c r="J17" s="10"/>
      <c r="K17" s="15" t="s">
        <v>12</v>
      </c>
      <c r="L17" s="15">
        <v>0.210897931687342</v>
      </c>
      <c r="M17" s="15">
        <f>0.005*2</f>
        <v>0.01</v>
      </c>
      <c r="N17" s="15">
        <v>0.17645887935635379</v>
      </c>
      <c r="O17" s="15">
        <f t="shared" ref="O17:Q18" si="0">0.005*2</f>
        <v>0.01</v>
      </c>
      <c r="P17" s="15">
        <f t="shared" si="0"/>
        <v>0.01</v>
      </c>
      <c r="Q17" s="15">
        <f t="shared" si="0"/>
        <v>0.01</v>
      </c>
      <c r="R17" s="39"/>
      <c r="S17" s="38"/>
      <c r="T17" s="39"/>
      <c r="U17" s="13"/>
      <c r="V17" s="13"/>
      <c r="W17" s="60"/>
      <c r="X17" s="60"/>
      <c r="Y17" s="60"/>
      <c r="Z17" s="60"/>
      <c r="AA17" s="60"/>
      <c r="AB17" s="60"/>
      <c r="AC17" s="65"/>
      <c r="AD17" s="59"/>
      <c r="AE17" s="59"/>
      <c r="AF17" s="60"/>
      <c r="AG17" s="60"/>
      <c r="AH17" s="60"/>
      <c r="AI17" s="60"/>
      <c r="AJ17" s="60"/>
      <c r="AK17" s="60"/>
    </row>
    <row r="18" spans="1:37" x14ac:dyDescent="0.25">
      <c r="A18" s="3"/>
      <c r="B18" s="3" t="s">
        <v>16</v>
      </c>
      <c r="C18" s="15">
        <v>1.1525384659713018E-2</v>
      </c>
      <c r="D18" s="10">
        <v>1.1355873394069638</v>
      </c>
      <c r="E18" s="19">
        <v>1.1525384659713018E-2</v>
      </c>
      <c r="F18" s="30">
        <v>1.1525384659713018E-2</v>
      </c>
      <c r="G18" s="30">
        <v>1.1525384659713018E-2</v>
      </c>
      <c r="H18" s="30">
        <v>1.1525384659713018E-2</v>
      </c>
      <c r="I18" s="15"/>
      <c r="J18" s="10"/>
      <c r="K18" s="10" t="s">
        <v>15</v>
      </c>
      <c r="L18" s="15">
        <f>0.005*2</f>
        <v>0.01</v>
      </c>
      <c r="M18" s="15">
        <f t="shared" ref="M18:N18" si="1">0.005*2</f>
        <v>0.01</v>
      </c>
      <c r="N18" s="15">
        <f t="shared" si="1"/>
        <v>0.01</v>
      </c>
      <c r="O18" s="15">
        <f t="shared" si="0"/>
        <v>0.01</v>
      </c>
      <c r="P18" s="15">
        <f t="shared" si="0"/>
        <v>0.01</v>
      </c>
      <c r="Q18" s="15">
        <f t="shared" si="0"/>
        <v>0.01</v>
      </c>
      <c r="R18" s="39"/>
      <c r="S18" s="38"/>
      <c r="T18" s="39"/>
      <c r="U18" s="13"/>
      <c r="V18" s="13"/>
      <c r="W18" s="60"/>
      <c r="X18" s="60"/>
      <c r="Y18" s="60"/>
      <c r="Z18" s="60"/>
      <c r="AA18" s="60"/>
      <c r="AB18" s="60"/>
      <c r="AC18" s="59"/>
      <c r="AD18" s="59"/>
      <c r="AE18" s="59"/>
      <c r="AF18" s="60"/>
      <c r="AG18" s="60"/>
      <c r="AH18" s="60"/>
      <c r="AI18" s="60"/>
      <c r="AJ18" s="60"/>
      <c r="AK18" s="60"/>
    </row>
    <row r="19" spans="1:37" x14ac:dyDescent="0.25">
      <c r="A19" s="3"/>
      <c r="B19" s="10" t="s">
        <v>18</v>
      </c>
      <c r="C19" s="15">
        <v>9.4574146130566358E-3</v>
      </c>
      <c r="D19" s="15">
        <v>9.4574146130566358E-3</v>
      </c>
      <c r="E19" s="15">
        <v>9.4574146130566358E-3</v>
      </c>
      <c r="F19" s="30">
        <v>9.4574146130566358E-3</v>
      </c>
      <c r="G19" s="30">
        <v>9.4574146130566358E-3</v>
      </c>
      <c r="H19" s="30">
        <v>9.4574146130566358E-3</v>
      </c>
      <c r="I19" s="19"/>
      <c r="J19" s="34"/>
      <c r="K19" s="10" t="s">
        <v>16</v>
      </c>
      <c r="L19" s="15">
        <f>0.005*2</f>
        <v>0.01</v>
      </c>
      <c r="M19" s="15">
        <f>0.005*2</f>
        <v>0.01</v>
      </c>
      <c r="N19" s="10">
        <v>0.17122210850153141</v>
      </c>
      <c r="O19" s="15">
        <f>0.005*2</f>
        <v>0.01</v>
      </c>
      <c r="P19" s="17">
        <v>1E-3</v>
      </c>
      <c r="Q19" s="15">
        <f>0.005*2</f>
        <v>0.01</v>
      </c>
      <c r="R19" s="39"/>
      <c r="S19" s="38"/>
      <c r="T19" s="39"/>
      <c r="U19" s="13"/>
      <c r="V19" s="15"/>
      <c r="W19" s="60"/>
      <c r="X19" s="60"/>
      <c r="Y19" s="60"/>
      <c r="Z19" s="60"/>
      <c r="AA19" s="60"/>
      <c r="AB19" s="60"/>
      <c r="AC19" s="66"/>
      <c r="AD19" s="63"/>
      <c r="AE19" s="59"/>
      <c r="AF19" s="60"/>
      <c r="AG19" s="60"/>
      <c r="AH19" s="60"/>
      <c r="AI19" s="60"/>
      <c r="AJ19" s="60"/>
      <c r="AK19" s="60"/>
    </row>
    <row r="20" spans="1:37" x14ac:dyDescent="0.25">
      <c r="A20" s="3"/>
      <c r="B20" s="3" t="s">
        <v>23</v>
      </c>
      <c r="C20" s="15">
        <v>1.0251903925014646E-2</v>
      </c>
      <c r="D20" s="10">
        <v>0.63320845611956855</v>
      </c>
      <c r="E20" s="15">
        <v>1.0251903925014646E-2</v>
      </c>
      <c r="F20" s="30">
        <v>1.0251903925014646E-2</v>
      </c>
      <c r="G20" s="30">
        <v>1.0251903925014646E-2</v>
      </c>
      <c r="H20" s="30">
        <v>1.0251903925014646E-2</v>
      </c>
      <c r="I20" s="19"/>
      <c r="J20" s="10"/>
      <c r="K20" s="10" t="s">
        <v>18</v>
      </c>
      <c r="L20" s="15">
        <f>0.005*2</f>
        <v>0.01</v>
      </c>
      <c r="M20" s="15">
        <f t="shared" ref="M20:N20" si="2">0.005*2</f>
        <v>0.01</v>
      </c>
      <c r="N20" s="15">
        <f t="shared" si="2"/>
        <v>0.01</v>
      </c>
      <c r="O20" s="17">
        <v>1E-3</v>
      </c>
      <c r="P20" s="17">
        <v>1E-3</v>
      </c>
      <c r="Q20" s="17">
        <v>1E-3</v>
      </c>
      <c r="R20" s="39"/>
      <c r="S20" s="38"/>
      <c r="T20" s="39"/>
      <c r="U20" s="13"/>
      <c r="V20" s="13"/>
      <c r="W20" s="60"/>
      <c r="X20" s="60"/>
      <c r="Y20" s="60"/>
      <c r="Z20" s="60"/>
      <c r="AA20" s="60"/>
      <c r="AB20" s="60"/>
      <c r="AC20" s="66"/>
      <c r="AD20" s="59"/>
      <c r="AE20" s="59"/>
      <c r="AF20" s="60"/>
      <c r="AG20" s="60"/>
      <c r="AH20" s="60"/>
      <c r="AI20" s="60"/>
      <c r="AJ20" s="60"/>
      <c r="AK20" s="60"/>
    </row>
    <row r="21" spans="1:37" x14ac:dyDescent="0.25">
      <c r="A21" s="3"/>
      <c r="B21" s="3" t="s">
        <v>20</v>
      </c>
      <c r="C21" s="15">
        <v>1.2784921098772646E-2</v>
      </c>
      <c r="D21" s="10">
        <v>4.4789368781766177</v>
      </c>
      <c r="E21" s="19">
        <v>1.2784921098772646E-2</v>
      </c>
      <c r="F21" s="30">
        <f>0.0639246054938632*2</f>
        <v>0.12784921098772639</v>
      </c>
      <c r="G21" s="30">
        <f>0.0639246054938632*2</f>
        <v>0.12784921098772639</v>
      </c>
      <c r="H21" s="30">
        <v>1.2784921098772646E-2</v>
      </c>
      <c r="I21" s="15"/>
      <c r="J21" s="10"/>
      <c r="K21" s="10" t="s">
        <v>23</v>
      </c>
      <c r="L21" s="15">
        <f>0.005*2</f>
        <v>0.01</v>
      </c>
      <c r="M21" s="10">
        <v>0.40561170144598402</v>
      </c>
      <c r="N21" s="10">
        <v>0.39221297627078799</v>
      </c>
      <c r="O21" s="10">
        <v>5.7812564845289204E-2</v>
      </c>
      <c r="P21" s="15">
        <f t="shared" ref="P21:Q22" si="3">0.005*2</f>
        <v>0.01</v>
      </c>
      <c r="Q21" s="15">
        <f t="shared" si="3"/>
        <v>0.01</v>
      </c>
      <c r="R21" s="39"/>
      <c r="S21" s="38"/>
      <c r="T21" s="39"/>
      <c r="U21" s="13"/>
      <c r="V21" s="13"/>
      <c r="W21" s="60"/>
      <c r="X21" s="60"/>
      <c r="Y21" s="60"/>
      <c r="Z21" s="60"/>
      <c r="AA21" s="60"/>
      <c r="AB21" s="60"/>
      <c r="AC21" s="59"/>
      <c r="AD21" s="59"/>
      <c r="AE21" s="59"/>
      <c r="AF21" s="60"/>
      <c r="AG21" s="60"/>
      <c r="AH21" s="60"/>
      <c r="AI21" s="60"/>
      <c r="AJ21" s="60"/>
      <c r="AK21" s="60"/>
    </row>
    <row r="22" spans="1:37" x14ac:dyDescent="0.25">
      <c r="A22" s="3"/>
      <c r="B22" s="3" t="s">
        <v>21</v>
      </c>
      <c r="C22" s="15">
        <v>1.1925855254191086E-2</v>
      </c>
      <c r="D22" s="10">
        <v>0</v>
      </c>
      <c r="E22" s="19">
        <v>1.1925855254191086E-2</v>
      </c>
      <c r="F22" s="30">
        <v>1.1925855254191086E-2</v>
      </c>
      <c r="G22" s="30">
        <v>1.1925855254191086E-2</v>
      </c>
      <c r="H22" s="30">
        <v>1.1925855254191086E-2</v>
      </c>
      <c r="I22" s="15"/>
      <c r="J22" s="10"/>
      <c r="K22" s="10" t="s">
        <v>20</v>
      </c>
      <c r="L22" s="15">
        <v>0.22007605300244001</v>
      </c>
      <c r="M22" s="15">
        <f>0.005*2</f>
        <v>0.01</v>
      </c>
      <c r="N22" s="10">
        <v>0.25654926230095998</v>
      </c>
      <c r="O22" s="15">
        <f t="shared" ref="O22" si="4">0.005*2</f>
        <v>0.01</v>
      </c>
      <c r="P22" s="15">
        <f t="shared" si="3"/>
        <v>0.01</v>
      </c>
      <c r="Q22" s="15">
        <f t="shared" si="3"/>
        <v>0.01</v>
      </c>
      <c r="R22" s="39"/>
      <c r="S22" s="38"/>
      <c r="T22" s="39"/>
      <c r="U22" s="13"/>
      <c r="V22" s="13"/>
      <c r="W22" s="60"/>
      <c r="X22" s="60"/>
      <c r="Y22" s="60"/>
      <c r="Z22" s="60"/>
      <c r="AA22" s="60"/>
      <c r="AB22" s="60"/>
      <c r="AC22" s="59"/>
      <c r="AD22" s="59"/>
      <c r="AE22" s="59"/>
      <c r="AF22" s="60"/>
      <c r="AG22" s="60"/>
      <c r="AH22" s="60"/>
      <c r="AI22" s="60"/>
      <c r="AJ22" s="60"/>
      <c r="AK22" s="60"/>
    </row>
    <row r="23" spans="1:37" x14ac:dyDescent="0.25">
      <c r="A23" s="3" t="s">
        <v>24</v>
      </c>
      <c r="B23" s="3"/>
      <c r="C23" s="3"/>
      <c r="D23" s="3"/>
      <c r="E23" s="3"/>
      <c r="F23" s="3"/>
      <c r="G23" s="3"/>
      <c r="H23" s="3"/>
      <c r="I23" s="10"/>
      <c r="J23" s="10"/>
      <c r="K23" s="10" t="s">
        <v>21</v>
      </c>
      <c r="L23" s="15">
        <f>0.005*2</f>
        <v>0.01</v>
      </c>
      <c r="M23" s="10">
        <v>6.7898497633681595E-2</v>
      </c>
      <c r="N23" s="10">
        <v>0.1023736260235206</v>
      </c>
      <c r="O23" s="15">
        <f>0.005*2</f>
        <v>0.01</v>
      </c>
      <c r="P23" s="17">
        <v>1E-3</v>
      </c>
      <c r="Q23" s="15">
        <f>0.005*2</f>
        <v>0.01</v>
      </c>
      <c r="R23" s="39"/>
      <c r="S23" s="38"/>
      <c r="T23" s="39"/>
      <c r="U23" s="13"/>
      <c r="V23" s="13"/>
      <c r="W23" s="60"/>
      <c r="X23" s="60"/>
      <c r="Y23" s="60"/>
      <c r="Z23" s="60"/>
      <c r="AA23" s="60"/>
      <c r="AB23" s="60"/>
      <c r="AC23" s="59"/>
      <c r="AD23" s="59"/>
      <c r="AE23" s="59"/>
      <c r="AF23" s="60"/>
      <c r="AG23" s="60"/>
      <c r="AH23" s="60"/>
      <c r="AI23" s="60"/>
      <c r="AJ23" s="60"/>
      <c r="AK23" s="60"/>
    </row>
    <row r="24" spans="1:37" x14ac:dyDescent="0.25">
      <c r="A24" s="3"/>
      <c r="B24" s="13" t="s">
        <v>15</v>
      </c>
      <c r="C24" s="30">
        <f>0.0470615243342516*2</f>
        <v>9.4123048668503198E-2</v>
      </c>
      <c r="D24" s="10">
        <v>0.58202093446707948</v>
      </c>
      <c r="E24" s="30">
        <v>9.4123048668503222E-3</v>
      </c>
      <c r="F24" s="30">
        <f>0.0470615243342516*2</f>
        <v>9.4123048668503198E-2</v>
      </c>
      <c r="G24" s="30">
        <f>0.0470615243342516*2</f>
        <v>9.4123048668503198E-2</v>
      </c>
      <c r="H24" s="30">
        <f>0.0470615243342516*2</f>
        <v>9.4123048668503198E-2</v>
      </c>
      <c r="I24" s="19"/>
      <c r="J24" s="10" t="s">
        <v>24</v>
      </c>
      <c r="K24" s="10"/>
      <c r="L24" s="10"/>
      <c r="M24" s="10"/>
      <c r="N24" s="10"/>
      <c r="O24" s="10"/>
      <c r="P24" s="10"/>
      <c r="Q24" s="10"/>
      <c r="R24" s="39"/>
      <c r="S24" s="38"/>
      <c r="T24" s="30"/>
      <c r="U24" s="13"/>
      <c r="V24" s="13"/>
      <c r="W24" s="60"/>
      <c r="X24" s="60"/>
      <c r="Y24" s="60"/>
      <c r="Z24" s="60"/>
      <c r="AA24" s="60"/>
      <c r="AB24" s="60"/>
      <c r="AC24" s="66"/>
      <c r="AD24" s="59"/>
      <c r="AE24" s="59"/>
      <c r="AF24" s="60"/>
      <c r="AG24" s="60"/>
      <c r="AH24" s="60"/>
      <c r="AI24" s="60"/>
      <c r="AJ24" s="60"/>
      <c r="AK24" s="60"/>
    </row>
    <row r="25" spans="1:37" x14ac:dyDescent="0.25">
      <c r="A25" s="3"/>
      <c r="B25" s="13" t="s">
        <v>16</v>
      </c>
      <c r="C25" s="30">
        <f>0.0832292967124428*2</f>
        <v>0.16645859342488559</v>
      </c>
      <c r="D25" s="30">
        <f>0.0832292967124428*2</f>
        <v>0.16645859342488559</v>
      </c>
      <c r="E25" s="30">
        <v>1.6645859342488554E-2</v>
      </c>
      <c r="F25" s="30">
        <f>0.0832292967124428*2</f>
        <v>0.16645859342488559</v>
      </c>
      <c r="G25" s="30">
        <f>0.0832292967124428*2</f>
        <v>0.16645859342488559</v>
      </c>
      <c r="H25" s="30">
        <f>0.0832292967124428*2</f>
        <v>0.16645859342488559</v>
      </c>
      <c r="I25" s="15"/>
      <c r="J25" s="10"/>
      <c r="K25" s="15" t="s">
        <v>25</v>
      </c>
      <c r="L25" s="18">
        <f>0.00490196078431373*2</f>
        <v>9.8039215686274595E-3</v>
      </c>
      <c r="M25" s="18">
        <f>0.00490196078431373*2</f>
        <v>9.8039215686274595E-3</v>
      </c>
      <c r="N25" s="18">
        <v>0.67791949096434512</v>
      </c>
      <c r="O25" s="18">
        <f>0.00490196078431373*2</f>
        <v>9.8039215686274595E-3</v>
      </c>
      <c r="P25" s="17">
        <v>0</v>
      </c>
      <c r="Q25" s="18">
        <f>0.00490196078431373*2</f>
        <v>9.8039215686274595E-3</v>
      </c>
      <c r="R25" s="39"/>
      <c r="S25" s="39"/>
      <c r="T25" s="39"/>
      <c r="U25" s="13"/>
      <c r="V25" s="13"/>
      <c r="W25" s="60"/>
      <c r="X25" s="60"/>
      <c r="Y25" s="60"/>
      <c r="Z25" s="60"/>
      <c r="AA25" s="60"/>
      <c r="AB25" s="60"/>
      <c r="AC25" s="59"/>
      <c r="AD25" s="59"/>
      <c r="AE25" s="59"/>
      <c r="AF25" s="60"/>
      <c r="AG25" s="60"/>
      <c r="AH25" s="60"/>
      <c r="AI25" s="60"/>
      <c r="AJ25" s="60"/>
      <c r="AK25" s="60"/>
    </row>
    <row r="26" spans="1:37" x14ac:dyDescent="0.25">
      <c r="A26" s="3"/>
      <c r="B26" s="10" t="s">
        <v>18</v>
      </c>
      <c r="C26" s="30">
        <f>0.0457603075092665*2</f>
        <v>9.1520615018532994E-2</v>
      </c>
      <c r="D26" s="10">
        <v>3.1939134905247246</v>
      </c>
      <c r="E26" s="15">
        <v>4.891083640721658</v>
      </c>
      <c r="F26" s="30">
        <f>0.0457603075092665*2</f>
        <v>9.1520615018532994E-2</v>
      </c>
      <c r="G26" s="30">
        <f>0.0457603075092665*2</f>
        <v>9.1520615018532994E-2</v>
      </c>
      <c r="H26" s="30">
        <f>0.0457603075092665*2</f>
        <v>9.1520615018532994E-2</v>
      </c>
      <c r="I26" s="10"/>
      <c r="J26" s="10"/>
      <c r="K26" s="10" t="s">
        <v>15</v>
      </c>
      <c r="L26" s="15">
        <v>0.1067122351300203</v>
      </c>
      <c r="M26" s="10">
        <v>0.10709315800424601</v>
      </c>
      <c r="N26" s="18">
        <v>0.38348990723757803</v>
      </c>
      <c r="O26" s="18">
        <f>0.00433425797503467*2</f>
        <v>8.6685159500693408E-3</v>
      </c>
      <c r="P26" s="18">
        <f>0.00433425797503467*2</f>
        <v>8.6685159500693408E-3</v>
      </c>
      <c r="Q26" s="18">
        <f>0.00433425797503467*2</f>
        <v>8.6685159500693408E-3</v>
      </c>
      <c r="R26" s="39"/>
      <c r="S26" s="39"/>
      <c r="T26" s="39"/>
      <c r="U26" s="13"/>
      <c r="V26" s="15"/>
      <c r="W26" s="60"/>
      <c r="X26" s="60"/>
      <c r="Y26" s="60"/>
      <c r="Z26" s="60"/>
      <c r="AA26" s="60"/>
      <c r="AB26" s="60"/>
      <c r="AC26" s="59"/>
      <c r="AD26" s="59"/>
      <c r="AE26" s="59"/>
      <c r="AF26" s="60"/>
      <c r="AG26" s="60"/>
      <c r="AH26" s="60"/>
      <c r="AI26" s="60"/>
      <c r="AJ26" s="60"/>
      <c r="AK26" s="60"/>
    </row>
    <row r="27" spans="1:37" x14ac:dyDescent="0.25">
      <c r="A27" s="3"/>
      <c r="B27" s="13" t="s">
        <v>17</v>
      </c>
      <c r="C27" s="30">
        <f>0.0962278675904542*2</f>
        <v>0.19245573518090839</v>
      </c>
      <c r="D27" s="10">
        <v>31.384931534526483</v>
      </c>
      <c r="E27" s="15">
        <v>7.7234854162375681</v>
      </c>
      <c r="F27" s="30">
        <f>0.0962278675904542*2</f>
        <v>0.19245573518090839</v>
      </c>
      <c r="G27" s="30">
        <f>0.0962278675904542*2</f>
        <v>0.19245573518090839</v>
      </c>
      <c r="H27" s="30">
        <f>0.0962278675904542*2</f>
        <v>0.19245573518090839</v>
      </c>
      <c r="I27" s="10"/>
      <c r="J27" s="10"/>
      <c r="K27" s="10" t="s">
        <v>16</v>
      </c>
      <c r="L27" s="18">
        <f>0.00484308407593956*2</f>
        <v>9.6861681518791206E-3</v>
      </c>
      <c r="M27" s="10">
        <v>0.23594963180805695</v>
      </c>
      <c r="N27" s="10">
        <v>0.39648763089555594</v>
      </c>
      <c r="O27" s="18">
        <f t="shared" ref="O27:Q27" si="5">0.00484308407593956*2</f>
        <v>9.6861681518791206E-3</v>
      </c>
      <c r="P27" s="18">
        <f t="shared" si="5"/>
        <v>9.6861681518791206E-3</v>
      </c>
      <c r="Q27" s="18">
        <f t="shared" si="5"/>
        <v>9.6861681518791206E-3</v>
      </c>
      <c r="R27" s="39"/>
      <c r="S27" s="39"/>
      <c r="T27" s="39"/>
      <c r="U27" s="13"/>
      <c r="V27" s="13"/>
      <c r="W27" s="60"/>
      <c r="X27" s="60"/>
      <c r="Y27" s="60"/>
      <c r="Z27" s="60"/>
      <c r="AA27" s="60"/>
      <c r="AB27" s="60"/>
      <c r="AC27" s="59"/>
      <c r="AD27" s="59"/>
      <c r="AE27" s="59"/>
      <c r="AF27" s="60"/>
      <c r="AG27" s="60"/>
      <c r="AH27" s="60"/>
      <c r="AI27" s="60"/>
      <c r="AJ27" s="60"/>
      <c r="AK27" s="60"/>
    </row>
    <row r="28" spans="1:37" x14ac:dyDescent="0.25">
      <c r="A28" s="3"/>
      <c r="B28" s="13" t="s">
        <v>23</v>
      </c>
      <c r="C28" s="30">
        <f>0.0546866455211637*2</f>
        <v>0.1093732910423274</v>
      </c>
      <c r="D28" s="10">
        <v>7.3922510255755451</v>
      </c>
      <c r="E28" s="15">
        <v>2.1559663424596569</v>
      </c>
      <c r="F28" s="30">
        <f>0.0546866455211637*2</f>
        <v>0.1093732910423274</v>
      </c>
      <c r="G28" s="30">
        <f>0.0546866455211637*2</f>
        <v>0.1093732910423274</v>
      </c>
      <c r="H28" s="30">
        <f>0.0546866455211637*2</f>
        <v>0.1093732910423274</v>
      </c>
      <c r="I28" s="3"/>
      <c r="J28" s="10"/>
      <c r="K28" s="10" t="s">
        <v>18</v>
      </c>
      <c r="L28" s="18">
        <f>0.00486949746786132*2</f>
        <v>9.7389949357226408E-3</v>
      </c>
      <c r="M28" s="10">
        <v>0.25197752661722639</v>
      </c>
      <c r="N28" s="18">
        <v>0.23749704153664783</v>
      </c>
      <c r="O28" s="18">
        <f t="shared" ref="O28:Q28" si="6">0.00486949746786132*2</f>
        <v>9.7389949357226408E-3</v>
      </c>
      <c r="P28" s="18">
        <f t="shared" si="6"/>
        <v>9.7389949357226408E-3</v>
      </c>
      <c r="Q28" s="18">
        <f t="shared" si="6"/>
        <v>9.7389949357226408E-3</v>
      </c>
      <c r="R28" s="39"/>
      <c r="S28" s="38"/>
      <c r="T28" s="39"/>
      <c r="U28" s="13"/>
      <c r="V28" s="13"/>
      <c r="W28" s="60"/>
      <c r="X28" s="60"/>
      <c r="Y28" s="60"/>
      <c r="Z28" s="60"/>
      <c r="AA28" s="60"/>
      <c r="AB28" s="60"/>
      <c r="AC28" s="65"/>
      <c r="AD28" s="59"/>
      <c r="AE28" s="59"/>
      <c r="AF28" s="60"/>
      <c r="AG28" s="60"/>
      <c r="AH28" s="60"/>
      <c r="AI28" s="60"/>
      <c r="AJ28" s="60"/>
      <c r="AK28" s="60"/>
    </row>
    <row r="29" spans="1:37" x14ac:dyDescent="0.25">
      <c r="A29" s="3"/>
      <c r="B29" s="13" t="s">
        <v>19</v>
      </c>
      <c r="C29" s="30">
        <f>0.0668449197860963*2</f>
        <v>0.1336898395721926</v>
      </c>
      <c r="D29" s="10">
        <v>0.94416964585904029</v>
      </c>
      <c r="E29" s="15">
        <v>1.6552887310037327</v>
      </c>
      <c r="F29" s="30">
        <f>0.0668449197860963*2</f>
        <v>0.1336898395721926</v>
      </c>
      <c r="G29" s="30">
        <f>0.0668449197860963*2</f>
        <v>0.1336898395721926</v>
      </c>
      <c r="H29" s="30">
        <f>0.0668449197860963*2</f>
        <v>0.1336898395721926</v>
      </c>
      <c r="I29" s="3"/>
      <c r="J29" s="10"/>
      <c r="K29" s="10" t="s">
        <v>17</v>
      </c>
      <c r="L29" s="15">
        <v>0.28193417320883629</v>
      </c>
      <c r="M29" s="10">
        <v>2.481023957906384</v>
      </c>
      <c r="N29" s="10">
        <v>2.7859476218278747</v>
      </c>
      <c r="O29" s="10">
        <v>0.36501900104315427</v>
      </c>
      <c r="P29" s="18">
        <f>0.0049563838223632*2</f>
        <v>9.9127676447264002E-3</v>
      </c>
      <c r="Q29" s="10">
        <v>0.27338783004413758</v>
      </c>
      <c r="R29" s="39"/>
      <c r="S29" s="38"/>
      <c r="T29" s="39"/>
      <c r="U29" s="13"/>
      <c r="V29" s="13"/>
      <c r="W29" s="60"/>
      <c r="X29" s="60"/>
      <c r="Y29" s="60"/>
      <c r="Z29" s="60"/>
      <c r="AA29" s="60"/>
      <c r="AB29" s="60"/>
      <c r="AC29" s="65"/>
      <c r="AD29" s="59"/>
      <c r="AE29" s="59"/>
      <c r="AF29" s="60"/>
      <c r="AG29" s="60"/>
      <c r="AH29" s="60"/>
      <c r="AI29" s="60"/>
      <c r="AJ29" s="60"/>
      <c r="AK29" s="60"/>
    </row>
    <row r="30" spans="1:37" x14ac:dyDescent="0.25">
      <c r="A30" s="3"/>
      <c r="B30" s="13" t="s">
        <v>20</v>
      </c>
      <c r="C30" s="30">
        <f>0.0546716964627412*2</f>
        <v>0.1093433929254824</v>
      </c>
      <c r="D30" s="10">
        <v>2.1805856575562781</v>
      </c>
      <c r="E30" s="15">
        <v>2.0236117774611011</v>
      </c>
      <c r="F30" s="30">
        <f>0.0546716964627412*2</f>
        <v>0.1093433929254824</v>
      </c>
      <c r="G30" s="30">
        <f>0.0546716964627412*2</f>
        <v>0.1093433929254824</v>
      </c>
      <c r="H30" s="30">
        <f>0.0546716964627412*2</f>
        <v>0.1093433929254824</v>
      </c>
      <c r="I30" s="3"/>
      <c r="J30" s="10"/>
      <c r="K30" s="10" t="s">
        <v>23</v>
      </c>
      <c r="L30" s="15">
        <v>0.91574960523172222</v>
      </c>
      <c r="M30" s="10">
        <v>2.5826554124792231</v>
      </c>
      <c r="N30" s="18">
        <v>4.431472563032532</v>
      </c>
      <c r="O30" s="10">
        <v>0.29980434968802916</v>
      </c>
      <c r="P30" s="18">
        <f>0.0051376900945335*2</f>
        <v>1.0275380189067001E-2</v>
      </c>
      <c r="Q30" s="14">
        <v>0.41364049457631114</v>
      </c>
      <c r="R30" s="39"/>
      <c r="S30" s="38"/>
      <c r="T30" s="39"/>
      <c r="U30" s="13"/>
      <c r="V30" s="13"/>
      <c r="W30" s="60"/>
      <c r="X30" s="60"/>
      <c r="Y30" s="60"/>
      <c r="Z30" s="60"/>
      <c r="AA30" s="60"/>
      <c r="AB30" s="60"/>
      <c r="AC30" s="65"/>
      <c r="AD30" s="59"/>
      <c r="AE30" s="59"/>
      <c r="AF30" s="60"/>
      <c r="AG30" s="60"/>
      <c r="AH30" s="60"/>
      <c r="AI30" s="60"/>
      <c r="AJ30" s="60"/>
      <c r="AK30" s="60"/>
    </row>
    <row r="31" spans="1:37" x14ac:dyDescent="0.25">
      <c r="A31" s="3"/>
      <c r="B31" s="13" t="s">
        <v>21</v>
      </c>
      <c r="C31" s="30">
        <f>0.0471764872387602*2</f>
        <v>9.4352974477520404E-2</v>
      </c>
      <c r="D31" s="10">
        <v>6.301876875726566</v>
      </c>
      <c r="E31" s="15">
        <v>1.745901990967609</v>
      </c>
      <c r="F31" s="30">
        <f>0.0471764872387602*2</f>
        <v>9.4352974477520404E-2</v>
      </c>
      <c r="G31" s="30">
        <f>0.0471764872387602*2</f>
        <v>9.4352974477520404E-2</v>
      </c>
      <c r="H31" s="30">
        <f>0.0471764872387602*2</f>
        <v>9.4352974477520404E-2</v>
      </c>
      <c r="I31" s="3"/>
      <c r="J31" s="34"/>
      <c r="K31" s="10" t="s">
        <v>19</v>
      </c>
      <c r="L31" s="18">
        <f>0.00484308407593956*2</f>
        <v>9.6861681518791206E-3</v>
      </c>
      <c r="M31" s="10">
        <v>0.21024682061415537</v>
      </c>
      <c r="N31" s="18">
        <v>0.22091959234179578</v>
      </c>
      <c r="O31" s="18">
        <f t="shared" ref="O31:Q31" si="7">0.00484308407593956*2</f>
        <v>9.6861681518791206E-3</v>
      </c>
      <c r="P31" s="18">
        <f t="shared" si="7"/>
        <v>9.6861681518791206E-3</v>
      </c>
      <c r="Q31" s="18">
        <f t="shared" si="7"/>
        <v>9.6861681518791206E-3</v>
      </c>
      <c r="R31" s="39"/>
      <c r="S31" s="39"/>
      <c r="T31" s="39"/>
      <c r="U31" s="13"/>
      <c r="V31" s="13"/>
      <c r="W31" s="60"/>
      <c r="X31" s="60"/>
      <c r="Y31" s="60"/>
      <c r="Z31" s="60"/>
      <c r="AA31" s="60"/>
      <c r="AB31" s="60"/>
      <c r="AC31" s="65"/>
      <c r="AD31" s="63"/>
      <c r="AE31" s="59"/>
      <c r="AF31" s="60"/>
      <c r="AG31" s="60"/>
      <c r="AH31" s="60"/>
      <c r="AI31" s="60"/>
      <c r="AJ31" s="60"/>
      <c r="AK31" s="60"/>
    </row>
    <row r="32" spans="1:37" x14ac:dyDescent="0.25">
      <c r="A32" s="3" t="s">
        <v>26</v>
      </c>
      <c r="B32" s="3"/>
      <c r="C32" s="3"/>
      <c r="D32" s="3"/>
      <c r="E32" s="3"/>
      <c r="F32" s="3"/>
      <c r="G32" s="3"/>
      <c r="H32" s="3"/>
      <c r="I32" s="10"/>
      <c r="J32" s="10"/>
      <c r="K32" s="10" t="s">
        <v>20</v>
      </c>
      <c r="L32" s="15">
        <v>0.52105415178578662</v>
      </c>
      <c r="M32" s="10">
        <v>0.54876882311251785</v>
      </c>
      <c r="N32" s="18">
        <v>1.4504303641154646</v>
      </c>
      <c r="O32" s="18">
        <f>0.00494071146245059*2</f>
        <v>9.8814229249011808E-3</v>
      </c>
      <c r="P32" s="18">
        <f t="shared" ref="P32:Q32" si="8">0.00494071146245059*2</f>
        <v>9.8814229249011808E-3</v>
      </c>
      <c r="Q32" s="18">
        <f t="shared" si="8"/>
        <v>9.8814229249011808E-3</v>
      </c>
      <c r="R32" s="39"/>
      <c r="S32" s="39"/>
      <c r="T32" s="39"/>
      <c r="U32" s="13"/>
      <c r="V32" s="13"/>
      <c r="W32" s="60"/>
      <c r="X32" s="60"/>
      <c r="Y32" s="60"/>
      <c r="Z32" s="60"/>
      <c r="AA32" s="60"/>
      <c r="AB32" s="60"/>
      <c r="AC32" s="59"/>
      <c r="AD32" s="59"/>
      <c r="AE32" s="59"/>
      <c r="AF32" s="60"/>
      <c r="AG32" s="60"/>
      <c r="AH32" s="60"/>
      <c r="AI32" s="60"/>
      <c r="AJ32" s="60"/>
      <c r="AK32" s="60"/>
    </row>
    <row r="33" spans="1:37" x14ac:dyDescent="0.25">
      <c r="A33" s="3"/>
      <c r="B33" s="13" t="s">
        <v>16</v>
      </c>
      <c r="C33" s="36">
        <v>8.304071367561925E-3</v>
      </c>
      <c r="D33" s="30">
        <f>0.0415203568378096*2</f>
        <v>8.3040713675619202E-2</v>
      </c>
      <c r="E33" s="36">
        <f>0.0415203568378096*2</f>
        <v>8.3040713675619202E-2</v>
      </c>
      <c r="F33" s="36">
        <f>0.0415203568378096*2</f>
        <v>8.3040713675619202E-2</v>
      </c>
      <c r="G33" s="36">
        <v>8.304071367561925E-3</v>
      </c>
      <c r="H33" s="36">
        <v>8.304071367561925E-3</v>
      </c>
      <c r="I33" s="10"/>
      <c r="J33" s="10"/>
      <c r="K33" s="10" t="s">
        <v>21</v>
      </c>
      <c r="L33" s="15">
        <v>0.36959133995014076</v>
      </c>
      <c r="M33" s="10">
        <v>1.6434495464414751</v>
      </c>
      <c r="N33" s="18">
        <v>2.0013932503957377</v>
      </c>
      <c r="O33" s="10">
        <v>0.20406186230982357</v>
      </c>
      <c r="P33" s="18">
        <f>0.0049563838223632*2</f>
        <v>9.9127676447264002E-3</v>
      </c>
      <c r="Q33" s="10">
        <v>0.221272120787008</v>
      </c>
      <c r="R33" s="39"/>
      <c r="S33" s="39"/>
      <c r="T33" s="39"/>
      <c r="U33" s="13"/>
      <c r="V33" s="13"/>
      <c r="W33" s="60"/>
      <c r="X33" s="60"/>
      <c r="Y33" s="60"/>
      <c r="Z33" s="60"/>
      <c r="AA33" s="60"/>
      <c r="AB33" s="60"/>
      <c r="AC33" s="59"/>
      <c r="AD33" s="59"/>
      <c r="AE33" s="59"/>
      <c r="AF33" s="60"/>
      <c r="AG33" s="60"/>
      <c r="AH33" s="60"/>
      <c r="AI33" s="60"/>
      <c r="AJ33" s="60"/>
      <c r="AK33" s="60"/>
    </row>
    <row r="34" spans="1:37" x14ac:dyDescent="0.25">
      <c r="A34" s="3"/>
      <c r="B34" s="13" t="s">
        <v>21</v>
      </c>
      <c r="C34" s="36">
        <f>0.127334465195246*2</f>
        <v>0.25466893039049199</v>
      </c>
      <c r="D34" s="30">
        <v>5.1242359189248896</v>
      </c>
      <c r="E34" s="36">
        <f>0.127334465195246*2</f>
        <v>0.25466893039049199</v>
      </c>
      <c r="F34" s="36">
        <f>0.127334465195246*2</f>
        <v>0.25466893039049199</v>
      </c>
      <c r="G34" s="36">
        <f>0.127334465195246*2</f>
        <v>0.25466893039049199</v>
      </c>
      <c r="H34" s="36">
        <f>0.127334465195246*2</f>
        <v>0.25466893039049199</v>
      </c>
      <c r="I34" s="3"/>
      <c r="J34" s="10" t="s">
        <v>26</v>
      </c>
      <c r="K34" s="10"/>
      <c r="L34" s="10"/>
      <c r="M34" s="10"/>
      <c r="N34" s="10"/>
      <c r="O34" s="10"/>
      <c r="P34" s="10"/>
      <c r="Q34" s="10"/>
      <c r="R34" s="39"/>
      <c r="S34" s="39"/>
      <c r="T34" s="39"/>
      <c r="U34" s="13"/>
      <c r="V34" s="13"/>
      <c r="W34" s="60"/>
      <c r="X34" s="60"/>
      <c r="Y34" s="60"/>
      <c r="Z34" s="60"/>
      <c r="AA34" s="60"/>
      <c r="AB34" s="60"/>
      <c r="AC34" s="65"/>
      <c r="AD34" s="59"/>
      <c r="AE34" s="59"/>
      <c r="AF34" s="60"/>
      <c r="AG34" s="60"/>
      <c r="AH34" s="60"/>
      <c r="AI34" s="60"/>
      <c r="AJ34" s="60"/>
      <c r="AK34" s="60"/>
    </row>
    <row r="35" spans="1:37" x14ac:dyDescent="0.25">
      <c r="A35" s="3" t="s">
        <v>27</v>
      </c>
      <c r="B35" s="3"/>
      <c r="C35" s="3"/>
      <c r="D35" s="3"/>
      <c r="E35" s="3"/>
      <c r="F35" s="3"/>
      <c r="G35" s="3"/>
      <c r="H35" s="3"/>
      <c r="I35" s="3"/>
      <c r="J35" s="10"/>
      <c r="K35" s="10" t="s">
        <v>16</v>
      </c>
      <c r="L35" s="36">
        <f>0.00465896384644055*2</f>
        <v>9.3179276928810999E-3</v>
      </c>
      <c r="M35" s="10">
        <v>0.118919959963495</v>
      </c>
      <c r="N35" s="36">
        <v>0.10950904034936212</v>
      </c>
      <c r="O35" s="36">
        <f t="shared" ref="O35:Q35" si="9">0.00465896384644055*2</f>
        <v>9.3179276928810999E-3</v>
      </c>
      <c r="P35" s="36">
        <f t="shared" si="9"/>
        <v>9.3179276928810999E-3</v>
      </c>
      <c r="Q35" s="36">
        <f t="shared" si="9"/>
        <v>9.3179276928810999E-3</v>
      </c>
      <c r="R35" s="39"/>
      <c r="S35" s="39"/>
      <c r="T35" s="39"/>
      <c r="U35" s="13"/>
      <c r="V35" s="13"/>
      <c r="W35" s="60"/>
      <c r="X35" s="60"/>
      <c r="Y35" s="60"/>
      <c r="Z35" s="60"/>
      <c r="AA35" s="60"/>
      <c r="AB35" s="60"/>
      <c r="AC35" s="65"/>
      <c r="AD35" s="59"/>
      <c r="AE35" s="59"/>
      <c r="AF35" s="60"/>
      <c r="AG35" s="60"/>
      <c r="AH35" s="60"/>
      <c r="AI35" s="60"/>
      <c r="AJ35" s="60"/>
      <c r="AK35" s="60"/>
    </row>
    <row r="36" spans="1:37" x14ac:dyDescent="0.25">
      <c r="A36" s="3"/>
      <c r="B36" s="13" t="s">
        <v>15</v>
      </c>
      <c r="C36" s="15">
        <f>0.0535303249290723*2</f>
        <v>0.1070606498581446</v>
      </c>
      <c r="D36" s="14">
        <v>0</v>
      </c>
      <c r="E36" s="18">
        <v>0.17170731491787911</v>
      </c>
      <c r="F36" s="15">
        <f>0.0535303249290723*2</f>
        <v>0.1070606498581446</v>
      </c>
      <c r="G36" s="15">
        <f t="shared" ref="G36:H36" si="10">0.0535303249290723*2</f>
        <v>0.1070606498581446</v>
      </c>
      <c r="H36" s="15">
        <f t="shared" si="10"/>
        <v>0.1070606498581446</v>
      </c>
      <c r="I36" s="3"/>
      <c r="J36" s="10"/>
      <c r="K36" s="10" t="s">
        <v>21</v>
      </c>
      <c r="L36" s="36">
        <f>0.005*2</f>
        <v>0.01</v>
      </c>
      <c r="M36" s="10">
        <v>0.25881389133733002</v>
      </c>
      <c r="N36" s="36">
        <v>0.16654058599183441</v>
      </c>
      <c r="O36" s="36">
        <v>3.94736734301094E-2</v>
      </c>
      <c r="P36" s="36">
        <f t="shared" ref="P36:Q36" si="11">0.005*2</f>
        <v>0.01</v>
      </c>
      <c r="Q36" s="36">
        <f t="shared" si="11"/>
        <v>0.01</v>
      </c>
      <c r="R36" s="39"/>
      <c r="S36" s="39"/>
      <c r="T36" s="39"/>
      <c r="U36" s="13"/>
      <c r="V36" s="13"/>
      <c r="W36" s="60"/>
      <c r="X36" s="60"/>
      <c r="Y36" s="60"/>
      <c r="Z36" s="60"/>
      <c r="AA36" s="60"/>
      <c r="AB36" s="60"/>
      <c r="AC36" s="65"/>
      <c r="AD36" s="59"/>
      <c r="AE36" s="59"/>
      <c r="AF36" s="60"/>
      <c r="AG36" s="60"/>
      <c r="AH36" s="60"/>
      <c r="AI36" s="60"/>
      <c r="AJ36" s="60"/>
      <c r="AK36" s="60"/>
    </row>
    <row r="37" spans="1:37" x14ac:dyDescent="0.25">
      <c r="A37" s="3"/>
      <c r="B37" s="13" t="s">
        <v>16</v>
      </c>
      <c r="C37" s="15">
        <f>0.108932461873638*2</f>
        <v>0.21786492374727601</v>
      </c>
      <c r="D37" s="14">
        <v>2.7834381535311721</v>
      </c>
      <c r="E37" s="18">
        <v>0.10893246187363835</v>
      </c>
      <c r="F37" s="15">
        <f>0.108932461873638*2</f>
        <v>0.21786492374727601</v>
      </c>
      <c r="G37" s="15">
        <f>0.108932461873638*2</f>
        <v>0.21786492374727601</v>
      </c>
      <c r="H37" s="10">
        <v>2.1786492374727667E-2</v>
      </c>
      <c r="I37" s="3"/>
      <c r="J37" s="10" t="s">
        <v>27</v>
      </c>
      <c r="K37" s="10"/>
      <c r="L37" s="10"/>
      <c r="M37" s="10"/>
      <c r="N37" s="10"/>
      <c r="O37" s="10"/>
      <c r="P37" s="10"/>
      <c r="Q37" s="10"/>
      <c r="R37" s="39"/>
      <c r="S37" s="39"/>
      <c r="T37" s="39"/>
      <c r="U37" s="13"/>
      <c r="V37" s="13"/>
      <c r="W37" s="60"/>
      <c r="X37" s="60"/>
      <c r="Y37" s="60"/>
      <c r="Z37" s="60"/>
      <c r="AA37" s="60"/>
      <c r="AB37" s="60"/>
      <c r="AC37" s="65"/>
      <c r="AD37" s="59"/>
      <c r="AE37" s="59"/>
      <c r="AF37" s="60"/>
      <c r="AG37" s="60"/>
      <c r="AH37" s="60"/>
      <c r="AI37" s="60"/>
      <c r="AJ37" s="60"/>
      <c r="AK37" s="60"/>
    </row>
    <row r="38" spans="1:37" x14ac:dyDescent="0.25">
      <c r="A38" s="3"/>
      <c r="B38" s="10" t="s">
        <v>18</v>
      </c>
      <c r="C38" s="15">
        <f>0.0585000585000585*2</f>
        <v>0.117000117000117</v>
      </c>
      <c r="D38" s="14">
        <v>0.11789766546868422</v>
      </c>
      <c r="E38" s="18">
        <v>0.16874827891252603</v>
      </c>
      <c r="F38" s="15">
        <f>0.0585000585000585*2</f>
        <v>0.117000117000117</v>
      </c>
      <c r="G38" s="14">
        <v>1.1700011700011699E-2</v>
      </c>
      <c r="H38" s="15">
        <f>0.0585000585000585*2</f>
        <v>0.117000117000117</v>
      </c>
      <c r="I38" s="3"/>
      <c r="J38" s="10"/>
      <c r="K38" s="10" t="s">
        <v>15</v>
      </c>
      <c r="L38" s="18">
        <v>7.2630632617335628E-2</v>
      </c>
      <c r="M38" s="14">
        <v>0.91461780774669044</v>
      </c>
      <c r="N38" s="18">
        <v>0.4941229990460394</v>
      </c>
      <c r="O38" s="14">
        <v>3.8111024105466233E-2</v>
      </c>
      <c r="P38" s="18">
        <f>0.00508543531326282*2</f>
        <v>1.0170870626525641E-2</v>
      </c>
      <c r="Q38" s="18">
        <f>0.00508543531326282*2</f>
        <v>1.0170870626525641E-2</v>
      </c>
      <c r="R38" s="39"/>
      <c r="S38" s="39"/>
      <c r="T38" s="39"/>
      <c r="U38" s="13"/>
      <c r="V38" s="15"/>
      <c r="W38" s="60"/>
      <c r="X38" s="60"/>
      <c r="Y38" s="60"/>
      <c r="Z38" s="60"/>
      <c r="AA38" s="60"/>
      <c r="AB38" s="60"/>
      <c r="AC38" s="65"/>
      <c r="AD38" s="59"/>
      <c r="AE38" s="59"/>
      <c r="AF38" s="60"/>
      <c r="AG38" s="60"/>
      <c r="AH38" s="60"/>
      <c r="AI38" s="60"/>
      <c r="AJ38" s="60"/>
      <c r="AK38" s="60"/>
    </row>
    <row r="39" spans="1:37" x14ac:dyDescent="0.25">
      <c r="A39" s="3"/>
      <c r="B39" s="13" t="s">
        <v>19</v>
      </c>
      <c r="C39" s="15">
        <f>0.052055446487001*2</f>
        <v>0.104110892974002</v>
      </c>
      <c r="D39" s="14">
        <v>1.4115474049393757</v>
      </c>
      <c r="E39" s="18">
        <v>0.29439338278191568</v>
      </c>
      <c r="F39" s="15">
        <f>0.052055446487001*2</f>
        <v>0.104110892974002</v>
      </c>
      <c r="G39" s="14">
        <v>1.0411089297400202E-2</v>
      </c>
      <c r="H39" s="15">
        <f>0.052055446487001*2</f>
        <v>0.104110892974002</v>
      </c>
      <c r="I39" s="10"/>
      <c r="J39" s="10"/>
      <c r="K39" s="10" t="s">
        <v>16</v>
      </c>
      <c r="L39" s="18">
        <v>4.0629986972500635E-2</v>
      </c>
      <c r="M39" s="14">
        <v>0.85657400392665228</v>
      </c>
      <c r="N39" s="18">
        <v>0.47659041402646657</v>
      </c>
      <c r="O39" s="14">
        <v>2.309887706652284E-2</v>
      </c>
      <c r="P39" s="18">
        <f>0.00533731853116994*2</f>
        <v>1.067463706233988E-2</v>
      </c>
      <c r="Q39" s="14">
        <v>5.9826416325651994E-3</v>
      </c>
      <c r="R39" s="39"/>
      <c r="S39" s="39"/>
      <c r="T39" s="39"/>
      <c r="U39" s="13"/>
      <c r="V39" s="13"/>
      <c r="W39" s="60"/>
      <c r="X39" s="60"/>
      <c r="Y39" s="60"/>
      <c r="Z39" s="60"/>
      <c r="AA39" s="60"/>
      <c r="AB39" s="60"/>
      <c r="AC39" s="59"/>
      <c r="AD39" s="59"/>
      <c r="AE39" s="59"/>
      <c r="AF39" s="60"/>
      <c r="AG39" s="60"/>
      <c r="AH39" s="60"/>
      <c r="AI39" s="60"/>
      <c r="AJ39" s="60"/>
      <c r="AK39" s="60"/>
    </row>
    <row r="40" spans="1:37" x14ac:dyDescent="0.25">
      <c r="A40" s="3"/>
      <c r="B40" s="13" t="s">
        <v>20</v>
      </c>
      <c r="C40" s="15">
        <f>0.0786516853932584*2</f>
        <v>0.15730337078651679</v>
      </c>
      <c r="D40" s="14">
        <v>2.4156908176439305</v>
      </c>
      <c r="E40" s="18">
        <v>8.1094309336548404E-2</v>
      </c>
      <c r="F40" s="15">
        <f>0.0786516853932584*2</f>
        <v>0.15730337078651679</v>
      </c>
      <c r="G40" s="14">
        <v>1.5730337078651683E-2</v>
      </c>
      <c r="H40" s="15">
        <f>0.0786516853932584*2</f>
        <v>0.15730337078651679</v>
      </c>
      <c r="I40" s="34"/>
      <c r="J40" s="10"/>
      <c r="K40" s="10" t="s">
        <v>18</v>
      </c>
      <c r="L40" s="18">
        <v>0.1356917990573592</v>
      </c>
      <c r="M40" s="14">
        <v>1.3896234140229775</v>
      </c>
      <c r="N40" s="18">
        <v>0.7677746553776168</v>
      </c>
      <c r="O40" s="14">
        <v>5.1998386027572535E-2</v>
      </c>
      <c r="P40" s="18">
        <f>0.00512295081967213*2</f>
        <v>1.024590163934426E-2</v>
      </c>
      <c r="Q40" s="14">
        <v>2.7309492195005738E-2</v>
      </c>
      <c r="R40" s="39"/>
      <c r="S40" s="39"/>
      <c r="T40" s="39"/>
      <c r="U40" s="13"/>
      <c r="V40" s="13"/>
      <c r="W40" s="60"/>
      <c r="X40" s="60"/>
      <c r="Y40" s="60"/>
      <c r="Z40" s="60"/>
      <c r="AA40" s="60"/>
      <c r="AB40" s="60"/>
      <c r="AC40" s="63"/>
      <c r="AD40" s="59"/>
      <c r="AE40" s="59"/>
      <c r="AF40" s="60"/>
      <c r="AG40" s="60"/>
      <c r="AH40" s="60"/>
      <c r="AI40" s="60"/>
      <c r="AJ40" s="60"/>
      <c r="AK40" s="60"/>
    </row>
    <row r="41" spans="1:37" x14ac:dyDescent="0.25">
      <c r="A41" s="3"/>
      <c r="B41" s="13" t="s">
        <v>21</v>
      </c>
      <c r="C41" s="15">
        <f>0.0711845102505695*2</f>
        <v>0.142369020501139</v>
      </c>
      <c r="D41" s="14">
        <v>6.2286610344403748</v>
      </c>
      <c r="E41" s="18">
        <v>0.62768773586556659</v>
      </c>
      <c r="F41" s="15">
        <f>0.0711845102505695*2</f>
        <v>0.142369020501139</v>
      </c>
      <c r="G41" s="15">
        <f t="shared" ref="G41:H41" si="12">0.0711845102505695*2</f>
        <v>0.142369020501139</v>
      </c>
      <c r="H41" s="15">
        <f t="shared" si="12"/>
        <v>0.142369020501139</v>
      </c>
      <c r="I41" s="3"/>
      <c r="J41" s="10"/>
      <c r="K41" s="10" t="s">
        <v>19</v>
      </c>
      <c r="L41" s="18">
        <v>6.3611998714327517E-2</v>
      </c>
      <c r="M41" s="14">
        <v>2.0849919172334963</v>
      </c>
      <c r="N41" s="18">
        <v>0.48224191326648175</v>
      </c>
      <c r="O41" s="14">
        <v>4.0633967404957075E-2</v>
      </c>
      <c r="P41" s="18">
        <f>0.0049000392003136*2</f>
        <v>9.8000784006272001E-3</v>
      </c>
      <c r="Q41" s="14">
        <v>5.7505967803472748E-3</v>
      </c>
      <c r="R41" s="39"/>
      <c r="S41" s="39"/>
      <c r="T41" s="39"/>
      <c r="U41" s="13"/>
      <c r="V41" s="13"/>
      <c r="W41" s="60"/>
      <c r="X41" s="60"/>
      <c r="Y41" s="60"/>
      <c r="Z41" s="60"/>
      <c r="AA41" s="60"/>
      <c r="AB41" s="60"/>
      <c r="AC41" s="65"/>
      <c r="AD41" s="59"/>
      <c r="AE41" s="59"/>
      <c r="AF41" s="60"/>
      <c r="AG41" s="60"/>
      <c r="AH41" s="60"/>
      <c r="AI41" s="60"/>
      <c r="AJ41" s="60"/>
      <c r="AK41" s="60"/>
    </row>
    <row r="42" spans="1:37" x14ac:dyDescent="0.25">
      <c r="A42" s="3" t="s">
        <v>28</v>
      </c>
      <c r="B42" s="3"/>
      <c r="C42" s="3"/>
      <c r="D42" s="13"/>
      <c r="E42" s="3"/>
      <c r="F42" s="3"/>
      <c r="G42" s="3"/>
      <c r="H42" s="3"/>
      <c r="I42" s="3"/>
      <c r="J42" s="10"/>
      <c r="K42" s="10" t="s">
        <v>20</v>
      </c>
      <c r="L42" s="18">
        <v>0.25288408956549674</v>
      </c>
      <c r="M42" s="14">
        <v>3.3852899019083909</v>
      </c>
      <c r="N42" s="18">
        <v>1.3051163467168856</v>
      </c>
      <c r="O42" s="14">
        <v>7.5773361750969173E-2</v>
      </c>
      <c r="P42" s="18">
        <f>0.00528317836010144*2</f>
        <v>1.0566356720202881E-2</v>
      </c>
      <c r="Q42" s="14">
        <v>6.6317203430847876E-2</v>
      </c>
      <c r="R42" s="39"/>
      <c r="S42" s="39"/>
      <c r="T42" s="39"/>
      <c r="U42" s="13"/>
      <c r="V42" s="13"/>
      <c r="W42" s="60"/>
      <c r="X42" s="60"/>
      <c r="Y42" s="60"/>
      <c r="Z42" s="60"/>
      <c r="AA42" s="60"/>
      <c r="AB42" s="60"/>
      <c r="AC42" s="65"/>
      <c r="AD42" s="59"/>
      <c r="AE42" s="59"/>
      <c r="AF42" s="60"/>
      <c r="AG42" s="60"/>
      <c r="AH42" s="60"/>
      <c r="AI42" s="60"/>
      <c r="AJ42" s="60"/>
      <c r="AK42" s="60"/>
    </row>
    <row r="43" spans="1:37" x14ac:dyDescent="0.25">
      <c r="A43" s="3"/>
      <c r="B43" s="13" t="s">
        <v>15</v>
      </c>
      <c r="C43" s="19">
        <f>0.0541795665634675*2</f>
        <v>0.108359133126935</v>
      </c>
      <c r="D43" s="19">
        <v>0.17682559496148367</v>
      </c>
      <c r="E43" s="19">
        <f t="shared" ref="E43:H43" si="13">0.0541795665634675*2</f>
        <v>0.108359133126935</v>
      </c>
      <c r="F43" s="19">
        <f t="shared" si="13"/>
        <v>0.108359133126935</v>
      </c>
      <c r="G43" s="19">
        <f t="shared" si="13"/>
        <v>0.108359133126935</v>
      </c>
      <c r="H43" s="19">
        <f t="shared" si="13"/>
        <v>0.108359133126935</v>
      </c>
      <c r="I43" s="3"/>
      <c r="J43" s="10"/>
      <c r="K43" s="10" t="s">
        <v>21</v>
      </c>
      <c r="L43" s="18">
        <v>0.19084277795097815</v>
      </c>
      <c r="M43" s="14">
        <v>2.7128294066113146</v>
      </c>
      <c r="N43" s="18">
        <v>1.3580079751292222</v>
      </c>
      <c r="O43" s="14">
        <v>0.1468513280786635</v>
      </c>
      <c r="P43" s="18">
        <f>0.00480215136381099*2</f>
        <v>9.6043027276219804E-3</v>
      </c>
      <c r="Q43" s="14">
        <v>9.1763018547988101E-2</v>
      </c>
      <c r="R43" s="39"/>
      <c r="S43" s="39"/>
      <c r="T43" s="39"/>
      <c r="U43" s="13"/>
      <c r="V43" s="13"/>
      <c r="W43" s="60"/>
      <c r="X43" s="60"/>
      <c r="Y43" s="60"/>
      <c r="Z43" s="60"/>
      <c r="AA43" s="60"/>
      <c r="AB43" s="60"/>
      <c r="AC43" s="65"/>
      <c r="AD43" s="59"/>
      <c r="AE43" s="59"/>
      <c r="AF43" s="60"/>
      <c r="AG43" s="60"/>
      <c r="AH43" s="60"/>
      <c r="AI43" s="60"/>
      <c r="AJ43" s="60"/>
      <c r="AK43" s="60"/>
    </row>
    <row r="44" spans="1:37" x14ac:dyDescent="0.25">
      <c r="A44" s="3"/>
      <c r="B44" s="13" t="s">
        <v>16</v>
      </c>
      <c r="C44" s="19">
        <v>1.1155022947475775E-2</v>
      </c>
      <c r="D44" s="19">
        <f>0.0557751147373789*2</f>
        <v>0.1115502294747578</v>
      </c>
      <c r="E44" s="19">
        <v>1.1155022947475775E-2</v>
      </c>
      <c r="F44" s="19">
        <f>0.0557751147373789*2</f>
        <v>0.1115502294747578</v>
      </c>
      <c r="G44" s="19">
        <v>1.1155022947475775E-2</v>
      </c>
      <c r="H44" s="19">
        <v>1.1155022947475775E-2</v>
      </c>
      <c r="I44" s="3"/>
      <c r="J44" s="10" t="s">
        <v>28</v>
      </c>
      <c r="K44" s="10"/>
      <c r="L44" s="14"/>
      <c r="M44" s="10"/>
      <c r="N44" s="10"/>
      <c r="O44" s="10"/>
      <c r="P44" s="10"/>
      <c r="Q44" s="10"/>
      <c r="R44" s="39"/>
      <c r="S44" s="39"/>
      <c r="T44" s="39"/>
      <c r="U44" s="13"/>
      <c r="V44" s="13"/>
      <c r="W44" s="60"/>
      <c r="X44" s="60"/>
      <c r="Y44" s="60"/>
      <c r="Z44" s="60"/>
      <c r="AA44" s="60"/>
      <c r="AB44" s="60"/>
      <c r="AC44" s="65"/>
      <c r="AD44" s="59"/>
      <c r="AE44" s="59"/>
      <c r="AF44" s="60"/>
      <c r="AG44" s="60"/>
      <c r="AH44" s="60"/>
      <c r="AI44" s="60"/>
      <c r="AJ44" s="60"/>
      <c r="AK44" s="60"/>
    </row>
    <row r="45" spans="1:37" x14ac:dyDescent="0.25">
      <c r="A45" s="3"/>
      <c r="B45" s="34" t="s">
        <v>18</v>
      </c>
      <c r="C45" s="19">
        <f>0.0475646879756469*2</f>
        <v>9.5129375951293796E-2</v>
      </c>
      <c r="D45" s="19">
        <f t="shared" ref="D45:F45" si="14">0.0475646879756469*2</f>
        <v>9.5129375951293796E-2</v>
      </c>
      <c r="E45" s="19">
        <f t="shared" si="14"/>
        <v>9.5129375951293796E-2</v>
      </c>
      <c r="F45" s="19">
        <f t="shared" si="14"/>
        <v>9.5129375951293796E-2</v>
      </c>
      <c r="G45" s="19">
        <v>9.5129375951293754E-3</v>
      </c>
      <c r="H45" s="19">
        <f>0.0475646879756469*2</f>
        <v>9.5129375951293796E-2</v>
      </c>
      <c r="I45" s="3"/>
      <c r="J45" s="10"/>
      <c r="K45" s="10" t="s">
        <v>15</v>
      </c>
      <c r="L45" s="10">
        <v>2.0255401992883067E-2</v>
      </c>
      <c r="M45" s="10">
        <v>0.12882757530901887</v>
      </c>
      <c r="N45" s="10">
        <v>9.0901284465328747E-2</v>
      </c>
      <c r="O45" s="10">
        <v>2.2514805844855875E-2</v>
      </c>
      <c r="P45" s="10">
        <v>1.0655320809145719E-2</v>
      </c>
      <c r="Q45" s="10">
        <v>2.5747890334385973E-2</v>
      </c>
      <c r="R45" s="39"/>
      <c r="S45" s="39"/>
      <c r="T45" s="39"/>
      <c r="U45" s="13"/>
      <c r="V45" s="47"/>
      <c r="W45" s="60"/>
      <c r="X45" s="60"/>
      <c r="Y45" s="60"/>
      <c r="Z45" s="60"/>
      <c r="AA45" s="60"/>
      <c r="AB45" s="60"/>
      <c r="AC45" s="65"/>
      <c r="AD45" s="59"/>
      <c r="AE45" s="59"/>
      <c r="AF45" s="60"/>
      <c r="AG45" s="60"/>
      <c r="AH45" s="60"/>
      <c r="AI45" s="60"/>
      <c r="AJ45" s="60"/>
      <c r="AK45" s="60"/>
    </row>
    <row r="46" spans="1:37" x14ac:dyDescent="0.25">
      <c r="A46" s="3"/>
      <c r="B46" s="13" t="s">
        <v>17</v>
      </c>
      <c r="C46" s="19">
        <f>0.0429595443833464*2</f>
        <v>8.5919088766692797E-2</v>
      </c>
      <c r="D46" s="19">
        <v>1.9322581358928907</v>
      </c>
      <c r="E46" s="19">
        <v>0.25440682557650357</v>
      </c>
      <c r="F46" s="19">
        <f t="shared" ref="F46:H46" si="15">0.0429595443833464*2</f>
        <v>8.5919088766692797E-2</v>
      </c>
      <c r="G46" s="19">
        <f t="shared" si="15"/>
        <v>8.5919088766692797E-2</v>
      </c>
      <c r="H46" s="19">
        <f t="shared" si="15"/>
        <v>8.5919088766692797E-2</v>
      </c>
      <c r="I46" s="36"/>
      <c r="J46" s="10"/>
      <c r="K46" s="10" t="s">
        <v>16</v>
      </c>
      <c r="L46" s="10">
        <v>2.2095805167475686E-2</v>
      </c>
      <c r="M46" s="10">
        <v>9.2822571904614723E-2</v>
      </c>
      <c r="N46" s="10">
        <v>8.1418496902303378E-2</v>
      </c>
      <c r="O46" s="10">
        <v>2.2772334012360364E-2</v>
      </c>
      <c r="P46" s="18">
        <f>0.00486192143134967*2</f>
        <v>9.7238428626993407E-3</v>
      </c>
      <c r="Q46" s="10">
        <v>2.3520954444312327E-2</v>
      </c>
      <c r="R46" s="39"/>
      <c r="S46" s="39"/>
      <c r="T46" s="39"/>
      <c r="U46" s="13"/>
      <c r="V46" s="13"/>
      <c r="W46" s="60"/>
      <c r="X46" s="60"/>
      <c r="Y46" s="60"/>
      <c r="Z46" s="60"/>
      <c r="AA46" s="60"/>
      <c r="AB46" s="60"/>
      <c r="AC46" s="65"/>
      <c r="AD46" s="59"/>
      <c r="AE46" s="59"/>
      <c r="AF46" s="60"/>
      <c r="AG46" s="60"/>
      <c r="AH46" s="60"/>
      <c r="AI46" s="60"/>
      <c r="AJ46" s="60"/>
      <c r="AK46" s="60"/>
    </row>
    <row r="47" spans="1:37" x14ac:dyDescent="0.25">
      <c r="A47" s="3"/>
      <c r="B47" s="13" t="s">
        <v>29</v>
      </c>
      <c r="C47" s="19">
        <f>0.0741274144357845*2</f>
        <v>0.14825482887156899</v>
      </c>
      <c r="D47" s="19">
        <v>1.0452845083972004</v>
      </c>
      <c r="E47" s="19">
        <f t="shared" ref="E47:H47" si="16">0.0741274144357845*2</f>
        <v>0.14825482887156899</v>
      </c>
      <c r="F47" s="19">
        <f t="shared" si="16"/>
        <v>0.14825482887156899</v>
      </c>
      <c r="G47" s="19">
        <f t="shared" si="16"/>
        <v>0.14825482887156899</v>
      </c>
      <c r="H47" s="19">
        <f t="shared" si="16"/>
        <v>0.14825482887156899</v>
      </c>
      <c r="I47" s="34"/>
      <c r="J47" s="10"/>
      <c r="K47" s="10" t="s">
        <v>18</v>
      </c>
      <c r="L47" s="10">
        <v>3.0849399299910315E-2</v>
      </c>
      <c r="M47" s="10">
        <v>0.26878035805286937</v>
      </c>
      <c r="N47" s="10">
        <v>0.11922936957018837</v>
      </c>
      <c r="O47" s="10">
        <v>2.8177998825915936E-2</v>
      </c>
      <c r="P47" s="10">
        <v>1.0469737257065381E-2</v>
      </c>
      <c r="Q47" s="10">
        <v>2.9383855037583177E-2</v>
      </c>
      <c r="R47" s="39"/>
      <c r="S47" s="39"/>
      <c r="T47" s="39"/>
      <c r="U47" s="13"/>
      <c r="V47" s="13"/>
      <c r="W47" s="60"/>
      <c r="X47" s="60"/>
      <c r="Y47" s="60"/>
      <c r="Z47" s="60"/>
      <c r="AA47" s="60"/>
      <c r="AB47" s="60"/>
      <c r="AC47" s="63"/>
      <c r="AD47" s="59"/>
      <c r="AE47" s="59"/>
      <c r="AF47" s="60"/>
      <c r="AG47" s="60"/>
      <c r="AH47" s="60"/>
      <c r="AI47" s="60"/>
      <c r="AJ47" s="60"/>
      <c r="AK47" s="60"/>
    </row>
    <row r="48" spans="1:37" x14ac:dyDescent="0.25">
      <c r="A48" s="3"/>
      <c r="B48" s="13" t="s">
        <v>19</v>
      </c>
      <c r="C48" s="19">
        <f>0.0342090859332239*2</f>
        <v>6.8418171866447802E-2</v>
      </c>
      <c r="D48" s="19">
        <v>1.0938798462519033</v>
      </c>
      <c r="E48" s="19">
        <v>0.19561733749873289</v>
      </c>
      <c r="F48" s="19">
        <f t="shared" ref="F48:H48" si="17">0.0342090859332239*2</f>
        <v>6.8418171866447802E-2</v>
      </c>
      <c r="G48" s="19">
        <f t="shared" si="17"/>
        <v>6.8418171866447802E-2</v>
      </c>
      <c r="H48" s="19">
        <f t="shared" si="17"/>
        <v>6.8418171866447802E-2</v>
      </c>
      <c r="I48" s="3"/>
      <c r="J48" s="10"/>
      <c r="K48" s="10" t="s">
        <v>17</v>
      </c>
      <c r="L48" s="10">
        <v>8.5945892012884537E-2</v>
      </c>
      <c r="M48" s="10">
        <v>1.9144142291137014</v>
      </c>
      <c r="N48" s="10">
        <v>0.67662079058042057</v>
      </c>
      <c r="O48" s="10">
        <v>0.14564486970932591</v>
      </c>
      <c r="P48" s="10">
        <v>2.8956802416102833E-2</v>
      </c>
      <c r="Q48" s="10">
        <v>0.10444435032902505</v>
      </c>
      <c r="R48" s="39"/>
      <c r="S48" s="39"/>
      <c r="T48" s="39"/>
      <c r="U48" s="13"/>
      <c r="V48" s="13"/>
      <c r="W48" s="60"/>
      <c r="X48" s="60"/>
      <c r="Y48" s="60"/>
      <c r="Z48" s="60"/>
      <c r="AA48" s="60"/>
      <c r="AB48" s="60"/>
      <c r="AC48" s="65"/>
      <c r="AD48" s="59"/>
      <c r="AE48" s="59"/>
      <c r="AF48" s="60"/>
      <c r="AG48" s="60"/>
      <c r="AH48" s="60"/>
      <c r="AI48" s="60"/>
      <c r="AJ48" s="60"/>
      <c r="AK48" s="60"/>
    </row>
    <row r="49" spans="1:37" x14ac:dyDescent="0.25">
      <c r="A49" s="3"/>
      <c r="B49" s="13" t="s">
        <v>20</v>
      </c>
      <c r="C49" s="19">
        <f>0.0420875420875421*2</f>
        <v>8.4175084175084194E-2</v>
      </c>
      <c r="D49" s="19">
        <v>2.3336527719134681</v>
      </c>
      <c r="E49" s="19">
        <f t="shared" ref="E49:F49" si="18">0.0420875420875421*2</f>
        <v>8.4175084175084194E-2</v>
      </c>
      <c r="F49" s="19">
        <f t="shared" si="18"/>
        <v>8.4175084175084194E-2</v>
      </c>
      <c r="G49" s="19">
        <v>8.4175084175084174E-3</v>
      </c>
      <c r="H49" s="19">
        <f>0.0420875420875421*2</f>
        <v>8.4175084175084194E-2</v>
      </c>
      <c r="I49" s="3"/>
      <c r="J49" s="10"/>
      <c r="K49" s="10" t="s">
        <v>29</v>
      </c>
      <c r="L49" s="10">
        <v>7.154284058661356E-2</v>
      </c>
      <c r="M49" s="10">
        <v>2.7564412138963372</v>
      </c>
      <c r="N49" s="10">
        <v>0.66764429226168964</v>
      </c>
      <c r="O49" s="10">
        <v>0.14093013981091873</v>
      </c>
      <c r="P49" s="10">
        <v>3.6422000473585396E-2</v>
      </c>
      <c r="Q49" s="10">
        <v>9.5642049037560226E-2</v>
      </c>
      <c r="R49" s="39"/>
      <c r="S49" s="39"/>
      <c r="T49" s="39"/>
      <c r="U49" s="13"/>
      <c r="V49" s="13"/>
      <c r="W49" s="60"/>
      <c r="X49" s="60"/>
      <c r="Y49" s="60"/>
      <c r="Z49" s="60"/>
      <c r="AA49" s="60"/>
      <c r="AB49" s="60"/>
      <c r="AC49" s="65"/>
      <c r="AD49" s="59"/>
      <c r="AE49" s="59"/>
      <c r="AF49" s="60"/>
      <c r="AG49" s="60"/>
      <c r="AH49" s="60"/>
      <c r="AI49" s="60"/>
      <c r="AJ49" s="60"/>
      <c r="AK49" s="60"/>
    </row>
    <row r="50" spans="1:37" x14ac:dyDescent="0.25">
      <c r="A50" s="3"/>
      <c r="B50" s="13" t="s">
        <v>21</v>
      </c>
      <c r="C50" s="19">
        <f>0.03584229390681*2</f>
        <v>7.1684587813619999E-2</v>
      </c>
      <c r="D50" s="19">
        <v>1.501223714179154</v>
      </c>
      <c r="E50" s="19">
        <v>0.27143041783432975</v>
      </c>
      <c r="F50" s="19">
        <f t="shared" ref="F50:H50" si="19">0.03584229390681*2</f>
        <v>7.1684587813619999E-2</v>
      </c>
      <c r="G50" s="19">
        <f t="shared" si="19"/>
        <v>7.1684587813619999E-2</v>
      </c>
      <c r="H50" s="19">
        <f t="shared" si="19"/>
        <v>7.1684587813619999E-2</v>
      </c>
      <c r="I50" s="3"/>
      <c r="J50" s="10"/>
      <c r="K50" s="10" t="s">
        <v>19</v>
      </c>
      <c r="L50" s="10">
        <v>2.0905959677640185E-2</v>
      </c>
      <c r="M50" s="10">
        <v>9.2357210437848059E-2</v>
      </c>
      <c r="N50" s="10">
        <v>8.3896653215764144E-2</v>
      </c>
      <c r="O50" s="10">
        <v>2.599616130368311E-2</v>
      </c>
      <c r="P50" s="18">
        <f>0.00483372003093581*2</f>
        <v>9.66744006187162E-3</v>
      </c>
      <c r="Q50" s="10">
        <v>2.3294386115120466E-2</v>
      </c>
      <c r="R50" s="39"/>
      <c r="S50" s="39"/>
      <c r="T50" s="39"/>
      <c r="U50" s="13"/>
      <c r="V50" s="13"/>
      <c r="W50" s="60"/>
      <c r="X50" s="60"/>
      <c r="Y50" s="60"/>
      <c r="Z50" s="60"/>
      <c r="AA50" s="60"/>
      <c r="AB50" s="60"/>
      <c r="AC50" s="65"/>
      <c r="AD50" s="59"/>
      <c r="AE50" s="59"/>
      <c r="AF50" s="60"/>
      <c r="AG50" s="60"/>
      <c r="AH50" s="60"/>
      <c r="AI50" s="60"/>
      <c r="AJ50" s="60"/>
      <c r="AK50" s="60"/>
    </row>
    <row r="51" spans="1:37" x14ac:dyDescent="0.25">
      <c r="A51" s="3"/>
      <c r="B51" s="13" t="s">
        <v>30</v>
      </c>
      <c r="C51" s="19">
        <v>7.1322606413328762E-3</v>
      </c>
      <c r="D51" s="19">
        <f>0.0356613032066644*2</f>
        <v>7.1322606413328798E-2</v>
      </c>
      <c r="E51" s="19">
        <v>7.1322606413328762E-3</v>
      </c>
      <c r="F51" s="19">
        <v>7.1322606413328762E-3</v>
      </c>
      <c r="G51" s="19">
        <f>0.0356613032066644*2</f>
        <v>7.1322606413328798E-2</v>
      </c>
      <c r="H51" s="19">
        <v>7.1322606413328762E-3</v>
      </c>
      <c r="I51" s="3"/>
      <c r="J51" s="10"/>
      <c r="K51" s="10" t="s">
        <v>20</v>
      </c>
      <c r="L51" s="10">
        <v>0.12522879299323272</v>
      </c>
      <c r="M51" s="10">
        <v>0.30068222778390741</v>
      </c>
      <c r="N51" s="10">
        <v>0.32940226125408095</v>
      </c>
      <c r="O51" s="10">
        <v>4.0987067042055847E-2</v>
      </c>
      <c r="P51" s="10">
        <v>1.221308088005062E-2</v>
      </c>
      <c r="Q51" s="10">
        <v>4.6842874091171549E-2</v>
      </c>
      <c r="R51" s="39"/>
      <c r="S51" s="39"/>
      <c r="T51" s="39"/>
      <c r="U51" s="13"/>
      <c r="V51" s="13"/>
      <c r="W51" s="60"/>
      <c r="X51" s="60"/>
      <c r="Y51" s="60"/>
      <c r="Z51" s="60"/>
      <c r="AA51" s="60"/>
      <c r="AB51" s="60"/>
      <c r="AC51" s="65"/>
      <c r="AD51" s="59"/>
      <c r="AE51" s="59"/>
      <c r="AF51" s="60"/>
      <c r="AG51" s="60"/>
      <c r="AH51" s="60"/>
      <c r="AI51" s="60"/>
      <c r="AJ51" s="60"/>
      <c r="AK51" s="60"/>
    </row>
    <row r="52" spans="1:37" x14ac:dyDescent="0.25">
      <c r="A52" s="3"/>
      <c r="B52" s="13" t="s">
        <v>34</v>
      </c>
      <c r="C52" s="19">
        <f>0.389863547758285*2</f>
        <v>0.77972709551657005</v>
      </c>
      <c r="D52" s="19">
        <v>4.2634713350734188</v>
      </c>
      <c r="E52" s="19">
        <f t="shared" ref="E52:H52" si="20">0.389863547758285*2</f>
        <v>0.77972709551657005</v>
      </c>
      <c r="F52" s="19">
        <f t="shared" si="20"/>
        <v>0.77972709551657005</v>
      </c>
      <c r="G52" s="19">
        <f t="shared" si="20"/>
        <v>0.77972709551657005</v>
      </c>
      <c r="H52" s="19">
        <f t="shared" si="20"/>
        <v>0.77972709551657005</v>
      </c>
      <c r="I52" s="3"/>
      <c r="J52" s="10"/>
      <c r="K52" s="10" t="s">
        <v>21</v>
      </c>
      <c r="L52" s="10">
        <v>4.3660907799531481E-2</v>
      </c>
      <c r="M52" s="10">
        <v>0.23926923014581319</v>
      </c>
      <c r="N52" s="10">
        <v>0.18615966786666144</v>
      </c>
      <c r="O52" s="10">
        <v>3.9476581167093634E-2</v>
      </c>
      <c r="P52" s="10">
        <v>1.2301398648293849E-2</v>
      </c>
      <c r="Q52" s="10">
        <v>3.6832930835679387E-2</v>
      </c>
      <c r="R52" s="39"/>
      <c r="S52" s="39"/>
      <c r="T52" s="39"/>
      <c r="U52" s="13"/>
      <c r="V52" s="13"/>
      <c r="W52" s="60"/>
      <c r="X52" s="60"/>
      <c r="Y52" s="60"/>
      <c r="Z52" s="60"/>
      <c r="AA52" s="60"/>
      <c r="AB52" s="60"/>
      <c r="AC52" s="65"/>
      <c r="AD52" s="59"/>
      <c r="AE52" s="59"/>
      <c r="AF52" s="60"/>
      <c r="AG52" s="60"/>
      <c r="AH52" s="60"/>
      <c r="AI52" s="60"/>
      <c r="AJ52" s="60"/>
      <c r="AK52" s="60"/>
    </row>
    <row r="53" spans="1:37" x14ac:dyDescent="0.25">
      <c r="A53" s="3" t="s">
        <v>32</v>
      </c>
      <c r="B53" s="3"/>
      <c r="C53" s="3"/>
      <c r="D53" s="10"/>
      <c r="E53" s="3"/>
      <c r="F53" s="3"/>
      <c r="G53" s="3"/>
      <c r="H53" s="3"/>
      <c r="I53" s="22"/>
      <c r="J53" s="10"/>
      <c r="K53" s="10" t="s">
        <v>30</v>
      </c>
      <c r="L53" s="18">
        <f>0.0047746371275783*2</f>
        <v>9.5492742551566007E-3</v>
      </c>
      <c r="M53" s="18">
        <f t="shared" ref="M53:Q53" si="21">0.0047746371275783*2</f>
        <v>9.5492742551566007E-3</v>
      </c>
      <c r="N53" s="18">
        <f t="shared" si="21"/>
        <v>9.5492742551566007E-3</v>
      </c>
      <c r="O53" s="18">
        <f t="shared" si="21"/>
        <v>9.5492742551566007E-3</v>
      </c>
      <c r="P53" s="18">
        <f t="shared" si="21"/>
        <v>9.5492742551566007E-3</v>
      </c>
      <c r="Q53" s="18">
        <f t="shared" si="21"/>
        <v>9.5492742551566007E-3</v>
      </c>
      <c r="R53" s="39"/>
      <c r="S53" s="39"/>
      <c r="T53" s="39"/>
      <c r="U53" s="13"/>
      <c r="V53" s="13"/>
      <c r="W53" s="60"/>
      <c r="X53" s="60"/>
      <c r="Y53" s="60"/>
      <c r="Z53" s="60"/>
      <c r="AA53" s="60"/>
      <c r="AB53" s="60"/>
      <c r="AC53" s="59"/>
      <c r="AD53" s="59"/>
      <c r="AE53" s="59"/>
      <c r="AF53" s="60"/>
      <c r="AG53" s="60"/>
      <c r="AH53" s="60"/>
      <c r="AI53" s="60"/>
      <c r="AJ53" s="60"/>
      <c r="AK53" s="60"/>
    </row>
    <row r="54" spans="1:37" x14ac:dyDescent="0.25">
      <c r="A54" s="3"/>
      <c r="B54" s="13" t="s">
        <v>15</v>
      </c>
      <c r="C54" s="19">
        <f>0.0543872371283539*2</f>
        <v>0.1087744742567078</v>
      </c>
      <c r="D54" s="19">
        <f t="shared" ref="D54:F54" si="22">0.0543872371283539*2</f>
        <v>0.1087744742567078</v>
      </c>
      <c r="E54" s="19">
        <f t="shared" si="22"/>
        <v>0.1087744742567078</v>
      </c>
      <c r="F54" s="19">
        <f t="shared" si="22"/>
        <v>0.1087744742567078</v>
      </c>
      <c r="G54" s="19">
        <v>1.0877447425670777E-2</v>
      </c>
      <c r="H54" s="19">
        <f>0.0543872371283539*2</f>
        <v>0.1087744742567078</v>
      </c>
      <c r="I54" s="10"/>
      <c r="J54" s="10"/>
      <c r="K54" s="10" t="s">
        <v>33</v>
      </c>
      <c r="L54" s="10">
        <v>3.7410426859696852E-2</v>
      </c>
      <c r="M54" s="10">
        <v>0.38175364393798172</v>
      </c>
      <c r="N54" s="10">
        <v>0.18496617482581712</v>
      </c>
      <c r="O54" s="10">
        <v>4.790429466642529E-2</v>
      </c>
      <c r="P54" s="18">
        <f>0.00515889393314073*2</f>
        <v>1.031778786628146E-2</v>
      </c>
      <c r="Q54" s="10">
        <v>3.7480618072080057E-2</v>
      </c>
      <c r="R54" s="39"/>
      <c r="S54" s="39"/>
      <c r="T54" s="39"/>
      <c r="U54" s="13"/>
      <c r="V54" s="13"/>
      <c r="W54" s="60"/>
      <c r="X54" s="60"/>
      <c r="Y54" s="60"/>
      <c r="Z54" s="60"/>
      <c r="AA54" s="60"/>
      <c r="AB54" s="60"/>
      <c r="AC54" s="59"/>
      <c r="AD54" s="59"/>
      <c r="AE54" s="59"/>
      <c r="AF54" s="60"/>
      <c r="AG54" s="60"/>
      <c r="AH54" s="60"/>
      <c r="AI54" s="60"/>
      <c r="AJ54" s="60"/>
      <c r="AK54" s="60"/>
    </row>
    <row r="55" spans="1:37" x14ac:dyDescent="0.25">
      <c r="A55" s="3"/>
      <c r="B55" s="13" t="s">
        <v>16</v>
      </c>
      <c r="C55" s="19">
        <f>0.0526759376316898*2</f>
        <v>0.10535187526337959</v>
      </c>
      <c r="D55" s="19">
        <v>0.6067496619653413</v>
      </c>
      <c r="E55" s="19">
        <f t="shared" ref="E55:F55" si="23">0.0526759376316898*2</f>
        <v>0.10535187526337959</v>
      </c>
      <c r="F55" s="19">
        <f t="shared" si="23"/>
        <v>0.10535187526337959</v>
      </c>
      <c r="G55" s="19">
        <v>1.0535187526337968E-2</v>
      </c>
      <c r="H55" s="19">
        <f>0.0526759376316898*2</f>
        <v>0.10535187526337959</v>
      </c>
      <c r="I55" s="34"/>
      <c r="J55" s="10"/>
      <c r="K55" s="10" t="s">
        <v>34</v>
      </c>
      <c r="L55" s="10">
        <v>5.0243581719997397E-2</v>
      </c>
      <c r="M55" s="10">
        <v>0.45198251985704341</v>
      </c>
      <c r="N55" s="10">
        <v>0.23896167443628633</v>
      </c>
      <c r="O55" s="10">
        <v>5.7280667520712363E-2</v>
      </c>
      <c r="P55" s="10">
        <v>1.4377238191389132E-2</v>
      </c>
      <c r="Q55" s="10">
        <v>4.4090331644430804E-2</v>
      </c>
      <c r="R55" s="39"/>
      <c r="S55" s="39"/>
      <c r="T55" s="39"/>
      <c r="U55" s="13"/>
      <c r="V55" s="13"/>
      <c r="W55" s="60"/>
      <c r="X55" s="60"/>
      <c r="Y55" s="60"/>
      <c r="Z55" s="60"/>
      <c r="AA55" s="60"/>
      <c r="AB55" s="60"/>
      <c r="AC55" s="63"/>
      <c r="AD55" s="59"/>
      <c r="AE55" s="59"/>
      <c r="AF55" s="60"/>
      <c r="AG55" s="60"/>
      <c r="AH55" s="60"/>
      <c r="AI55" s="60"/>
      <c r="AJ55" s="60"/>
      <c r="AK55" s="60"/>
    </row>
    <row r="56" spans="1:37" x14ac:dyDescent="0.25">
      <c r="A56" s="3"/>
      <c r="B56" s="34" t="s">
        <v>18</v>
      </c>
      <c r="C56" s="19">
        <f>0.0475986481983912*2</f>
        <v>9.5197296396782399E-2</v>
      </c>
      <c r="D56" s="19">
        <v>0.70610244640367459</v>
      </c>
      <c r="E56" s="19">
        <f t="shared" ref="E56:H56" si="24">0.0475986481983912*2</f>
        <v>9.5197296396782399E-2</v>
      </c>
      <c r="F56" s="19">
        <f t="shared" si="24"/>
        <v>9.5197296396782399E-2</v>
      </c>
      <c r="G56" s="19">
        <f t="shared" si="24"/>
        <v>9.5197296396782399E-2</v>
      </c>
      <c r="H56" s="19">
        <f t="shared" si="24"/>
        <v>9.5197296396782399E-2</v>
      </c>
      <c r="I56" s="3"/>
      <c r="J56" s="10" t="s">
        <v>32</v>
      </c>
      <c r="K56" s="10"/>
      <c r="L56" s="10"/>
      <c r="M56" s="10"/>
      <c r="N56" s="10"/>
      <c r="O56" s="10"/>
      <c r="P56" s="10"/>
      <c r="Q56" s="10"/>
      <c r="R56" s="39"/>
      <c r="S56" s="39"/>
      <c r="T56" s="39"/>
      <c r="U56" s="13"/>
      <c r="V56" s="47"/>
      <c r="W56" s="60"/>
      <c r="X56" s="60"/>
      <c r="Y56" s="60"/>
      <c r="Z56" s="60"/>
      <c r="AA56" s="60"/>
      <c r="AB56" s="60"/>
      <c r="AC56" s="65"/>
      <c r="AD56" s="59"/>
      <c r="AE56" s="59"/>
      <c r="AF56" s="60"/>
      <c r="AG56" s="60"/>
      <c r="AH56" s="60"/>
      <c r="AI56" s="60"/>
      <c r="AJ56" s="60"/>
      <c r="AK56" s="60"/>
    </row>
    <row r="57" spans="1:37" x14ac:dyDescent="0.25">
      <c r="A57" s="3"/>
      <c r="B57" s="13" t="s">
        <v>17</v>
      </c>
      <c r="C57" s="19">
        <v>1.1646866992778943E-2</v>
      </c>
      <c r="D57" s="19">
        <v>2.0212390646211995</v>
      </c>
      <c r="E57" s="19">
        <f>0.0582343349638947*2</f>
        <v>0.1164686699277894</v>
      </c>
      <c r="F57" s="19">
        <f t="shared" ref="F57:H57" si="25">0.0582343349638947*2</f>
        <v>0.1164686699277894</v>
      </c>
      <c r="G57" s="19">
        <f t="shared" si="25"/>
        <v>0.1164686699277894</v>
      </c>
      <c r="H57" s="19">
        <f t="shared" si="25"/>
        <v>0.1164686699277894</v>
      </c>
      <c r="I57" s="3"/>
      <c r="J57" s="10"/>
      <c r="K57" s="10" t="s">
        <v>15</v>
      </c>
      <c r="L57" s="10">
        <v>0.2549005233514951</v>
      </c>
      <c r="M57" s="10">
        <v>3.5804983661246501</v>
      </c>
      <c r="N57" s="14">
        <v>1.7101545736888351</v>
      </c>
      <c r="O57" s="10">
        <v>0.36492995848970772</v>
      </c>
      <c r="P57" s="10">
        <v>3.3477236429504655E-2</v>
      </c>
      <c r="Q57" s="10">
        <v>0.25312563580606312</v>
      </c>
      <c r="R57" s="39"/>
      <c r="S57" s="39"/>
      <c r="T57" s="39"/>
      <c r="U57" s="13"/>
      <c r="V57" s="13"/>
      <c r="W57" s="60"/>
      <c r="X57" s="60"/>
      <c r="Y57" s="60"/>
      <c r="Z57" s="60"/>
      <c r="AA57" s="60"/>
      <c r="AB57" s="60"/>
      <c r="AC57" s="65"/>
      <c r="AD57" s="59"/>
      <c r="AE57" s="59"/>
      <c r="AF57" s="60"/>
      <c r="AG57" s="60"/>
      <c r="AH57" s="60"/>
      <c r="AI57" s="60"/>
      <c r="AJ57" s="60"/>
      <c r="AK57" s="60"/>
    </row>
    <row r="58" spans="1:37" x14ac:dyDescent="0.25">
      <c r="A58" s="3"/>
      <c r="B58" s="13" t="s">
        <v>19</v>
      </c>
      <c r="C58" s="19">
        <f>0.0481974166184692*2</f>
        <v>9.6394833236938399E-2</v>
      </c>
      <c r="D58" s="19">
        <v>0.13547192752565296</v>
      </c>
      <c r="E58" s="19">
        <f t="shared" ref="E58:F58" si="26">0.0481974166184692*2</f>
        <v>9.6394833236938399E-2</v>
      </c>
      <c r="F58" s="19">
        <f t="shared" si="26"/>
        <v>9.6394833236938399E-2</v>
      </c>
      <c r="G58" s="19">
        <v>9.6394833236938485E-3</v>
      </c>
      <c r="H58" s="19">
        <f>0.0481974166184692*2</f>
        <v>9.6394833236938399E-2</v>
      </c>
      <c r="I58" s="3"/>
      <c r="J58" s="10"/>
      <c r="K58" s="10" t="s">
        <v>16</v>
      </c>
      <c r="L58" s="10">
        <v>0.15800996711540469</v>
      </c>
      <c r="M58" s="10">
        <v>1.1110432614875734</v>
      </c>
      <c r="N58" s="14">
        <v>1.2116014644184478</v>
      </c>
      <c r="O58" s="10">
        <v>0.17524051471774471</v>
      </c>
      <c r="P58" s="10">
        <v>5.4253472222222203E-3</v>
      </c>
      <c r="Q58" s="10">
        <v>0.12592815690937648</v>
      </c>
      <c r="R58" s="39"/>
      <c r="S58" s="39"/>
      <c r="T58" s="39"/>
      <c r="U58" s="13"/>
      <c r="V58" s="13"/>
      <c r="W58" s="60"/>
      <c r="X58" s="60"/>
      <c r="Y58" s="60"/>
      <c r="Z58" s="60"/>
      <c r="AA58" s="60"/>
      <c r="AB58" s="60"/>
      <c r="AC58" s="65"/>
      <c r="AD58" s="59"/>
      <c r="AE58" s="59"/>
      <c r="AF58" s="60"/>
      <c r="AG58" s="60"/>
      <c r="AH58" s="60"/>
      <c r="AI58" s="60"/>
      <c r="AJ58" s="60"/>
      <c r="AK58" s="60"/>
    </row>
    <row r="59" spans="1:37" x14ac:dyDescent="0.25">
      <c r="A59" s="3"/>
      <c r="B59" s="13" t="s">
        <v>20</v>
      </c>
      <c r="C59" s="19">
        <f>0.0415006640106242*2</f>
        <v>8.3001328021248405E-2</v>
      </c>
      <c r="D59" s="19">
        <v>0.41473058862916334</v>
      </c>
      <c r="E59" s="19">
        <f t="shared" ref="E59:H59" si="27">0.0415006640106242*2</f>
        <v>8.3001328021248405E-2</v>
      </c>
      <c r="F59" s="19">
        <f t="shared" si="27"/>
        <v>8.3001328021248405E-2</v>
      </c>
      <c r="G59" s="19">
        <f t="shared" si="27"/>
        <v>8.3001328021248405E-2</v>
      </c>
      <c r="H59" s="19">
        <f t="shared" si="27"/>
        <v>8.3001328021248405E-2</v>
      </c>
      <c r="I59" s="3"/>
      <c r="J59" s="10"/>
      <c r="K59" s="10" t="s">
        <v>18</v>
      </c>
      <c r="L59" s="10">
        <v>0.10024951580293767</v>
      </c>
      <c r="M59" s="10">
        <v>1.2422252436997099</v>
      </c>
      <c r="N59" s="14">
        <v>1.0327496247353645</v>
      </c>
      <c r="O59" s="10">
        <v>0.13462989941134559</v>
      </c>
      <c r="P59" s="10">
        <v>4.650297619047619E-3</v>
      </c>
      <c r="Q59" s="10">
        <v>9.9330670612220423E-2</v>
      </c>
      <c r="R59" s="39"/>
      <c r="S59" s="39"/>
      <c r="T59" s="39"/>
      <c r="U59" s="13"/>
      <c r="V59" s="13"/>
      <c r="W59" s="60"/>
      <c r="X59" s="60"/>
      <c r="Y59" s="60"/>
      <c r="Z59" s="60"/>
      <c r="AA59" s="60"/>
      <c r="AB59" s="60"/>
      <c r="AC59" s="65"/>
      <c r="AD59" s="59"/>
      <c r="AE59" s="59"/>
      <c r="AF59" s="60"/>
      <c r="AG59" s="60"/>
      <c r="AH59" s="60"/>
      <c r="AI59" s="60"/>
      <c r="AJ59" s="60"/>
      <c r="AK59" s="60"/>
    </row>
    <row r="60" spans="1:37" x14ac:dyDescent="0.25">
      <c r="A60" s="3"/>
      <c r="B60" s="13" t="s">
        <v>21</v>
      </c>
      <c r="C60" s="19">
        <f>0.0524203211119099*2</f>
        <v>0.10484064222381979</v>
      </c>
      <c r="D60" s="19">
        <v>1.9307863588848444</v>
      </c>
      <c r="E60" s="19">
        <f t="shared" ref="E60:H60" si="28">0.0524203211119099*2</f>
        <v>0.10484064222381979</v>
      </c>
      <c r="F60" s="19">
        <f t="shared" si="28"/>
        <v>0.10484064222381979</v>
      </c>
      <c r="G60" s="19">
        <f t="shared" si="28"/>
        <v>0.10484064222381979</v>
      </c>
      <c r="H60" s="19">
        <f t="shared" si="28"/>
        <v>0.10484064222381979</v>
      </c>
      <c r="I60" s="3"/>
      <c r="J60" s="10"/>
      <c r="K60" s="10" t="s">
        <v>17</v>
      </c>
      <c r="L60" s="10">
        <v>0.10666584640574736</v>
      </c>
      <c r="M60" s="10">
        <v>7.0675460763821656</v>
      </c>
      <c r="N60" s="14">
        <v>1.7223996221836639</v>
      </c>
      <c r="O60" s="10">
        <v>0.34117640676772071</v>
      </c>
      <c r="P60" s="10">
        <v>2.6701569648780822E-2</v>
      </c>
      <c r="Q60" s="10">
        <v>0.23430117072953907</v>
      </c>
      <c r="R60" s="39"/>
      <c r="S60" s="39"/>
      <c r="T60" s="39"/>
      <c r="U60" s="13"/>
      <c r="V60" s="13"/>
      <c r="W60" s="60"/>
      <c r="X60" s="60"/>
      <c r="Y60" s="60"/>
      <c r="Z60" s="60"/>
      <c r="AA60" s="60"/>
      <c r="AB60" s="60"/>
      <c r="AC60" s="65"/>
      <c r="AD60" s="59"/>
      <c r="AE60" s="59"/>
      <c r="AF60" s="60"/>
      <c r="AG60" s="60"/>
      <c r="AH60" s="60"/>
      <c r="AI60" s="60"/>
      <c r="AJ60" s="60"/>
      <c r="AK60" s="60"/>
    </row>
    <row r="61" spans="1:37" x14ac:dyDescent="0.25">
      <c r="A61" s="3"/>
      <c r="B61" s="13" t="s">
        <v>30</v>
      </c>
      <c r="C61" s="23">
        <v>1.5013726835964311E-2</v>
      </c>
      <c r="D61" s="19">
        <f>0.0750686341798216*2</f>
        <v>0.15013726835964319</v>
      </c>
      <c r="E61" s="19">
        <f t="shared" ref="E61:H61" si="29">0.0750686341798216*2</f>
        <v>0.15013726835964319</v>
      </c>
      <c r="F61" s="19">
        <f t="shared" si="29"/>
        <v>0.15013726835964319</v>
      </c>
      <c r="G61" s="19">
        <f t="shared" si="29"/>
        <v>0.15013726835964319</v>
      </c>
      <c r="H61" s="19">
        <f t="shared" si="29"/>
        <v>0.15013726835964319</v>
      </c>
      <c r="I61" s="36"/>
      <c r="J61" s="10"/>
      <c r="K61" s="10" t="s">
        <v>19</v>
      </c>
      <c r="L61" s="10">
        <v>1.3208751985529087E-2</v>
      </c>
      <c r="M61" s="10">
        <v>0.16354247150441292</v>
      </c>
      <c r="N61" s="14">
        <v>0.24264927071249798</v>
      </c>
      <c r="O61" s="10">
        <v>3.1446795184194874E-2</v>
      </c>
      <c r="P61" s="10">
        <v>5.260942760942763E-3</v>
      </c>
      <c r="Q61" s="10">
        <v>1.6899904877646598E-2</v>
      </c>
      <c r="R61" s="39"/>
      <c r="S61" s="39"/>
      <c r="T61" s="39"/>
      <c r="U61" s="13"/>
      <c r="V61" s="13"/>
      <c r="W61" s="60"/>
      <c r="X61" s="60"/>
      <c r="Y61" s="60"/>
      <c r="Z61" s="60"/>
      <c r="AA61" s="60"/>
      <c r="AB61" s="60"/>
      <c r="AC61" s="65"/>
      <c r="AD61" s="59"/>
      <c r="AE61" s="59"/>
      <c r="AF61" s="60"/>
      <c r="AG61" s="60"/>
      <c r="AH61" s="60"/>
      <c r="AI61" s="60"/>
      <c r="AJ61" s="60"/>
      <c r="AK61" s="60"/>
    </row>
    <row r="62" spans="1:37" x14ac:dyDescent="0.25">
      <c r="A62" s="3"/>
      <c r="B62" s="13" t="s">
        <v>33</v>
      </c>
      <c r="C62" s="19">
        <v>9.3492894540014963E-3</v>
      </c>
      <c r="D62" s="19">
        <f>0.0467464472700075*2</f>
        <v>9.3492894540014998E-2</v>
      </c>
      <c r="E62" s="19">
        <f t="shared" ref="E62:F62" si="30">0.0467464472700075*2</f>
        <v>9.3492894540014998E-2</v>
      </c>
      <c r="F62" s="19">
        <f t="shared" si="30"/>
        <v>9.3492894540014998E-2</v>
      </c>
      <c r="G62" s="19">
        <v>9.3492894540014963E-3</v>
      </c>
      <c r="H62" s="19">
        <v>9.3492894540014963E-3</v>
      </c>
      <c r="I62" s="34"/>
      <c r="J62" s="10"/>
      <c r="K62" s="10" t="s">
        <v>20</v>
      </c>
      <c r="L62" s="10">
        <v>0.11363352349514015</v>
      </c>
      <c r="M62" s="10">
        <v>0.40764542816329113</v>
      </c>
      <c r="N62" s="14">
        <v>0.53019801052495852</v>
      </c>
      <c r="O62" s="10">
        <v>2.0790678694036085E-2</v>
      </c>
      <c r="P62" s="18">
        <f>0.00544188071397475*2</f>
        <v>1.0883761427949499E-2</v>
      </c>
      <c r="Q62" s="10">
        <v>2.5919221840362425E-2</v>
      </c>
      <c r="R62" s="39"/>
      <c r="S62" s="39"/>
      <c r="T62" s="39"/>
      <c r="U62" s="13"/>
      <c r="V62" s="13"/>
      <c r="W62" s="60"/>
      <c r="X62" s="60"/>
      <c r="Y62" s="60"/>
      <c r="Z62" s="60"/>
      <c r="AA62" s="60"/>
      <c r="AB62" s="60"/>
      <c r="AC62" s="63"/>
      <c r="AD62" s="59"/>
      <c r="AE62" s="59"/>
      <c r="AF62" s="60"/>
      <c r="AG62" s="60"/>
      <c r="AH62" s="60"/>
      <c r="AI62" s="60"/>
      <c r="AJ62" s="60"/>
      <c r="AK62" s="60"/>
    </row>
    <row r="63" spans="1:37" x14ac:dyDescent="0.25">
      <c r="A63" s="3" t="s">
        <v>35</v>
      </c>
      <c r="B63" s="3"/>
      <c r="C63" s="3"/>
      <c r="D63" s="3"/>
      <c r="E63" s="3"/>
      <c r="F63" s="3"/>
      <c r="G63" s="3"/>
      <c r="H63" s="3"/>
      <c r="I63" s="3"/>
      <c r="J63" s="10"/>
      <c r="K63" s="10" t="s">
        <v>21</v>
      </c>
      <c r="L63" s="10">
        <v>1.2047050394704705E-2</v>
      </c>
      <c r="M63" s="10">
        <v>0.41872808891061747</v>
      </c>
      <c r="N63" s="14">
        <v>0.21845037915107335</v>
      </c>
      <c r="O63" s="10">
        <v>2.5955495899635101E-2</v>
      </c>
      <c r="P63" s="10">
        <v>5.1802735184417739E-3</v>
      </c>
      <c r="Q63" s="10">
        <v>1.2098165159369373E-2</v>
      </c>
      <c r="R63" s="39"/>
      <c r="S63" s="39"/>
      <c r="T63" s="39"/>
      <c r="U63" s="13"/>
      <c r="V63" s="13"/>
      <c r="W63" s="60"/>
      <c r="X63" s="60"/>
      <c r="Y63" s="60"/>
      <c r="Z63" s="60"/>
      <c r="AA63" s="60"/>
      <c r="AB63" s="60"/>
      <c r="AC63" s="65"/>
      <c r="AD63" s="59"/>
      <c r="AE63" s="59"/>
      <c r="AF63" s="60"/>
      <c r="AG63" s="60"/>
      <c r="AH63" s="60"/>
      <c r="AI63" s="60"/>
      <c r="AJ63" s="60"/>
      <c r="AK63" s="60"/>
    </row>
    <row r="64" spans="1:37" x14ac:dyDescent="0.25">
      <c r="A64" s="3"/>
      <c r="B64" s="13" t="s">
        <v>16</v>
      </c>
      <c r="C64" s="19">
        <v>1.1618450098756825E-2</v>
      </c>
      <c r="D64" s="19">
        <f>0.0580922504937841*2</f>
        <v>0.1161845009875682</v>
      </c>
      <c r="E64" s="19">
        <v>1.1618450098756825E-2</v>
      </c>
      <c r="F64" s="19">
        <v>1.1618450098756825E-2</v>
      </c>
      <c r="G64" s="19">
        <v>1.1618450098756825E-2</v>
      </c>
      <c r="H64" s="19">
        <v>1.1618450098756825E-2</v>
      </c>
      <c r="I64" s="3"/>
      <c r="J64" s="10"/>
      <c r="K64" s="10" t="s">
        <v>30</v>
      </c>
      <c r="L64" s="18">
        <f>0.00479846449136276*2</f>
        <v>9.5969289827255201E-3</v>
      </c>
      <c r="M64" s="18">
        <f>0.00479846449136276*2</f>
        <v>9.5969289827255201E-3</v>
      </c>
      <c r="N64" s="18">
        <f t="shared" ref="N64:O64" si="31">0.00479846449136276*2</f>
        <v>9.5969289827255201E-3</v>
      </c>
      <c r="O64" s="18">
        <f t="shared" si="31"/>
        <v>9.5969289827255201E-3</v>
      </c>
      <c r="P64" s="17">
        <v>9.5969289827255275E-4</v>
      </c>
      <c r="Q64" s="18">
        <f>0.00479846449136276*2</f>
        <v>9.5969289827255201E-3</v>
      </c>
      <c r="R64" s="39"/>
      <c r="S64" s="39"/>
      <c r="T64" s="39"/>
      <c r="U64" s="13"/>
      <c r="V64" s="13"/>
      <c r="W64" s="60"/>
      <c r="X64" s="60"/>
      <c r="Y64" s="60"/>
      <c r="Z64" s="60"/>
      <c r="AA64" s="60"/>
      <c r="AB64" s="60"/>
      <c r="AC64" s="65"/>
      <c r="AD64" s="59"/>
      <c r="AE64" s="59"/>
      <c r="AF64" s="60"/>
      <c r="AG64" s="60"/>
      <c r="AH64" s="60"/>
      <c r="AI64" s="60"/>
      <c r="AJ64" s="60"/>
      <c r="AK64" s="60"/>
    </row>
    <row r="65" spans="1:37" x14ac:dyDescent="0.25">
      <c r="A65" s="3"/>
      <c r="B65" s="34" t="s">
        <v>18</v>
      </c>
      <c r="C65" s="19">
        <f>0.0503220611916264*2</f>
        <v>0.10064412238325279</v>
      </c>
      <c r="D65" s="19">
        <f t="shared" ref="D65:H65" si="32">0.0503220611916264*2</f>
        <v>0.10064412238325279</v>
      </c>
      <c r="E65" s="19">
        <f t="shared" si="32"/>
        <v>0.10064412238325279</v>
      </c>
      <c r="F65" s="19">
        <f t="shared" si="32"/>
        <v>0.10064412238325279</v>
      </c>
      <c r="G65" s="19">
        <f t="shared" si="32"/>
        <v>0.10064412238325279</v>
      </c>
      <c r="H65" s="19">
        <f t="shared" si="32"/>
        <v>0.10064412238325279</v>
      </c>
      <c r="I65" s="3"/>
      <c r="J65" s="10"/>
      <c r="K65" s="10" t="s">
        <v>33</v>
      </c>
      <c r="L65" s="10">
        <v>0.16106885544007254</v>
      </c>
      <c r="M65" s="10">
        <v>2.9917606754565012</v>
      </c>
      <c r="N65" s="14">
        <v>0.77090772967424293</v>
      </c>
      <c r="O65" s="10">
        <v>0.19700496432891637</v>
      </c>
      <c r="P65" s="10">
        <f>0.0042999656002752*2</f>
        <v>8.5999312005504008E-3</v>
      </c>
      <c r="Q65" s="10">
        <v>0.12421993681072685</v>
      </c>
      <c r="R65" s="39"/>
      <c r="S65" s="39"/>
      <c r="T65" s="39"/>
      <c r="U65" s="13"/>
      <c r="V65" s="47"/>
      <c r="W65" s="60"/>
      <c r="X65" s="60"/>
      <c r="Y65" s="60"/>
      <c r="Z65" s="60"/>
      <c r="AA65" s="60"/>
      <c r="AB65" s="60"/>
      <c r="AC65" s="65"/>
      <c r="AD65" s="59"/>
      <c r="AE65" s="59"/>
      <c r="AF65" s="60"/>
      <c r="AG65" s="60"/>
      <c r="AH65" s="60"/>
      <c r="AI65" s="60"/>
      <c r="AJ65" s="60"/>
      <c r="AK65" s="60"/>
    </row>
    <row r="66" spans="1:37" x14ac:dyDescent="0.25">
      <c r="A66" s="3"/>
      <c r="B66" s="13" t="s">
        <v>17</v>
      </c>
      <c r="C66" s="19">
        <v>1.1618450098756825E-2</v>
      </c>
      <c r="D66" s="19">
        <f>0.0580922504937841*2</f>
        <v>0.1161845009875682</v>
      </c>
      <c r="E66" s="19">
        <v>1.1618450098756825E-2</v>
      </c>
      <c r="F66" s="19">
        <v>1.1618450098756825E-2</v>
      </c>
      <c r="G66" s="19">
        <v>1.1618450098756825E-2</v>
      </c>
      <c r="H66" s="19">
        <v>1.1618450098756825E-2</v>
      </c>
      <c r="I66" s="3"/>
      <c r="J66" s="10" t="s">
        <v>35</v>
      </c>
      <c r="K66" s="10"/>
      <c r="L66" s="10"/>
      <c r="M66" s="10"/>
      <c r="N66" s="10"/>
      <c r="O66" s="10"/>
      <c r="P66" s="10"/>
      <c r="Q66" s="10"/>
      <c r="R66" s="39"/>
      <c r="S66" s="39"/>
      <c r="T66" s="39"/>
      <c r="U66" s="13"/>
      <c r="V66" s="13"/>
      <c r="W66" s="60"/>
      <c r="X66" s="60"/>
      <c r="Y66" s="60"/>
      <c r="Z66" s="60"/>
      <c r="AA66" s="60"/>
      <c r="AB66" s="60"/>
      <c r="AC66" s="65"/>
      <c r="AD66" s="59"/>
      <c r="AE66" s="59"/>
      <c r="AF66" s="60"/>
      <c r="AG66" s="60"/>
      <c r="AH66" s="60"/>
      <c r="AI66" s="60"/>
      <c r="AJ66" s="60"/>
      <c r="AK66" s="60"/>
    </row>
    <row r="67" spans="1:37" x14ac:dyDescent="0.25">
      <c r="A67" s="3"/>
      <c r="B67" s="13" t="s">
        <v>19</v>
      </c>
      <c r="C67" s="19">
        <v>9.5117311350665819E-3</v>
      </c>
      <c r="D67" s="19">
        <v>9.5117311350665819E-3</v>
      </c>
      <c r="E67" s="19">
        <v>9.5117311350665819E-3</v>
      </c>
      <c r="F67" s="19">
        <v>9.5117311350665819E-3</v>
      </c>
      <c r="G67" s="19">
        <v>9.5117311350665819E-3</v>
      </c>
      <c r="H67" s="19">
        <v>9.5117311350665819E-3</v>
      </c>
      <c r="I67" s="3"/>
      <c r="J67" s="10"/>
      <c r="K67" s="10" t="s">
        <v>16</v>
      </c>
      <c r="L67" s="17">
        <v>1.0334849111202978E-3</v>
      </c>
      <c r="M67" s="17">
        <v>1.0334849111202978E-3</v>
      </c>
      <c r="N67" s="17">
        <v>1.0334849111202978E-3</v>
      </c>
      <c r="O67" s="17">
        <v>1.0334849111202978E-3</v>
      </c>
      <c r="P67" s="17">
        <v>1.0334849111202978E-3</v>
      </c>
      <c r="Q67" s="17">
        <v>1.0334849111202978E-3</v>
      </c>
      <c r="R67" s="39"/>
      <c r="S67" s="39"/>
      <c r="T67" s="39"/>
      <c r="U67" s="13"/>
      <c r="V67" s="13"/>
      <c r="W67" s="60"/>
      <c r="X67" s="60"/>
      <c r="Y67" s="60"/>
      <c r="Z67" s="60"/>
      <c r="AA67" s="60"/>
      <c r="AB67" s="60"/>
      <c r="AC67" s="65"/>
      <c r="AD67" s="59"/>
      <c r="AE67" s="59"/>
      <c r="AF67" s="60"/>
      <c r="AG67" s="60"/>
      <c r="AH67" s="60"/>
      <c r="AI67" s="60"/>
      <c r="AJ67" s="60"/>
      <c r="AK67" s="60"/>
    </row>
    <row r="68" spans="1:37" x14ac:dyDescent="0.25">
      <c r="A68" s="3"/>
      <c r="B68" s="13" t="s">
        <v>20</v>
      </c>
      <c r="C68" s="19">
        <v>8.2687582687582684E-3</v>
      </c>
      <c r="D68" s="19">
        <f>0.0413437913437913*2</f>
        <v>8.2687582687582598E-2</v>
      </c>
      <c r="E68" s="19">
        <v>8.2687582687582684E-3</v>
      </c>
      <c r="F68" s="19">
        <f>0.0413437913437913*2</f>
        <v>8.2687582687582598E-2</v>
      </c>
      <c r="G68" s="19">
        <v>8.2687582687582684E-3</v>
      </c>
      <c r="H68" s="19">
        <v>8.2687582687582684E-3</v>
      </c>
      <c r="I68" s="22"/>
      <c r="J68" s="10"/>
      <c r="K68" s="10" t="s">
        <v>18</v>
      </c>
      <c r="L68" s="17">
        <v>1.1452130096197895E-3</v>
      </c>
      <c r="M68" s="18">
        <f>0.00572606504809895*2</f>
        <v>1.14521300961979E-2</v>
      </c>
      <c r="N68" s="18">
        <f t="shared" ref="N68:O68" si="33">0.00572606504809895*2</f>
        <v>1.14521300961979E-2</v>
      </c>
      <c r="O68" s="18">
        <f t="shared" si="33"/>
        <v>1.14521300961979E-2</v>
      </c>
      <c r="P68" s="17">
        <v>1.1452130096197895E-3</v>
      </c>
      <c r="Q68" s="18">
        <f>0.00572606504809895*2</f>
        <v>1.14521300961979E-2</v>
      </c>
      <c r="R68" s="39"/>
      <c r="S68" s="39"/>
      <c r="T68" s="39"/>
      <c r="U68" s="13"/>
      <c r="V68" s="13"/>
      <c r="W68" s="60"/>
      <c r="X68" s="60"/>
      <c r="Y68" s="60"/>
      <c r="Z68" s="60"/>
      <c r="AA68" s="60"/>
      <c r="AB68" s="60"/>
      <c r="AC68" s="59"/>
      <c r="AD68" s="59"/>
      <c r="AE68" s="59"/>
      <c r="AF68" s="60"/>
      <c r="AG68" s="60"/>
      <c r="AH68" s="60"/>
      <c r="AI68" s="60"/>
      <c r="AJ68" s="60"/>
      <c r="AK68" s="60"/>
    </row>
    <row r="69" spans="1:37" x14ac:dyDescent="0.25">
      <c r="A69" s="3"/>
      <c r="B69" s="13" t="s">
        <v>21</v>
      </c>
      <c r="C69" s="19">
        <v>1.0822510822510822E-2</v>
      </c>
      <c r="D69" s="19">
        <f>0.0541125541125541*2</f>
        <v>0.1082251082251082</v>
      </c>
      <c r="E69" s="19">
        <v>1.0822510822510822E-2</v>
      </c>
      <c r="F69" s="19">
        <v>1.0822510822510822E-2</v>
      </c>
      <c r="G69" s="19">
        <v>1.0822510822510822E-2</v>
      </c>
      <c r="H69" s="19">
        <v>1.0822510822510822E-2</v>
      </c>
      <c r="I69" s="22"/>
      <c r="J69" s="10"/>
      <c r="K69" s="10" t="s">
        <v>17</v>
      </c>
      <c r="L69" s="17">
        <v>1.078050884001725E-3</v>
      </c>
      <c r="M69" s="18">
        <f>0.00539025442000862*2</f>
        <v>1.0780508840017239E-2</v>
      </c>
      <c r="N69" s="18">
        <f>0.00539025442000862*2</f>
        <v>1.0780508840017239E-2</v>
      </c>
      <c r="O69" s="17">
        <v>1.078050884001725E-3</v>
      </c>
      <c r="P69" s="17">
        <v>1.078050884001725E-3</v>
      </c>
      <c r="Q69" s="17">
        <v>1.078050884001725E-3</v>
      </c>
      <c r="R69" s="39"/>
      <c r="S69" s="39"/>
      <c r="T69" s="39"/>
      <c r="U69" s="13"/>
      <c r="V69" s="13"/>
      <c r="W69" s="60"/>
      <c r="X69" s="60"/>
      <c r="Y69" s="60"/>
      <c r="Z69" s="60"/>
      <c r="AA69" s="60"/>
      <c r="AB69" s="60"/>
      <c r="AC69" s="59"/>
      <c r="AD69" s="59"/>
      <c r="AE69" s="59"/>
      <c r="AF69" s="60"/>
      <c r="AG69" s="60"/>
      <c r="AH69" s="60"/>
      <c r="AI69" s="60"/>
      <c r="AJ69" s="60"/>
      <c r="AK69" s="60"/>
    </row>
    <row r="70" spans="1:37" ht="16.5" thickBot="1" x14ac:dyDescent="0.3">
      <c r="A70" s="40"/>
      <c r="B70" s="40"/>
      <c r="C70" s="40"/>
      <c r="D70" s="40"/>
      <c r="E70" s="40"/>
      <c r="F70" s="40"/>
      <c r="G70" s="40"/>
      <c r="H70" s="40"/>
      <c r="I70" s="3"/>
      <c r="J70" s="10"/>
      <c r="K70" s="10" t="s">
        <v>19</v>
      </c>
      <c r="L70" s="18">
        <f>0.00549450549450549*2</f>
        <v>1.0989010989010979E-2</v>
      </c>
      <c r="M70" s="14">
        <v>6.4539071790868791E-2</v>
      </c>
      <c r="N70" s="14">
        <v>6.118122851182483E-2</v>
      </c>
      <c r="O70" s="18">
        <f>0.00549450549450549*2</f>
        <v>1.0989010989010979E-2</v>
      </c>
      <c r="P70" s="17">
        <v>1.0989010989010989E-3</v>
      </c>
      <c r="Q70" s="18">
        <f>0.00549450549450549*2</f>
        <v>1.0989010989010979E-2</v>
      </c>
      <c r="R70" s="39"/>
      <c r="S70" s="39"/>
      <c r="T70" s="39"/>
      <c r="U70" s="13"/>
      <c r="V70" s="13"/>
      <c r="W70" s="65"/>
      <c r="X70" s="65"/>
      <c r="Y70" s="65"/>
      <c r="Z70" s="65"/>
      <c r="AA70" s="65"/>
      <c r="AB70" s="65"/>
      <c r="AC70" s="65"/>
      <c r="AD70" s="59"/>
      <c r="AE70" s="59"/>
      <c r="AF70" s="60"/>
      <c r="AG70" s="60"/>
      <c r="AH70" s="60"/>
      <c r="AI70" s="60"/>
      <c r="AJ70" s="60"/>
      <c r="AK70" s="60"/>
    </row>
    <row r="71" spans="1:37" ht="16.5" thickTop="1" x14ac:dyDescent="0.25">
      <c r="A71" s="36"/>
      <c r="B71" s="36"/>
      <c r="C71" s="36"/>
      <c r="D71" s="36"/>
      <c r="E71" s="36"/>
      <c r="F71" s="36"/>
      <c r="G71" s="36"/>
      <c r="H71" s="36"/>
      <c r="I71" s="3"/>
      <c r="J71" s="10"/>
      <c r="K71" s="10" t="s">
        <v>20</v>
      </c>
      <c r="L71" s="18">
        <f>0.00538097287989668*2</f>
        <v>1.076194575979336E-2</v>
      </c>
      <c r="M71" s="14">
        <v>0.11551587096880002</v>
      </c>
      <c r="N71" s="18">
        <f t="shared" ref="N71:Q71" si="34">0.00538097287989668*2</f>
        <v>1.076194575979336E-2</v>
      </c>
      <c r="O71" s="18">
        <f t="shared" si="34"/>
        <v>1.076194575979336E-2</v>
      </c>
      <c r="P71" s="18">
        <f t="shared" si="34"/>
        <v>1.076194575979336E-2</v>
      </c>
      <c r="Q71" s="18">
        <f t="shared" si="34"/>
        <v>1.076194575979336E-2</v>
      </c>
      <c r="R71" s="39"/>
      <c r="S71" s="39"/>
      <c r="T71" s="39"/>
      <c r="U71" s="13"/>
      <c r="V71" s="13"/>
      <c r="W71" s="65"/>
      <c r="X71" s="65"/>
      <c r="Y71" s="65"/>
      <c r="Z71" s="65"/>
      <c r="AA71" s="65"/>
      <c r="AB71" s="65"/>
      <c r="AC71" s="65"/>
      <c r="AD71" s="59"/>
      <c r="AE71" s="59"/>
      <c r="AF71" s="60"/>
      <c r="AG71" s="60"/>
      <c r="AH71" s="60"/>
      <c r="AI71" s="60"/>
      <c r="AJ71" s="60"/>
      <c r="AK71" s="60"/>
    </row>
    <row r="72" spans="1:37" x14ac:dyDescent="0.25">
      <c r="A72" s="70"/>
      <c r="B72" s="36"/>
      <c r="C72" s="36"/>
      <c r="D72" s="36"/>
      <c r="E72" s="36"/>
      <c r="F72" s="36"/>
      <c r="G72" s="36"/>
      <c r="H72" s="36"/>
      <c r="I72" s="3"/>
      <c r="J72" s="10"/>
      <c r="K72" s="10" t="s">
        <v>21</v>
      </c>
      <c r="L72" s="17">
        <v>1.1368804001819005E-3</v>
      </c>
      <c r="M72" s="17">
        <v>1.1368804001819005E-3</v>
      </c>
      <c r="N72" s="18">
        <f>0.0056844020009095*2</f>
        <v>1.1368804001819E-2</v>
      </c>
      <c r="O72" s="17">
        <v>1.1368804001819005E-3</v>
      </c>
      <c r="P72" s="17">
        <v>1.1368804001819005E-3</v>
      </c>
      <c r="Q72" s="17">
        <v>1.1368804001819005E-3</v>
      </c>
      <c r="R72" s="39"/>
      <c r="S72" s="39"/>
      <c r="T72" s="39"/>
      <c r="U72" s="13"/>
      <c r="V72" s="13"/>
      <c r="W72" s="65"/>
      <c r="X72" s="65"/>
      <c r="Y72" s="65"/>
      <c r="Z72" s="65"/>
      <c r="AA72" s="65"/>
      <c r="AB72" s="65"/>
      <c r="AC72" s="65"/>
      <c r="AD72" s="59"/>
      <c r="AE72" s="59"/>
      <c r="AF72" s="60"/>
      <c r="AG72" s="60"/>
      <c r="AH72" s="60"/>
      <c r="AI72" s="60"/>
      <c r="AJ72" s="60"/>
      <c r="AK72" s="60"/>
    </row>
    <row r="73" spans="1:37" ht="16.5" thickBot="1" x14ac:dyDescent="0.3">
      <c r="A73" s="25"/>
      <c r="B73" s="39"/>
      <c r="C73" s="39"/>
      <c r="D73" s="39"/>
      <c r="E73" s="39"/>
      <c r="F73" s="39"/>
      <c r="G73" s="39"/>
      <c r="H73" s="39"/>
      <c r="I73" s="3"/>
      <c r="J73" s="26"/>
      <c r="K73" s="26"/>
      <c r="L73" s="26"/>
      <c r="M73" s="26"/>
      <c r="N73" s="26"/>
      <c r="O73" s="26"/>
      <c r="P73" s="26"/>
      <c r="Q73" s="26"/>
      <c r="R73" s="39"/>
      <c r="S73" s="39"/>
      <c r="T73" s="39"/>
      <c r="U73" s="21"/>
      <c r="V73" s="21"/>
      <c r="W73" s="21"/>
      <c r="X73" s="21"/>
      <c r="Y73" s="21"/>
      <c r="Z73" s="21"/>
      <c r="AA73" s="21"/>
      <c r="AB73" s="21"/>
      <c r="AC73" s="13"/>
      <c r="AD73" s="27"/>
      <c r="AE73" s="27"/>
      <c r="AF73" s="27"/>
      <c r="AG73" s="27"/>
      <c r="AH73" s="27"/>
      <c r="AI73" s="27"/>
      <c r="AJ73" s="27"/>
      <c r="AK73" s="27"/>
    </row>
    <row r="74" spans="1:37" ht="16.5" thickTop="1" x14ac:dyDescent="0.25">
      <c r="A74" s="39"/>
      <c r="B74" s="39"/>
      <c r="C74" s="39"/>
      <c r="D74" s="39"/>
      <c r="E74" s="39"/>
      <c r="F74" s="39"/>
      <c r="G74" s="39"/>
      <c r="H74" s="39"/>
      <c r="I74" s="3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21"/>
      <c r="V74" s="21"/>
      <c r="W74" s="21"/>
      <c r="X74" s="21"/>
      <c r="Y74" s="21"/>
      <c r="Z74" s="21"/>
      <c r="AA74" s="21"/>
      <c r="AB74" s="21"/>
      <c r="AC74" s="13"/>
      <c r="AD74" s="21"/>
      <c r="AE74" s="21"/>
      <c r="AF74" s="21"/>
      <c r="AG74" s="21"/>
      <c r="AH74" s="21"/>
      <c r="AI74" s="21"/>
      <c r="AJ74" s="21"/>
      <c r="AK74" s="21"/>
    </row>
    <row r="75" spans="1:37" x14ac:dyDescent="0.25">
      <c r="A75" s="39"/>
      <c r="B75" s="39"/>
      <c r="C75" s="39"/>
      <c r="D75" s="39"/>
      <c r="E75" s="39"/>
      <c r="F75" s="39"/>
      <c r="G75" s="39"/>
      <c r="H75" s="39"/>
      <c r="I75" s="10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21"/>
      <c r="V75" s="21"/>
      <c r="W75" s="21"/>
      <c r="X75" s="21"/>
      <c r="Y75" s="21"/>
      <c r="Z75" s="21"/>
      <c r="AA75" s="21"/>
      <c r="AB75" s="21"/>
      <c r="AC75" s="15"/>
      <c r="AD75" s="21"/>
      <c r="AE75" s="21"/>
      <c r="AF75" s="21"/>
      <c r="AG75" s="21"/>
      <c r="AH75" s="21"/>
      <c r="AI75" s="21"/>
      <c r="AJ75" s="21"/>
      <c r="AK75" s="21"/>
    </row>
    <row r="76" spans="1:37" x14ac:dyDescent="0.25">
      <c r="A76" s="39"/>
      <c r="B76" s="39"/>
      <c r="C76" s="39"/>
      <c r="D76" s="39"/>
      <c r="E76" s="39"/>
      <c r="F76" s="39"/>
      <c r="G76" s="39"/>
      <c r="H76" s="39"/>
      <c r="I76" s="34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21"/>
      <c r="V76" s="21"/>
      <c r="W76" s="21"/>
      <c r="X76" s="21"/>
      <c r="Y76" s="21"/>
      <c r="Z76" s="21"/>
      <c r="AA76" s="21"/>
      <c r="AB76" s="21"/>
      <c r="AC76" s="47"/>
      <c r="AD76" s="21"/>
      <c r="AE76" s="21"/>
      <c r="AF76" s="21"/>
      <c r="AG76" s="21"/>
      <c r="AH76" s="21"/>
      <c r="AI76" s="21"/>
      <c r="AJ76" s="21"/>
      <c r="AK76" s="21"/>
    </row>
  </sheetData>
  <mergeCells count="3">
    <mergeCell ref="A1:H2"/>
    <mergeCell ref="C3:H3"/>
    <mergeCell ref="L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29"/>
  <sheetViews>
    <sheetView workbookViewId="0">
      <selection activeCell="R18" sqref="R18"/>
    </sheetView>
  </sheetViews>
  <sheetFormatPr defaultColWidth="11" defaultRowHeight="15.75" x14ac:dyDescent="0.25"/>
  <cols>
    <col min="3" max="3" width="11.875" bestFit="1" customWidth="1"/>
    <col min="5" max="5" width="14.125" bestFit="1" customWidth="1"/>
    <col min="9" max="9" width="11.875" bestFit="1" customWidth="1"/>
    <col min="11" max="11" width="14.125" bestFit="1" customWidth="1"/>
    <col min="13" max="13" width="17.875" bestFit="1" customWidth="1"/>
    <col min="14" max="14" width="10.375" customWidth="1"/>
    <col min="15" max="15" width="14.125" bestFit="1" customWidth="1"/>
    <col min="16" max="16" width="13.5" bestFit="1" customWidth="1"/>
    <col min="17" max="17" width="12.875" bestFit="1" customWidth="1"/>
    <col min="19" max="19" width="16" bestFit="1" customWidth="1"/>
    <col min="20" max="20" width="14.125" bestFit="1" customWidth="1"/>
  </cols>
  <sheetData>
    <row r="1" spans="1:30" ht="15.95" customHeight="1" x14ac:dyDescent="0.25">
      <c r="A1" s="87" t="s">
        <v>46</v>
      </c>
      <c r="B1" s="87"/>
      <c r="C1" s="87"/>
      <c r="D1" s="87"/>
      <c r="E1" s="87"/>
      <c r="F1" s="42"/>
      <c r="G1" s="87" t="s">
        <v>47</v>
      </c>
      <c r="H1" s="87"/>
      <c r="I1" s="87"/>
      <c r="J1" s="87"/>
      <c r="K1" s="87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54"/>
      <c r="AB1" s="54"/>
      <c r="AC1" s="54"/>
      <c r="AD1" s="54"/>
    </row>
    <row r="2" spans="1:30" ht="16.5" thickBot="1" x14ac:dyDescent="0.3">
      <c r="A2" s="88"/>
      <c r="B2" s="88"/>
      <c r="C2" s="88"/>
      <c r="D2" s="88"/>
      <c r="E2" s="88"/>
      <c r="F2" s="42"/>
      <c r="G2" s="88"/>
      <c r="H2" s="88"/>
      <c r="I2" s="88"/>
      <c r="J2" s="88"/>
      <c r="K2" s="88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54"/>
      <c r="AB2" s="54"/>
      <c r="AC2" s="54"/>
      <c r="AD2" s="54"/>
    </row>
    <row r="3" spans="1:30" ht="16.5" thickTop="1" x14ac:dyDescent="0.25">
      <c r="A3" s="43" t="s">
        <v>1</v>
      </c>
      <c r="B3" s="43" t="s">
        <v>2</v>
      </c>
      <c r="C3" s="89" t="s">
        <v>51</v>
      </c>
      <c r="D3" s="89"/>
      <c r="E3" s="89"/>
      <c r="F3" s="13"/>
      <c r="G3" s="44" t="s">
        <v>1</v>
      </c>
      <c r="H3" s="44" t="s">
        <v>2</v>
      </c>
      <c r="I3" s="89" t="s">
        <v>51</v>
      </c>
      <c r="J3" s="89"/>
      <c r="K3" s="8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56"/>
      <c r="AB3" s="56"/>
      <c r="AC3" s="56"/>
      <c r="AD3" s="56"/>
    </row>
    <row r="4" spans="1:30" x14ac:dyDescent="0.25">
      <c r="A4" s="13"/>
      <c r="B4" s="13"/>
      <c r="C4" s="45"/>
      <c r="D4" s="45"/>
      <c r="E4" s="45"/>
      <c r="F4" s="13"/>
      <c r="G4" s="15"/>
      <c r="H4" s="15"/>
      <c r="I4" s="45"/>
      <c r="J4" s="45"/>
      <c r="K4" s="45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9"/>
      <c r="AB4" s="9"/>
      <c r="AC4" s="9"/>
      <c r="AD4" s="9"/>
    </row>
    <row r="5" spans="1:30" x14ac:dyDescent="0.25">
      <c r="A5" s="13"/>
      <c r="B5" s="13"/>
      <c r="C5" s="13" t="s">
        <v>48</v>
      </c>
      <c r="D5" s="13" t="s">
        <v>49</v>
      </c>
      <c r="E5" s="13" t="s">
        <v>50</v>
      </c>
      <c r="F5" s="13"/>
      <c r="G5" s="15"/>
      <c r="H5" s="15"/>
      <c r="I5" s="13" t="s">
        <v>48</v>
      </c>
      <c r="J5" s="13" t="s">
        <v>49</v>
      </c>
      <c r="K5" s="13" t="s">
        <v>50</v>
      </c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0"/>
      <c r="AB5" s="10"/>
      <c r="AC5" s="10"/>
      <c r="AD5" s="10"/>
    </row>
    <row r="6" spans="1:30" x14ac:dyDescent="0.25">
      <c r="A6" s="45"/>
      <c r="B6" s="45"/>
      <c r="C6" s="45"/>
      <c r="D6" s="45"/>
      <c r="E6" s="45"/>
      <c r="F6" s="13"/>
      <c r="G6" s="46"/>
      <c r="H6" s="46"/>
      <c r="I6" s="45"/>
      <c r="J6" s="45"/>
      <c r="K6" s="45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9"/>
      <c r="AB6" s="9"/>
      <c r="AC6" s="9"/>
      <c r="AD6" s="9"/>
    </row>
    <row r="7" spans="1:30" x14ac:dyDescent="0.25">
      <c r="A7" s="13" t="s">
        <v>11</v>
      </c>
      <c r="B7" s="13"/>
      <c r="C7" s="13"/>
      <c r="D7" s="13"/>
      <c r="E7" s="13"/>
      <c r="F7" s="13"/>
      <c r="G7" s="15" t="s">
        <v>11</v>
      </c>
      <c r="H7" s="15"/>
      <c r="I7" s="15"/>
      <c r="J7" s="15"/>
      <c r="K7" s="15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9"/>
      <c r="AB7" s="9"/>
      <c r="AC7" s="9"/>
      <c r="AD7" s="9"/>
    </row>
    <row r="8" spans="1:30" x14ac:dyDescent="0.25">
      <c r="A8" s="13"/>
      <c r="B8" s="13" t="s">
        <v>12</v>
      </c>
      <c r="C8" s="18">
        <v>52.347999999999999</v>
      </c>
      <c r="D8" s="18">
        <v>29.965</v>
      </c>
      <c r="E8" s="18">
        <v>1.5</v>
      </c>
      <c r="F8" s="18"/>
      <c r="G8" s="15"/>
      <c r="H8" s="15" t="s">
        <v>12</v>
      </c>
      <c r="I8" s="15">
        <v>73.551000000000002</v>
      </c>
      <c r="J8" s="15">
        <v>57.282080412070698</v>
      </c>
      <c r="K8" s="15">
        <v>62.0266934934305</v>
      </c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15"/>
      <c r="AB8" s="10"/>
      <c r="AC8" s="14"/>
      <c r="AD8" s="10"/>
    </row>
    <row r="9" spans="1:30" x14ac:dyDescent="0.25">
      <c r="A9" s="13"/>
      <c r="B9" s="13" t="s">
        <v>15</v>
      </c>
      <c r="C9" s="18">
        <v>10.385999999999999</v>
      </c>
      <c r="D9" s="18">
        <v>1.5</v>
      </c>
      <c r="E9" s="18">
        <v>1.5</v>
      </c>
      <c r="F9" s="18"/>
      <c r="G9" s="15"/>
      <c r="H9" s="15" t="s">
        <v>15</v>
      </c>
      <c r="I9" s="15">
        <v>125.80200000000001</v>
      </c>
      <c r="J9" s="15">
        <v>68.706936504587901</v>
      </c>
      <c r="K9" s="15">
        <v>79.181568230968296</v>
      </c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15"/>
      <c r="AB9" s="10"/>
      <c r="AC9" s="14"/>
      <c r="AD9" s="10"/>
    </row>
    <row r="10" spans="1:30" x14ac:dyDescent="0.25">
      <c r="A10" s="13"/>
      <c r="B10" s="13" t="s">
        <v>16</v>
      </c>
      <c r="C10" s="18">
        <v>35.287999999999997</v>
      </c>
      <c r="D10" s="18">
        <v>3.7869999999999999</v>
      </c>
      <c r="E10" s="15">
        <v>1.5</v>
      </c>
      <c r="F10" s="18"/>
      <c r="G10" s="15"/>
      <c r="H10" s="15" t="s">
        <v>16</v>
      </c>
      <c r="I10" s="42">
        <v>120.63482339718574</v>
      </c>
      <c r="J10" s="15">
        <v>101.68674918508025</v>
      </c>
      <c r="K10" s="15">
        <v>97.299739397960025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15"/>
      <c r="AB10" s="10"/>
      <c r="AC10" s="14"/>
      <c r="AD10" s="10"/>
    </row>
    <row r="11" spans="1:30" x14ac:dyDescent="0.25">
      <c r="A11" s="13"/>
      <c r="B11" s="13" t="s">
        <v>17</v>
      </c>
      <c r="C11" s="16">
        <v>20.972999999999999</v>
      </c>
      <c r="D11" s="16">
        <v>2.464</v>
      </c>
      <c r="E11" s="18">
        <v>1.5</v>
      </c>
      <c r="F11" s="16"/>
      <c r="G11" s="15"/>
      <c r="H11" s="15" t="s">
        <v>18</v>
      </c>
      <c r="I11" s="16">
        <v>124.761984090209</v>
      </c>
      <c r="J11" s="16">
        <v>101.29969858417655</v>
      </c>
      <c r="K11" s="16">
        <v>80.796299235569151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16"/>
      <c r="AB11" s="17"/>
      <c r="AC11" s="14"/>
      <c r="AD11" s="16"/>
    </row>
    <row r="12" spans="1:30" x14ac:dyDescent="0.25">
      <c r="A12" s="13"/>
      <c r="B12" s="13" t="s">
        <v>19</v>
      </c>
      <c r="C12" s="16">
        <v>16.405000000000001</v>
      </c>
      <c r="D12" s="18">
        <v>1.125</v>
      </c>
      <c r="E12" s="18">
        <v>1.5</v>
      </c>
      <c r="F12" s="18"/>
      <c r="G12" s="15"/>
      <c r="H12" s="15" t="s">
        <v>17</v>
      </c>
      <c r="I12" s="15">
        <v>260.33713146328898</v>
      </c>
      <c r="J12" s="15">
        <v>142.50376223819001</v>
      </c>
      <c r="K12" s="15">
        <v>117.098117630937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15"/>
      <c r="AB12" s="14"/>
      <c r="AC12" s="10"/>
      <c r="AD12" s="14"/>
    </row>
    <row r="13" spans="1:30" x14ac:dyDescent="0.25">
      <c r="A13" s="13"/>
      <c r="B13" s="13" t="s">
        <v>20</v>
      </c>
      <c r="C13" s="18">
        <v>4.5839999999999996</v>
      </c>
      <c r="D13" s="16">
        <v>1.5</v>
      </c>
      <c r="E13" s="18">
        <v>1.5</v>
      </c>
      <c r="F13" s="16"/>
      <c r="G13" s="15"/>
      <c r="H13" s="15" t="s">
        <v>19</v>
      </c>
      <c r="I13" s="15">
        <v>97.437827788840366</v>
      </c>
      <c r="J13" s="15">
        <v>58.0954192543864</v>
      </c>
      <c r="K13" s="15">
        <v>60.500605205721428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15"/>
      <c r="AB13" s="17"/>
      <c r="AC13" s="14"/>
      <c r="AD13" s="10"/>
    </row>
    <row r="14" spans="1:30" x14ac:dyDescent="0.25">
      <c r="A14" s="13"/>
      <c r="B14" s="13" t="s">
        <v>21</v>
      </c>
      <c r="C14" s="18">
        <v>24.577000000000002</v>
      </c>
      <c r="D14" s="18">
        <v>1.5</v>
      </c>
      <c r="E14" s="18">
        <v>1.5</v>
      </c>
      <c r="F14" s="18"/>
      <c r="G14" s="15"/>
      <c r="H14" s="15" t="s">
        <v>20</v>
      </c>
      <c r="I14" s="15">
        <v>161.221342704584</v>
      </c>
      <c r="J14" s="15">
        <v>131.59177353427046</v>
      </c>
      <c r="K14" s="15">
        <v>110.60795173821191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15"/>
      <c r="AB14" s="10"/>
      <c r="AC14" s="14"/>
      <c r="AD14" s="10"/>
    </row>
    <row r="15" spans="1:30" x14ac:dyDescent="0.25">
      <c r="A15" s="13" t="s">
        <v>22</v>
      </c>
      <c r="B15" s="13"/>
      <c r="C15" s="13"/>
      <c r="D15" s="13"/>
      <c r="E15" s="13"/>
      <c r="F15" s="16"/>
      <c r="G15" s="15"/>
      <c r="H15" s="15" t="s">
        <v>21</v>
      </c>
      <c r="I15" s="15">
        <v>104.17050513754</v>
      </c>
      <c r="J15" s="15">
        <v>58.393947793187301</v>
      </c>
      <c r="K15" s="15">
        <v>57.081349437814097</v>
      </c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15"/>
      <c r="AB15" s="10"/>
      <c r="AC15" s="14"/>
      <c r="AD15" s="10"/>
    </row>
    <row r="16" spans="1:30" x14ac:dyDescent="0.25">
      <c r="A16" s="13"/>
      <c r="B16" s="13" t="s">
        <v>12</v>
      </c>
      <c r="C16" s="37">
        <v>2.5</v>
      </c>
      <c r="D16" s="37">
        <v>2.9730639684244502</v>
      </c>
      <c r="E16" s="37">
        <v>5.9501167985504102</v>
      </c>
      <c r="F16" s="18"/>
      <c r="G16" s="15" t="s">
        <v>22</v>
      </c>
      <c r="H16" s="15"/>
      <c r="I16" s="15"/>
      <c r="J16" s="15"/>
      <c r="K16" s="15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9"/>
      <c r="AB16" s="9"/>
      <c r="AC16" s="9"/>
      <c r="AD16" s="9"/>
    </row>
    <row r="17" spans="1:30" x14ac:dyDescent="0.25">
      <c r="A17" s="13"/>
      <c r="B17" s="13" t="s">
        <v>15</v>
      </c>
      <c r="C17" s="37">
        <v>37.7306254616255</v>
      </c>
      <c r="D17" s="37">
        <v>54.714349150210197</v>
      </c>
      <c r="E17" s="37">
        <v>2.5</v>
      </c>
      <c r="F17" s="13"/>
      <c r="G17" s="15"/>
      <c r="H17" s="15" t="s">
        <v>12</v>
      </c>
      <c r="I17" s="37">
        <v>140.54852065509999</v>
      </c>
      <c r="J17" s="15">
        <v>77.213307402616707</v>
      </c>
      <c r="K17" s="37">
        <v>86.547306254449396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15"/>
      <c r="AB17" s="15"/>
      <c r="AC17" s="15"/>
      <c r="AD17" s="15"/>
    </row>
    <row r="18" spans="1:30" x14ac:dyDescent="0.25">
      <c r="A18" s="13"/>
      <c r="B18" s="13" t="s">
        <v>16</v>
      </c>
      <c r="C18" s="37">
        <v>146.917591601575</v>
      </c>
      <c r="D18" s="37">
        <v>115.46664497793201</v>
      </c>
      <c r="E18" s="37">
        <v>26.9225431560881</v>
      </c>
      <c r="F18" s="15"/>
      <c r="G18" s="15"/>
      <c r="H18" s="15" t="s">
        <v>15</v>
      </c>
      <c r="I18" s="37">
        <v>127.738282038492</v>
      </c>
      <c r="J18" s="15">
        <v>33.005050222618003</v>
      </c>
      <c r="K18" s="37">
        <v>83.862709691249705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15"/>
      <c r="AB18" s="15"/>
      <c r="AC18" s="15"/>
      <c r="AD18" s="15"/>
    </row>
    <row r="19" spans="1:30" x14ac:dyDescent="0.25">
      <c r="A19" s="13"/>
      <c r="B19" s="15" t="s">
        <v>18</v>
      </c>
      <c r="C19" s="37">
        <v>15.012766897954201</v>
      </c>
      <c r="D19" s="37">
        <v>55.147961302473398</v>
      </c>
      <c r="E19" s="37">
        <v>1.70508832562886</v>
      </c>
      <c r="F19" s="23"/>
      <c r="G19" s="47"/>
      <c r="H19" s="15" t="s">
        <v>16</v>
      </c>
      <c r="I19" s="37">
        <v>105.430743333561</v>
      </c>
      <c r="J19" s="15">
        <v>47.008664153574699</v>
      </c>
      <c r="K19" s="37">
        <v>53.2087194017708</v>
      </c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10"/>
      <c r="AB19" s="15"/>
      <c r="AC19" s="10"/>
      <c r="AD19" s="15"/>
    </row>
    <row r="20" spans="1:30" x14ac:dyDescent="0.25">
      <c r="A20" s="13"/>
      <c r="B20" s="13" t="s">
        <v>23</v>
      </c>
      <c r="C20" s="37">
        <v>2.5</v>
      </c>
      <c r="D20" s="37">
        <v>13.007057844864701</v>
      </c>
      <c r="E20" s="37">
        <v>2.5</v>
      </c>
      <c r="F20" s="23"/>
      <c r="G20" s="15"/>
      <c r="H20" s="15" t="s">
        <v>18</v>
      </c>
      <c r="I20" s="37">
        <v>162.74825432612599</v>
      </c>
      <c r="J20" s="37">
        <v>40.6220239448852</v>
      </c>
      <c r="K20" s="37">
        <v>74.839765399155695</v>
      </c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15"/>
      <c r="AB20" s="17"/>
      <c r="AC20" s="17"/>
      <c r="AD20" s="17"/>
    </row>
    <row r="21" spans="1:30" x14ac:dyDescent="0.25">
      <c r="A21" s="13"/>
      <c r="B21" s="13" t="s">
        <v>20</v>
      </c>
      <c r="C21" s="37">
        <v>2.5</v>
      </c>
      <c r="D21" s="37">
        <v>11.4168367437269</v>
      </c>
      <c r="E21" s="37">
        <v>2.5</v>
      </c>
      <c r="F21" s="15"/>
      <c r="G21" s="15"/>
      <c r="H21" s="15" t="s">
        <v>23</v>
      </c>
      <c r="I21" s="37">
        <v>81.021426743084703</v>
      </c>
      <c r="J21" s="37">
        <v>49.057521298705801</v>
      </c>
      <c r="K21" s="37">
        <v>48.116214236338699</v>
      </c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10"/>
      <c r="AB21" s="10"/>
      <c r="AC21" s="15"/>
      <c r="AD21" s="15"/>
    </row>
    <row r="22" spans="1:30" x14ac:dyDescent="0.25">
      <c r="A22" s="13"/>
      <c r="B22" s="13" t="s">
        <v>21</v>
      </c>
      <c r="C22" s="37">
        <v>2.5</v>
      </c>
      <c r="D22" s="37">
        <v>2.5</v>
      </c>
      <c r="E22" s="37">
        <v>2.5</v>
      </c>
      <c r="F22" s="15"/>
      <c r="G22" s="15"/>
      <c r="H22" s="15" t="s">
        <v>20</v>
      </c>
      <c r="I22" s="37">
        <v>148.39260851061999</v>
      </c>
      <c r="J22" s="37">
        <v>52.303467016602603</v>
      </c>
      <c r="K22" s="37">
        <v>74.257644557882998</v>
      </c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10"/>
      <c r="AB22" s="15"/>
      <c r="AC22" s="15"/>
      <c r="AD22" s="15"/>
    </row>
    <row r="23" spans="1:30" x14ac:dyDescent="0.25">
      <c r="A23" s="13" t="s">
        <v>24</v>
      </c>
      <c r="B23" s="13"/>
      <c r="C23" s="13"/>
      <c r="D23" s="13"/>
      <c r="E23" s="13"/>
      <c r="F23" s="15"/>
      <c r="G23" s="15"/>
      <c r="H23" s="15" t="s">
        <v>21</v>
      </c>
      <c r="I23" s="37">
        <v>81.696401814408006</v>
      </c>
      <c r="J23" s="37">
        <v>57.890393206888497</v>
      </c>
      <c r="K23" s="37">
        <v>48.839525940691097</v>
      </c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10"/>
      <c r="AB23" s="15"/>
      <c r="AC23" s="10"/>
      <c r="AD23" s="15"/>
    </row>
    <row r="24" spans="1:30" x14ac:dyDescent="0.25">
      <c r="A24" s="13"/>
      <c r="B24" s="13" t="s">
        <v>15</v>
      </c>
      <c r="C24" s="37">
        <v>183.089233558214</v>
      </c>
      <c r="D24" s="37">
        <v>70.312378920394593</v>
      </c>
      <c r="E24" s="37">
        <v>14.9949037261432</v>
      </c>
      <c r="F24" s="23"/>
      <c r="G24" s="15" t="s">
        <v>24</v>
      </c>
      <c r="H24" s="15"/>
      <c r="I24" s="15"/>
      <c r="J24" s="15"/>
      <c r="K24" s="15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9"/>
      <c r="AB24" s="9"/>
      <c r="AC24" s="9"/>
      <c r="AD24" s="9"/>
    </row>
    <row r="25" spans="1:30" x14ac:dyDescent="0.25">
      <c r="A25" s="13"/>
      <c r="B25" s="13" t="s">
        <v>16</v>
      </c>
      <c r="C25" s="37">
        <v>56.951464701398201</v>
      </c>
      <c r="D25" s="37">
        <v>20.357493050543201</v>
      </c>
      <c r="E25" s="37">
        <v>3.76613413602837</v>
      </c>
      <c r="F25" s="15"/>
      <c r="G25" s="15"/>
      <c r="H25" s="15" t="s">
        <v>25</v>
      </c>
      <c r="I25" s="37">
        <v>829.74269528241302</v>
      </c>
      <c r="J25" s="37">
        <v>22.734752435474</v>
      </c>
      <c r="K25" s="37">
        <v>57.898698555167002</v>
      </c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18"/>
      <c r="AB25" s="18"/>
      <c r="AC25" s="10"/>
      <c r="AD25" s="18"/>
    </row>
    <row r="26" spans="1:30" x14ac:dyDescent="0.25">
      <c r="A26" s="13"/>
      <c r="B26" s="15" t="s">
        <v>18</v>
      </c>
      <c r="C26" s="37">
        <v>215.660152882646</v>
      </c>
      <c r="D26" s="37">
        <v>371.74042374230203</v>
      </c>
      <c r="E26" s="37">
        <v>143.85267865602501</v>
      </c>
      <c r="F26" s="15"/>
      <c r="G26" s="15"/>
      <c r="H26" s="15" t="s">
        <v>15</v>
      </c>
      <c r="I26" s="37">
        <v>400.12854342500202</v>
      </c>
      <c r="J26" s="37">
        <v>32.898772463935998</v>
      </c>
      <c r="K26" s="37">
        <v>42.896925483080103</v>
      </c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18"/>
      <c r="AB26" s="18"/>
      <c r="AC26" s="18"/>
      <c r="AD26" s="18"/>
    </row>
    <row r="27" spans="1:30" x14ac:dyDescent="0.25">
      <c r="A27" s="13"/>
      <c r="B27" s="13" t="s">
        <v>17</v>
      </c>
      <c r="C27" s="37">
        <v>400.93881683300401</v>
      </c>
      <c r="D27" s="37">
        <v>129.55349435800599</v>
      </c>
      <c r="E27" s="37">
        <v>69.659531149051801</v>
      </c>
      <c r="F27" s="15"/>
      <c r="G27" s="15"/>
      <c r="H27" s="15" t="s">
        <v>16</v>
      </c>
      <c r="I27" s="37">
        <v>445.41572812285</v>
      </c>
      <c r="J27" s="37">
        <v>363.28388934615299</v>
      </c>
      <c r="K27" s="37">
        <v>368.49629733139898</v>
      </c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10"/>
      <c r="AB27" s="18"/>
      <c r="AC27" s="18"/>
      <c r="AD27" s="18"/>
    </row>
    <row r="28" spans="1:30" x14ac:dyDescent="0.25">
      <c r="A28" s="13"/>
      <c r="B28" s="13" t="s">
        <v>23</v>
      </c>
      <c r="C28" s="37">
        <v>126.781493452772</v>
      </c>
      <c r="D28" s="37">
        <v>29.319131595562101</v>
      </c>
      <c r="E28" s="37">
        <v>8.9627460675242503</v>
      </c>
      <c r="F28" s="13"/>
      <c r="G28" s="15"/>
      <c r="H28" s="15" t="s">
        <v>18</v>
      </c>
      <c r="I28" s="37">
        <v>454.74723600539397</v>
      </c>
      <c r="J28" s="37">
        <v>140.41608770699801</v>
      </c>
      <c r="K28" s="37">
        <v>143.998056296138</v>
      </c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18"/>
      <c r="AB28" s="18"/>
      <c r="AC28" s="18"/>
      <c r="AD28" s="18"/>
    </row>
    <row r="29" spans="1:30" x14ac:dyDescent="0.25">
      <c r="A29" s="13"/>
      <c r="B29" s="13" t="s">
        <v>19</v>
      </c>
      <c r="C29" s="37">
        <v>26.439124791174699</v>
      </c>
      <c r="D29" s="37">
        <v>37.447872778700201</v>
      </c>
      <c r="E29" s="37">
        <v>4.2787023455534703</v>
      </c>
      <c r="F29" s="13"/>
      <c r="G29" s="15"/>
      <c r="H29" s="15" t="s">
        <v>17</v>
      </c>
      <c r="I29" s="37">
        <v>384.31512642630503</v>
      </c>
      <c r="J29" s="37">
        <v>68.877410729501904</v>
      </c>
      <c r="K29" s="37">
        <v>66.6622888786451</v>
      </c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10"/>
      <c r="AB29" s="10"/>
      <c r="AC29" s="18"/>
      <c r="AD29" s="10"/>
    </row>
    <row r="30" spans="1:30" x14ac:dyDescent="0.25">
      <c r="A30" s="13"/>
      <c r="B30" s="13" t="s">
        <v>20</v>
      </c>
      <c r="C30" s="37">
        <v>113.189111506747</v>
      </c>
      <c r="D30" s="37">
        <v>36.867810911298399</v>
      </c>
      <c r="E30" s="37">
        <v>8.33760218594891</v>
      </c>
      <c r="F30" s="13"/>
      <c r="G30" s="15"/>
      <c r="H30" s="15" t="s">
        <v>23</v>
      </c>
      <c r="I30" s="37">
        <v>507.81347598489998</v>
      </c>
      <c r="J30" s="37">
        <v>49.444067932248998</v>
      </c>
      <c r="K30" s="37">
        <v>64.153977318177795</v>
      </c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18"/>
      <c r="AB30" s="10"/>
      <c r="AC30" s="18"/>
      <c r="AD30" s="14"/>
    </row>
    <row r="31" spans="1:30" x14ac:dyDescent="0.25">
      <c r="A31" s="13"/>
      <c r="B31" s="13" t="s">
        <v>21</v>
      </c>
      <c r="C31" s="37">
        <v>358.93732123491299</v>
      </c>
      <c r="D31" s="37">
        <v>133.79432497497001</v>
      </c>
      <c r="E31" s="37">
        <v>68.612204716356004</v>
      </c>
      <c r="F31" s="13"/>
      <c r="G31" s="47"/>
      <c r="H31" s="15" t="s">
        <v>19</v>
      </c>
      <c r="I31" s="37">
        <v>374.443676044825</v>
      </c>
      <c r="J31" s="37">
        <v>119.995670149619</v>
      </c>
      <c r="K31" s="37">
        <v>116.383957316142</v>
      </c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18"/>
      <c r="AB31" s="18"/>
      <c r="AC31" s="18"/>
      <c r="AD31" s="18"/>
    </row>
    <row r="32" spans="1:30" x14ac:dyDescent="0.25">
      <c r="A32" s="13" t="s">
        <v>26</v>
      </c>
      <c r="B32" s="13"/>
      <c r="C32" s="13"/>
      <c r="D32" s="37"/>
      <c r="E32" s="42"/>
      <c r="F32" s="15"/>
      <c r="G32" s="15"/>
      <c r="H32" s="15" t="s">
        <v>20</v>
      </c>
      <c r="I32" s="37">
        <v>999.47600676757304</v>
      </c>
      <c r="J32" s="37">
        <v>232.19883698512399</v>
      </c>
      <c r="K32" s="37">
        <v>259.57459336747797</v>
      </c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18"/>
      <c r="AB32" s="18"/>
      <c r="AC32" s="18"/>
      <c r="AD32" s="18"/>
    </row>
    <row r="33" spans="1:30" x14ac:dyDescent="0.25">
      <c r="A33" s="13"/>
      <c r="B33" s="13" t="s">
        <v>16</v>
      </c>
      <c r="C33" s="37">
        <v>14.095818415034399</v>
      </c>
      <c r="D33" s="37">
        <v>13.980830374639</v>
      </c>
      <c r="E33" s="37">
        <v>1.7731820878095199</v>
      </c>
      <c r="F33" s="15"/>
      <c r="G33" s="15"/>
      <c r="H33" s="15" t="s">
        <v>21</v>
      </c>
      <c r="I33" s="37">
        <v>1197.9545481826201</v>
      </c>
      <c r="J33" s="37">
        <v>350.18094690729299</v>
      </c>
      <c r="K33" s="37">
        <v>353.66957878543298</v>
      </c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18"/>
      <c r="AB33" s="10"/>
      <c r="AC33" s="18"/>
      <c r="AD33" s="10"/>
    </row>
    <row r="34" spans="1:30" x14ac:dyDescent="0.25">
      <c r="A34" s="13"/>
      <c r="B34" s="13" t="s">
        <v>21</v>
      </c>
      <c r="C34" s="37">
        <v>23.5970542702564</v>
      </c>
      <c r="D34" s="37">
        <v>27.091522432851601</v>
      </c>
      <c r="E34" s="37">
        <v>9.5599285922616399</v>
      </c>
      <c r="F34" s="13"/>
      <c r="G34" s="15" t="s">
        <v>26</v>
      </c>
      <c r="H34" s="15"/>
      <c r="I34" s="15"/>
      <c r="J34" s="15"/>
      <c r="K34" s="15"/>
      <c r="M34" s="6"/>
      <c r="N34" s="6"/>
      <c r="O34" s="21"/>
      <c r="P34" s="10"/>
      <c r="Q34" s="10"/>
      <c r="R34" s="10"/>
      <c r="S34" s="10"/>
      <c r="T34" s="10"/>
      <c r="U34" s="10"/>
      <c r="V34" s="3"/>
      <c r="W34" s="10"/>
      <c r="X34" s="10"/>
      <c r="Y34" s="10"/>
      <c r="Z34" s="10"/>
      <c r="AA34" s="9"/>
      <c r="AB34" s="9"/>
      <c r="AC34" s="9"/>
      <c r="AD34" s="9"/>
    </row>
    <row r="35" spans="1:30" x14ac:dyDescent="0.25">
      <c r="A35" s="13" t="s">
        <v>27</v>
      </c>
      <c r="B35" s="13"/>
      <c r="C35" s="13"/>
      <c r="D35" s="37"/>
      <c r="E35" s="42"/>
      <c r="F35" s="13"/>
      <c r="G35" s="15"/>
      <c r="H35" s="15" t="s">
        <v>16</v>
      </c>
      <c r="I35" s="37">
        <v>98.063571691431306</v>
      </c>
      <c r="J35" s="37">
        <v>76.5533378917861</v>
      </c>
      <c r="K35" s="37">
        <v>66.714425806429006</v>
      </c>
      <c r="M35" s="6"/>
      <c r="N35" s="6"/>
      <c r="O35" s="6"/>
      <c r="P35" s="3"/>
      <c r="Q35" s="6"/>
      <c r="R35" s="6"/>
      <c r="S35" s="6"/>
      <c r="T35" s="6"/>
      <c r="U35" s="6"/>
      <c r="V35" s="3"/>
      <c r="W35" s="10"/>
      <c r="X35" s="9"/>
      <c r="Y35" s="10"/>
      <c r="Z35" s="10"/>
      <c r="AA35" s="15"/>
      <c r="AB35" s="10"/>
      <c r="AC35" s="10"/>
      <c r="AD35" s="10"/>
    </row>
    <row r="36" spans="1:30" x14ac:dyDescent="0.25">
      <c r="A36" s="13"/>
      <c r="B36" s="13" t="s">
        <v>15</v>
      </c>
      <c r="C36" s="37">
        <v>57.7769887915032</v>
      </c>
      <c r="D36" s="37">
        <v>45.8471940890337</v>
      </c>
      <c r="E36" s="37">
        <v>39.028701815325498</v>
      </c>
      <c r="F36" s="13"/>
      <c r="G36" s="15"/>
      <c r="H36" s="15" t="s">
        <v>21</v>
      </c>
      <c r="I36" s="37">
        <v>119.332886819905</v>
      </c>
      <c r="J36" s="37">
        <v>67.298818000558995</v>
      </c>
      <c r="K36" s="37">
        <v>56.145021415990499</v>
      </c>
      <c r="M36" s="6"/>
      <c r="N36" s="6"/>
      <c r="O36" s="21"/>
      <c r="P36" s="15"/>
      <c r="Q36" s="14"/>
      <c r="R36" s="18"/>
      <c r="S36" s="15"/>
      <c r="T36" s="15"/>
      <c r="U36" s="15"/>
      <c r="V36" s="3"/>
      <c r="W36" s="9"/>
      <c r="X36" s="9"/>
      <c r="Y36" s="10"/>
      <c r="Z36" s="10"/>
      <c r="AA36" s="15"/>
      <c r="AB36" s="10"/>
      <c r="AC36" s="10"/>
      <c r="AD36" s="10"/>
    </row>
    <row r="37" spans="1:30" x14ac:dyDescent="0.25">
      <c r="A37" s="13"/>
      <c r="B37" s="13" t="s">
        <v>16</v>
      </c>
      <c r="C37" s="37">
        <v>47.132005609786098</v>
      </c>
      <c r="D37" s="37">
        <v>41.906786040257401</v>
      </c>
      <c r="E37" s="37">
        <v>38.1537307261978</v>
      </c>
      <c r="F37" s="13"/>
      <c r="G37" s="15" t="s">
        <v>27</v>
      </c>
      <c r="H37" s="15"/>
      <c r="I37" s="15"/>
      <c r="J37" s="15"/>
      <c r="K37" s="15"/>
      <c r="M37" s="6"/>
      <c r="N37" s="6"/>
      <c r="O37" s="21"/>
      <c r="P37" s="15"/>
      <c r="Q37" s="14"/>
      <c r="R37" s="18"/>
      <c r="S37" s="15"/>
      <c r="T37" s="15"/>
      <c r="U37" s="10"/>
      <c r="V37" s="3"/>
      <c r="W37" s="10"/>
      <c r="X37" s="10"/>
      <c r="Y37" s="10"/>
      <c r="Z37" s="10"/>
      <c r="AA37" s="9"/>
      <c r="AB37" s="9"/>
      <c r="AC37" s="9"/>
      <c r="AD37" s="9"/>
    </row>
    <row r="38" spans="1:30" x14ac:dyDescent="0.25">
      <c r="A38" s="13"/>
      <c r="B38" s="15" t="s">
        <v>18</v>
      </c>
      <c r="C38" s="37">
        <v>56.985409131982699</v>
      </c>
      <c r="D38" s="37">
        <v>41.956991672669702</v>
      </c>
      <c r="E38" s="37">
        <v>37.138045046745297</v>
      </c>
      <c r="F38" s="13"/>
      <c r="G38" s="15"/>
      <c r="H38" s="15" t="s">
        <v>15</v>
      </c>
      <c r="I38" s="37">
        <v>151.946957338196</v>
      </c>
      <c r="J38" s="37">
        <v>70.509107106610202</v>
      </c>
      <c r="K38" s="37">
        <v>74.692865399212295</v>
      </c>
      <c r="M38" s="6"/>
      <c r="N38" s="6"/>
      <c r="O38" s="10"/>
      <c r="P38" s="15"/>
      <c r="Q38" s="14"/>
      <c r="R38" s="18"/>
      <c r="S38" s="15"/>
      <c r="T38" s="14"/>
      <c r="U38" s="15"/>
      <c r="V38" s="3"/>
      <c r="W38" s="10"/>
      <c r="X38" s="9"/>
      <c r="Y38" s="18"/>
      <c r="Z38" s="14"/>
      <c r="AA38" s="18"/>
      <c r="AB38" s="14"/>
      <c r="AC38" s="15"/>
      <c r="AD38" s="15"/>
    </row>
    <row r="39" spans="1:30" x14ac:dyDescent="0.25">
      <c r="A39" s="13"/>
      <c r="B39" s="13" t="s">
        <v>19</v>
      </c>
      <c r="C39" s="37">
        <v>54.543704324250697</v>
      </c>
      <c r="D39" s="37">
        <v>44.958385427345398</v>
      </c>
      <c r="E39" s="37">
        <v>37.216091834890797</v>
      </c>
      <c r="F39" s="15"/>
      <c r="G39" s="15"/>
      <c r="H39" s="15" t="s">
        <v>16</v>
      </c>
      <c r="I39" s="37">
        <v>127.71256489560101</v>
      </c>
      <c r="J39" s="37">
        <v>101.62392302168</v>
      </c>
      <c r="K39" s="37">
        <v>98.175428859020201</v>
      </c>
      <c r="M39" s="6"/>
      <c r="N39" s="6"/>
      <c r="O39" s="21"/>
      <c r="P39" s="15"/>
      <c r="Q39" s="14"/>
      <c r="R39" s="18"/>
      <c r="S39" s="15"/>
      <c r="T39" s="14"/>
      <c r="U39" s="15"/>
      <c r="V39" s="10"/>
      <c r="W39" s="10"/>
      <c r="X39" s="9"/>
      <c r="Y39" s="18"/>
      <c r="Z39" s="14"/>
      <c r="AA39" s="18"/>
      <c r="AB39" s="14"/>
      <c r="AC39" s="15"/>
      <c r="AD39" s="14"/>
    </row>
    <row r="40" spans="1:30" x14ac:dyDescent="0.25">
      <c r="A40" s="13"/>
      <c r="B40" s="13" t="s">
        <v>20</v>
      </c>
      <c r="C40" s="37">
        <v>50.928272838281003</v>
      </c>
      <c r="D40" s="37">
        <v>47.989195712165802</v>
      </c>
      <c r="E40" s="37">
        <v>41.786868537370601</v>
      </c>
      <c r="F40" s="47"/>
      <c r="G40" s="15"/>
      <c r="H40" s="15" t="s">
        <v>18</v>
      </c>
      <c r="I40" s="37">
        <v>187.31882589249699</v>
      </c>
      <c r="J40" s="37">
        <v>71.400096905441501</v>
      </c>
      <c r="K40" s="37">
        <v>84.864727492199705</v>
      </c>
      <c r="M40" s="6"/>
      <c r="N40" s="6"/>
      <c r="O40" s="21"/>
      <c r="P40" s="15"/>
      <c r="Q40" s="14"/>
      <c r="R40" s="18"/>
      <c r="S40" s="15"/>
      <c r="T40" s="14"/>
      <c r="U40" s="15"/>
      <c r="V40" s="35"/>
      <c r="W40" s="10"/>
      <c r="X40" s="10"/>
      <c r="Y40" s="18"/>
      <c r="Z40" s="14"/>
      <c r="AA40" s="18"/>
      <c r="AB40" s="14"/>
      <c r="AC40" s="15"/>
      <c r="AD40" s="14"/>
    </row>
    <row r="41" spans="1:30" x14ac:dyDescent="0.25">
      <c r="A41" s="13"/>
      <c r="B41" s="13" t="s">
        <v>21</v>
      </c>
      <c r="C41" s="37">
        <v>52.661009933719001</v>
      </c>
      <c r="D41" s="37">
        <v>43.815539611635302</v>
      </c>
      <c r="E41" s="37">
        <v>38.333060276229297</v>
      </c>
      <c r="F41" s="13"/>
      <c r="G41" s="15"/>
      <c r="H41" s="15" t="s">
        <v>19</v>
      </c>
      <c r="I41" s="37">
        <v>135.641667199572</v>
      </c>
      <c r="J41" s="37">
        <v>104.40561430325999</v>
      </c>
      <c r="K41" s="37">
        <v>104.043581331372</v>
      </c>
      <c r="M41" s="6"/>
      <c r="N41" s="6"/>
      <c r="O41" s="21"/>
      <c r="P41" s="15"/>
      <c r="Q41" s="14"/>
      <c r="R41" s="18"/>
      <c r="S41" s="15"/>
      <c r="T41" s="15"/>
      <c r="U41" s="15"/>
      <c r="V41" s="3"/>
      <c r="W41" s="9"/>
      <c r="X41" s="9"/>
      <c r="Y41" s="18"/>
      <c r="Z41" s="14"/>
      <c r="AA41" s="18"/>
      <c r="AB41" s="14"/>
      <c r="AC41" s="15"/>
      <c r="AD41" s="14"/>
    </row>
    <row r="42" spans="1:30" x14ac:dyDescent="0.25">
      <c r="A42" s="13" t="s">
        <v>28</v>
      </c>
      <c r="B42" s="13"/>
      <c r="C42" s="13"/>
      <c r="D42" s="37"/>
      <c r="E42" s="42"/>
      <c r="F42" s="13"/>
      <c r="G42" s="15"/>
      <c r="H42" s="15" t="s">
        <v>20</v>
      </c>
      <c r="I42" s="37">
        <v>117.15252578140399</v>
      </c>
      <c r="J42" s="37">
        <v>98.841098107281795</v>
      </c>
      <c r="K42" s="37">
        <v>93.684139569942005</v>
      </c>
      <c r="M42" s="6"/>
      <c r="N42" s="6"/>
      <c r="O42" s="6"/>
      <c r="P42" s="6"/>
      <c r="Q42" s="13"/>
      <c r="R42" s="6"/>
      <c r="S42" s="6"/>
      <c r="T42" s="6"/>
      <c r="U42" s="6"/>
      <c r="V42" s="3"/>
      <c r="W42" s="9"/>
      <c r="X42" s="9"/>
      <c r="Y42" s="18"/>
      <c r="Z42" s="14"/>
      <c r="AA42" s="18"/>
      <c r="AB42" s="14"/>
      <c r="AC42" s="15"/>
      <c r="AD42" s="14"/>
    </row>
    <row r="43" spans="1:30" x14ac:dyDescent="0.25">
      <c r="A43" s="13"/>
      <c r="B43" s="13" t="s">
        <v>15</v>
      </c>
      <c r="C43" s="37">
        <v>42.607365985790501</v>
      </c>
      <c r="D43" s="37">
        <v>31.494821965540201</v>
      </c>
      <c r="E43" s="37">
        <v>15.067083943076501</v>
      </c>
      <c r="F43" s="13"/>
      <c r="G43" s="15"/>
      <c r="H43" s="15" t="s">
        <v>21</v>
      </c>
      <c r="I43" s="37">
        <v>161.69720656409899</v>
      </c>
      <c r="J43" s="37">
        <v>68.295034130890699</v>
      </c>
      <c r="K43" s="37">
        <v>78.284453839928801</v>
      </c>
      <c r="M43" s="6"/>
      <c r="N43" s="6"/>
      <c r="O43" s="21"/>
      <c r="P43" s="19"/>
      <c r="Q43" s="19"/>
      <c r="R43" s="19"/>
      <c r="S43" s="19"/>
      <c r="T43" s="19"/>
      <c r="U43" s="19"/>
      <c r="V43" s="3"/>
      <c r="W43" s="9"/>
      <c r="X43" s="9"/>
      <c r="Y43" s="18"/>
      <c r="Z43" s="14"/>
      <c r="AA43" s="18"/>
      <c r="AB43" s="14"/>
      <c r="AC43" s="15"/>
      <c r="AD43" s="14"/>
    </row>
    <row r="44" spans="1:30" x14ac:dyDescent="0.25">
      <c r="A44" s="13"/>
      <c r="B44" s="13" t="s">
        <v>16</v>
      </c>
      <c r="C44" s="37">
        <v>51.126075297657302</v>
      </c>
      <c r="D44" s="37">
        <v>26.1004140826787</v>
      </c>
      <c r="E44" s="37">
        <v>18.321758756090201</v>
      </c>
      <c r="F44" s="13"/>
      <c r="G44" s="15" t="s">
        <v>28</v>
      </c>
      <c r="H44" s="15"/>
      <c r="I44" s="18"/>
      <c r="J44" s="15"/>
      <c r="K44" s="15"/>
      <c r="M44" s="6"/>
      <c r="N44" s="6"/>
      <c r="O44" s="21"/>
      <c r="P44" s="19"/>
      <c r="Q44" s="19"/>
      <c r="R44" s="19"/>
      <c r="S44" s="19"/>
      <c r="T44" s="19"/>
      <c r="U44" s="19"/>
      <c r="V44" s="3"/>
      <c r="W44" s="10"/>
      <c r="X44" s="10"/>
      <c r="Y44" s="14"/>
      <c r="Z44" s="9"/>
      <c r="AA44" s="9"/>
      <c r="AB44" s="9"/>
      <c r="AC44" s="9"/>
      <c r="AD44" s="9"/>
    </row>
    <row r="45" spans="1:30" x14ac:dyDescent="0.25">
      <c r="A45" s="13"/>
      <c r="B45" s="47" t="s">
        <v>18</v>
      </c>
      <c r="C45" s="37">
        <v>41.067679877939902</v>
      </c>
      <c r="D45" s="37">
        <v>20.209118521588199</v>
      </c>
      <c r="E45" s="37">
        <v>11.1879043361463</v>
      </c>
      <c r="F45" s="13"/>
      <c r="G45" s="15"/>
      <c r="H45" s="15" t="s">
        <v>15</v>
      </c>
      <c r="I45" s="15">
        <v>76.438631329476394</v>
      </c>
      <c r="J45" s="37">
        <v>61.406807307681397</v>
      </c>
      <c r="K45" s="37">
        <v>56.431729084383697</v>
      </c>
      <c r="M45" s="6"/>
      <c r="N45" s="6"/>
      <c r="O45" s="35"/>
      <c r="P45" s="19"/>
      <c r="Q45" s="19"/>
      <c r="R45" s="19"/>
      <c r="S45" s="19"/>
      <c r="T45" s="19"/>
      <c r="U45" s="19"/>
      <c r="V45" s="3"/>
      <c r="W45" s="10"/>
      <c r="X45" s="9"/>
      <c r="Y45" s="10"/>
      <c r="Z45" s="10"/>
      <c r="AA45" s="10"/>
      <c r="AB45" s="10"/>
      <c r="AC45" s="10"/>
      <c r="AD45" s="10"/>
    </row>
    <row r="46" spans="1:30" x14ac:dyDescent="0.25">
      <c r="A46" s="13"/>
      <c r="B46" s="13" t="s">
        <v>17</v>
      </c>
      <c r="C46" s="37">
        <v>62.437653501988798</v>
      </c>
      <c r="D46" s="37">
        <v>27.311111630067899</v>
      </c>
      <c r="E46" s="37">
        <v>20.240641512417699</v>
      </c>
      <c r="F46" s="42"/>
      <c r="G46" s="15"/>
      <c r="H46" s="15" t="s">
        <v>16</v>
      </c>
      <c r="I46" s="15">
        <v>65.032337540979398</v>
      </c>
      <c r="J46" s="37">
        <v>39.8410240829282</v>
      </c>
      <c r="K46" s="37">
        <v>35.314225614937001</v>
      </c>
      <c r="M46" s="6"/>
      <c r="N46" s="6"/>
      <c r="O46" s="21"/>
      <c r="P46" s="19"/>
      <c r="Q46" s="19"/>
      <c r="R46" s="19"/>
      <c r="S46" s="19"/>
      <c r="T46" s="19"/>
      <c r="U46" s="19"/>
      <c r="V46" s="29"/>
      <c r="W46" s="10"/>
      <c r="X46" s="9"/>
      <c r="Y46" s="10"/>
      <c r="Z46" s="10"/>
      <c r="AA46" s="10"/>
      <c r="AB46" s="10"/>
      <c r="AC46" s="14"/>
      <c r="AD46" s="10"/>
    </row>
    <row r="47" spans="1:30" x14ac:dyDescent="0.25">
      <c r="A47" s="13"/>
      <c r="B47" s="13" t="s">
        <v>29</v>
      </c>
      <c r="C47" s="37">
        <v>40.825511862169201</v>
      </c>
      <c r="D47" s="37">
        <v>25.8543623590928</v>
      </c>
      <c r="E47" s="37">
        <v>15.501087687640799</v>
      </c>
      <c r="F47" s="47"/>
      <c r="G47" s="15"/>
      <c r="H47" s="15" t="s">
        <v>18</v>
      </c>
      <c r="I47" s="15">
        <v>70.004649189812298</v>
      </c>
      <c r="J47" s="37">
        <v>51.369606808483198</v>
      </c>
      <c r="K47" s="37">
        <v>49.977317871778901</v>
      </c>
      <c r="M47" s="6"/>
      <c r="N47" s="6"/>
      <c r="O47" s="21"/>
      <c r="P47" s="19"/>
      <c r="Q47" s="19"/>
      <c r="R47" s="19"/>
      <c r="S47" s="19"/>
      <c r="T47" s="19"/>
      <c r="U47" s="19"/>
      <c r="V47" s="35"/>
      <c r="W47" s="10"/>
      <c r="X47" s="10"/>
      <c r="Y47" s="10"/>
      <c r="Z47" s="10"/>
      <c r="AA47" s="10"/>
      <c r="AB47" s="10"/>
      <c r="AC47" s="10"/>
      <c r="AD47" s="10"/>
    </row>
    <row r="48" spans="1:30" x14ac:dyDescent="0.25">
      <c r="A48" s="13"/>
      <c r="B48" s="13" t="s">
        <v>19</v>
      </c>
      <c r="C48" s="37">
        <v>71.703060842574999</v>
      </c>
      <c r="D48" s="37">
        <v>28.825288075245702</v>
      </c>
      <c r="E48" s="37">
        <v>11.877293940677101</v>
      </c>
      <c r="F48" s="13"/>
      <c r="G48" s="15"/>
      <c r="H48" s="15" t="s">
        <v>17</v>
      </c>
      <c r="I48" s="37">
        <v>89.105342599843496</v>
      </c>
      <c r="J48" s="37">
        <v>65.013980729585995</v>
      </c>
      <c r="K48" s="37">
        <v>61.698921313778001</v>
      </c>
      <c r="M48" s="6"/>
      <c r="N48" s="6"/>
      <c r="O48" s="21"/>
      <c r="P48" s="19"/>
      <c r="Q48" s="19"/>
      <c r="R48" s="19"/>
      <c r="S48" s="19"/>
      <c r="T48" s="19"/>
      <c r="U48" s="19"/>
      <c r="V48" s="3"/>
      <c r="W48" s="9"/>
      <c r="X48" s="9"/>
      <c r="Y48" s="10"/>
      <c r="Z48" s="10"/>
      <c r="AA48" s="10"/>
      <c r="AB48" s="10"/>
      <c r="AC48" s="10"/>
      <c r="AD48" s="10"/>
    </row>
    <row r="49" spans="1:30" x14ac:dyDescent="0.25">
      <c r="A49" s="13"/>
      <c r="B49" s="13" t="s">
        <v>20</v>
      </c>
      <c r="C49" s="37">
        <v>92.974226139394503</v>
      </c>
      <c r="D49" s="37">
        <v>55.667854429229202</v>
      </c>
      <c r="E49" s="37">
        <v>46.737053375656302</v>
      </c>
      <c r="F49" s="13"/>
      <c r="G49" s="15"/>
      <c r="H49" s="15" t="s">
        <v>29</v>
      </c>
      <c r="I49" s="37">
        <v>87.705709620492598</v>
      </c>
      <c r="J49" s="37">
        <v>66.253153182901599</v>
      </c>
      <c r="K49" s="37">
        <v>61.0225652820357</v>
      </c>
      <c r="M49" s="6"/>
      <c r="N49" s="6"/>
      <c r="O49" s="21"/>
      <c r="P49" s="19"/>
      <c r="Q49" s="19"/>
      <c r="R49" s="19"/>
      <c r="S49" s="19"/>
      <c r="T49" s="19"/>
      <c r="U49" s="19"/>
      <c r="V49" s="3"/>
      <c r="W49" s="9"/>
      <c r="X49" s="9"/>
      <c r="Y49" s="10"/>
      <c r="Z49" s="10"/>
      <c r="AA49" s="10"/>
      <c r="AB49" s="10"/>
      <c r="AC49" s="10"/>
      <c r="AD49" s="10"/>
    </row>
    <row r="50" spans="1:30" x14ac:dyDescent="0.25">
      <c r="A50" s="13"/>
      <c r="B50" s="13" t="s">
        <v>21</v>
      </c>
      <c r="C50" s="37">
        <v>63.6516456868601</v>
      </c>
      <c r="D50" s="37">
        <v>33.275203392253403</v>
      </c>
      <c r="E50" s="37">
        <v>23.0246727072869</v>
      </c>
      <c r="F50" s="13"/>
      <c r="G50" s="15"/>
      <c r="H50" s="15" t="s">
        <v>19</v>
      </c>
      <c r="I50" s="37">
        <v>72.842544802317605</v>
      </c>
      <c r="J50" s="37">
        <v>56.871632163302003</v>
      </c>
      <c r="K50" s="37">
        <v>48.942847021709099</v>
      </c>
      <c r="M50" s="6"/>
      <c r="N50" s="6"/>
      <c r="O50" s="21"/>
      <c r="P50" s="19"/>
      <c r="Q50" s="19"/>
      <c r="R50" s="19"/>
      <c r="S50" s="19"/>
      <c r="T50" s="19"/>
      <c r="U50" s="19"/>
      <c r="V50" s="3"/>
      <c r="W50" s="9"/>
      <c r="X50" s="9"/>
      <c r="Y50" s="10"/>
      <c r="Z50" s="10"/>
      <c r="AA50" s="10"/>
      <c r="AB50" s="10"/>
      <c r="AC50" s="14"/>
      <c r="AD50" s="10"/>
    </row>
    <row r="51" spans="1:30" x14ac:dyDescent="0.25">
      <c r="A51" s="13"/>
      <c r="B51" s="13" t="s">
        <v>30</v>
      </c>
      <c r="C51" s="37">
        <v>11.6448270179493</v>
      </c>
      <c r="D51" s="37">
        <v>10.700438803779001</v>
      </c>
      <c r="E51" s="37">
        <v>6.4140106638405898</v>
      </c>
      <c r="F51" s="13"/>
      <c r="G51" s="15"/>
      <c r="H51" s="15" t="s">
        <v>20</v>
      </c>
      <c r="I51" s="37">
        <v>134.45693077001701</v>
      </c>
      <c r="J51" s="37">
        <v>75.084630079266006</v>
      </c>
      <c r="K51" s="37">
        <v>77.969651041869099</v>
      </c>
      <c r="M51" s="6"/>
      <c r="N51" s="6"/>
      <c r="O51" s="21"/>
      <c r="P51" s="19"/>
      <c r="Q51" s="19"/>
      <c r="R51" s="19"/>
      <c r="S51" s="19"/>
      <c r="T51" s="19"/>
      <c r="U51" s="19"/>
      <c r="V51" s="3"/>
      <c r="W51" s="9"/>
      <c r="X51" s="9"/>
      <c r="Y51" s="10"/>
      <c r="Z51" s="10"/>
      <c r="AA51" s="10"/>
      <c r="AB51" s="10"/>
      <c r="AC51" s="10"/>
      <c r="AD51" s="10"/>
    </row>
    <row r="52" spans="1:30" x14ac:dyDescent="0.25">
      <c r="A52" s="13"/>
      <c r="B52" s="13" t="s">
        <v>31</v>
      </c>
      <c r="C52" s="37">
        <v>42.479638003718598</v>
      </c>
      <c r="D52" s="37">
        <v>17.7025108122752</v>
      </c>
      <c r="E52" s="37">
        <v>7.2294169494482601</v>
      </c>
      <c r="F52" s="13"/>
      <c r="G52" s="15"/>
      <c r="H52" s="15" t="s">
        <v>21</v>
      </c>
      <c r="I52" s="37">
        <v>82.750260572046997</v>
      </c>
      <c r="J52" s="37">
        <v>57.326514067655097</v>
      </c>
      <c r="K52" s="37">
        <v>58.7839255894404</v>
      </c>
      <c r="M52" s="6"/>
      <c r="N52" s="6"/>
      <c r="O52" s="21"/>
      <c r="P52" s="19"/>
      <c r="Q52" s="19"/>
      <c r="R52" s="19"/>
      <c r="S52" s="19"/>
      <c r="T52" s="19"/>
      <c r="U52" s="19"/>
      <c r="V52" s="3"/>
      <c r="W52" s="9"/>
      <c r="X52" s="9"/>
      <c r="Y52" s="10"/>
      <c r="Z52" s="10"/>
      <c r="AA52" s="10"/>
      <c r="AB52" s="10"/>
      <c r="AC52" s="10"/>
      <c r="AD52" s="10"/>
    </row>
    <row r="53" spans="1:30" x14ac:dyDescent="0.25">
      <c r="A53" s="13" t="s">
        <v>32</v>
      </c>
      <c r="B53" s="13"/>
      <c r="C53" s="13"/>
      <c r="D53" s="37"/>
      <c r="E53" s="42"/>
      <c r="F53" s="48"/>
      <c r="G53" s="15"/>
      <c r="H53" s="15" t="s">
        <v>30</v>
      </c>
      <c r="I53" s="37">
        <v>105.15182152746701</v>
      </c>
      <c r="J53" s="37">
        <v>65.581908294720606</v>
      </c>
      <c r="K53" s="37">
        <v>69.286034664274496</v>
      </c>
      <c r="M53" s="6"/>
      <c r="N53" s="6"/>
      <c r="O53" s="6"/>
      <c r="P53" s="3"/>
      <c r="Q53" s="10"/>
      <c r="R53" s="6"/>
      <c r="S53" s="6"/>
      <c r="T53" s="6"/>
      <c r="U53" s="6"/>
      <c r="V53" s="10"/>
      <c r="W53" s="9"/>
      <c r="X53" s="9"/>
      <c r="Y53" s="14"/>
      <c r="Z53" s="14"/>
      <c r="AA53" s="14"/>
      <c r="AB53" s="14"/>
      <c r="AC53" s="14"/>
      <c r="AD53" s="14"/>
    </row>
    <row r="54" spans="1:30" x14ac:dyDescent="0.25">
      <c r="A54" s="13"/>
      <c r="B54" s="13" t="s">
        <v>15</v>
      </c>
      <c r="C54" s="37">
        <v>43.486024589146602</v>
      </c>
      <c r="D54" s="37">
        <v>6.7676314401668503</v>
      </c>
      <c r="E54" s="37">
        <v>0.5</v>
      </c>
      <c r="F54" s="15"/>
      <c r="G54" s="15"/>
      <c r="H54" s="15" t="s">
        <v>33</v>
      </c>
      <c r="I54" s="37">
        <v>117.05224740079601</v>
      </c>
      <c r="J54" s="37">
        <v>73.298840856794698</v>
      </c>
      <c r="K54" s="37">
        <v>71.209840165245396</v>
      </c>
      <c r="M54" s="6"/>
      <c r="N54" s="6"/>
      <c r="O54" s="21"/>
      <c r="P54" s="19"/>
      <c r="Q54" s="19"/>
      <c r="R54" s="19"/>
      <c r="S54" s="19"/>
      <c r="T54" s="19"/>
      <c r="U54" s="19"/>
      <c r="V54" s="10"/>
      <c r="W54" s="9"/>
      <c r="X54" s="9"/>
      <c r="Y54" s="10"/>
      <c r="Z54" s="10"/>
      <c r="AA54" s="10"/>
      <c r="AB54" s="10"/>
      <c r="AC54" s="14"/>
      <c r="AD54" s="10"/>
    </row>
    <row r="55" spans="1:30" x14ac:dyDescent="0.25">
      <c r="A55" s="13"/>
      <c r="B55" s="13" t="s">
        <v>16</v>
      </c>
      <c r="C55" s="37">
        <v>28.313863894063001</v>
      </c>
      <c r="D55" s="37">
        <v>10.662686297248399</v>
      </c>
      <c r="E55" s="37">
        <v>1.3822159039247199</v>
      </c>
      <c r="F55" s="47"/>
      <c r="G55" s="15"/>
      <c r="H55" s="15" t="s">
        <v>34</v>
      </c>
      <c r="I55" s="37">
        <v>122.83954916526901</v>
      </c>
      <c r="J55" s="37">
        <v>90.267052691180794</v>
      </c>
      <c r="K55" s="37">
        <v>83.445900500160903</v>
      </c>
      <c r="M55" s="6"/>
      <c r="N55" s="6"/>
      <c r="O55" s="21"/>
      <c r="P55" s="19"/>
      <c r="Q55" s="19"/>
      <c r="R55" s="19"/>
      <c r="S55" s="19"/>
      <c r="T55" s="19"/>
      <c r="U55" s="19"/>
      <c r="V55" s="35"/>
      <c r="W55" s="9"/>
      <c r="X55" s="9"/>
      <c r="Y55" s="10"/>
      <c r="Z55" s="10"/>
      <c r="AA55" s="10"/>
      <c r="AB55" s="10"/>
      <c r="AC55" s="10"/>
      <c r="AD55" s="10"/>
    </row>
    <row r="56" spans="1:30" x14ac:dyDescent="0.25">
      <c r="A56" s="13"/>
      <c r="B56" s="47" t="s">
        <v>18</v>
      </c>
      <c r="C56" s="37">
        <v>29.6938762741716</v>
      </c>
      <c r="D56" s="37">
        <v>13.0753428164479</v>
      </c>
      <c r="E56" s="37">
        <v>2.3069263135241198</v>
      </c>
      <c r="F56" s="13"/>
      <c r="G56" s="15" t="s">
        <v>32</v>
      </c>
      <c r="H56" s="15"/>
      <c r="I56" s="15"/>
      <c r="J56" s="15"/>
      <c r="K56" s="15"/>
      <c r="M56" s="6"/>
      <c r="N56" s="6"/>
      <c r="O56" s="35"/>
      <c r="P56" s="19"/>
      <c r="Q56" s="19"/>
      <c r="R56" s="19"/>
      <c r="S56" s="19"/>
      <c r="T56" s="19"/>
      <c r="U56" s="19"/>
      <c r="V56" s="3"/>
      <c r="W56" s="9"/>
      <c r="X56" s="9"/>
      <c r="Y56" s="9"/>
      <c r="Z56" s="9"/>
      <c r="AA56" s="9"/>
      <c r="AB56" s="9"/>
      <c r="AC56" s="9"/>
      <c r="AD56" s="9"/>
    </row>
    <row r="57" spans="1:30" x14ac:dyDescent="0.25">
      <c r="A57" s="13"/>
      <c r="B57" s="13" t="s">
        <v>17</v>
      </c>
      <c r="C57" s="37">
        <v>47.353564541909797</v>
      </c>
      <c r="D57" s="37">
        <v>26.7339948094601</v>
      </c>
      <c r="E57" s="37">
        <v>19.7457570776963</v>
      </c>
      <c r="F57" s="13"/>
      <c r="G57" s="15"/>
      <c r="H57" s="15" t="s">
        <v>15</v>
      </c>
      <c r="I57" s="37">
        <v>810.38797752625499</v>
      </c>
      <c r="J57" s="37">
        <v>545.35266331179696</v>
      </c>
      <c r="K57" s="37">
        <v>551.01219685186595</v>
      </c>
      <c r="M57" s="6"/>
      <c r="N57" s="6"/>
      <c r="O57" s="21"/>
      <c r="P57" s="19"/>
      <c r="Q57" s="19"/>
      <c r="R57" s="19"/>
      <c r="S57" s="19"/>
      <c r="T57" s="19"/>
      <c r="U57" s="19"/>
      <c r="V57" s="3"/>
      <c r="W57" s="9"/>
      <c r="X57" s="9"/>
      <c r="Y57" s="10"/>
      <c r="Z57" s="10"/>
      <c r="AA57" s="14"/>
      <c r="AB57" s="10"/>
      <c r="AC57" s="10"/>
      <c r="AD57" s="10"/>
    </row>
    <row r="58" spans="1:30" x14ac:dyDescent="0.25">
      <c r="A58" s="13"/>
      <c r="B58" s="13" t="s">
        <v>19</v>
      </c>
      <c r="C58" s="37">
        <v>23.3763211450105</v>
      </c>
      <c r="D58" s="37">
        <v>8.0805627519143908</v>
      </c>
      <c r="E58" s="37">
        <v>0.5</v>
      </c>
      <c r="F58" s="13"/>
      <c r="G58" s="15"/>
      <c r="H58" s="15" t="s">
        <v>16</v>
      </c>
      <c r="I58" s="37">
        <v>210.57697553204201</v>
      </c>
      <c r="J58" s="37">
        <v>210.57697553204201</v>
      </c>
      <c r="K58" s="37">
        <v>174.412316759536</v>
      </c>
      <c r="M58" s="6"/>
      <c r="N58" s="6"/>
      <c r="O58" s="21"/>
      <c r="P58" s="19"/>
      <c r="Q58" s="19"/>
      <c r="R58" s="19"/>
      <c r="S58" s="19"/>
      <c r="T58" s="19"/>
      <c r="U58" s="19"/>
      <c r="V58" s="3"/>
      <c r="W58" s="9"/>
      <c r="X58" s="9"/>
      <c r="Y58" s="10"/>
      <c r="Z58" s="10"/>
      <c r="AA58" s="14"/>
      <c r="AB58" s="10"/>
      <c r="AC58" s="10"/>
      <c r="AD58" s="10"/>
    </row>
    <row r="59" spans="1:30" x14ac:dyDescent="0.25">
      <c r="A59" s="13"/>
      <c r="B59" s="13" t="s">
        <v>20</v>
      </c>
      <c r="C59" s="37">
        <v>39.396380659503698</v>
      </c>
      <c r="D59" s="37">
        <v>23.3221721647488</v>
      </c>
      <c r="E59" s="37">
        <v>5.8428136666388699</v>
      </c>
      <c r="F59" s="13"/>
      <c r="G59" s="15"/>
      <c r="H59" s="15" t="s">
        <v>18</v>
      </c>
      <c r="I59" s="37">
        <v>175.31347483347199</v>
      </c>
      <c r="J59" s="37">
        <v>175.31347483347199</v>
      </c>
      <c r="K59" s="37">
        <v>167.67763493819101</v>
      </c>
      <c r="M59" s="6"/>
      <c r="N59" s="6"/>
      <c r="O59" s="21"/>
      <c r="P59" s="19"/>
      <c r="Q59" s="19"/>
      <c r="R59" s="19"/>
      <c r="S59" s="19"/>
      <c r="T59" s="19"/>
      <c r="U59" s="19"/>
      <c r="V59" s="3"/>
      <c r="W59" s="9"/>
      <c r="X59" s="10"/>
      <c r="Y59" s="10"/>
      <c r="Z59" s="10"/>
      <c r="AA59" s="14"/>
      <c r="AB59" s="10"/>
      <c r="AC59" s="10"/>
      <c r="AD59" s="10"/>
    </row>
    <row r="60" spans="1:30" x14ac:dyDescent="0.25">
      <c r="A60" s="13"/>
      <c r="B60" s="13" t="s">
        <v>21</v>
      </c>
      <c r="C60" s="37">
        <v>53.406606758935403</v>
      </c>
      <c r="D60" s="37">
        <v>29.467245895521401</v>
      </c>
      <c r="E60" s="37">
        <v>8.7232241655786105</v>
      </c>
      <c r="F60" s="13"/>
      <c r="G60" s="15"/>
      <c r="H60" s="15" t="s">
        <v>17</v>
      </c>
      <c r="I60" s="37">
        <v>64.768575438400006</v>
      </c>
      <c r="J60" s="37">
        <v>64.768575438400006</v>
      </c>
      <c r="K60" s="37">
        <v>56.4765853147345</v>
      </c>
      <c r="M60" s="6"/>
      <c r="N60" s="6"/>
      <c r="O60" s="21"/>
      <c r="P60" s="19"/>
      <c r="Q60" s="19"/>
      <c r="R60" s="19"/>
      <c r="S60" s="19"/>
      <c r="T60" s="19"/>
      <c r="U60" s="19"/>
      <c r="V60" s="3"/>
      <c r="W60" s="9"/>
      <c r="X60" s="9"/>
      <c r="Y60" s="10"/>
      <c r="Z60" s="10"/>
      <c r="AA60" s="14"/>
      <c r="AB60" s="10"/>
      <c r="AC60" s="10"/>
      <c r="AD60" s="10"/>
    </row>
    <row r="61" spans="1:30" x14ac:dyDescent="0.25">
      <c r="A61" s="13"/>
      <c r="B61" s="13" t="s">
        <v>30</v>
      </c>
      <c r="C61" s="37">
        <v>37.917106136743797</v>
      </c>
      <c r="D61" s="37">
        <v>41.510967382714803</v>
      </c>
      <c r="E61" s="37">
        <v>20.845129919261399</v>
      </c>
      <c r="F61" s="42"/>
      <c r="G61" s="15"/>
      <c r="H61" s="15" t="s">
        <v>19</v>
      </c>
      <c r="I61" s="37">
        <v>31.574985985944299</v>
      </c>
      <c r="J61" s="37">
        <v>31.574985985944299</v>
      </c>
      <c r="K61" s="37">
        <v>36.094250338844198</v>
      </c>
      <c r="M61" s="6"/>
      <c r="N61" s="6"/>
      <c r="O61" s="21"/>
      <c r="P61" s="23"/>
      <c r="Q61" s="19"/>
      <c r="R61" s="19"/>
      <c r="S61" s="19"/>
      <c r="T61" s="19"/>
      <c r="U61" s="19"/>
      <c r="V61" s="29"/>
      <c r="W61" s="9"/>
      <c r="X61" s="9"/>
      <c r="Y61" s="10"/>
      <c r="Z61" s="10"/>
      <c r="AA61" s="14"/>
      <c r="AB61" s="10"/>
      <c r="AC61" s="10"/>
      <c r="AD61" s="10"/>
    </row>
    <row r="62" spans="1:30" x14ac:dyDescent="0.25">
      <c r="A62" s="13"/>
      <c r="B62" s="13" t="s">
        <v>33</v>
      </c>
      <c r="C62" s="15">
        <v>33.309084404583203</v>
      </c>
      <c r="D62" s="37">
        <v>23.727194713767599</v>
      </c>
      <c r="E62" s="37">
        <v>5.7294500439447003</v>
      </c>
      <c r="F62" s="47"/>
      <c r="G62" s="15"/>
      <c r="H62" s="15" t="s">
        <v>20</v>
      </c>
      <c r="I62" s="37">
        <v>54.5636267073385</v>
      </c>
      <c r="J62" s="37">
        <v>54.5636267073385</v>
      </c>
      <c r="K62" s="37">
        <v>59.555370699209398</v>
      </c>
      <c r="M62" s="6"/>
      <c r="N62" s="6"/>
      <c r="O62" s="21"/>
      <c r="P62" s="19"/>
      <c r="Q62" s="19"/>
      <c r="R62" s="19"/>
      <c r="S62" s="19"/>
      <c r="T62" s="19"/>
      <c r="U62" s="19"/>
      <c r="V62" s="35"/>
      <c r="W62" s="9"/>
      <c r="X62" s="9"/>
      <c r="Y62" s="10"/>
      <c r="Z62" s="10"/>
      <c r="AA62" s="14"/>
      <c r="AB62" s="10"/>
      <c r="AC62" s="14"/>
      <c r="AD62" s="10"/>
    </row>
    <row r="63" spans="1:30" x14ac:dyDescent="0.25">
      <c r="A63" s="13" t="s">
        <v>35</v>
      </c>
      <c r="B63" s="13"/>
      <c r="C63" s="13"/>
      <c r="D63" s="13"/>
      <c r="E63" s="13"/>
      <c r="F63" s="13"/>
      <c r="G63" s="15"/>
      <c r="H63" s="15" t="s">
        <v>21</v>
      </c>
      <c r="I63" s="37">
        <v>26.454861551432</v>
      </c>
      <c r="J63" s="37">
        <v>26.454861551432</v>
      </c>
      <c r="K63" s="37">
        <v>32.723427458230802</v>
      </c>
      <c r="M63" s="6"/>
      <c r="N63" s="6"/>
      <c r="O63" s="6"/>
      <c r="P63" s="6"/>
      <c r="Q63" s="6"/>
      <c r="R63" s="6"/>
      <c r="S63" s="6"/>
      <c r="T63" s="6"/>
      <c r="U63" s="6"/>
      <c r="V63" s="3"/>
      <c r="W63" s="9"/>
      <c r="X63" s="9"/>
      <c r="Y63" s="10"/>
      <c r="Z63" s="10"/>
      <c r="AA63" s="14"/>
      <c r="AB63" s="10"/>
      <c r="AC63" s="10"/>
      <c r="AD63" s="10"/>
    </row>
    <row r="64" spans="1:30" x14ac:dyDescent="0.25">
      <c r="A64" s="13"/>
      <c r="B64" s="13" t="s">
        <v>16</v>
      </c>
      <c r="C64" s="37">
        <v>45.297988151830602</v>
      </c>
      <c r="D64" s="37">
        <v>45.822295455303902</v>
      </c>
      <c r="E64" s="37">
        <v>35.939581204909302</v>
      </c>
      <c r="F64" s="13"/>
      <c r="G64" s="15"/>
      <c r="H64" s="15" t="s">
        <v>30</v>
      </c>
      <c r="I64" s="37">
        <v>193.65663464769301</v>
      </c>
      <c r="J64" s="37">
        <v>193.65663464769301</v>
      </c>
      <c r="K64" s="37">
        <v>206.65732064975199</v>
      </c>
      <c r="M64" s="6"/>
      <c r="N64" s="6"/>
      <c r="O64" s="21"/>
      <c r="P64" s="19"/>
      <c r="Q64" s="19"/>
      <c r="R64" s="19"/>
      <c r="S64" s="19"/>
      <c r="T64" s="19"/>
      <c r="U64" s="19"/>
      <c r="V64" s="3"/>
      <c r="W64" s="9"/>
      <c r="X64" s="9"/>
      <c r="Y64" s="10"/>
      <c r="Z64" s="14"/>
      <c r="AA64" s="14"/>
      <c r="AB64" s="10"/>
      <c r="AC64" s="10"/>
      <c r="AD64" s="10"/>
    </row>
    <row r="65" spans="1:30" x14ac:dyDescent="0.25">
      <c r="A65" s="13"/>
      <c r="B65" s="47" t="s">
        <v>18</v>
      </c>
      <c r="C65" s="37">
        <v>52.388936387182703</v>
      </c>
      <c r="D65" s="37">
        <v>29.001696315103199</v>
      </c>
      <c r="E65" s="37">
        <v>41.004370607679</v>
      </c>
      <c r="F65" s="13"/>
      <c r="G65" s="15"/>
      <c r="H65" s="15" t="s">
        <v>33</v>
      </c>
      <c r="I65" s="37">
        <v>108.897159739516</v>
      </c>
      <c r="J65" s="37">
        <v>108.897159739516</v>
      </c>
      <c r="K65" s="37">
        <v>100.495767386718</v>
      </c>
      <c r="M65" s="6"/>
      <c r="N65" s="6"/>
      <c r="O65" s="35"/>
      <c r="P65" s="19"/>
      <c r="Q65" s="19"/>
      <c r="R65" s="19"/>
      <c r="S65" s="19"/>
      <c r="T65" s="19"/>
      <c r="U65" s="19"/>
      <c r="V65" s="3"/>
      <c r="W65" s="9"/>
      <c r="X65" s="9"/>
      <c r="Y65" s="10"/>
      <c r="Z65" s="10"/>
      <c r="AA65" s="14"/>
      <c r="AB65" s="10"/>
      <c r="AC65" s="10"/>
      <c r="AD65" s="10"/>
    </row>
    <row r="66" spans="1:30" x14ac:dyDescent="0.25">
      <c r="A66" s="13"/>
      <c r="B66" s="13" t="s">
        <v>17</v>
      </c>
      <c r="C66" s="37">
        <v>27.944726973293101</v>
      </c>
      <c r="D66" s="37">
        <v>21.569589548611901</v>
      </c>
      <c r="E66" s="37">
        <v>40.2788145500542</v>
      </c>
      <c r="F66" s="13"/>
      <c r="G66" s="15" t="s">
        <v>35</v>
      </c>
      <c r="H66" s="15"/>
      <c r="I66" s="15"/>
      <c r="J66" s="15"/>
      <c r="K66" s="15"/>
      <c r="M66" s="6"/>
      <c r="N66" s="6"/>
      <c r="O66" s="21"/>
      <c r="P66" s="19"/>
      <c r="Q66" s="19"/>
      <c r="R66" s="19"/>
      <c r="S66" s="19"/>
      <c r="T66" s="19"/>
      <c r="U66" s="19"/>
      <c r="V66" s="3"/>
      <c r="W66" s="9"/>
      <c r="X66" s="9"/>
      <c r="Y66" s="9"/>
      <c r="Z66" s="9"/>
      <c r="AA66" s="9"/>
      <c r="AB66" s="9"/>
      <c r="AC66" s="9"/>
      <c r="AD66" s="9"/>
    </row>
    <row r="67" spans="1:30" x14ac:dyDescent="0.25">
      <c r="A67" s="13"/>
      <c r="B67" s="13" t="s">
        <v>19</v>
      </c>
      <c r="C67" s="37">
        <v>37.358313561168103</v>
      </c>
      <c r="D67" s="37">
        <v>37.410563802667703</v>
      </c>
      <c r="E67" s="37">
        <v>24.253940650127099</v>
      </c>
      <c r="F67" s="13"/>
      <c r="G67" s="15"/>
      <c r="H67" s="15" t="s">
        <v>16</v>
      </c>
      <c r="I67" s="37">
        <v>65.640549912475507</v>
      </c>
      <c r="J67" s="37">
        <v>37.836363270441502</v>
      </c>
      <c r="K67" s="37">
        <v>55.837000172530601</v>
      </c>
      <c r="M67" s="6"/>
      <c r="N67" s="6"/>
      <c r="O67" s="21"/>
      <c r="P67" s="19"/>
      <c r="Q67" s="19"/>
      <c r="R67" s="19"/>
      <c r="S67" s="19"/>
      <c r="T67" s="19"/>
      <c r="U67" s="19"/>
      <c r="V67" s="3"/>
      <c r="W67" s="9"/>
      <c r="X67" s="9"/>
      <c r="Y67" s="14"/>
      <c r="Z67" s="14"/>
      <c r="AA67" s="14"/>
      <c r="AB67" s="14"/>
      <c r="AC67" s="14"/>
      <c r="AD67" s="14"/>
    </row>
    <row r="68" spans="1:30" x14ac:dyDescent="0.25">
      <c r="A68" s="13"/>
      <c r="B68" s="13" t="s">
        <v>20</v>
      </c>
      <c r="C68" s="37">
        <v>33.788891378173098</v>
      </c>
      <c r="D68" s="37">
        <v>30.861940173742902</v>
      </c>
      <c r="E68" s="37">
        <v>23.8390086169141</v>
      </c>
      <c r="F68" s="48"/>
      <c r="G68" s="15"/>
      <c r="H68" s="15" t="s">
        <v>18</v>
      </c>
      <c r="I68" s="37">
        <v>52.388936387182703</v>
      </c>
      <c r="J68" s="37">
        <v>52.447787060669498</v>
      </c>
      <c r="K68" s="37">
        <v>52.950712398480199</v>
      </c>
      <c r="M68" s="6"/>
      <c r="N68" s="6"/>
      <c r="O68" s="21"/>
      <c r="P68" s="19"/>
      <c r="Q68" s="19"/>
      <c r="R68" s="19"/>
      <c r="S68" s="19"/>
      <c r="T68" s="19"/>
      <c r="U68" s="19"/>
      <c r="V68" s="10"/>
      <c r="W68" s="9"/>
      <c r="X68" s="10"/>
      <c r="Y68" s="14"/>
      <c r="Z68" s="14"/>
      <c r="AA68" s="14"/>
      <c r="AB68" s="14"/>
      <c r="AC68" s="14"/>
      <c r="AD68" s="14"/>
    </row>
    <row r="69" spans="1:30" x14ac:dyDescent="0.25">
      <c r="A69" s="13"/>
      <c r="B69" s="13" t="s">
        <v>21</v>
      </c>
      <c r="C69" s="37">
        <v>31.352887720559099</v>
      </c>
      <c r="D69" s="37">
        <v>28.944350160887801</v>
      </c>
      <c r="E69" s="37">
        <v>22.042215021731302</v>
      </c>
      <c r="F69" s="48"/>
      <c r="G69" s="15"/>
      <c r="H69" s="15" t="s">
        <v>17</v>
      </c>
      <c r="I69" s="37">
        <v>27.944726973293101</v>
      </c>
      <c r="J69" s="37">
        <v>40.648103919117602</v>
      </c>
      <c r="K69" s="37">
        <v>85.257255961629895</v>
      </c>
      <c r="M69" s="6"/>
      <c r="N69" s="6"/>
      <c r="O69" s="21"/>
      <c r="P69" s="19"/>
      <c r="Q69" s="19"/>
      <c r="R69" s="19"/>
      <c r="S69" s="19"/>
      <c r="T69" s="19"/>
      <c r="U69" s="19"/>
      <c r="V69" s="10"/>
      <c r="W69" s="9"/>
      <c r="X69" s="9"/>
      <c r="Y69" s="14"/>
      <c r="Z69" s="14"/>
      <c r="AA69" s="14"/>
      <c r="AB69" s="14"/>
      <c r="AC69" s="14"/>
      <c r="AD69" s="14"/>
    </row>
    <row r="70" spans="1:30" ht="16.5" thickBot="1" x14ac:dyDescent="0.3">
      <c r="A70" s="49"/>
      <c r="B70" s="49"/>
      <c r="C70" s="49"/>
      <c r="D70" s="49"/>
      <c r="E70" s="49"/>
      <c r="F70" s="13"/>
      <c r="G70" s="15"/>
      <c r="H70" s="15" t="s">
        <v>19</v>
      </c>
      <c r="I70" s="37">
        <v>37.358313561168103</v>
      </c>
      <c r="J70" s="37">
        <v>65.780776047105107</v>
      </c>
      <c r="K70" s="37">
        <v>55.078422893459802</v>
      </c>
      <c r="M70" s="6"/>
      <c r="N70" s="6"/>
      <c r="O70" s="6"/>
      <c r="P70" s="6"/>
      <c r="Q70" s="6"/>
      <c r="R70" s="6"/>
      <c r="S70" s="6"/>
      <c r="T70" s="6"/>
      <c r="U70" s="6"/>
      <c r="V70" s="3"/>
      <c r="W70" s="9"/>
      <c r="X70" s="9"/>
      <c r="Y70" s="14"/>
      <c r="Z70" s="14"/>
      <c r="AA70" s="14"/>
      <c r="AB70" s="14"/>
      <c r="AC70" s="14"/>
      <c r="AD70" s="14"/>
    </row>
    <row r="71" spans="1:30" ht="16.5" thickTop="1" x14ac:dyDescent="0.25">
      <c r="A71" s="42"/>
      <c r="B71" s="42"/>
      <c r="C71" s="42"/>
      <c r="D71" s="42"/>
      <c r="E71" s="42"/>
      <c r="F71" s="13"/>
      <c r="G71" s="15"/>
      <c r="H71" s="15" t="s">
        <v>20</v>
      </c>
      <c r="I71" s="37">
        <v>33.788891378173098</v>
      </c>
      <c r="J71" s="37">
        <v>30.650932186640699</v>
      </c>
      <c r="K71" s="37">
        <v>30.603063790339899</v>
      </c>
      <c r="M71" s="29"/>
      <c r="N71" s="29"/>
      <c r="O71" s="29"/>
      <c r="P71" s="29"/>
      <c r="Q71" s="29"/>
      <c r="R71" s="29"/>
      <c r="S71" s="29"/>
      <c r="T71" s="29"/>
      <c r="U71" s="29"/>
      <c r="V71" s="3"/>
      <c r="W71" s="9"/>
      <c r="X71" s="9"/>
      <c r="Y71" s="14"/>
      <c r="Z71" s="14"/>
      <c r="AA71" s="14"/>
      <c r="AB71" s="14"/>
      <c r="AC71" s="14"/>
      <c r="AD71" s="14"/>
    </row>
    <row r="72" spans="1:30" x14ac:dyDescent="0.25">
      <c r="A72" s="42" t="s">
        <v>36</v>
      </c>
      <c r="B72" s="42"/>
      <c r="C72" s="42"/>
      <c r="D72" s="42"/>
      <c r="E72" s="42"/>
      <c r="F72" s="13"/>
      <c r="G72" s="15"/>
      <c r="H72" s="15" t="s">
        <v>21</v>
      </c>
      <c r="I72" s="37">
        <v>31.352887720559099</v>
      </c>
      <c r="J72" s="37">
        <v>62.012251805647097</v>
      </c>
      <c r="K72" s="37">
        <v>53.285638358143203</v>
      </c>
      <c r="M72" s="57"/>
      <c r="N72" s="57"/>
      <c r="O72" s="29"/>
      <c r="P72" s="29"/>
      <c r="Q72" s="29"/>
      <c r="R72" s="29"/>
      <c r="S72" s="29"/>
      <c r="T72" s="29"/>
      <c r="U72" s="29"/>
      <c r="V72" s="3"/>
      <c r="W72" s="9"/>
      <c r="X72" s="9"/>
      <c r="Y72" s="14"/>
      <c r="Z72" s="14"/>
      <c r="AA72" s="14"/>
      <c r="AB72" s="14"/>
      <c r="AC72" s="14"/>
      <c r="AD72" s="14"/>
    </row>
    <row r="73" spans="1:30" ht="16.5" thickBot="1" x14ac:dyDescent="0.3">
      <c r="A73" s="42" t="s">
        <v>37</v>
      </c>
      <c r="B73" s="42"/>
      <c r="C73" s="42"/>
      <c r="D73" s="42"/>
      <c r="E73" s="42"/>
      <c r="F73" s="13"/>
      <c r="G73" s="50"/>
      <c r="H73" s="50"/>
      <c r="I73" s="50"/>
      <c r="J73" s="50"/>
      <c r="K73" s="50"/>
      <c r="M73" s="57"/>
      <c r="N73" s="57"/>
      <c r="O73" s="29"/>
      <c r="P73" s="29"/>
      <c r="Q73" s="29"/>
      <c r="R73" s="29"/>
      <c r="S73" s="29"/>
      <c r="T73" s="29"/>
      <c r="U73" s="29"/>
      <c r="V73" s="3"/>
      <c r="W73" s="9"/>
      <c r="X73" s="9"/>
      <c r="Y73" s="9"/>
      <c r="Z73" s="9"/>
      <c r="AA73" s="9"/>
      <c r="AB73" s="9"/>
      <c r="AC73" s="9"/>
      <c r="AD73" s="9"/>
    </row>
    <row r="74" spans="1:30" ht="16.5" thickTop="1" x14ac:dyDescent="0.25">
      <c r="A74" s="42"/>
      <c r="B74" s="42"/>
      <c r="C74" s="42"/>
      <c r="D74" s="42"/>
      <c r="E74" s="42"/>
      <c r="F74" s="13"/>
      <c r="G74" s="42"/>
      <c r="H74" s="42"/>
      <c r="I74" s="42"/>
      <c r="J74" s="42"/>
      <c r="K74" s="42"/>
      <c r="M74" s="29"/>
      <c r="N74" s="29"/>
      <c r="O74" s="29"/>
      <c r="P74" s="29"/>
      <c r="Q74" s="29"/>
      <c r="R74" s="29"/>
      <c r="S74" s="29"/>
      <c r="T74" s="29"/>
      <c r="U74" s="29"/>
      <c r="V74" s="3"/>
      <c r="W74" s="29"/>
      <c r="X74" s="29"/>
      <c r="Y74" s="29"/>
      <c r="Z74" s="29"/>
      <c r="AA74" s="29"/>
      <c r="AB74" s="29"/>
      <c r="AC74" s="29"/>
      <c r="AD74" s="29"/>
    </row>
    <row r="75" spans="1:30" x14ac:dyDescent="0.25">
      <c r="A75" s="42"/>
      <c r="B75" s="42"/>
      <c r="C75" s="42"/>
      <c r="D75" s="42"/>
      <c r="E75" s="42"/>
      <c r="F75" s="15"/>
      <c r="G75" s="42" t="s">
        <v>36</v>
      </c>
      <c r="H75" s="42"/>
      <c r="I75" s="42"/>
      <c r="J75" s="42"/>
      <c r="K75" s="42"/>
      <c r="M75" s="29"/>
      <c r="N75" s="29"/>
      <c r="O75" s="29"/>
      <c r="P75" s="29"/>
      <c r="Q75" s="29"/>
      <c r="R75" s="29"/>
      <c r="S75" s="29"/>
      <c r="T75" s="29"/>
      <c r="U75" s="29"/>
      <c r="V75" s="10"/>
      <c r="W75" s="57"/>
      <c r="X75" s="29"/>
      <c r="Y75" s="29"/>
      <c r="Z75" s="29"/>
      <c r="AA75" s="29"/>
      <c r="AB75" s="29"/>
      <c r="AC75" s="29"/>
      <c r="AD75" s="29"/>
    </row>
    <row r="76" spans="1:30" x14ac:dyDescent="0.25">
      <c r="A76" s="42"/>
      <c r="B76" s="42"/>
      <c r="C76" s="42"/>
      <c r="D76" s="42"/>
      <c r="E76" s="42"/>
      <c r="F76" s="47"/>
      <c r="G76" s="42" t="s">
        <v>37</v>
      </c>
      <c r="H76" s="42"/>
      <c r="I76" s="42"/>
      <c r="J76" s="42"/>
      <c r="K76" s="42"/>
      <c r="M76" s="29"/>
      <c r="N76" s="29"/>
      <c r="O76" s="29"/>
      <c r="P76" s="29"/>
      <c r="Q76" s="29"/>
      <c r="R76" s="29"/>
      <c r="S76" s="29"/>
      <c r="T76" s="29"/>
      <c r="U76" s="29"/>
      <c r="V76" s="35"/>
      <c r="W76" s="57"/>
      <c r="X76" s="29"/>
      <c r="Y76" s="29"/>
      <c r="Z76" s="29"/>
      <c r="AA76" s="29"/>
      <c r="AB76" s="29"/>
      <c r="AC76" s="29"/>
      <c r="AD76" s="29"/>
    </row>
    <row r="77" spans="1:30" x14ac:dyDescent="0.25"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:30" x14ac:dyDescent="0.25"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:30" x14ac:dyDescent="0.25"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:30" x14ac:dyDescent="0.25"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3:30" x14ac:dyDescent="0.25"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3:30" x14ac:dyDescent="0.25"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3:30" x14ac:dyDescent="0.25"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3:30" x14ac:dyDescent="0.25"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3:30" x14ac:dyDescent="0.25"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3:30" x14ac:dyDescent="0.25"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3:30" x14ac:dyDescent="0.25"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3:30" x14ac:dyDescent="0.25"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3:30" x14ac:dyDescent="0.25"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3:30" x14ac:dyDescent="0.25"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3:30" x14ac:dyDescent="0.25"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3:30" x14ac:dyDescent="0.25"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3:30" x14ac:dyDescent="0.25"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3:30" x14ac:dyDescent="0.25"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3:30" x14ac:dyDescent="0.25"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3:30" x14ac:dyDescent="0.25"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3:30" x14ac:dyDescent="0.25"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3:30" x14ac:dyDescent="0.25"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3:30" x14ac:dyDescent="0.25"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3:30" x14ac:dyDescent="0.25"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3:30" x14ac:dyDescent="0.25"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3:30" x14ac:dyDescent="0.25"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3:30" x14ac:dyDescent="0.25"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3:30" x14ac:dyDescent="0.25"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3:30" x14ac:dyDescent="0.25"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3:30" x14ac:dyDescent="0.25"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3:30" x14ac:dyDescent="0.25"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3:30" x14ac:dyDescent="0.25"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3:30" x14ac:dyDescent="0.25"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3:30" x14ac:dyDescent="0.25"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3:30" x14ac:dyDescent="0.25"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3:30" x14ac:dyDescent="0.25"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3:30" x14ac:dyDescent="0.25"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3:30" x14ac:dyDescent="0.25"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3:30" x14ac:dyDescent="0.25"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3:30" x14ac:dyDescent="0.25"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3:30" x14ac:dyDescent="0.25"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3:30" x14ac:dyDescent="0.25"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3:30" x14ac:dyDescent="0.25"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3:30" x14ac:dyDescent="0.25"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3:30" x14ac:dyDescent="0.25"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3:30" x14ac:dyDescent="0.25"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3:30" x14ac:dyDescent="0.25"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3:30" x14ac:dyDescent="0.25"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3:30" x14ac:dyDescent="0.25"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3:30" x14ac:dyDescent="0.25"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3:30" x14ac:dyDescent="0.25"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3:30" x14ac:dyDescent="0.25"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3:30" x14ac:dyDescent="0.25"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</sheetData>
  <mergeCells count="4">
    <mergeCell ref="A1:E2"/>
    <mergeCell ref="G1:K2"/>
    <mergeCell ref="C3:E3"/>
    <mergeCell ref="I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73"/>
  <sheetViews>
    <sheetView zoomScale="110" zoomScaleNormal="80" zoomScalePageLayoutView="80" workbookViewId="0">
      <selection activeCell="V43" sqref="V43"/>
    </sheetView>
  </sheetViews>
  <sheetFormatPr defaultColWidth="11" defaultRowHeight="15.75" x14ac:dyDescent="0.25"/>
  <sheetData>
    <row r="1" spans="1:26" ht="15.95" customHeight="1" x14ac:dyDescent="0.25">
      <c r="A1" s="90" t="s">
        <v>39</v>
      </c>
      <c r="B1" s="90"/>
      <c r="C1" s="90"/>
      <c r="D1" s="90"/>
      <c r="E1" s="90"/>
      <c r="F1" s="90"/>
      <c r="G1" s="90"/>
      <c r="H1" s="90"/>
      <c r="I1" s="22"/>
      <c r="J1" s="78" t="s">
        <v>56</v>
      </c>
      <c r="K1" s="75"/>
      <c r="L1" s="75"/>
      <c r="M1" s="75"/>
      <c r="N1" s="75"/>
      <c r="O1" s="75"/>
      <c r="P1" s="75"/>
      <c r="Q1" s="75"/>
      <c r="R1" s="36"/>
      <c r="S1" s="78" t="s">
        <v>57</v>
      </c>
      <c r="T1" s="75"/>
      <c r="U1" s="75"/>
      <c r="V1" s="75"/>
      <c r="W1" s="75"/>
      <c r="X1" s="75"/>
      <c r="Y1" s="75"/>
      <c r="Z1" s="75"/>
    </row>
    <row r="2" spans="1:26" ht="16.5" thickBot="1" x14ac:dyDescent="0.3">
      <c r="A2" s="91"/>
      <c r="B2" s="91"/>
      <c r="C2" s="91"/>
      <c r="D2" s="91"/>
      <c r="E2" s="91"/>
      <c r="F2" s="91"/>
      <c r="G2" s="91"/>
      <c r="H2" s="91"/>
      <c r="I2" s="22"/>
      <c r="J2" s="77" t="s">
        <v>55</v>
      </c>
      <c r="K2" s="76"/>
      <c r="L2" s="76"/>
      <c r="M2" s="76"/>
      <c r="N2" s="76"/>
      <c r="O2" s="76"/>
      <c r="P2" s="76"/>
      <c r="Q2" s="76"/>
      <c r="R2" s="36"/>
      <c r="S2" s="77" t="s">
        <v>58</v>
      </c>
      <c r="T2" s="76"/>
      <c r="U2" s="76"/>
      <c r="V2" s="76"/>
      <c r="W2" s="76"/>
      <c r="X2" s="76"/>
      <c r="Y2" s="76"/>
      <c r="Z2" s="76"/>
    </row>
    <row r="3" spans="1:26" ht="16.5" thickTop="1" x14ac:dyDescent="0.25">
      <c r="A3" s="33" t="s">
        <v>1</v>
      </c>
      <c r="B3" s="92" t="s">
        <v>40</v>
      </c>
      <c r="C3" s="84" t="s">
        <v>3</v>
      </c>
      <c r="D3" s="84"/>
      <c r="E3" s="84"/>
      <c r="F3" s="84"/>
      <c r="G3" s="84"/>
      <c r="H3" s="84"/>
      <c r="I3" s="22"/>
      <c r="J3" s="33" t="s">
        <v>1</v>
      </c>
      <c r="K3" s="92" t="s">
        <v>40</v>
      </c>
      <c r="L3" s="84" t="s">
        <v>4</v>
      </c>
      <c r="M3" s="84"/>
      <c r="N3" s="84"/>
      <c r="O3" s="84"/>
      <c r="P3" s="84"/>
      <c r="Q3" s="84"/>
      <c r="R3" s="36"/>
      <c r="S3" s="32" t="s">
        <v>1</v>
      </c>
      <c r="T3" s="32" t="s">
        <v>41</v>
      </c>
      <c r="U3" s="83" t="s">
        <v>4</v>
      </c>
      <c r="V3" s="83"/>
      <c r="W3" s="83"/>
      <c r="X3" s="83"/>
      <c r="Y3" s="83"/>
      <c r="Z3" s="83"/>
    </row>
    <row r="4" spans="1:26" x14ac:dyDescent="0.25">
      <c r="A4" s="10"/>
      <c r="B4" s="93"/>
      <c r="C4" s="11"/>
      <c r="D4" s="11"/>
      <c r="E4" s="11"/>
      <c r="F4" s="11"/>
      <c r="G4" s="11"/>
      <c r="H4" s="11"/>
      <c r="I4" s="22"/>
      <c r="J4" s="10"/>
      <c r="K4" s="93"/>
      <c r="L4" s="11"/>
      <c r="M4" s="11"/>
      <c r="N4" s="11"/>
      <c r="O4" s="11"/>
      <c r="P4" s="11"/>
      <c r="Q4" s="11"/>
      <c r="R4" s="36"/>
      <c r="S4" s="3"/>
      <c r="T4" s="3"/>
      <c r="U4" s="7"/>
      <c r="V4" s="7"/>
      <c r="W4" s="7"/>
      <c r="X4" s="7"/>
      <c r="Y4" s="7"/>
      <c r="Z4" s="7"/>
    </row>
    <row r="5" spans="1:26" x14ac:dyDescent="0.25">
      <c r="A5" s="10"/>
      <c r="B5" s="10"/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22"/>
      <c r="J5" s="10"/>
      <c r="K5" s="10"/>
      <c r="L5" s="10" t="s">
        <v>5</v>
      </c>
      <c r="M5" s="10" t="s">
        <v>6</v>
      </c>
      <c r="N5" s="10" t="s">
        <v>7</v>
      </c>
      <c r="O5" s="10" t="s">
        <v>8</v>
      </c>
      <c r="P5" s="10" t="s">
        <v>9</v>
      </c>
      <c r="Q5" s="10" t="s">
        <v>10</v>
      </c>
      <c r="R5" s="36"/>
      <c r="S5" s="3"/>
      <c r="T5" s="3"/>
      <c r="U5" s="3" t="s">
        <v>5</v>
      </c>
      <c r="V5" s="3" t="s">
        <v>6</v>
      </c>
      <c r="W5" s="3" t="s">
        <v>7</v>
      </c>
      <c r="X5" s="3" t="s">
        <v>8</v>
      </c>
      <c r="Y5" s="3" t="s">
        <v>9</v>
      </c>
      <c r="Z5" s="3" t="s">
        <v>10</v>
      </c>
    </row>
    <row r="6" spans="1:26" x14ac:dyDescent="0.25">
      <c r="A6" s="11"/>
      <c r="B6" s="11"/>
      <c r="C6" s="11"/>
      <c r="D6" s="11"/>
      <c r="E6" s="11"/>
      <c r="F6" s="11"/>
      <c r="G6" s="11"/>
      <c r="H6" s="11"/>
      <c r="I6" s="22"/>
      <c r="J6" s="11"/>
      <c r="K6" s="11"/>
      <c r="L6" s="11"/>
      <c r="M6" s="11"/>
      <c r="N6" s="11"/>
      <c r="O6" s="11"/>
      <c r="P6" s="11"/>
      <c r="Q6" s="11"/>
      <c r="R6" s="36"/>
      <c r="S6" s="7"/>
      <c r="T6" s="7"/>
      <c r="U6" s="7"/>
      <c r="V6" s="7"/>
      <c r="W6" s="7"/>
      <c r="X6" s="7"/>
      <c r="Y6" s="7"/>
      <c r="Z6" s="7"/>
    </row>
    <row r="7" spans="1:26" x14ac:dyDescent="0.25">
      <c r="A7" s="22" t="s">
        <v>11</v>
      </c>
      <c r="B7" s="22"/>
      <c r="C7" s="22"/>
      <c r="D7" s="22"/>
      <c r="E7" s="22"/>
      <c r="F7" s="22"/>
      <c r="G7" s="22"/>
      <c r="H7" s="22"/>
      <c r="I7" s="22"/>
      <c r="J7" s="22" t="s">
        <v>11</v>
      </c>
      <c r="K7" s="22"/>
      <c r="L7" s="22"/>
      <c r="M7" s="22"/>
      <c r="N7" s="22"/>
      <c r="O7" s="22"/>
      <c r="P7" s="22"/>
      <c r="Q7" s="22"/>
      <c r="R7" s="36"/>
      <c r="S7" s="51" t="s">
        <v>11</v>
      </c>
      <c r="T7" s="36"/>
      <c r="U7" s="36"/>
      <c r="V7" s="36"/>
      <c r="W7" s="36"/>
      <c r="X7" s="36"/>
      <c r="Y7" s="36"/>
      <c r="Z7" s="36"/>
    </row>
    <row r="8" spans="1:26" x14ac:dyDescent="0.25">
      <c r="A8" s="22"/>
      <c r="B8" s="10" t="s">
        <v>42</v>
      </c>
      <c r="C8" s="18">
        <v>1.5299999999999999E-2</v>
      </c>
      <c r="D8" s="14">
        <f>0.0326*2</f>
        <v>6.5199999999999994E-2</v>
      </c>
      <c r="E8" s="14">
        <f>0.0326*2</f>
        <v>6.5199999999999994E-2</v>
      </c>
      <c r="F8" s="17">
        <v>0</v>
      </c>
      <c r="G8" s="14">
        <v>0</v>
      </c>
      <c r="H8" s="17">
        <v>1.5299999999999999E-2</v>
      </c>
      <c r="I8" s="22"/>
      <c r="J8" s="10"/>
      <c r="K8" s="10" t="s">
        <v>42</v>
      </c>
      <c r="L8" s="14">
        <f>0.00218702865761689*2</f>
        <v>4.3740573152337798E-3</v>
      </c>
      <c r="M8" s="14">
        <f t="shared" ref="M8:Q8" si="0">0.00218702865761689*2</f>
        <v>4.3740573152337798E-3</v>
      </c>
      <c r="N8" s="14">
        <f t="shared" si="0"/>
        <v>4.3740573152337798E-3</v>
      </c>
      <c r="O8" s="14">
        <f t="shared" si="0"/>
        <v>4.3740573152337798E-3</v>
      </c>
      <c r="P8" s="14">
        <f t="shared" si="0"/>
        <v>4.3740573152337798E-3</v>
      </c>
      <c r="Q8" s="14">
        <f t="shared" si="0"/>
        <v>4.3740573152337798E-3</v>
      </c>
      <c r="R8" s="36"/>
      <c r="S8" s="36"/>
      <c r="T8" s="10" t="s">
        <v>43</v>
      </c>
      <c r="U8" s="17">
        <v>1E-3</v>
      </c>
      <c r="V8" s="17">
        <v>1E-3</v>
      </c>
      <c r="W8" s="17">
        <v>1E-3</v>
      </c>
      <c r="X8" s="17">
        <v>1E-3</v>
      </c>
      <c r="Y8" s="17">
        <v>1E-3</v>
      </c>
      <c r="Z8" s="17">
        <v>1E-3</v>
      </c>
    </row>
    <row r="9" spans="1:26" x14ac:dyDescent="0.25">
      <c r="A9" s="22"/>
      <c r="B9" s="10" t="s">
        <v>44</v>
      </c>
      <c r="C9" s="18">
        <v>9.7000000000000003E-3</v>
      </c>
      <c r="D9" s="14">
        <f>0.0292*2</f>
        <v>5.8400000000000001E-2</v>
      </c>
      <c r="E9" s="14">
        <f>0.0292*2</f>
        <v>5.8400000000000001E-2</v>
      </c>
      <c r="F9" s="14">
        <v>0</v>
      </c>
      <c r="G9" s="14">
        <v>0</v>
      </c>
      <c r="H9" s="14">
        <v>0</v>
      </c>
      <c r="I9" s="22"/>
      <c r="J9" s="10"/>
      <c r="K9" s="10" t="s">
        <v>44</v>
      </c>
      <c r="L9" s="15">
        <v>8.7139423076923082E-4</v>
      </c>
      <c r="M9" s="14">
        <f>0.00435697115384615*2</f>
        <v>8.7139423076922993E-3</v>
      </c>
      <c r="N9" s="15">
        <v>8.7139423076923082E-4</v>
      </c>
      <c r="O9" s="14">
        <f t="shared" ref="O9:P9" si="1">0.00435697115384615*2</f>
        <v>8.7139423076922993E-3</v>
      </c>
      <c r="P9" s="14">
        <f t="shared" si="1"/>
        <v>8.7139423076922993E-3</v>
      </c>
      <c r="Q9" s="10">
        <v>6.9000000000000006E-2</v>
      </c>
      <c r="R9" s="36"/>
      <c r="S9" s="36"/>
      <c r="T9" s="10" t="s">
        <v>45</v>
      </c>
      <c r="U9" s="17">
        <v>1E-3</v>
      </c>
      <c r="V9" s="17">
        <v>1E-3</v>
      </c>
      <c r="W9" s="17">
        <v>1E-3</v>
      </c>
      <c r="X9" s="17">
        <v>1E-3</v>
      </c>
      <c r="Y9" s="17">
        <v>1E-3</v>
      </c>
      <c r="Z9" s="17">
        <v>1E-3</v>
      </c>
    </row>
    <row r="10" spans="1:26" x14ac:dyDescent="0.25">
      <c r="A10" s="22" t="s">
        <v>22</v>
      </c>
      <c r="B10" s="22"/>
      <c r="C10" s="22"/>
      <c r="D10" s="22"/>
      <c r="E10" s="22"/>
      <c r="F10" s="22"/>
      <c r="G10" s="22"/>
      <c r="H10" s="22"/>
      <c r="I10" s="22"/>
      <c r="J10" s="22" t="s">
        <v>22</v>
      </c>
      <c r="K10" s="22"/>
      <c r="L10" s="22"/>
      <c r="M10" s="22"/>
      <c r="N10" s="22"/>
      <c r="O10" s="22"/>
      <c r="P10" s="22"/>
      <c r="Q10" s="22"/>
      <c r="R10" s="36"/>
      <c r="S10" s="10" t="s">
        <v>22</v>
      </c>
      <c r="T10" s="36"/>
      <c r="U10" s="36"/>
      <c r="V10" s="36"/>
      <c r="W10" s="36"/>
      <c r="X10" s="36"/>
      <c r="Y10" s="36"/>
      <c r="Z10" s="36"/>
    </row>
    <row r="11" spans="1:26" x14ac:dyDescent="0.25">
      <c r="A11" s="22"/>
      <c r="B11" s="10" t="s">
        <v>42</v>
      </c>
      <c r="C11" s="15">
        <v>1.7070672584499829E-2</v>
      </c>
      <c r="D11" s="15">
        <v>1.7070672584499829E-2</v>
      </c>
      <c r="E11" s="15">
        <v>1.7070672584499829E-2</v>
      </c>
      <c r="F11" s="30">
        <v>1.7070672584499829E-2</v>
      </c>
      <c r="G11" s="30">
        <v>1.7070672584499829E-2</v>
      </c>
      <c r="H11" s="30">
        <v>1.7070672584499829E-2</v>
      </c>
      <c r="I11" s="22"/>
      <c r="J11" s="10"/>
      <c r="K11" s="10" t="s">
        <v>42</v>
      </c>
      <c r="L11" s="15">
        <v>0.18321568240907959</v>
      </c>
      <c r="M11" s="15">
        <f>0.005*2</f>
        <v>0.01</v>
      </c>
      <c r="N11" s="15">
        <v>0.15660679726504159</v>
      </c>
      <c r="O11" s="15">
        <f>0.005*2</f>
        <v>0.01</v>
      </c>
      <c r="P11" s="15">
        <f t="shared" ref="P11:Q11" si="2">0.005*2</f>
        <v>0.01</v>
      </c>
      <c r="Q11" s="15">
        <f t="shared" si="2"/>
        <v>0.01</v>
      </c>
      <c r="R11" s="36"/>
      <c r="S11" s="36"/>
      <c r="T11" s="10" t="s">
        <v>43</v>
      </c>
      <c r="U11" s="10">
        <v>0.208989200458402</v>
      </c>
      <c r="V11" s="15">
        <f>0.005*2</f>
        <v>0.01</v>
      </c>
      <c r="W11" s="15">
        <v>0.1828160171510558</v>
      </c>
      <c r="X11" s="15">
        <f t="shared" ref="X11:Z12" si="3">0.005*2</f>
        <v>0.01</v>
      </c>
      <c r="Y11" s="15">
        <f t="shared" si="3"/>
        <v>0.01</v>
      </c>
      <c r="Z11" s="15">
        <f t="shared" si="3"/>
        <v>0.01</v>
      </c>
    </row>
    <row r="12" spans="1:26" x14ac:dyDescent="0.25">
      <c r="A12" s="22" t="s">
        <v>24</v>
      </c>
      <c r="B12" s="22"/>
      <c r="C12" s="22"/>
      <c r="D12" s="22"/>
      <c r="E12" s="22"/>
      <c r="F12" s="22"/>
      <c r="G12" s="22"/>
      <c r="H12" s="22"/>
      <c r="I12" s="22"/>
      <c r="J12" s="10"/>
      <c r="K12" s="10" t="s">
        <v>44</v>
      </c>
      <c r="L12" s="15">
        <f>0.005*2</f>
        <v>0.01</v>
      </c>
      <c r="M12" s="15">
        <f t="shared" ref="M12:N12" si="4">0.005*2</f>
        <v>0.01</v>
      </c>
      <c r="N12" s="15">
        <f t="shared" si="4"/>
        <v>0.01</v>
      </c>
      <c r="O12" s="17">
        <v>1E-3</v>
      </c>
      <c r="P12" s="17">
        <v>1E-3</v>
      </c>
      <c r="Q12" s="17">
        <v>1E-3</v>
      </c>
      <c r="R12" s="36"/>
      <c r="S12" s="36"/>
      <c r="T12" s="10" t="s">
        <v>45</v>
      </c>
      <c r="U12" s="15">
        <f t="shared" ref="U12:W12" si="5">0.005*2</f>
        <v>0.01</v>
      </c>
      <c r="V12" s="15">
        <f t="shared" si="5"/>
        <v>0.01</v>
      </c>
      <c r="W12" s="15">
        <f t="shared" si="5"/>
        <v>0.01</v>
      </c>
      <c r="X12" s="15">
        <f t="shared" si="3"/>
        <v>0.01</v>
      </c>
      <c r="Y12" s="15">
        <f t="shared" si="3"/>
        <v>0.01</v>
      </c>
      <c r="Z12" s="15">
        <f t="shared" si="3"/>
        <v>0.01</v>
      </c>
    </row>
    <row r="13" spans="1:26" x14ac:dyDescent="0.25">
      <c r="A13" s="10"/>
      <c r="B13" s="15" t="s">
        <v>42</v>
      </c>
      <c r="C13" s="30">
        <v>1.4143471373613941E-2</v>
      </c>
      <c r="D13" s="30">
        <f>0.0707173568680697*2</f>
        <v>0.14143471373613939</v>
      </c>
      <c r="E13" s="30">
        <v>1.4143471373613941E-2</v>
      </c>
      <c r="F13" s="30">
        <v>1.4143471373613941E-2</v>
      </c>
      <c r="G13" s="30">
        <f>0.0707173568680697*2</f>
        <v>0.14143471373613939</v>
      </c>
      <c r="H13" s="30">
        <v>1.4143471373613941E-2</v>
      </c>
      <c r="I13" s="22"/>
      <c r="J13" s="22" t="s">
        <v>24</v>
      </c>
      <c r="K13" s="22"/>
      <c r="L13" s="22"/>
      <c r="M13" s="22"/>
      <c r="N13" s="22"/>
      <c r="O13" s="22"/>
      <c r="P13" s="22"/>
      <c r="Q13" s="22"/>
      <c r="R13" s="36"/>
      <c r="S13" s="10" t="s">
        <v>24</v>
      </c>
      <c r="T13" s="36"/>
      <c r="U13" s="36"/>
      <c r="V13" s="36"/>
      <c r="W13" s="36"/>
      <c r="X13" s="36"/>
      <c r="Y13" s="36"/>
      <c r="Z13" s="36"/>
    </row>
    <row r="14" spans="1:26" x14ac:dyDescent="0.25">
      <c r="A14" s="22" t="s">
        <v>26</v>
      </c>
      <c r="B14" s="22"/>
      <c r="C14" s="22"/>
      <c r="D14" s="22"/>
      <c r="E14" s="22"/>
      <c r="F14" s="22"/>
      <c r="G14" s="22"/>
      <c r="H14" s="22"/>
      <c r="I14" s="22"/>
      <c r="J14" s="10"/>
      <c r="K14" s="10" t="s">
        <v>42</v>
      </c>
      <c r="L14" s="15">
        <f>0.00490196078431373*2</f>
        <v>9.8039215686274595E-3</v>
      </c>
      <c r="M14" s="15">
        <f>0.00490196078431373*2</f>
        <v>9.8039215686274595E-3</v>
      </c>
      <c r="N14" s="10">
        <v>0.36259303092370587</v>
      </c>
      <c r="O14" s="15">
        <f t="shared" ref="O14:Q14" si="6">0.00490196078431373*2</f>
        <v>9.8039215686274595E-3</v>
      </c>
      <c r="P14" s="15">
        <f t="shared" si="6"/>
        <v>9.8039215686274595E-3</v>
      </c>
      <c r="Q14" s="15">
        <f t="shared" si="6"/>
        <v>9.8039215686274595E-3</v>
      </c>
      <c r="R14" s="36"/>
      <c r="S14" s="36"/>
      <c r="T14" s="10" t="s">
        <v>43</v>
      </c>
      <c r="U14" s="17">
        <v>8.7168758716875871E-4</v>
      </c>
      <c r="V14" s="15">
        <f>0.00435843793584379*2</f>
        <v>8.7168758716875804E-3</v>
      </c>
      <c r="W14" s="17">
        <v>8.7168758716875871E-4</v>
      </c>
      <c r="X14" s="15">
        <f t="shared" ref="X14:Y14" si="7">0.00435843793584379*2</f>
        <v>8.7168758716875804E-3</v>
      </c>
      <c r="Y14" s="15">
        <f t="shared" si="7"/>
        <v>8.7168758716875804E-3</v>
      </c>
      <c r="Z14" s="17">
        <v>8.7168758716875871E-4</v>
      </c>
    </row>
    <row r="15" spans="1:26" x14ac:dyDescent="0.25">
      <c r="A15" s="10"/>
      <c r="B15" s="15" t="s">
        <v>42</v>
      </c>
      <c r="C15" s="36">
        <v>2.0833333333333332E-2</v>
      </c>
      <c r="D15" s="30">
        <f>0.104166666666667*2</f>
        <v>0.20833333333333401</v>
      </c>
      <c r="E15" s="30">
        <f t="shared" ref="E15:F15" si="8">0.104166666666667*2</f>
        <v>0.20833333333333401</v>
      </c>
      <c r="F15" s="30">
        <f t="shared" si="8"/>
        <v>0.20833333333333401</v>
      </c>
      <c r="G15" s="36">
        <v>2.0833333333333332E-2</v>
      </c>
      <c r="H15" s="36">
        <v>2.0833333333333332E-2</v>
      </c>
      <c r="I15" s="22"/>
      <c r="J15" s="22" t="s">
        <v>26</v>
      </c>
      <c r="K15" s="22"/>
      <c r="L15" s="22"/>
      <c r="M15" s="22"/>
      <c r="N15" s="22"/>
      <c r="O15" s="22"/>
      <c r="P15" s="22"/>
      <c r="Q15" s="22"/>
      <c r="R15" s="36"/>
      <c r="S15" s="36"/>
      <c r="T15" s="10" t="s">
        <v>45</v>
      </c>
      <c r="U15" s="17">
        <v>1E-3</v>
      </c>
      <c r="V15" s="17">
        <v>1E-3</v>
      </c>
      <c r="W15" s="10">
        <v>1.629434652676776</v>
      </c>
      <c r="X15" s="17">
        <v>1E-3</v>
      </c>
      <c r="Y15" s="17">
        <v>1E-3</v>
      </c>
      <c r="Z15" s="17">
        <v>1E-3</v>
      </c>
    </row>
    <row r="16" spans="1:26" x14ac:dyDescent="0.25">
      <c r="A16" s="22" t="s">
        <v>27</v>
      </c>
      <c r="B16" s="22"/>
      <c r="C16" s="22"/>
      <c r="D16" s="22"/>
      <c r="E16" s="22"/>
      <c r="F16" s="22"/>
      <c r="G16" s="22"/>
      <c r="H16" s="22"/>
      <c r="I16" s="22"/>
      <c r="J16" s="10"/>
      <c r="K16" s="10" t="s">
        <v>42</v>
      </c>
      <c r="L16" s="36">
        <f>0.00439212930428672*2</f>
        <v>8.7842586085734396E-3</v>
      </c>
      <c r="M16" s="36">
        <f t="shared" ref="M16:Q16" si="9">0.00439212930428672*2</f>
        <v>8.7842586085734396E-3</v>
      </c>
      <c r="N16" s="36">
        <f t="shared" si="9"/>
        <v>8.7842586085734396E-3</v>
      </c>
      <c r="O16" s="36">
        <f t="shared" si="9"/>
        <v>8.7842586085734396E-3</v>
      </c>
      <c r="P16" s="36">
        <f t="shared" si="9"/>
        <v>8.7842586085734396E-3</v>
      </c>
      <c r="Q16" s="36">
        <f t="shared" si="9"/>
        <v>8.7842586085734396E-3</v>
      </c>
      <c r="R16" s="36"/>
      <c r="S16" s="10" t="s">
        <v>26</v>
      </c>
      <c r="T16" s="36"/>
      <c r="U16" s="36"/>
      <c r="V16" s="36"/>
      <c r="W16" s="36"/>
      <c r="X16" s="36"/>
      <c r="Y16" s="36"/>
      <c r="Z16" s="36"/>
    </row>
    <row r="17" spans="1:26" x14ac:dyDescent="0.25">
      <c r="A17" s="10"/>
      <c r="B17" s="15" t="s">
        <v>44</v>
      </c>
      <c r="C17" s="15">
        <v>5.2863063520257126E-3</v>
      </c>
      <c r="D17" s="15">
        <f t="shared" ref="D17:F17" si="10">0.0264315317601286*2</f>
        <v>5.28630635202572E-2</v>
      </c>
      <c r="E17" s="15">
        <f t="shared" si="10"/>
        <v>5.28630635202572E-2</v>
      </c>
      <c r="F17" s="15">
        <f t="shared" si="10"/>
        <v>5.28630635202572E-2</v>
      </c>
      <c r="G17" s="15">
        <f>0.0264315317601286*2</f>
        <v>5.28630635202572E-2</v>
      </c>
      <c r="H17" s="15">
        <v>5.2863063520257126E-3</v>
      </c>
      <c r="I17" s="22"/>
      <c r="J17" s="22" t="s">
        <v>27</v>
      </c>
      <c r="K17" s="22"/>
      <c r="L17" s="22"/>
      <c r="M17" s="22"/>
      <c r="N17" s="22"/>
      <c r="O17" s="22"/>
      <c r="P17" s="22"/>
      <c r="Q17" s="22"/>
      <c r="R17" s="36"/>
      <c r="S17" s="36"/>
      <c r="T17" s="10" t="s">
        <v>43</v>
      </c>
      <c r="U17" s="36">
        <v>8.7017055342847207E-4</v>
      </c>
      <c r="V17" s="36">
        <v>8.7017055342847207E-4</v>
      </c>
      <c r="W17" s="36">
        <v>8.7017055342847207E-4</v>
      </c>
      <c r="X17" s="36">
        <f>0.00435085276714236*2</f>
        <v>8.7017055342847194E-3</v>
      </c>
      <c r="Y17" s="36">
        <f>0.00435085276714236*2</f>
        <v>8.7017055342847194E-3</v>
      </c>
      <c r="Z17" s="36">
        <v>8.7017055342847207E-4</v>
      </c>
    </row>
    <row r="18" spans="1:26" x14ac:dyDescent="0.25">
      <c r="A18" s="22" t="s">
        <v>28</v>
      </c>
      <c r="B18" s="22"/>
      <c r="C18" s="22"/>
      <c r="D18" s="22"/>
      <c r="E18" s="22"/>
      <c r="F18" s="22"/>
      <c r="G18" s="22"/>
      <c r="H18" s="22"/>
      <c r="I18" s="22"/>
      <c r="J18" s="10"/>
      <c r="K18" s="10" t="s">
        <v>44</v>
      </c>
      <c r="L18" s="15">
        <f>0.00500600720865038*2</f>
        <v>1.001201441730076E-2</v>
      </c>
      <c r="M18" s="15">
        <f t="shared" ref="M18:Q18" si="11">0.00500600720865038*2</f>
        <v>1.001201441730076E-2</v>
      </c>
      <c r="N18" s="15">
        <f t="shared" si="11"/>
        <v>1.001201441730076E-2</v>
      </c>
      <c r="O18" s="15">
        <f t="shared" si="11"/>
        <v>1.001201441730076E-2</v>
      </c>
      <c r="P18" s="15">
        <f t="shared" si="11"/>
        <v>1.001201441730076E-2</v>
      </c>
      <c r="Q18" s="15">
        <f t="shared" si="11"/>
        <v>1.001201441730076E-2</v>
      </c>
      <c r="R18" s="36"/>
      <c r="S18" s="36"/>
      <c r="T18" s="10" t="s">
        <v>45</v>
      </c>
      <c r="U18" s="36">
        <v>1E-3</v>
      </c>
      <c r="V18" s="36">
        <v>1E-3</v>
      </c>
      <c r="W18" s="36">
        <v>1E-3</v>
      </c>
      <c r="X18" s="36">
        <v>1E-3</v>
      </c>
      <c r="Y18" s="36">
        <f>0.005*2</f>
        <v>0.01</v>
      </c>
      <c r="Z18" s="36">
        <v>1E-3</v>
      </c>
    </row>
    <row r="19" spans="1:26" x14ac:dyDescent="0.25">
      <c r="A19" s="10"/>
      <c r="B19" s="15" t="s">
        <v>42</v>
      </c>
      <c r="C19" s="14">
        <v>1.094762655456297E-2</v>
      </c>
      <c r="D19" s="14">
        <f>0.0547381327728149*2</f>
        <v>0.10947626554562979</v>
      </c>
      <c r="E19" s="14">
        <v>1.094762655456297E-2</v>
      </c>
      <c r="F19" s="14">
        <f>0.0547381327728149*2</f>
        <v>0.10947626554562979</v>
      </c>
      <c r="G19" s="14">
        <v>1.094762655456297E-2</v>
      </c>
      <c r="H19" s="14">
        <v>1.094762655456297E-2</v>
      </c>
      <c r="I19" s="22"/>
      <c r="J19" s="22" t="s">
        <v>28</v>
      </c>
      <c r="K19" s="22"/>
      <c r="L19" s="22"/>
      <c r="M19" s="22"/>
      <c r="N19" s="22"/>
      <c r="O19" s="22"/>
      <c r="P19" s="22"/>
      <c r="Q19" s="22"/>
      <c r="R19" s="36"/>
      <c r="S19" s="10" t="s">
        <v>27</v>
      </c>
      <c r="T19" s="36"/>
      <c r="U19" s="36"/>
      <c r="V19" s="36"/>
      <c r="W19" s="36"/>
      <c r="X19" s="36"/>
      <c r="Y19" s="36"/>
      <c r="Z19" s="36"/>
    </row>
    <row r="20" spans="1:26" x14ac:dyDescent="0.25">
      <c r="A20" s="10"/>
      <c r="B20" s="15" t="s">
        <v>44</v>
      </c>
      <c r="C20" s="14">
        <v>4.8939002427374522E-3</v>
      </c>
      <c r="D20" s="14">
        <f>0.0244695012136873*2</f>
        <v>4.8939002427374603E-2</v>
      </c>
      <c r="E20" s="14">
        <f>0.0244695012136873*2</f>
        <v>4.8939002427374603E-2</v>
      </c>
      <c r="F20" s="14">
        <v>4.8939002427374522E-3</v>
      </c>
      <c r="G20" s="14">
        <v>4.8939002427374522E-3</v>
      </c>
      <c r="H20" s="14">
        <f>0.0244695012136873*2</f>
        <v>4.8939002427374603E-2</v>
      </c>
      <c r="I20" s="22"/>
      <c r="J20" s="10"/>
      <c r="K20" s="10" t="s">
        <v>42</v>
      </c>
      <c r="L20" s="15">
        <f>0.00464856824098178*2</f>
        <v>9.2971364819635603E-3</v>
      </c>
      <c r="M20" s="15">
        <f t="shared" ref="M20:Q20" si="12">0.00464856824098178*2</f>
        <v>9.2971364819635603E-3</v>
      </c>
      <c r="N20" s="15">
        <f t="shared" si="12"/>
        <v>9.2971364819635603E-3</v>
      </c>
      <c r="O20" s="15">
        <f t="shared" si="12"/>
        <v>9.2971364819635603E-3</v>
      </c>
      <c r="P20" s="15">
        <f t="shared" si="12"/>
        <v>9.2971364819635603E-3</v>
      </c>
      <c r="Q20" s="15">
        <f t="shared" si="12"/>
        <v>9.2971364819635603E-3</v>
      </c>
      <c r="R20" s="36"/>
      <c r="S20" s="36"/>
      <c r="T20" s="10" t="s">
        <v>43</v>
      </c>
      <c r="U20" s="15">
        <f>0.00537172324881822*2</f>
        <v>1.0743446497636439E-2</v>
      </c>
      <c r="V20" s="15">
        <f t="shared" ref="V20:Z20" si="13">0.00537172324881822*2</f>
        <v>1.0743446497636439E-2</v>
      </c>
      <c r="W20" s="15">
        <f t="shared" si="13"/>
        <v>1.0743446497636439E-2</v>
      </c>
      <c r="X20" s="15">
        <f t="shared" si="13"/>
        <v>1.0743446497636439E-2</v>
      </c>
      <c r="Y20" s="15">
        <f t="shared" si="13"/>
        <v>1.0743446497636439E-2</v>
      </c>
      <c r="Z20" s="15">
        <f t="shared" si="13"/>
        <v>1.0743446497636439E-2</v>
      </c>
    </row>
    <row r="21" spans="1:26" x14ac:dyDescent="0.25">
      <c r="A21" s="22" t="s">
        <v>32</v>
      </c>
      <c r="B21" s="22"/>
      <c r="C21" s="22"/>
      <c r="D21" s="22"/>
      <c r="E21" s="22"/>
      <c r="F21" s="22"/>
      <c r="G21" s="22"/>
      <c r="H21" s="22"/>
      <c r="I21" s="22"/>
      <c r="J21" s="10"/>
      <c r="K21" s="10" t="s">
        <v>44</v>
      </c>
      <c r="L21" s="15">
        <f>0.00471698113207547*2</f>
        <v>9.4339622641509396E-3</v>
      </c>
      <c r="M21" s="15">
        <f t="shared" ref="M21:Q21" si="14">0.00471698113207547*2</f>
        <v>9.4339622641509396E-3</v>
      </c>
      <c r="N21" s="15">
        <f t="shared" si="14"/>
        <v>9.4339622641509396E-3</v>
      </c>
      <c r="O21" s="15">
        <f t="shared" si="14"/>
        <v>9.4339622641509396E-3</v>
      </c>
      <c r="P21" s="15">
        <f t="shared" si="14"/>
        <v>9.4339622641509396E-3</v>
      </c>
      <c r="Q21" s="15">
        <f t="shared" si="14"/>
        <v>9.4339622641509396E-3</v>
      </c>
      <c r="R21" s="36"/>
      <c r="S21" s="36"/>
      <c r="T21" s="10" t="s">
        <v>45</v>
      </c>
      <c r="U21" s="17">
        <v>1E-3</v>
      </c>
      <c r="V21" s="15">
        <f>0.005*2</f>
        <v>0.01</v>
      </c>
      <c r="W21" s="17">
        <v>1E-3</v>
      </c>
      <c r="X21" s="15">
        <f t="shared" ref="X21:Y21" si="15">0.005*2</f>
        <v>0.01</v>
      </c>
      <c r="Y21" s="15">
        <f t="shared" si="15"/>
        <v>0.01</v>
      </c>
      <c r="Z21" s="17">
        <v>1E-3</v>
      </c>
    </row>
    <row r="22" spans="1:26" x14ac:dyDescent="0.25">
      <c r="A22" s="10"/>
      <c r="B22" s="15" t="s">
        <v>42</v>
      </c>
      <c r="C22" s="14">
        <v>1.1022927689594356E-2</v>
      </c>
      <c r="D22" s="14">
        <f>0.0551146384479718*2</f>
        <v>0.1102292768959436</v>
      </c>
      <c r="E22" s="14">
        <f>0.0551146384479718*2</f>
        <v>0.1102292768959436</v>
      </c>
      <c r="F22" s="14">
        <v>1.1022927689594356E-2</v>
      </c>
      <c r="G22" s="14">
        <v>1.1022927689594356E-2</v>
      </c>
      <c r="H22" s="14">
        <v>1.1022927689594356E-2</v>
      </c>
      <c r="I22" s="22"/>
      <c r="J22" s="22" t="s">
        <v>32</v>
      </c>
      <c r="K22" s="22"/>
      <c r="L22" s="22"/>
      <c r="M22" s="22"/>
      <c r="N22" s="22"/>
      <c r="O22" s="22"/>
      <c r="P22" s="22"/>
      <c r="Q22" s="22"/>
      <c r="R22" s="36"/>
      <c r="S22" s="10" t="s">
        <v>28</v>
      </c>
      <c r="T22" s="36"/>
      <c r="U22" s="36"/>
      <c r="V22" s="36"/>
      <c r="W22" s="36"/>
      <c r="X22" s="36"/>
      <c r="Y22" s="36"/>
      <c r="Z22" s="36"/>
    </row>
    <row r="23" spans="1:26" x14ac:dyDescent="0.25">
      <c r="A23" s="22" t="s">
        <v>35</v>
      </c>
      <c r="B23" s="22"/>
      <c r="C23" s="22"/>
      <c r="D23" s="22"/>
      <c r="E23" s="22"/>
      <c r="F23" s="22"/>
      <c r="G23" s="22"/>
      <c r="H23" s="22"/>
      <c r="I23" s="22"/>
      <c r="J23" s="10"/>
      <c r="K23" s="10" t="s">
        <v>42</v>
      </c>
      <c r="L23" s="10">
        <f>0.0054920913884007*2</f>
        <v>1.09841827768014E-2</v>
      </c>
      <c r="M23" s="15">
        <v>5.4920913884007024E-3</v>
      </c>
      <c r="N23" s="15">
        <v>5.4920913884007024E-3</v>
      </c>
      <c r="O23" s="10">
        <v>1.6819928752977941E-3</v>
      </c>
      <c r="P23" s="15">
        <v>5.4920913884007024E-3</v>
      </c>
      <c r="Q23" s="15">
        <v>5.4920913884007024E-3</v>
      </c>
      <c r="R23" s="36"/>
      <c r="S23" s="36"/>
      <c r="T23" s="10" t="s">
        <v>43</v>
      </c>
      <c r="U23" s="17">
        <v>1.0096930533117932E-3</v>
      </c>
      <c r="V23" s="17">
        <v>1.0096930533117932E-3</v>
      </c>
      <c r="W23" s="17">
        <v>1.0096930533117932E-3</v>
      </c>
      <c r="X23" s="17">
        <v>1.0096930533117932E-3</v>
      </c>
      <c r="Y23" s="15">
        <f>0.00504846526655897*2</f>
        <v>1.0096930533117939E-2</v>
      </c>
      <c r="Z23" s="17">
        <v>1.0096930533117932E-3</v>
      </c>
    </row>
    <row r="24" spans="1:26" x14ac:dyDescent="0.25">
      <c r="A24" s="10"/>
      <c r="B24" s="15" t="s">
        <v>42</v>
      </c>
      <c r="C24" s="14">
        <v>9.7717323327079428E-3</v>
      </c>
      <c r="D24" s="14">
        <v>9.7717323327079428E-3</v>
      </c>
      <c r="E24" s="14">
        <v>9.7717323327079428E-3</v>
      </c>
      <c r="F24" s="14">
        <v>9.7717323327079428E-3</v>
      </c>
      <c r="G24" s="14">
        <v>9.7717323327079428E-3</v>
      </c>
      <c r="H24" s="14">
        <v>9.7717323327079428E-3</v>
      </c>
      <c r="I24" s="22"/>
      <c r="J24" s="10"/>
      <c r="K24" s="10" t="s">
        <v>44</v>
      </c>
      <c r="L24" s="15">
        <f>0.00508130081300813*2</f>
        <v>1.016260162601626E-2</v>
      </c>
      <c r="M24" s="15">
        <f t="shared" ref="M24:Q24" si="16">0.00508130081300813*2</f>
        <v>1.016260162601626E-2</v>
      </c>
      <c r="N24" s="15">
        <f t="shared" si="16"/>
        <v>1.016260162601626E-2</v>
      </c>
      <c r="O24" s="15">
        <f t="shared" si="16"/>
        <v>1.016260162601626E-2</v>
      </c>
      <c r="P24" s="15">
        <f t="shared" si="16"/>
        <v>1.016260162601626E-2</v>
      </c>
      <c r="Q24" s="15">
        <f t="shared" si="16"/>
        <v>1.016260162601626E-2</v>
      </c>
      <c r="R24" s="36"/>
      <c r="S24" s="36"/>
      <c r="T24" s="10" t="s">
        <v>45</v>
      </c>
      <c r="U24" s="17">
        <v>1E-3</v>
      </c>
      <c r="V24" s="17">
        <v>1E-3</v>
      </c>
      <c r="W24" s="17">
        <v>1E-3</v>
      </c>
      <c r="X24" s="17">
        <v>1E-3</v>
      </c>
      <c r="Y24" s="17">
        <v>1E-3</v>
      </c>
      <c r="Z24" s="17">
        <v>1E-3</v>
      </c>
    </row>
    <row r="25" spans="1:26" ht="16.5" thickBot="1" x14ac:dyDescent="0.3">
      <c r="A25" s="41"/>
      <c r="B25" s="41"/>
      <c r="C25" s="41"/>
      <c r="D25" s="41"/>
      <c r="E25" s="41"/>
      <c r="F25" s="41"/>
      <c r="G25" s="41"/>
      <c r="H25" s="41"/>
      <c r="I25" s="22"/>
      <c r="J25" s="22" t="s">
        <v>35</v>
      </c>
      <c r="K25" s="22"/>
      <c r="L25" s="22"/>
      <c r="M25" s="22"/>
      <c r="N25" s="22"/>
      <c r="O25" s="22"/>
      <c r="P25" s="22"/>
      <c r="Q25" s="22"/>
      <c r="R25" s="36"/>
      <c r="S25" s="10" t="s">
        <v>32</v>
      </c>
      <c r="T25" s="36"/>
      <c r="U25" s="36"/>
      <c r="V25" s="36"/>
      <c r="W25" s="36"/>
      <c r="X25" s="36"/>
      <c r="Y25" s="36"/>
      <c r="Z25" s="36"/>
    </row>
    <row r="26" spans="1:26" ht="16.5" thickTop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10"/>
      <c r="K26" s="10" t="s">
        <v>42</v>
      </c>
      <c r="L26" s="17">
        <v>1.0888501742160278E-3</v>
      </c>
      <c r="M26" s="17">
        <v>1.0888501742160278E-3</v>
      </c>
      <c r="N26" s="15">
        <f>0.00544425087108014*2</f>
        <v>1.0888501742160279E-2</v>
      </c>
      <c r="O26" s="15">
        <f>0.00544425087108014*2</f>
        <v>1.0888501742160279E-2</v>
      </c>
      <c r="P26" s="17">
        <v>1.0888501742160278E-3</v>
      </c>
      <c r="Q26" s="17">
        <v>1.0888501742160278E-3</v>
      </c>
      <c r="R26" s="36"/>
      <c r="S26" s="36"/>
      <c r="T26" s="10" t="s">
        <v>43</v>
      </c>
      <c r="U26" s="17">
        <v>1.0283833813245578E-3</v>
      </c>
      <c r="V26" s="17">
        <v>1.0283833813245578E-3</v>
      </c>
      <c r="W26" s="17">
        <v>1.0283833813245578E-3</v>
      </c>
      <c r="X26" s="17">
        <v>1.0283833813245578E-3</v>
      </c>
      <c r="Y26" s="17">
        <v>1.0283833813245578E-3</v>
      </c>
      <c r="Z26" s="17">
        <v>1.0283833813245578E-3</v>
      </c>
    </row>
    <row r="27" spans="1:26" ht="16.5" thickBot="1" x14ac:dyDescent="0.3">
      <c r="A27" s="36"/>
      <c r="B27" s="36"/>
      <c r="C27" s="36"/>
      <c r="D27" s="36"/>
      <c r="E27" s="36"/>
      <c r="F27" s="36"/>
      <c r="G27" s="36"/>
      <c r="H27" s="36"/>
      <c r="I27" s="36"/>
      <c r="J27" s="40"/>
      <c r="K27" s="40"/>
      <c r="L27" s="40"/>
      <c r="M27" s="40"/>
      <c r="N27" s="40"/>
      <c r="O27" s="40"/>
      <c r="P27" s="40"/>
      <c r="Q27" s="40"/>
      <c r="R27" s="36"/>
      <c r="S27" s="36"/>
      <c r="T27" s="10" t="s">
        <v>45</v>
      </c>
      <c r="U27" s="17">
        <v>1E-3</v>
      </c>
      <c r="V27" s="17">
        <v>1E-3</v>
      </c>
      <c r="W27" s="17">
        <v>1E-3</v>
      </c>
      <c r="X27" s="17">
        <v>1E-3</v>
      </c>
      <c r="Y27" s="17">
        <v>1E-3</v>
      </c>
      <c r="Z27" s="17">
        <v>1E-3</v>
      </c>
    </row>
    <row r="28" spans="1:26" ht="16.5" thickTop="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10" t="s">
        <v>35</v>
      </c>
      <c r="T28" s="36"/>
      <c r="U28" s="36"/>
      <c r="V28" s="36"/>
      <c r="W28" s="36"/>
      <c r="X28" s="36"/>
      <c r="Y28" s="36"/>
      <c r="Z28" s="36"/>
    </row>
    <row r="29" spans="1:26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10" t="s">
        <v>43</v>
      </c>
      <c r="U29" s="17">
        <v>1.0279605263157892E-3</v>
      </c>
      <c r="V29" s="14">
        <v>0.12211338818354603</v>
      </c>
      <c r="W29" s="15">
        <f>0.00513980263157895*2</f>
        <v>1.0279605263157901E-2</v>
      </c>
      <c r="X29" s="17">
        <v>1.0279605263157892E-3</v>
      </c>
      <c r="Y29" s="17">
        <v>1.0279605263157892E-3</v>
      </c>
      <c r="Z29" s="17">
        <v>1.0279605263157892E-3</v>
      </c>
    </row>
    <row r="30" spans="1:26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0"/>
      <c r="N30" s="30"/>
      <c r="O30" s="36"/>
      <c r="P30" s="30"/>
      <c r="Q30" s="36"/>
      <c r="R30" s="36"/>
      <c r="S30" s="36"/>
      <c r="T30" s="10" t="s">
        <v>45</v>
      </c>
      <c r="U30" s="17">
        <v>1E-3</v>
      </c>
      <c r="V30" s="17">
        <v>1E-3</v>
      </c>
      <c r="W30" s="17">
        <v>1E-3</v>
      </c>
      <c r="X30" s="17">
        <v>1E-3</v>
      </c>
      <c r="Y30" s="17">
        <v>1E-3</v>
      </c>
      <c r="Z30" s="17">
        <v>1E-3</v>
      </c>
    </row>
    <row r="31" spans="1:26" ht="16.5" thickBot="1" x14ac:dyDescent="0.3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0"/>
      <c r="N31" s="30"/>
      <c r="O31" s="36"/>
      <c r="P31" s="30"/>
      <c r="Q31" s="36"/>
      <c r="R31" s="36"/>
      <c r="S31" s="40"/>
      <c r="T31" s="40"/>
      <c r="U31" s="40"/>
      <c r="V31" s="40"/>
      <c r="W31" s="40"/>
      <c r="X31" s="40"/>
      <c r="Y31" s="40"/>
      <c r="Z31" s="40"/>
    </row>
    <row r="32" spans="1:26" ht="16.5" thickTop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0"/>
      <c r="N32" s="30"/>
      <c r="O32" s="36"/>
      <c r="P32" s="30"/>
      <c r="Q32" s="36"/>
      <c r="R32" s="36"/>
      <c r="S32" s="10"/>
      <c r="T32" s="10"/>
      <c r="U32" s="10"/>
      <c r="V32" s="10"/>
      <c r="W32" s="3"/>
      <c r="X32" s="3"/>
      <c r="Y32" s="3"/>
      <c r="Z32" s="3"/>
    </row>
    <row r="33" spans="1:32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0"/>
      <c r="N33" s="30"/>
      <c r="O33" s="36"/>
      <c r="P33" s="30"/>
      <c r="Q33" s="36"/>
      <c r="R33" s="36"/>
      <c r="S33" s="36"/>
      <c r="T33" s="10"/>
      <c r="U33" s="10"/>
      <c r="V33" s="10"/>
      <c r="W33" s="3"/>
      <c r="X33" s="3"/>
      <c r="Y33" s="3"/>
      <c r="Z33" s="3"/>
    </row>
    <row r="34" spans="1:32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0"/>
      <c r="N34" s="30"/>
      <c r="O34" s="36"/>
      <c r="P34" s="30"/>
      <c r="Q34" s="36"/>
      <c r="R34" s="36"/>
      <c r="S34" s="36"/>
      <c r="T34" s="10"/>
      <c r="U34" s="10"/>
      <c r="V34" s="14"/>
      <c r="W34" s="3"/>
      <c r="X34" s="3"/>
      <c r="Y34" s="3"/>
      <c r="Z34" s="3"/>
    </row>
    <row r="35" spans="1:32" x14ac:dyDescent="0.25">
      <c r="N35" s="31"/>
    </row>
    <row r="36" spans="1:32" x14ac:dyDescent="0.25">
      <c r="A36" s="69"/>
      <c r="B36" s="69"/>
      <c r="C36" s="69"/>
      <c r="D36" s="69"/>
      <c r="E36" s="69"/>
      <c r="F36" s="69"/>
      <c r="G36" s="69"/>
      <c r="H36" s="69"/>
      <c r="I36" s="15"/>
      <c r="J36" s="69"/>
      <c r="K36" s="69"/>
      <c r="L36" s="69"/>
      <c r="M36" s="69"/>
      <c r="N36" s="69"/>
      <c r="O36" s="69"/>
      <c r="P36" s="69"/>
      <c r="Q36" s="69"/>
      <c r="R36" s="13"/>
      <c r="S36" s="69"/>
      <c r="T36" s="69"/>
      <c r="U36" s="69"/>
      <c r="V36" s="69"/>
      <c r="W36" s="69"/>
      <c r="X36" s="69"/>
      <c r="Y36" s="69"/>
      <c r="Z36" s="69"/>
      <c r="AA36" s="61"/>
      <c r="AB36" s="61"/>
      <c r="AC36" s="61"/>
      <c r="AD36" s="61"/>
      <c r="AE36" s="61"/>
      <c r="AF36" s="61"/>
    </row>
    <row r="37" spans="1:32" x14ac:dyDescent="0.25">
      <c r="A37" s="69"/>
      <c r="B37" s="69"/>
      <c r="C37" s="69"/>
      <c r="D37" s="69"/>
      <c r="E37" s="69"/>
      <c r="F37" s="69"/>
      <c r="G37" s="69"/>
      <c r="H37" s="69"/>
      <c r="I37" s="15"/>
      <c r="J37" s="69"/>
      <c r="K37" s="69"/>
      <c r="L37" s="69"/>
      <c r="M37" s="69"/>
      <c r="N37" s="69"/>
      <c r="O37" s="69"/>
      <c r="P37" s="69"/>
      <c r="Q37" s="69"/>
      <c r="R37" s="13"/>
      <c r="S37" s="69"/>
      <c r="T37" s="69"/>
      <c r="U37" s="69"/>
      <c r="V37" s="69"/>
      <c r="W37" s="69"/>
      <c r="X37" s="69"/>
      <c r="Y37" s="69"/>
      <c r="Z37" s="69"/>
      <c r="AA37" s="61"/>
      <c r="AB37" s="61"/>
      <c r="AC37" s="61"/>
      <c r="AD37" s="61"/>
      <c r="AE37" s="61"/>
      <c r="AF37" s="61"/>
    </row>
    <row r="38" spans="1:32" x14ac:dyDescent="0.25">
      <c r="A38" s="15"/>
      <c r="B38" s="69"/>
      <c r="C38" s="68"/>
      <c r="D38" s="68"/>
      <c r="E38" s="68"/>
      <c r="F38" s="68"/>
      <c r="G38" s="68"/>
      <c r="H38" s="68"/>
      <c r="I38" s="15"/>
      <c r="J38" s="15"/>
      <c r="K38" s="69"/>
      <c r="L38" s="68"/>
      <c r="M38" s="68"/>
      <c r="N38" s="68"/>
      <c r="O38" s="68"/>
      <c r="P38" s="68"/>
      <c r="Q38" s="68"/>
      <c r="R38" s="13"/>
      <c r="S38" s="13"/>
      <c r="T38" s="13"/>
      <c r="U38" s="67"/>
      <c r="V38" s="67"/>
      <c r="W38" s="67"/>
      <c r="X38" s="67"/>
      <c r="Y38" s="67"/>
      <c r="Z38" s="67"/>
      <c r="AA38" s="61"/>
      <c r="AB38" s="61"/>
      <c r="AC38" s="61"/>
      <c r="AD38" s="61"/>
      <c r="AE38" s="61"/>
      <c r="AF38" s="61"/>
    </row>
    <row r="39" spans="1:32" x14ac:dyDescent="0.25">
      <c r="A39" s="15"/>
      <c r="B39" s="69"/>
      <c r="C39" s="15"/>
      <c r="D39" s="15"/>
      <c r="E39" s="15"/>
      <c r="F39" s="15"/>
      <c r="G39" s="15"/>
      <c r="H39" s="15"/>
      <c r="I39" s="15"/>
      <c r="J39" s="15"/>
      <c r="K39" s="69"/>
      <c r="L39" s="15"/>
      <c r="M39" s="15"/>
      <c r="N39" s="15"/>
      <c r="O39" s="15"/>
      <c r="P39" s="15"/>
      <c r="Q39" s="15"/>
      <c r="R39" s="13"/>
      <c r="S39" s="13"/>
      <c r="T39" s="13"/>
      <c r="U39" s="13"/>
      <c r="V39" s="13"/>
      <c r="W39" s="13"/>
      <c r="X39" s="13"/>
      <c r="Y39" s="13"/>
      <c r="Z39" s="13"/>
      <c r="AA39" s="61"/>
      <c r="AB39" s="61"/>
      <c r="AC39" s="61"/>
      <c r="AD39" s="61"/>
      <c r="AE39" s="61"/>
      <c r="AF39" s="61"/>
    </row>
    <row r="40" spans="1:32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3"/>
      <c r="S40" s="13"/>
      <c r="T40" s="13"/>
      <c r="U40" s="13"/>
      <c r="V40" s="13"/>
      <c r="W40" s="13"/>
      <c r="X40" s="13"/>
      <c r="Y40" s="13"/>
      <c r="Z40" s="13"/>
      <c r="AA40" s="61"/>
      <c r="AB40" s="61"/>
      <c r="AC40" s="61"/>
      <c r="AD40" s="61"/>
      <c r="AE40" s="61"/>
      <c r="AF40" s="61"/>
    </row>
    <row r="41" spans="1:32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3"/>
      <c r="S41" s="13"/>
      <c r="T41" s="13"/>
      <c r="U41" s="13"/>
      <c r="V41" s="13"/>
      <c r="W41" s="13"/>
      <c r="X41" s="13"/>
      <c r="Y41" s="13"/>
      <c r="Z41" s="13"/>
      <c r="AA41" s="61"/>
      <c r="AB41" s="61"/>
      <c r="AC41" s="61"/>
      <c r="AD41" s="61"/>
      <c r="AE41" s="61"/>
      <c r="AF41" s="61"/>
    </row>
    <row r="42" spans="1:32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3"/>
      <c r="S42" s="15"/>
      <c r="T42" s="13"/>
      <c r="U42" s="13"/>
      <c r="V42" s="13"/>
      <c r="W42" s="13"/>
      <c r="X42" s="13"/>
      <c r="Y42" s="13"/>
      <c r="Z42" s="13"/>
      <c r="AA42" s="61"/>
      <c r="AB42" s="61"/>
      <c r="AC42" s="61"/>
      <c r="AD42" s="61"/>
      <c r="AE42" s="61"/>
      <c r="AF42" s="61"/>
    </row>
    <row r="43" spans="1:32" x14ac:dyDescent="0.25">
      <c r="A43" s="15"/>
      <c r="B43" s="15"/>
      <c r="C43" s="18"/>
      <c r="D43" s="18"/>
      <c r="E43" s="18"/>
      <c r="F43" s="18"/>
      <c r="G43" s="18"/>
      <c r="H43" s="18"/>
      <c r="I43" s="15"/>
      <c r="J43" s="15"/>
      <c r="K43" s="15"/>
      <c r="L43" s="18"/>
      <c r="M43" s="18"/>
      <c r="N43" s="18"/>
      <c r="O43" s="18"/>
      <c r="P43" s="18"/>
      <c r="Q43" s="18"/>
      <c r="R43" s="13"/>
      <c r="S43" s="13"/>
      <c r="T43" s="15"/>
      <c r="U43" s="16"/>
      <c r="V43" s="16"/>
      <c r="W43" s="16"/>
      <c r="X43" s="16"/>
      <c r="Y43" s="16"/>
      <c r="Z43" s="16"/>
      <c r="AA43" s="61"/>
      <c r="AB43" s="61"/>
      <c r="AC43" s="61"/>
      <c r="AD43" s="61"/>
      <c r="AE43" s="61"/>
      <c r="AF43" s="61"/>
    </row>
    <row r="44" spans="1:32" x14ac:dyDescent="0.25">
      <c r="A44" s="15"/>
      <c r="B44" s="15"/>
      <c r="C44" s="18"/>
      <c r="D44" s="18"/>
      <c r="E44" s="18"/>
      <c r="F44" s="18"/>
      <c r="G44" s="18"/>
      <c r="H44" s="18"/>
      <c r="I44" s="15"/>
      <c r="J44" s="15"/>
      <c r="K44" s="15"/>
      <c r="L44" s="18"/>
      <c r="M44" s="18"/>
      <c r="N44" s="18"/>
      <c r="O44" s="18"/>
      <c r="P44" s="18"/>
      <c r="Q44" s="18"/>
      <c r="R44" s="13"/>
      <c r="S44" s="13"/>
      <c r="T44" s="15"/>
      <c r="U44" s="16"/>
      <c r="V44" s="16"/>
      <c r="W44" s="16"/>
      <c r="X44" s="16"/>
      <c r="Y44" s="16"/>
      <c r="Z44" s="16"/>
      <c r="AA44" s="61"/>
      <c r="AB44" s="61"/>
      <c r="AC44" s="61"/>
      <c r="AD44" s="61"/>
      <c r="AE44" s="61"/>
      <c r="AF44" s="61"/>
    </row>
    <row r="45" spans="1:32" x14ac:dyDescent="0.25">
      <c r="A45" s="15"/>
      <c r="B45" s="15"/>
      <c r="C45" s="18"/>
      <c r="D45" s="18"/>
      <c r="E45" s="18"/>
      <c r="F45" s="18"/>
      <c r="G45" s="18"/>
      <c r="H45" s="18"/>
      <c r="I45" s="15"/>
      <c r="J45" s="15"/>
      <c r="K45" s="15"/>
      <c r="L45" s="18"/>
      <c r="M45" s="18"/>
      <c r="N45" s="18"/>
      <c r="O45" s="18"/>
      <c r="P45" s="18"/>
      <c r="Q45" s="18"/>
      <c r="R45" s="13"/>
      <c r="S45" s="15"/>
      <c r="T45" s="13"/>
      <c r="U45" s="16"/>
      <c r="V45" s="16"/>
      <c r="W45" s="16"/>
      <c r="X45" s="16"/>
      <c r="Y45" s="16"/>
      <c r="Z45" s="16"/>
      <c r="AA45" s="61"/>
      <c r="AB45" s="61"/>
      <c r="AC45" s="61"/>
      <c r="AD45" s="61"/>
      <c r="AE45" s="61"/>
      <c r="AF45" s="61"/>
    </row>
    <row r="46" spans="1:32" x14ac:dyDescent="0.25">
      <c r="A46" s="15"/>
      <c r="B46" s="15"/>
      <c r="C46" s="18"/>
      <c r="D46" s="18"/>
      <c r="E46" s="18"/>
      <c r="F46" s="18"/>
      <c r="G46" s="18"/>
      <c r="H46" s="18"/>
      <c r="I46" s="15"/>
      <c r="J46" s="15"/>
      <c r="K46" s="15"/>
      <c r="L46" s="18"/>
      <c r="M46" s="18"/>
      <c r="N46" s="18"/>
      <c r="O46" s="18"/>
      <c r="P46" s="18"/>
      <c r="Q46" s="18"/>
      <c r="R46" s="13"/>
      <c r="S46" s="13"/>
      <c r="T46" s="15"/>
      <c r="U46" s="16"/>
      <c r="V46" s="16"/>
      <c r="W46" s="16"/>
      <c r="X46" s="16"/>
      <c r="Y46" s="16"/>
      <c r="Z46" s="16"/>
      <c r="AA46" s="61"/>
      <c r="AB46" s="61"/>
      <c r="AC46" s="61"/>
      <c r="AD46" s="61"/>
      <c r="AE46" s="61"/>
      <c r="AF46" s="61"/>
    </row>
    <row r="47" spans="1:32" x14ac:dyDescent="0.25">
      <c r="A47" s="15"/>
      <c r="B47" s="15"/>
      <c r="C47" s="18"/>
      <c r="D47" s="18"/>
      <c r="E47" s="18"/>
      <c r="F47" s="18"/>
      <c r="G47" s="18"/>
      <c r="H47" s="18"/>
      <c r="I47" s="15"/>
      <c r="J47" s="15"/>
      <c r="K47" s="15"/>
      <c r="L47" s="18"/>
      <c r="M47" s="18"/>
      <c r="N47" s="18"/>
      <c r="O47" s="18"/>
      <c r="P47" s="18"/>
      <c r="Q47" s="18"/>
      <c r="R47" s="13"/>
      <c r="S47" s="13"/>
      <c r="T47" s="15"/>
      <c r="U47" s="16"/>
      <c r="V47" s="16"/>
      <c r="W47" s="16"/>
      <c r="X47" s="16"/>
      <c r="Y47" s="16"/>
      <c r="Z47" s="16"/>
      <c r="AA47" s="61"/>
      <c r="AB47" s="61"/>
      <c r="AC47" s="61"/>
      <c r="AD47" s="61"/>
      <c r="AE47" s="61"/>
      <c r="AF47" s="61"/>
    </row>
    <row r="48" spans="1:32" x14ac:dyDescent="0.25">
      <c r="A48" s="15"/>
      <c r="B48" s="15"/>
      <c r="C48" s="18"/>
      <c r="D48" s="18"/>
      <c r="E48" s="18"/>
      <c r="F48" s="18"/>
      <c r="G48" s="18"/>
      <c r="H48" s="18"/>
      <c r="I48" s="15"/>
      <c r="J48" s="15"/>
      <c r="K48" s="15"/>
      <c r="L48" s="18"/>
      <c r="M48" s="18"/>
      <c r="N48" s="18"/>
      <c r="O48" s="18"/>
      <c r="P48" s="18"/>
      <c r="Q48" s="18"/>
      <c r="R48" s="13"/>
      <c r="S48" s="15"/>
      <c r="T48" s="13"/>
      <c r="U48" s="16"/>
      <c r="V48" s="16"/>
      <c r="W48" s="16"/>
      <c r="X48" s="16"/>
      <c r="Y48" s="16"/>
      <c r="Z48" s="16"/>
      <c r="AA48" s="61"/>
      <c r="AB48" s="61"/>
      <c r="AC48" s="61"/>
      <c r="AD48" s="61"/>
      <c r="AE48" s="61"/>
      <c r="AF48" s="61"/>
    </row>
    <row r="49" spans="1:32" x14ac:dyDescent="0.25">
      <c r="A49" s="15"/>
      <c r="B49" s="15"/>
      <c r="C49" s="18"/>
      <c r="D49" s="18"/>
      <c r="E49" s="18"/>
      <c r="F49" s="18"/>
      <c r="G49" s="18"/>
      <c r="H49" s="18"/>
      <c r="I49" s="15"/>
      <c r="J49" s="15"/>
      <c r="K49" s="15"/>
      <c r="L49" s="18"/>
      <c r="M49" s="18"/>
      <c r="N49" s="18"/>
      <c r="O49" s="18"/>
      <c r="P49" s="18"/>
      <c r="Q49" s="18"/>
      <c r="R49" s="13"/>
      <c r="S49" s="13"/>
      <c r="T49" s="15"/>
      <c r="U49" s="16"/>
      <c r="V49" s="16"/>
      <c r="W49" s="16"/>
      <c r="X49" s="16"/>
      <c r="Y49" s="16"/>
      <c r="Z49" s="16"/>
      <c r="AA49" s="61"/>
      <c r="AB49" s="61"/>
      <c r="AC49" s="61"/>
      <c r="AD49" s="61"/>
      <c r="AE49" s="61"/>
      <c r="AF49" s="61"/>
    </row>
    <row r="50" spans="1:32" x14ac:dyDescent="0.25">
      <c r="A50" s="15"/>
      <c r="B50" s="15"/>
      <c r="C50" s="18"/>
      <c r="D50" s="18"/>
      <c r="E50" s="18"/>
      <c r="F50" s="18"/>
      <c r="G50" s="18"/>
      <c r="H50" s="18"/>
      <c r="I50" s="15"/>
      <c r="J50" s="15"/>
      <c r="K50" s="15"/>
      <c r="L50" s="18"/>
      <c r="M50" s="18"/>
      <c r="N50" s="18"/>
      <c r="O50" s="18"/>
      <c r="P50" s="18"/>
      <c r="Q50" s="18"/>
      <c r="R50" s="13"/>
      <c r="S50" s="13"/>
      <c r="T50" s="15"/>
      <c r="U50" s="16"/>
      <c r="V50" s="16"/>
      <c r="W50" s="16"/>
      <c r="X50" s="16"/>
      <c r="Y50" s="16"/>
      <c r="Z50" s="16"/>
      <c r="AA50" s="61"/>
      <c r="AB50" s="61"/>
      <c r="AC50" s="61"/>
      <c r="AD50" s="61"/>
      <c r="AE50" s="61"/>
      <c r="AF50" s="61"/>
    </row>
    <row r="51" spans="1:32" x14ac:dyDescent="0.25">
      <c r="A51" s="15"/>
      <c r="B51" s="15"/>
      <c r="C51" s="18"/>
      <c r="D51" s="18"/>
      <c r="E51" s="18"/>
      <c r="F51" s="18"/>
      <c r="G51" s="18"/>
      <c r="H51" s="18"/>
      <c r="I51" s="15"/>
      <c r="J51" s="15"/>
      <c r="K51" s="15"/>
      <c r="L51" s="18"/>
      <c r="M51" s="18"/>
      <c r="N51" s="18"/>
      <c r="O51" s="18"/>
      <c r="P51" s="18"/>
      <c r="Q51" s="18"/>
      <c r="R51" s="13"/>
      <c r="S51" s="15"/>
      <c r="T51" s="13"/>
      <c r="U51" s="16"/>
      <c r="V51" s="16"/>
      <c r="W51" s="16"/>
      <c r="X51" s="16"/>
      <c r="Y51" s="16"/>
      <c r="Z51" s="16"/>
      <c r="AA51" s="61"/>
      <c r="AB51" s="61"/>
      <c r="AC51" s="61"/>
      <c r="AD51" s="61"/>
      <c r="AE51" s="61"/>
      <c r="AF51" s="61"/>
    </row>
    <row r="52" spans="1:32" x14ac:dyDescent="0.25">
      <c r="A52" s="15"/>
      <c r="B52" s="15"/>
      <c r="C52" s="18"/>
      <c r="D52" s="18"/>
      <c r="E52" s="18"/>
      <c r="F52" s="18"/>
      <c r="G52" s="18"/>
      <c r="H52" s="18"/>
      <c r="I52" s="15"/>
      <c r="J52" s="15"/>
      <c r="K52" s="15"/>
      <c r="L52" s="18"/>
      <c r="M52" s="18"/>
      <c r="N52" s="18"/>
      <c r="O52" s="18"/>
      <c r="P52" s="18"/>
      <c r="Q52" s="18"/>
      <c r="R52" s="13"/>
      <c r="S52" s="13"/>
      <c r="T52" s="15"/>
      <c r="U52" s="16"/>
      <c r="V52" s="16"/>
      <c r="W52" s="16"/>
      <c r="X52" s="16"/>
      <c r="Y52" s="16"/>
      <c r="Z52" s="16"/>
      <c r="AA52" s="61"/>
      <c r="AB52" s="61"/>
      <c r="AC52" s="61"/>
      <c r="AD52" s="61"/>
      <c r="AE52" s="61"/>
      <c r="AF52" s="61"/>
    </row>
    <row r="53" spans="1:32" x14ac:dyDescent="0.25">
      <c r="A53" s="15"/>
      <c r="B53" s="15"/>
      <c r="C53" s="18"/>
      <c r="D53" s="18"/>
      <c r="E53" s="18"/>
      <c r="F53" s="18"/>
      <c r="G53" s="18"/>
      <c r="H53" s="18"/>
      <c r="I53" s="15"/>
      <c r="J53" s="15"/>
      <c r="K53" s="15"/>
      <c r="L53" s="18"/>
      <c r="M53" s="18"/>
      <c r="N53" s="18"/>
      <c r="O53" s="18"/>
      <c r="P53" s="18"/>
      <c r="Q53" s="18"/>
      <c r="R53" s="13"/>
      <c r="S53" s="13"/>
      <c r="T53" s="15"/>
      <c r="U53" s="16"/>
      <c r="V53" s="16"/>
      <c r="W53" s="16"/>
      <c r="X53" s="16"/>
      <c r="Y53" s="16"/>
      <c r="Z53" s="16"/>
      <c r="AA53" s="61"/>
      <c r="AB53" s="61"/>
      <c r="AC53" s="61"/>
      <c r="AD53" s="61"/>
      <c r="AE53" s="61"/>
      <c r="AF53" s="61"/>
    </row>
    <row r="54" spans="1:32" x14ac:dyDescent="0.25">
      <c r="A54" s="15"/>
      <c r="B54" s="15"/>
      <c r="C54" s="18"/>
      <c r="D54" s="18"/>
      <c r="E54" s="18"/>
      <c r="F54" s="18"/>
      <c r="G54" s="18"/>
      <c r="H54" s="18"/>
      <c r="I54" s="15"/>
      <c r="J54" s="15"/>
      <c r="K54" s="15"/>
      <c r="L54" s="18"/>
      <c r="M54" s="18"/>
      <c r="N54" s="18"/>
      <c r="O54" s="18"/>
      <c r="P54" s="18"/>
      <c r="Q54" s="18"/>
      <c r="R54" s="13"/>
      <c r="S54" s="15"/>
      <c r="T54" s="13"/>
      <c r="U54" s="16"/>
      <c r="V54" s="16"/>
      <c r="W54" s="16"/>
      <c r="X54" s="16"/>
      <c r="Y54" s="16"/>
      <c r="Z54" s="16"/>
      <c r="AA54" s="61"/>
      <c r="AB54" s="61"/>
      <c r="AC54" s="61"/>
      <c r="AD54" s="61"/>
      <c r="AE54" s="61"/>
      <c r="AF54" s="61"/>
    </row>
    <row r="55" spans="1:32" x14ac:dyDescent="0.25">
      <c r="A55" s="15"/>
      <c r="B55" s="15"/>
      <c r="C55" s="18"/>
      <c r="D55" s="18"/>
      <c r="E55" s="18"/>
      <c r="F55" s="18"/>
      <c r="G55" s="18"/>
      <c r="H55" s="18"/>
      <c r="I55" s="15"/>
      <c r="J55" s="15"/>
      <c r="K55" s="15"/>
      <c r="L55" s="18"/>
      <c r="M55" s="18"/>
      <c r="N55" s="18"/>
      <c r="O55" s="18"/>
      <c r="P55" s="18"/>
      <c r="Q55" s="18"/>
      <c r="R55" s="13"/>
      <c r="S55" s="13"/>
      <c r="T55" s="15"/>
      <c r="U55" s="16"/>
      <c r="V55" s="16"/>
      <c r="W55" s="16"/>
      <c r="X55" s="16"/>
      <c r="Y55" s="16"/>
      <c r="Z55" s="16"/>
      <c r="AA55" s="61"/>
      <c r="AB55" s="61"/>
      <c r="AC55" s="61"/>
      <c r="AD55" s="61"/>
      <c r="AE55" s="61"/>
      <c r="AF55" s="61"/>
    </row>
    <row r="56" spans="1:32" x14ac:dyDescent="0.25">
      <c r="A56" s="15"/>
      <c r="B56" s="15"/>
      <c r="C56" s="18"/>
      <c r="D56" s="18"/>
      <c r="E56" s="18"/>
      <c r="F56" s="18"/>
      <c r="G56" s="18"/>
      <c r="H56" s="18"/>
      <c r="I56" s="15"/>
      <c r="J56" s="15"/>
      <c r="K56" s="15"/>
      <c r="L56" s="18"/>
      <c r="M56" s="18"/>
      <c r="N56" s="18"/>
      <c r="O56" s="18"/>
      <c r="P56" s="18"/>
      <c r="Q56" s="18"/>
      <c r="R56" s="13"/>
      <c r="S56" s="13"/>
      <c r="T56" s="15"/>
      <c r="U56" s="16"/>
      <c r="V56" s="16"/>
      <c r="W56" s="16"/>
      <c r="X56" s="16"/>
      <c r="Y56" s="16"/>
      <c r="Z56" s="16"/>
      <c r="AA56" s="61"/>
      <c r="AB56" s="61"/>
      <c r="AC56" s="61"/>
      <c r="AD56" s="61"/>
      <c r="AE56" s="61"/>
      <c r="AF56" s="61"/>
    </row>
    <row r="57" spans="1:32" x14ac:dyDescent="0.25">
      <c r="A57" s="15"/>
      <c r="B57" s="15"/>
      <c r="C57" s="18"/>
      <c r="D57" s="18"/>
      <c r="E57" s="18"/>
      <c r="F57" s="18"/>
      <c r="G57" s="18"/>
      <c r="H57" s="18"/>
      <c r="I57" s="15"/>
      <c r="J57" s="15"/>
      <c r="K57" s="15"/>
      <c r="L57" s="18"/>
      <c r="M57" s="18"/>
      <c r="N57" s="18"/>
      <c r="O57" s="18"/>
      <c r="P57" s="18"/>
      <c r="Q57" s="18"/>
      <c r="R57" s="13"/>
      <c r="S57" s="15"/>
      <c r="T57" s="13"/>
      <c r="U57" s="16"/>
      <c r="V57" s="16"/>
      <c r="W57" s="16"/>
      <c r="X57" s="16"/>
      <c r="Y57" s="16"/>
      <c r="Z57" s="16"/>
      <c r="AA57" s="61"/>
      <c r="AB57" s="61"/>
      <c r="AC57" s="61"/>
      <c r="AD57" s="61"/>
      <c r="AE57" s="61"/>
      <c r="AF57" s="61"/>
    </row>
    <row r="58" spans="1:32" x14ac:dyDescent="0.25">
      <c r="A58" s="15"/>
      <c r="B58" s="15"/>
      <c r="C58" s="18"/>
      <c r="D58" s="18"/>
      <c r="E58" s="18"/>
      <c r="F58" s="18"/>
      <c r="G58" s="18"/>
      <c r="H58" s="18"/>
      <c r="I58" s="15"/>
      <c r="J58" s="15"/>
      <c r="K58" s="15"/>
      <c r="L58" s="18"/>
      <c r="M58" s="18"/>
      <c r="N58" s="18"/>
      <c r="O58" s="18"/>
      <c r="P58" s="18"/>
      <c r="Q58" s="18"/>
      <c r="R58" s="13"/>
      <c r="S58" s="13"/>
      <c r="T58" s="15"/>
      <c r="U58" s="16"/>
      <c r="V58" s="16"/>
      <c r="W58" s="16"/>
      <c r="X58" s="16"/>
      <c r="Y58" s="16"/>
      <c r="Z58" s="16"/>
      <c r="AA58" s="61"/>
      <c r="AB58" s="61"/>
      <c r="AC58" s="61"/>
      <c r="AD58" s="61"/>
      <c r="AE58" s="61"/>
      <c r="AF58" s="61"/>
    </row>
    <row r="59" spans="1:32" x14ac:dyDescent="0.25">
      <c r="A59" s="15"/>
      <c r="B59" s="15"/>
      <c r="C59" s="18"/>
      <c r="D59" s="18"/>
      <c r="E59" s="18"/>
      <c r="F59" s="18"/>
      <c r="G59" s="18"/>
      <c r="H59" s="18"/>
      <c r="I59" s="15"/>
      <c r="J59" s="15"/>
      <c r="K59" s="15"/>
      <c r="L59" s="18"/>
      <c r="M59" s="18"/>
      <c r="N59" s="18"/>
      <c r="O59" s="18"/>
      <c r="P59" s="18"/>
      <c r="Q59" s="18"/>
      <c r="R59" s="13"/>
      <c r="S59" s="13"/>
      <c r="T59" s="15"/>
      <c r="U59" s="16"/>
      <c r="V59" s="16"/>
      <c r="W59" s="16"/>
      <c r="X59" s="16"/>
      <c r="Y59" s="16"/>
      <c r="Z59" s="16"/>
      <c r="AA59" s="61"/>
      <c r="AB59" s="61"/>
      <c r="AC59" s="61"/>
      <c r="AD59" s="61"/>
      <c r="AE59" s="61"/>
      <c r="AF59" s="61"/>
    </row>
    <row r="60" spans="1:32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8"/>
      <c r="M60" s="18"/>
      <c r="N60" s="18"/>
      <c r="O60" s="18"/>
      <c r="P60" s="18"/>
      <c r="Q60" s="18"/>
      <c r="R60" s="13"/>
      <c r="S60" s="15"/>
      <c r="T60" s="13"/>
      <c r="U60" s="16"/>
      <c r="V60" s="16"/>
      <c r="W60" s="16"/>
      <c r="X60" s="16"/>
      <c r="Y60" s="16"/>
      <c r="Z60" s="16"/>
      <c r="AA60" s="61"/>
      <c r="AB60" s="61"/>
      <c r="AC60" s="61"/>
      <c r="AD60" s="61"/>
      <c r="AE60" s="61"/>
      <c r="AF60" s="61"/>
    </row>
    <row r="61" spans="1:32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8"/>
      <c r="M61" s="18"/>
      <c r="N61" s="18"/>
      <c r="O61" s="18"/>
      <c r="P61" s="18"/>
      <c r="Q61" s="18"/>
      <c r="R61" s="13"/>
      <c r="S61" s="13"/>
      <c r="T61" s="15"/>
      <c r="U61" s="16"/>
      <c r="V61" s="16"/>
      <c r="W61" s="16"/>
      <c r="X61" s="16"/>
      <c r="Y61" s="16"/>
      <c r="Z61" s="16"/>
      <c r="AA61" s="61"/>
      <c r="AB61" s="61"/>
      <c r="AC61" s="61"/>
      <c r="AD61" s="61"/>
      <c r="AE61" s="61"/>
      <c r="AF61" s="61"/>
    </row>
    <row r="62" spans="1:32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5"/>
      <c r="U62" s="16"/>
      <c r="V62" s="16"/>
      <c r="W62" s="16"/>
      <c r="X62" s="16"/>
      <c r="Y62" s="16"/>
      <c r="Z62" s="16"/>
      <c r="AA62" s="61"/>
      <c r="AB62" s="61"/>
      <c r="AC62" s="61"/>
      <c r="AD62" s="61"/>
      <c r="AE62" s="61"/>
      <c r="AF62" s="61"/>
    </row>
    <row r="63" spans="1:32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5"/>
      <c r="T63" s="13"/>
      <c r="U63" s="16"/>
      <c r="V63" s="16"/>
      <c r="W63" s="16"/>
      <c r="X63" s="16"/>
      <c r="Y63" s="16"/>
      <c r="Z63" s="16"/>
      <c r="AA63" s="61"/>
      <c r="AB63" s="61"/>
      <c r="AC63" s="61"/>
      <c r="AD63" s="61"/>
      <c r="AE63" s="61"/>
      <c r="AF63" s="61"/>
    </row>
    <row r="64" spans="1:32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5"/>
      <c r="U64" s="16"/>
      <c r="V64" s="16"/>
      <c r="W64" s="16"/>
      <c r="X64" s="16"/>
      <c r="Y64" s="16"/>
      <c r="Z64" s="16"/>
      <c r="AA64" s="61"/>
      <c r="AB64" s="61"/>
      <c r="AC64" s="61"/>
      <c r="AD64" s="61"/>
      <c r="AE64" s="61"/>
      <c r="AF64" s="61"/>
    </row>
    <row r="65" spans="1:32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23"/>
      <c r="N65" s="23"/>
      <c r="O65" s="13"/>
      <c r="P65" s="23"/>
      <c r="Q65" s="13"/>
      <c r="R65" s="13"/>
      <c r="S65" s="13"/>
      <c r="T65" s="15"/>
      <c r="U65" s="16"/>
      <c r="V65" s="16"/>
      <c r="W65" s="16"/>
      <c r="X65" s="16"/>
      <c r="Y65" s="16"/>
      <c r="Z65" s="16"/>
      <c r="AA65" s="61"/>
      <c r="AB65" s="61"/>
      <c r="AC65" s="61"/>
      <c r="AD65" s="61"/>
      <c r="AE65" s="61"/>
      <c r="AF65" s="61"/>
    </row>
    <row r="66" spans="1:32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23"/>
      <c r="N66" s="23"/>
      <c r="O66" s="13"/>
      <c r="P66" s="2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61"/>
      <c r="AB66" s="61"/>
      <c r="AC66" s="61"/>
      <c r="AD66" s="61"/>
      <c r="AE66" s="61"/>
      <c r="AF66" s="61"/>
    </row>
    <row r="67" spans="1:32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23"/>
      <c r="N67" s="23"/>
      <c r="O67" s="13"/>
      <c r="P67" s="23"/>
      <c r="Q67" s="13"/>
      <c r="R67" s="13"/>
      <c r="S67" s="15"/>
      <c r="T67" s="15"/>
      <c r="U67" s="15"/>
      <c r="V67" s="15"/>
      <c r="W67" s="13"/>
      <c r="X67" s="13"/>
      <c r="Y67" s="13"/>
      <c r="Z67" s="13"/>
      <c r="AA67" s="61"/>
      <c r="AB67" s="61"/>
      <c r="AC67" s="61"/>
      <c r="AD67" s="61"/>
      <c r="AE67" s="61"/>
      <c r="AF67" s="61"/>
    </row>
    <row r="68" spans="1:32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23"/>
      <c r="N68" s="23"/>
      <c r="O68" s="13"/>
      <c r="P68" s="23"/>
      <c r="Q68" s="13"/>
      <c r="R68" s="13"/>
      <c r="S68" s="13"/>
      <c r="T68" s="15"/>
      <c r="U68" s="15"/>
      <c r="V68" s="15"/>
      <c r="W68" s="13"/>
      <c r="X68" s="13"/>
      <c r="Y68" s="13"/>
      <c r="Z68" s="13"/>
      <c r="AA68" s="61"/>
      <c r="AB68" s="61"/>
      <c r="AC68" s="61"/>
      <c r="AD68" s="61"/>
      <c r="AE68" s="61"/>
      <c r="AF68" s="61"/>
    </row>
    <row r="69" spans="1:32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23"/>
      <c r="N69" s="23"/>
      <c r="O69" s="13"/>
      <c r="P69" s="23"/>
      <c r="Q69" s="13"/>
      <c r="R69" s="13"/>
      <c r="S69" s="13"/>
      <c r="T69" s="15"/>
      <c r="U69" s="15"/>
      <c r="V69" s="18"/>
      <c r="W69" s="13"/>
      <c r="X69" s="13"/>
      <c r="Y69" s="13"/>
      <c r="Z69" s="13"/>
      <c r="AA69" s="61"/>
      <c r="AB69" s="61"/>
      <c r="AC69" s="61"/>
      <c r="AD69" s="61"/>
      <c r="AE69" s="61"/>
      <c r="AF69" s="61"/>
    </row>
    <row r="70" spans="1:32" x14ac:dyDescent="0.25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</row>
    <row r="71" spans="1:32" x14ac:dyDescent="0.25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</row>
    <row r="72" spans="1:32" x14ac:dyDescent="0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</row>
    <row r="73" spans="1:32" x14ac:dyDescent="0.25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</row>
  </sheetData>
  <mergeCells count="6">
    <mergeCell ref="U3:Z3"/>
    <mergeCell ref="A1:H2"/>
    <mergeCell ref="B3:B4"/>
    <mergeCell ref="C3:H3"/>
    <mergeCell ref="K3:K4"/>
    <mergeCell ref="L3:Q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9"/>
  <sheetViews>
    <sheetView workbookViewId="0">
      <selection activeCell="D31" sqref="D31"/>
    </sheetView>
  </sheetViews>
  <sheetFormatPr defaultColWidth="11" defaultRowHeight="15.75" x14ac:dyDescent="0.25"/>
  <cols>
    <col min="3" max="3" width="11.875" bestFit="1" customWidth="1"/>
    <col min="4" max="4" width="10.875" bestFit="1" customWidth="1"/>
    <col min="5" max="5" width="14.125" bestFit="1" customWidth="1"/>
    <col min="9" max="9" width="11.875" bestFit="1" customWidth="1"/>
    <col min="10" max="10" width="19.125" bestFit="1" customWidth="1"/>
    <col min="11" max="11" width="18.5" bestFit="1" customWidth="1"/>
    <col min="14" max="14" width="18.5" bestFit="1" customWidth="1"/>
    <col min="15" max="15" width="11.875" bestFit="1" customWidth="1"/>
    <col min="17" max="17" width="14.125" bestFit="1" customWidth="1"/>
  </cols>
  <sheetData>
    <row r="1" spans="1:17" ht="15.95" customHeight="1" x14ac:dyDescent="0.25">
      <c r="A1" s="90" t="s">
        <v>46</v>
      </c>
      <c r="B1" s="90"/>
      <c r="C1" s="90"/>
      <c r="D1" s="90"/>
      <c r="E1" s="90"/>
      <c r="F1" s="22"/>
      <c r="G1" s="90" t="s">
        <v>47</v>
      </c>
      <c r="H1" s="90"/>
      <c r="I1" s="90"/>
      <c r="J1" s="90"/>
      <c r="K1" s="90"/>
      <c r="L1" s="36"/>
      <c r="M1" s="90" t="s">
        <v>47</v>
      </c>
      <c r="N1" s="90"/>
      <c r="O1" s="90"/>
      <c r="P1" s="90"/>
      <c r="Q1" s="90"/>
    </row>
    <row r="2" spans="1:17" ht="16.5" thickBot="1" x14ac:dyDescent="0.3">
      <c r="A2" s="52"/>
      <c r="B2" s="52"/>
      <c r="C2" s="52"/>
      <c r="D2" s="52"/>
      <c r="E2" s="52"/>
      <c r="F2" s="22"/>
      <c r="G2" s="52"/>
      <c r="H2" s="52"/>
      <c r="I2" s="52"/>
      <c r="J2" s="52"/>
      <c r="K2" s="52"/>
      <c r="L2" s="36"/>
      <c r="M2" s="52"/>
      <c r="N2" s="52"/>
      <c r="O2" s="52"/>
      <c r="P2" s="52"/>
      <c r="Q2" s="52"/>
    </row>
    <row r="3" spans="1:17" ht="17.100000000000001" customHeight="1" thickTop="1" x14ac:dyDescent="0.25">
      <c r="A3" s="33" t="s">
        <v>1</v>
      </c>
      <c r="B3" s="92" t="s">
        <v>40</v>
      </c>
      <c r="C3" s="84" t="s">
        <v>51</v>
      </c>
      <c r="D3" s="84"/>
      <c r="E3" s="84"/>
      <c r="F3" s="22"/>
      <c r="G3" s="33" t="s">
        <v>1</v>
      </c>
      <c r="H3" s="92" t="s">
        <v>40</v>
      </c>
      <c r="I3" s="84" t="s">
        <v>51</v>
      </c>
      <c r="J3" s="84"/>
      <c r="K3" s="84"/>
      <c r="L3" s="36"/>
      <c r="M3" s="33" t="s">
        <v>1</v>
      </c>
      <c r="N3" s="92" t="s">
        <v>40</v>
      </c>
      <c r="O3" s="84" t="s">
        <v>51</v>
      </c>
      <c r="P3" s="84"/>
      <c r="Q3" s="84"/>
    </row>
    <row r="4" spans="1:17" x14ac:dyDescent="0.25">
      <c r="A4" s="10"/>
      <c r="B4" s="93"/>
      <c r="C4" s="11"/>
      <c r="D4" s="11"/>
      <c r="E4" s="11"/>
      <c r="F4" s="22"/>
      <c r="G4" s="10"/>
      <c r="H4" s="93"/>
      <c r="I4" s="11"/>
      <c r="J4" s="11"/>
      <c r="K4" s="11"/>
      <c r="L4" s="36"/>
      <c r="M4" s="10"/>
      <c r="N4" s="93"/>
      <c r="O4" s="11"/>
      <c r="P4" s="11"/>
      <c r="Q4" s="11"/>
    </row>
    <row r="5" spans="1:17" x14ac:dyDescent="0.25">
      <c r="A5" s="10"/>
      <c r="B5" s="10"/>
      <c r="C5" s="3" t="s">
        <v>48</v>
      </c>
      <c r="D5" s="3" t="s">
        <v>49</v>
      </c>
      <c r="E5" s="3" t="s">
        <v>50</v>
      </c>
      <c r="F5" s="22"/>
      <c r="G5" s="10"/>
      <c r="H5" s="10"/>
      <c r="I5" s="3" t="s">
        <v>48</v>
      </c>
      <c r="J5" s="3" t="s">
        <v>49</v>
      </c>
      <c r="K5" s="3" t="s">
        <v>50</v>
      </c>
      <c r="L5" s="36"/>
      <c r="M5" s="10"/>
      <c r="N5" s="10"/>
      <c r="O5" s="3" t="s">
        <v>48</v>
      </c>
      <c r="P5" s="3" t="s">
        <v>49</v>
      </c>
      <c r="Q5" s="3" t="s">
        <v>50</v>
      </c>
    </row>
    <row r="6" spans="1:17" x14ac:dyDescent="0.25">
      <c r="A6" s="11"/>
      <c r="B6" s="11"/>
      <c r="C6" s="11"/>
      <c r="D6" s="11"/>
      <c r="E6" s="11"/>
      <c r="F6" s="22"/>
      <c r="G6" s="11"/>
      <c r="H6" s="11"/>
      <c r="I6" s="11"/>
      <c r="J6" s="11"/>
      <c r="K6" s="11"/>
      <c r="L6" s="36"/>
      <c r="M6" s="11"/>
      <c r="N6" s="11"/>
      <c r="O6" s="11"/>
      <c r="P6" s="11"/>
      <c r="Q6" s="11"/>
    </row>
    <row r="7" spans="1:17" x14ac:dyDescent="0.25">
      <c r="A7" s="22" t="s">
        <v>11</v>
      </c>
      <c r="B7" s="22"/>
      <c r="C7" s="22"/>
      <c r="D7" s="22"/>
      <c r="E7" s="22"/>
      <c r="F7" s="22"/>
      <c r="G7" s="22" t="s">
        <v>11</v>
      </c>
      <c r="H7" s="22"/>
      <c r="I7" s="22"/>
      <c r="J7" s="22"/>
      <c r="K7" s="22"/>
      <c r="L7" s="36"/>
      <c r="M7" s="51" t="s">
        <v>11</v>
      </c>
      <c r="N7" s="36"/>
      <c r="O7" s="36"/>
      <c r="P7" s="36"/>
      <c r="Q7" s="36"/>
    </row>
    <row r="8" spans="1:17" x14ac:dyDescent="0.25">
      <c r="A8" s="22"/>
      <c r="B8" s="10" t="s">
        <v>42</v>
      </c>
      <c r="C8" s="18">
        <v>33.045000000000002</v>
      </c>
      <c r="D8" s="14">
        <v>3.4159999999999999</v>
      </c>
      <c r="E8" s="14">
        <v>1.5</v>
      </c>
      <c r="F8" s="22"/>
      <c r="G8" s="10"/>
      <c r="H8" s="10" t="s">
        <v>42</v>
      </c>
      <c r="I8" s="14">
        <v>141.2455768958915</v>
      </c>
      <c r="J8" s="14">
        <v>77.926544677062353</v>
      </c>
      <c r="K8" s="14">
        <v>82.954973518156649</v>
      </c>
      <c r="L8" s="36"/>
      <c r="M8" s="36"/>
      <c r="N8" s="10" t="s">
        <v>43</v>
      </c>
      <c r="O8" s="14">
        <v>165.5594784285725</v>
      </c>
      <c r="P8" s="36">
        <v>137.18641643149851</v>
      </c>
      <c r="Q8" s="36">
        <v>147.9090152900506</v>
      </c>
    </row>
    <row r="9" spans="1:17" x14ac:dyDescent="0.25">
      <c r="A9" s="22"/>
      <c r="B9" s="10" t="s">
        <v>44</v>
      </c>
      <c r="C9" s="18">
        <v>33.53</v>
      </c>
      <c r="D9" s="14">
        <v>15.048</v>
      </c>
      <c r="E9" s="14">
        <v>1.5</v>
      </c>
      <c r="F9" s="22"/>
      <c r="G9" s="10"/>
      <c r="H9" s="10" t="s">
        <v>44</v>
      </c>
      <c r="I9" s="15">
        <v>105.38319238181725</v>
      </c>
      <c r="J9" s="14">
        <v>111.6744105534715</v>
      </c>
      <c r="K9" s="15">
        <v>108.05038697930951</v>
      </c>
      <c r="L9" s="36"/>
      <c r="M9" s="36"/>
      <c r="N9" s="10" t="s">
        <v>45</v>
      </c>
      <c r="O9" s="10">
        <v>15.486361745490999</v>
      </c>
      <c r="P9" s="10">
        <v>157.65756947079899</v>
      </c>
      <c r="Q9" s="36">
        <v>136.31357939555249</v>
      </c>
    </row>
    <row r="10" spans="1:17" x14ac:dyDescent="0.25">
      <c r="A10" s="22" t="s">
        <v>22</v>
      </c>
      <c r="B10" s="22"/>
      <c r="C10" s="22"/>
      <c r="D10" s="22"/>
      <c r="E10" s="22"/>
      <c r="F10" s="22"/>
      <c r="G10" s="22" t="s">
        <v>22</v>
      </c>
      <c r="H10" s="22"/>
      <c r="I10" s="22"/>
      <c r="J10" s="22"/>
      <c r="K10" s="22"/>
      <c r="L10" s="36"/>
      <c r="M10" s="10" t="s">
        <v>22</v>
      </c>
      <c r="N10" s="36"/>
      <c r="O10" s="36"/>
      <c r="P10" s="36"/>
      <c r="Q10" s="36"/>
    </row>
    <row r="11" spans="1:17" x14ac:dyDescent="0.25">
      <c r="A11" s="22"/>
      <c r="B11" s="10" t="s">
        <v>42</v>
      </c>
      <c r="C11" s="30">
        <v>0</v>
      </c>
      <c r="D11" s="30">
        <v>18.421750436050399</v>
      </c>
      <c r="E11" s="30">
        <v>0</v>
      </c>
      <c r="F11" s="22"/>
      <c r="G11" s="10"/>
      <c r="H11" s="10" t="s">
        <v>42</v>
      </c>
      <c r="I11" s="15">
        <v>124.459513598992</v>
      </c>
      <c r="J11" s="15">
        <v>79.150231842785999</v>
      </c>
      <c r="K11" s="30">
        <v>83.5038842260374</v>
      </c>
      <c r="L11" s="36"/>
      <c r="M11" s="36"/>
      <c r="N11" s="10" t="s">
        <v>43</v>
      </c>
      <c r="O11" s="10">
        <v>118.67620416238</v>
      </c>
      <c r="P11" s="15">
        <v>70.280380130391094</v>
      </c>
      <c r="Q11" s="30">
        <v>83.578895645849101</v>
      </c>
    </row>
    <row r="12" spans="1:17" x14ac:dyDescent="0.25">
      <c r="A12" s="22" t="s">
        <v>24</v>
      </c>
      <c r="B12" s="22"/>
      <c r="C12" s="22"/>
      <c r="D12" s="22"/>
      <c r="E12" s="22"/>
      <c r="F12" s="22"/>
      <c r="G12" s="10"/>
      <c r="H12" s="10" t="s">
        <v>44</v>
      </c>
      <c r="I12" s="15">
        <v>115.628014585651</v>
      </c>
      <c r="J12" s="15">
        <v>64.341119982126003</v>
      </c>
      <c r="K12" s="30">
        <v>63.214418982615697</v>
      </c>
      <c r="L12" s="36"/>
      <c r="M12" s="36"/>
      <c r="N12" s="10" t="s">
        <v>45</v>
      </c>
      <c r="O12" s="15">
        <v>49.969126156930997</v>
      </c>
      <c r="P12" s="15">
        <v>75.261865903509104</v>
      </c>
      <c r="Q12" s="30">
        <v>77.633287607856005</v>
      </c>
    </row>
    <row r="13" spans="1:17" x14ac:dyDescent="0.25">
      <c r="A13" s="10"/>
      <c r="B13" s="15" t="s">
        <v>42</v>
      </c>
      <c r="C13" s="30">
        <v>50.8174590443912</v>
      </c>
      <c r="D13" s="30">
        <v>26.6139620998898</v>
      </c>
      <c r="E13" s="30">
        <v>7.6176788478983601</v>
      </c>
      <c r="F13" s="22"/>
      <c r="G13" s="22" t="s">
        <v>24</v>
      </c>
      <c r="H13" s="22"/>
      <c r="I13" s="22"/>
      <c r="J13" s="22"/>
      <c r="K13" s="22"/>
      <c r="L13" s="36"/>
      <c r="M13" s="10" t="s">
        <v>24</v>
      </c>
      <c r="N13" s="36"/>
      <c r="O13" s="36"/>
      <c r="P13" s="36"/>
      <c r="Q13" s="36"/>
    </row>
    <row r="14" spans="1:17" x14ac:dyDescent="0.25">
      <c r="A14" s="22" t="s">
        <v>26</v>
      </c>
      <c r="B14" s="22"/>
      <c r="C14" s="22"/>
      <c r="D14" s="22"/>
      <c r="E14" s="22"/>
      <c r="F14" s="22"/>
      <c r="G14" s="10"/>
      <c r="H14" s="10" t="s">
        <v>42</v>
      </c>
      <c r="I14" s="30">
        <v>387.89253010448198</v>
      </c>
      <c r="J14" s="30">
        <v>55.466663541877203</v>
      </c>
      <c r="K14" s="30">
        <v>95.159060339535301</v>
      </c>
      <c r="L14" s="36"/>
      <c r="M14" s="36"/>
      <c r="N14" s="10" t="s">
        <v>43</v>
      </c>
      <c r="O14" s="30">
        <v>507.298063357888</v>
      </c>
      <c r="P14" s="30">
        <v>160.24127862056699</v>
      </c>
      <c r="Q14" s="30">
        <v>168.21495527364399</v>
      </c>
    </row>
    <row r="15" spans="1:17" x14ac:dyDescent="0.25">
      <c r="A15" s="10"/>
      <c r="B15" s="15" t="s">
        <v>42</v>
      </c>
      <c r="C15" s="30">
        <v>14.2397378485704</v>
      </c>
      <c r="D15" s="30">
        <v>20.214139742500599</v>
      </c>
      <c r="E15" s="30">
        <v>7.0299934778422104</v>
      </c>
      <c r="F15" s="22"/>
      <c r="G15" s="22" t="s">
        <v>26</v>
      </c>
      <c r="H15" s="22"/>
      <c r="I15" s="22"/>
      <c r="J15" s="22"/>
      <c r="K15" s="22"/>
      <c r="L15" s="36"/>
      <c r="M15" s="36"/>
      <c r="N15" s="10" t="s">
        <v>45</v>
      </c>
      <c r="O15" s="30">
        <v>244.18162934898299</v>
      </c>
      <c r="P15" s="30">
        <v>1346.9116241617401</v>
      </c>
      <c r="Q15" s="30">
        <v>507.037080388297</v>
      </c>
    </row>
    <row r="16" spans="1:17" x14ac:dyDescent="0.25">
      <c r="A16" s="22" t="s">
        <v>27</v>
      </c>
      <c r="B16" s="22"/>
      <c r="C16" s="22"/>
      <c r="D16" s="22"/>
      <c r="E16" s="22"/>
      <c r="F16" s="22"/>
      <c r="G16" s="10"/>
      <c r="H16" s="10" t="s">
        <v>42</v>
      </c>
      <c r="I16" s="30">
        <v>130.361943031039</v>
      </c>
      <c r="J16" s="30">
        <v>78.426621643414407</v>
      </c>
      <c r="K16" s="30">
        <v>69.786177552736604</v>
      </c>
      <c r="L16" s="36"/>
      <c r="M16" s="10" t="s">
        <v>26</v>
      </c>
      <c r="N16" s="36"/>
      <c r="O16" s="36"/>
      <c r="P16" s="36"/>
      <c r="Q16" s="36"/>
    </row>
    <row r="17" spans="1:17" x14ac:dyDescent="0.25">
      <c r="A17" s="10"/>
      <c r="B17" s="15" t="s">
        <v>44</v>
      </c>
      <c r="C17" s="30">
        <v>52.600930471983403</v>
      </c>
      <c r="D17" s="30">
        <v>54.005840433637303</v>
      </c>
      <c r="E17" s="30">
        <v>41.816178778257402</v>
      </c>
      <c r="F17" s="22"/>
      <c r="G17" s="22" t="s">
        <v>27</v>
      </c>
      <c r="H17" s="22"/>
      <c r="I17" s="36"/>
      <c r="J17" s="36"/>
      <c r="K17" s="22"/>
      <c r="L17" s="36"/>
      <c r="M17" s="36"/>
      <c r="N17" s="10" t="s">
        <v>43</v>
      </c>
      <c r="O17" s="30">
        <v>143.816019199061</v>
      </c>
      <c r="P17" s="30">
        <v>110.795459378893</v>
      </c>
      <c r="Q17" s="30">
        <v>116.28886160966999</v>
      </c>
    </row>
    <row r="18" spans="1:17" x14ac:dyDescent="0.25">
      <c r="A18" s="22" t="s">
        <v>28</v>
      </c>
      <c r="B18" s="22"/>
      <c r="C18" s="22"/>
      <c r="D18" s="22"/>
      <c r="E18" s="22"/>
      <c r="F18" s="22"/>
      <c r="G18" s="10"/>
      <c r="H18" s="10" t="s">
        <v>44</v>
      </c>
      <c r="I18" s="30">
        <v>128.247164242982</v>
      </c>
      <c r="J18" s="30">
        <v>104.598608694304</v>
      </c>
      <c r="K18" s="30">
        <v>106.24164137463499</v>
      </c>
      <c r="L18" s="36"/>
      <c r="M18" s="36"/>
      <c r="N18" s="10" t="s">
        <v>45</v>
      </c>
      <c r="O18" s="30">
        <v>8.9895476559073302</v>
      </c>
      <c r="P18" s="30">
        <v>117.961691869178</v>
      </c>
      <c r="Q18" s="30">
        <v>64.216073299696305</v>
      </c>
    </row>
    <row r="19" spans="1:17" x14ac:dyDescent="0.25">
      <c r="A19" s="10"/>
      <c r="B19" s="15" t="s">
        <v>42</v>
      </c>
      <c r="C19" s="30">
        <v>41.974618477342403</v>
      </c>
      <c r="D19" s="30">
        <v>41.147042454826</v>
      </c>
      <c r="E19" s="30">
        <v>19.927442644327598</v>
      </c>
      <c r="F19" s="22"/>
      <c r="G19" s="22" t="s">
        <v>28</v>
      </c>
      <c r="H19" s="22"/>
      <c r="I19" s="22"/>
      <c r="J19" s="36"/>
      <c r="K19" s="22"/>
      <c r="L19" s="36"/>
      <c r="M19" s="10" t="s">
        <v>27</v>
      </c>
      <c r="N19" s="36"/>
      <c r="O19" s="36"/>
      <c r="P19" s="36"/>
      <c r="Q19" s="36"/>
    </row>
    <row r="20" spans="1:17" x14ac:dyDescent="0.25">
      <c r="A20" s="10"/>
      <c r="B20" s="15" t="s">
        <v>44</v>
      </c>
      <c r="C20" s="30">
        <v>65.296450025192598</v>
      </c>
      <c r="D20" s="30">
        <v>71.455333881381094</v>
      </c>
      <c r="E20" s="30">
        <v>30.7835669107344</v>
      </c>
      <c r="F20" s="22"/>
      <c r="G20" s="10"/>
      <c r="H20" s="10" t="s">
        <v>42</v>
      </c>
      <c r="I20" s="30">
        <v>41.974618477342403</v>
      </c>
      <c r="J20" s="30">
        <v>41.147042454826</v>
      </c>
      <c r="K20" s="30">
        <v>19.927442644327598</v>
      </c>
      <c r="L20" s="36"/>
      <c r="M20" s="36"/>
      <c r="N20" s="10" t="s">
        <v>43</v>
      </c>
      <c r="O20" s="30">
        <v>127.386728344855</v>
      </c>
      <c r="P20" s="30">
        <v>116.758361908845</v>
      </c>
      <c r="Q20" s="30">
        <v>113.054164342538</v>
      </c>
    </row>
    <row r="21" spans="1:17" x14ac:dyDescent="0.25">
      <c r="A21" s="22" t="s">
        <v>32</v>
      </c>
      <c r="B21" s="22"/>
      <c r="C21" s="22"/>
      <c r="D21" s="22"/>
      <c r="E21" s="22"/>
      <c r="F21" s="22"/>
      <c r="G21" s="10"/>
      <c r="H21" s="10" t="s">
        <v>44</v>
      </c>
      <c r="I21" s="30">
        <v>65.296450025192598</v>
      </c>
      <c r="J21" s="30">
        <v>71.455333881381094</v>
      </c>
      <c r="K21" s="30">
        <v>30.7835669107344</v>
      </c>
      <c r="L21" s="36"/>
      <c r="M21" s="36"/>
      <c r="N21" s="10" t="s">
        <v>45</v>
      </c>
      <c r="O21" s="30">
        <v>39.195729641918</v>
      </c>
      <c r="P21" s="30">
        <v>106.360561575585</v>
      </c>
      <c r="Q21" s="30">
        <v>91.4652286518739</v>
      </c>
    </row>
    <row r="22" spans="1:17" x14ac:dyDescent="0.25">
      <c r="A22" s="10"/>
      <c r="B22" s="15" t="s">
        <v>42</v>
      </c>
      <c r="C22" s="30">
        <v>29.063286763151002</v>
      </c>
      <c r="D22" s="30">
        <v>31.482265482248199</v>
      </c>
      <c r="E22" s="30">
        <v>10.346878617095699</v>
      </c>
      <c r="F22" s="22"/>
      <c r="G22" s="22" t="s">
        <v>32</v>
      </c>
      <c r="H22" s="22"/>
      <c r="I22" s="22"/>
      <c r="J22" s="22"/>
      <c r="K22" s="22"/>
      <c r="L22" s="36"/>
      <c r="M22" s="10" t="s">
        <v>28</v>
      </c>
      <c r="N22" s="36"/>
      <c r="O22" s="36"/>
      <c r="P22" s="36"/>
      <c r="Q22" s="36"/>
    </row>
    <row r="23" spans="1:17" x14ac:dyDescent="0.25">
      <c r="A23" s="22" t="s">
        <v>35</v>
      </c>
      <c r="B23" s="22"/>
      <c r="C23" s="22"/>
      <c r="D23" s="22"/>
      <c r="E23" s="22"/>
      <c r="F23" s="22"/>
      <c r="G23" s="10"/>
      <c r="H23" s="10" t="s">
        <v>42</v>
      </c>
      <c r="I23" s="30">
        <v>510.06134114059398</v>
      </c>
      <c r="J23" s="30">
        <v>245.28433239922401</v>
      </c>
      <c r="K23" s="30">
        <v>280.42299810748301</v>
      </c>
      <c r="L23" s="36"/>
      <c r="M23" s="36"/>
      <c r="N23" s="10" t="s">
        <v>43</v>
      </c>
      <c r="O23" s="30">
        <v>133.419656437756</v>
      </c>
      <c r="P23" s="30">
        <v>111.39735279090699</v>
      </c>
      <c r="Q23" s="30">
        <v>109.690197657794</v>
      </c>
    </row>
    <row r="24" spans="1:17" x14ac:dyDescent="0.25">
      <c r="A24" s="10"/>
      <c r="B24" s="15" t="s">
        <v>42</v>
      </c>
      <c r="C24" s="30">
        <v>50.841479475394898</v>
      </c>
      <c r="D24" s="30">
        <v>66.913880733652903</v>
      </c>
      <c r="E24" s="30">
        <v>55.137904905359598</v>
      </c>
      <c r="F24" s="22"/>
      <c r="G24" s="10"/>
      <c r="H24" s="10" t="s">
        <v>44</v>
      </c>
      <c r="I24" s="30">
        <v>374.31855057210402</v>
      </c>
      <c r="J24" s="30">
        <v>131.055015121217</v>
      </c>
      <c r="K24" s="30">
        <v>214.71439217642501</v>
      </c>
      <c r="L24" s="36"/>
      <c r="M24" s="36"/>
      <c r="N24" s="10" t="s">
        <v>45</v>
      </c>
      <c r="O24" s="30">
        <v>21.7020315616384</v>
      </c>
      <c r="P24" s="30">
        <v>89.6250464748084</v>
      </c>
      <c r="Q24" s="30">
        <v>70.532993481538199</v>
      </c>
    </row>
    <row r="25" spans="1:17" ht="16.5" thickBot="1" x14ac:dyDescent="0.3">
      <c r="A25" s="41"/>
      <c r="B25" s="41"/>
      <c r="C25" s="41"/>
      <c r="D25" s="41"/>
      <c r="E25" s="41"/>
      <c r="F25" s="22"/>
      <c r="G25" s="22" t="s">
        <v>35</v>
      </c>
      <c r="H25" s="22"/>
      <c r="I25" s="22"/>
      <c r="J25" s="22"/>
      <c r="K25" s="22"/>
      <c r="L25" s="36"/>
      <c r="M25" s="10" t="s">
        <v>32</v>
      </c>
      <c r="N25" s="36"/>
      <c r="O25" s="36"/>
      <c r="P25" s="36"/>
      <c r="Q25" s="36"/>
    </row>
    <row r="26" spans="1:17" ht="16.5" thickTop="1" x14ac:dyDescent="0.25">
      <c r="A26" s="22"/>
      <c r="B26" s="22"/>
      <c r="C26" s="22"/>
      <c r="D26" s="22"/>
      <c r="E26" s="22"/>
      <c r="F26" s="22"/>
      <c r="G26" s="10"/>
      <c r="H26" s="10" t="s">
        <v>42</v>
      </c>
      <c r="I26" s="30">
        <v>73.782490917260105</v>
      </c>
      <c r="J26" s="30">
        <v>57.594864438949102</v>
      </c>
      <c r="K26" s="30">
        <v>52.165315754830203</v>
      </c>
      <c r="L26" s="36"/>
      <c r="M26" s="36"/>
      <c r="N26" s="10" t="s">
        <v>43</v>
      </c>
      <c r="O26" s="14">
        <v>2.5</v>
      </c>
      <c r="P26" s="30">
        <v>29.132938773190801</v>
      </c>
      <c r="Q26" s="14">
        <v>2.5</v>
      </c>
    </row>
    <row r="27" spans="1:17" ht="16.5" thickBot="1" x14ac:dyDescent="0.3">
      <c r="A27" s="36" t="s">
        <v>36</v>
      </c>
      <c r="B27" s="36"/>
      <c r="C27" s="36"/>
      <c r="D27" s="36"/>
      <c r="E27" s="36"/>
      <c r="F27" s="36"/>
      <c r="G27" s="40"/>
      <c r="H27" s="40"/>
      <c r="I27" s="40"/>
      <c r="J27" s="40"/>
      <c r="K27" s="40"/>
      <c r="L27" s="36"/>
      <c r="M27" s="36"/>
      <c r="N27" s="10" t="s">
        <v>45</v>
      </c>
      <c r="O27" s="10">
        <v>2.5</v>
      </c>
      <c r="P27" s="30">
        <v>117.28821699996099</v>
      </c>
      <c r="Q27" s="30">
        <v>46.673909609845403</v>
      </c>
    </row>
    <row r="28" spans="1:17" ht="16.5" thickTop="1" x14ac:dyDescent="0.25">
      <c r="A28" s="36" t="s">
        <v>37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10" t="s">
        <v>35</v>
      </c>
      <c r="N28" s="36"/>
      <c r="O28" s="36"/>
      <c r="P28" s="36"/>
      <c r="Q28" s="36"/>
    </row>
    <row r="29" spans="1:17" x14ac:dyDescent="0.25">
      <c r="A29" s="36"/>
      <c r="B29" s="36"/>
      <c r="C29" s="36"/>
      <c r="D29" s="36"/>
      <c r="E29" s="36"/>
      <c r="F29" s="36"/>
      <c r="G29" s="36" t="s">
        <v>36</v>
      </c>
      <c r="H29" s="36"/>
      <c r="I29" s="36"/>
      <c r="J29" s="36"/>
      <c r="K29" s="36"/>
      <c r="L29" s="36"/>
      <c r="M29" s="36"/>
      <c r="N29" s="10" t="s">
        <v>43</v>
      </c>
      <c r="O29" s="30">
        <v>73.798184928144806</v>
      </c>
      <c r="P29" s="30">
        <v>67.598612751854702</v>
      </c>
      <c r="Q29" s="30">
        <v>74.810194179339206</v>
      </c>
    </row>
    <row r="30" spans="1:17" x14ac:dyDescent="0.25">
      <c r="A30" s="36"/>
      <c r="B30" s="36"/>
      <c r="C30" s="36"/>
      <c r="D30" s="36"/>
      <c r="E30" s="36"/>
      <c r="F30" s="36"/>
      <c r="G30" s="36" t="s">
        <v>37</v>
      </c>
      <c r="H30" s="36"/>
      <c r="I30" s="36"/>
      <c r="J30" s="36"/>
      <c r="K30" s="36"/>
      <c r="L30" s="36"/>
      <c r="M30" s="36"/>
      <c r="N30" s="10" t="s">
        <v>45</v>
      </c>
      <c r="O30" s="30">
        <v>16.082920644722499</v>
      </c>
      <c r="P30" s="30">
        <v>62.586157452116403</v>
      </c>
      <c r="Q30" s="30">
        <v>49.721191066279502</v>
      </c>
    </row>
    <row r="31" spans="1:17" ht="16.5" thickBot="1" x14ac:dyDescent="0.3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40"/>
      <c r="N31" s="40"/>
      <c r="O31" s="40"/>
      <c r="P31" s="40"/>
      <c r="Q31" s="40"/>
    </row>
    <row r="32" spans="1:17" ht="16.5" thickTop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0"/>
      <c r="N32" s="10"/>
      <c r="O32" s="10"/>
      <c r="P32" s="10"/>
      <c r="Q32" s="3"/>
    </row>
    <row r="33" spans="1:27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 t="s">
        <v>36</v>
      </c>
      <c r="N33" s="10"/>
      <c r="O33" s="10"/>
      <c r="P33" s="10"/>
      <c r="Q33" s="3"/>
    </row>
    <row r="34" spans="1:27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 t="s">
        <v>37</v>
      </c>
      <c r="N34" s="10"/>
      <c r="O34" s="10"/>
      <c r="P34" s="14"/>
      <c r="Q34" s="3"/>
    </row>
    <row r="36" spans="1:27" x14ac:dyDescent="0.25">
      <c r="A36" s="53"/>
      <c r="B36" s="54"/>
      <c r="C36" s="54"/>
      <c r="D36" s="54"/>
      <c r="E36" s="54"/>
      <c r="F36" s="54"/>
      <c r="G36" s="54"/>
      <c r="H36" s="54"/>
      <c r="I36" s="9"/>
      <c r="J36" s="53"/>
      <c r="K36" s="54"/>
      <c r="L36" s="54"/>
      <c r="M36" s="54"/>
      <c r="N36" s="54"/>
      <c r="O36" s="54"/>
      <c r="P36" s="54"/>
      <c r="Q36" s="54"/>
      <c r="R36" s="29"/>
      <c r="S36" s="53"/>
      <c r="T36" s="53"/>
      <c r="U36" s="53"/>
      <c r="V36" s="53"/>
      <c r="W36" s="53"/>
      <c r="X36" s="53"/>
      <c r="Y36" s="53"/>
      <c r="Z36" s="53"/>
      <c r="AA36" s="29"/>
    </row>
    <row r="37" spans="1:27" x14ac:dyDescent="0.25">
      <c r="A37" s="54"/>
      <c r="B37" s="54"/>
      <c r="C37" s="54"/>
      <c r="D37" s="54"/>
      <c r="E37" s="54"/>
      <c r="F37" s="54"/>
      <c r="G37" s="54"/>
      <c r="H37" s="54"/>
      <c r="I37" s="9"/>
      <c r="J37" s="54"/>
      <c r="K37" s="54"/>
      <c r="L37" s="54"/>
      <c r="M37" s="54"/>
      <c r="N37" s="54"/>
      <c r="O37" s="54"/>
      <c r="P37" s="54"/>
      <c r="Q37" s="54"/>
      <c r="R37" s="29"/>
      <c r="S37" s="53"/>
      <c r="T37" s="53"/>
      <c r="U37" s="53"/>
      <c r="V37" s="53"/>
      <c r="W37" s="53"/>
      <c r="X37" s="53"/>
      <c r="Y37" s="53"/>
      <c r="Z37" s="53"/>
      <c r="AA37" s="29"/>
    </row>
    <row r="38" spans="1:27" x14ac:dyDescent="0.25">
      <c r="A38" s="9"/>
      <c r="B38" s="58"/>
      <c r="C38" s="56"/>
      <c r="D38" s="56"/>
      <c r="E38" s="56"/>
      <c r="F38" s="56"/>
      <c r="G38" s="56"/>
      <c r="H38" s="56"/>
      <c r="I38" s="9"/>
      <c r="J38" s="9"/>
      <c r="K38" s="58"/>
      <c r="L38" s="56"/>
      <c r="M38" s="56"/>
      <c r="N38" s="56"/>
      <c r="O38" s="56"/>
      <c r="P38" s="56"/>
      <c r="Q38" s="56"/>
      <c r="R38" s="29"/>
      <c r="S38" s="6"/>
      <c r="T38" s="3"/>
      <c r="U38" s="55"/>
      <c r="V38" s="55"/>
      <c r="W38" s="55"/>
      <c r="X38" s="55"/>
      <c r="Y38" s="55"/>
      <c r="Z38" s="55"/>
      <c r="AA38" s="29"/>
    </row>
    <row r="39" spans="1:27" x14ac:dyDescent="0.25">
      <c r="A39" s="9"/>
      <c r="B39" s="58"/>
      <c r="C39" s="10"/>
      <c r="D39" s="10"/>
      <c r="E39" s="9"/>
      <c r="F39" s="9"/>
      <c r="G39" s="9"/>
      <c r="H39" s="9"/>
      <c r="I39" s="9"/>
      <c r="J39" s="9"/>
      <c r="K39" s="58"/>
      <c r="L39" s="10"/>
      <c r="M39" s="10"/>
      <c r="N39" s="9"/>
      <c r="O39" s="9"/>
      <c r="P39" s="9"/>
      <c r="Q39" s="9"/>
      <c r="R39" s="29"/>
      <c r="S39" s="6"/>
      <c r="T39" s="3"/>
      <c r="U39" s="3"/>
      <c r="V39" s="3"/>
      <c r="W39" s="6"/>
      <c r="X39" s="6"/>
      <c r="Y39" s="6"/>
      <c r="Z39" s="6"/>
      <c r="AA39" s="29"/>
    </row>
    <row r="40" spans="1:27" x14ac:dyDescent="0.25">
      <c r="A40" s="9"/>
      <c r="B40" s="10"/>
      <c r="C40" s="10"/>
      <c r="D40" s="10"/>
      <c r="E40" s="10"/>
      <c r="F40" s="10"/>
      <c r="G40" s="10"/>
      <c r="H40" s="10"/>
      <c r="I40" s="9"/>
      <c r="J40" s="9"/>
      <c r="K40" s="10"/>
      <c r="L40" s="10"/>
      <c r="M40" s="10"/>
      <c r="N40" s="10"/>
      <c r="O40" s="10"/>
      <c r="P40" s="10"/>
      <c r="Q40" s="10"/>
      <c r="R40" s="29"/>
      <c r="S40" s="6"/>
      <c r="T40" s="3"/>
      <c r="U40" s="3"/>
      <c r="V40" s="3"/>
      <c r="W40" s="3"/>
      <c r="X40" s="3"/>
      <c r="Y40" s="3"/>
      <c r="Z40" s="3"/>
      <c r="AA40" s="29"/>
    </row>
    <row r="41" spans="1:27" x14ac:dyDescent="0.25">
      <c r="A41" s="9"/>
      <c r="B41" s="10"/>
      <c r="C41" s="9"/>
      <c r="D41" s="9"/>
      <c r="E41" s="9"/>
      <c r="F41" s="9"/>
      <c r="G41" s="9"/>
      <c r="H41" s="9"/>
      <c r="I41" s="9"/>
      <c r="J41" s="9"/>
      <c r="K41" s="10"/>
      <c r="L41" s="9"/>
      <c r="M41" s="9"/>
      <c r="N41" s="9"/>
      <c r="O41" s="9"/>
      <c r="P41" s="9"/>
      <c r="Q41" s="9"/>
      <c r="R41" s="29"/>
      <c r="S41" s="6"/>
      <c r="T41" s="3"/>
      <c r="U41" s="6"/>
      <c r="V41" s="6"/>
      <c r="W41" s="6"/>
      <c r="X41" s="6"/>
      <c r="Y41" s="6"/>
      <c r="Z41" s="6"/>
      <c r="AA41" s="29"/>
    </row>
    <row r="42" spans="1:27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29"/>
      <c r="S42" s="9"/>
      <c r="T42" s="29"/>
      <c r="U42" s="29"/>
      <c r="V42" s="29"/>
      <c r="W42" s="29"/>
      <c r="X42" s="29"/>
      <c r="Y42" s="29"/>
      <c r="Z42" s="29"/>
      <c r="AA42" s="29"/>
    </row>
    <row r="43" spans="1:27" x14ac:dyDescent="0.25">
      <c r="A43" s="9"/>
      <c r="B43" s="9"/>
      <c r="C43" s="18"/>
      <c r="D43" s="14"/>
      <c r="E43" s="14"/>
      <c r="F43" s="17"/>
      <c r="G43" s="14"/>
      <c r="H43" s="17"/>
      <c r="I43" s="9"/>
      <c r="J43" s="9"/>
      <c r="K43" s="9"/>
      <c r="L43" s="14"/>
      <c r="M43" s="14"/>
      <c r="N43" s="14"/>
      <c r="O43" s="14"/>
      <c r="P43" s="14"/>
      <c r="Q43" s="14"/>
      <c r="R43" s="29"/>
      <c r="S43" s="29"/>
      <c r="T43" s="10"/>
      <c r="U43" s="14"/>
      <c r="V43" s="14"/>
      <c r="W43" s="14"/>
      <c r="X43" s="14"/>
      <c r="Y43" s="14"/>
      <c r="Z43" s="14"/>
      <c r="AA43" s="29"/>
    </row>
    <row r="44" spans="1:27" x14ac:dyDescent="0.25">
      <c r="A44" s="9"/>
      <c r="B44" s="9"/>
      <c r="C44" s="18"/>
      <c r="D44" s="14"/>
      <c r="E44" s="14"/>
      <c r="F44" s="14"/>
      <c r="G44" s="14"/>
      <c r="H44" s="14"/>
      <c r="I44" s="9"/>
      <c r="J44" s="9"/>
      <c r="K44" s="9"/>
      <c r="L44" s="15"/>
      <c r="M44" s="14"/>
      <c r="N44" s="15"/>
      <c r="O44" s="14"/>
      <c r="P44" s="14"/>
      <c r="Q44" s="10"/>
      <c r="R44" s="29"/>
      <c r="S44" s="29"/>
      <c r="T44" s="10"/>
      <c r="U44" s="10"/>
      <c r="V44" s="10"/>
      <c r="W44" s="10"/>
      <c r="X44" s="10"/>
      <c r="Y44" s="10"/>
      <c r="Z44" s="10"/>
      <c r="AA44" s="29"/>
    </row>
    <row r="45" spans="1:27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29"/>
      <c r="S45" s="9"/>
      <c r="T45" s="29"/>
      <c r="U45" s="29"/>
      <c r="V45" s="29"/>
      <c r="W45" s="29"/>
      <c r="X45" s="29"/>
      <c r="Y45" s="29"/>
      <c r="Z45" s="29"/>
      <c r="AA45" s="29"/>
    </row>
    <row r="46" spans="1:27" x14ac:dyDescent="0.25">
      <c r="A46" s="9"/>
      <c r="B46" s="9"/>
      <c r="C46" s="15"/>
      <c r="D46" s="15"/>
      <c r="E46" s="15"/>
      <c r="F46" s="15"/>
      <c r="G46" s="15"/>
      <c r="H46" s="15"/>
      <c r="I46" s="9"/>
      <c r="J46" s="10"/>
      <c r="K46" s="9"/>
      <c r="L46" s="15"/>
      <c r="M46" s="15"/>
      <c r="N46" s="15"/>
      <c r="O46" s="15"/>
      <c r="P46" s="15"/>
      <c r="Q46" s="15"/>
      <c r="R46" s="29"/>
      <c r="S46" s="29"/>
      <c r="T46" s="10"/>
      <c r="U46" s="10"/>
      <c r="V46" s="15"/>
      <c r="W46" s="15"/>
      <c r="X46" s="15"/>
      <c r="Y46" s="15"/>
      <c r="Z46" s="15"/>
      <c r="AA46" s="29"/>
    </row>
    <row r="47" spans="1:27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15"/>
      <c r="M47" s="15"/>
      <c r="N47" s="15"/>
      <c r="O47" s="10"/>
      <c r="P47" s="10"/>
      <c r="Q47" s="10"/>
      <c r="R47" s="29"/>
      <c r="S47" s="29"/>
      <c r="T47" s="10"/>
      <c r="U47" s="15"/>
      <c r="V47" s="15"/>
      <c r="W47" s="15"/>
      <c r="X47" s="15"/>
      <c r="Y47" s="15"/>
      <c r="Z47" s="15"/>
      <c r="AA47" s="29"/>
    </row>
    <row r="48" spans="1:27" x14ac:dyDescent="0.25">
      <c r="A48" s="9"/>
      <c r="B48" s="27"/>
      <c r="C48" s="18"/>
      <c r="D48" s="18"/>
      <c r="E48" s="15"/>
      <c r="F48" s="15"/>
      <c r="G48" s="18"/>
      <c r="H48" s="15"/>
      <c r="I48" s="9"/>
      <c r="J48" s="9"/>
      <c r="K48" s="9"/>
      <c r="L48" s="9"/>
      <c r="M48" s="9"/>
      <c r="N48" s="9"/>
      <c r="O48" s="9"/>
      <c r="P48" s="9"/>
      <c r="Q48" s="9"/>
      <c r="R48" s="29"/>
      <c r="S48" s="9"/>
      <c r="T48" s="29"/>
      <c r="U48" s="29"/>
      <c r="V48" s="29"/>
      <c r="W48" s="29"/>
      <c r="X48" s="29"/>
      <c r="Y48" s="29"/>
      <c r="Z48" s="29"/>
      <c r="AA48" s="29"/>
    </row>
    <row r="49" spans="1:27" x14ac:dyDescent="0.25">
      <c r="A49" s="9"/>
      <c r="B49" s="9"/>
      <c r="C49" s="9"/>
      <c r="D49" s="9"/>
      <c r="E49" s="9"/>
      <c r="F49" s="9"/>
      <c r="G49" s="9"/>
      <c r="H49" s="9"/>
      <c r="I49" s="9"/>
      <c r="J49" s="10"/>
      <c r="K49" s="10"/>
      <c r="L49" s="18"/>
      <c r="M49" s="18"/>
      <c r="N49" s="10"/>
      <c r="O49" s="18"/>
      <c r="P49" s="18"/>
      <c r="Q49" s="18"/>
      <c r="R49" s="29"/>
      <c r="S49" s="29"/>
      <c r="T49" s="10"/>
      <c r="U49" s="10"/>
      <c r="V49" s="15"/>
      <c r="W49" s="10"/>
      <c r="X49" s="15"/>
      <c r="Y49" s="15"/>
      <c r="Z49" s="10"/>
      <c r="AA49" s="29"/>
    </row>
    <row r="50" spans="1:27" x14ac:dyDescent="0.25">
      <c r="A50" s="9"/>
      <c r="B50" s="27"/>
      <c r="C50" s="15"/>
      <c r="D50" s="10"/>
      <c r="E50" s="10"/>
      <c r="F50" s="10"/>
      <c r="G50" s="15"/>
      <c r="H50" s="15"/>
      <c r="I50" s="9"/>
      <c r="J50" s="9"/>
      <c r="K50" s="9"/>
      <c r="L50" s="9"/>
      <c r="M50" s="9"/>
      <c r="N50" s="9"/>
      <c r="O50" s="9"/>
      <c r="P50" s="9"/>
      <c r="Q50" s="9"/>
      <c r="R50" s="29"/>
      <c r="S50" s="29"/>
      <c r="T50" s="10"/>
      <c r="U50" s="15"/>
      <c r="V50" s="15"/>
      <c r="W50" s="10"/>
      <c r="X50" s="15"/>
      <c r="Y50" s="15"/>
      <c r="Z50" s="15"/>
      <c r="AA50" s="29"/>
    </row>
    <row r="51" spans="1:27" x14ac:dyDescent="0.25">
      <c r="A51" s="9"/>
      <c r="B51" s="9"/>
      <c r="C51" s="9"/>
      <c r="D51" s="9"/>
      <c r="E51" s="9"/>
      <c r="F51" s="9"/>
      <c r="G51" s="9"/>
      <c r="H51" s="9"/>
      <c r="I51" s="9"/>
      <c r="J51" s="10"/>
      <c r="K51" s="10"/>
      <c r="L51" s="10"/>
      <c r="M51" s="10"/>
      <c r="N51" s="10"/>
      <c r="O51" s="10"/>
      <c r="P51" s="10"/>
      <c r="Q51" s="10"/>
      <c r="R51" s="29"/>
      <c r="S51" s="9"/>
      <c r="T51" s="29"/>
      <c r="U51" s="29"/>
      <c r="V51" s="29"/>
      <c r="W51" s="29"/>
      <c r="X51" s="29"/>
      <c r="Y51" s="29"/>
      <c r="Z51" s="29"/>
      <c r="AA51" s="29"/>
    </row>
    <row r="52" spans="1:27" x14ac:dyDescent="0.25">
      <c r="A52" s="9"/>
      <c r="B52" s="27"/>
      <c r="C52" s="15"/>
      <c r="D52" s="14"/>
      <c r="E52" s="18"/>
      <c r="F52" s="15"/>
      <c r="G52" s="15"/>
      <c r="H52" s="15"/>
      <c r="I52" s="9"/>
      <c r="J52" s="9"/>
      <c r="K52" s="9"/>
      <c r="L52" s="9"/>
      <c r="M52" s="9"/>
      <c r="N52" s="9"/>
      <c r="O52" s="9"/>
      <c r="P52" s="9"/>
      <c r="Q52" s="9"/>
      <c r="R52" s="29"/>
      <c r="S52" s="29"/>
      <c r="T52" s="10"/>
      <c r="U52" s="15"/>
      <c r="V52" s="15"/>
      <c r="W52" s="15"/>
      <c r="X52" s="10"/>
      <c r="Y52" s="10"/>
      <c r="Z52" s="15"/>
      <c r="AA52" s="29"/>
    </row>
    <row r="53" spans="1:27" x14ac:dyDescent="0.25">
      <c r="A53" s="9"/>
      <c r="B53" s="9"/>
      <c r="C53" s="9"/>
      <c r="D53" s="9"/>
      <c r="E53" s="9"/>
      <c r="F53" s="9"/>
      <c r="G53" s="9"/>
      <c r="H53" s="9"/>
      <c r="I53" s="9"/>
      <c r="J53" s="10"/>
      <c r="K53" s="9"/>
      <c r="L53" s="15"/>
      <c r="M53" s="15"/>
      <c r="N53" s="15"/>
      <c r="O53" s="15"/>
      <c r="P53" s="15"/>
      <c r="Q53" s="15"/>
      <c r="R53" s="29"/>
      <c r="S53" s="29"/>
      <c r="T53" s="10"/>
      <c r="U53" s="15"/>
      <c r="V53" s="15"/>
      <c r="W53" s="15"/>
      <c r="X53" s="15"/>
      <c r="Y53" s="10"/>
      <c r="Z53" s="15"/>
      <c r="AA53" s="29"/>
    </row>
    <row r="54" spans="1:27" x14ac:dyDescent="0.25">
      <c r="A54" s="9"/>
      <c r="B54" s="27"/>
      <c r="C54" s="14"/>
      <c r="D54" s="14"/>
      <c r="E54" s="14"/>
      <c r="F54" s="14"/>
      <c r="G54" s="14"/>
      <c r="H54" s="14"/>
      <c r="I54" s="9"/>
      <c r="J54" s="9"/>
      <c r="K54" s="9"/>
      <c r="L54" s="9"/>
      <c r="M54" s="9"/>
      <c r="N54" s="9"/>
      <c r="O54" s="9"/>
      <c r="P54" s="9"/>
      <c r="Q54" s="9"/>
      <c r="R54" s="29"/>
      <c r="S54" s="9"/>
      <c r="T54" s="29"/>
      <c r="U54" s="29"/>
      <c r="V54" s="29"/>
      <c r="W54" s="29"/>
      <c r="X54" s="29"/>
      <c r="Y54" s="29"/>
      <c r="Z54" s="29"/>
      <c r="AA54" s="29"/>
    </row>
    <row r="55" spans="1:27" x14ac:dyDescent="0.25">
      <c r="A55" s="9"/>
      <c r="B55" s="27"/>
      <c r="C55" s="14"/>
      <c r="D55" s="14"/>
      <c r="E55" s="14"/>
      <c r="F55" s="14"/>
      <c r="G55" s="14"/>
      <c r="H55" s="14"/>
      <c r="I55" s="9"/>
      <c r="J55" s="9"/>
      <c r="K55" s="9"/>
      <c r="L55" s="14"/>
      <c r="M55" s="14"/>
      <c r="N55" s="14"/>
      <c r="O55" s="14"/>
      <c r="P55" s="14"/>
      <c r="Q55" s="14"/>
      <c r="R55" s="29"/>
      <c r="S55" s="29"/>
      <c r="T55" s="10"/>
      <c r="U55" s="15"/>
      <c r="V55" s="15"/>
      <c r="W55" s="15"/>
      <c r="X55" s="15"/>
      <c r="Y55" s="15"/>
      <c r="Z55" s="15"/>
      <c r="AA55" s="29"/>
    </row>
    <row r="56" spans="1:27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14"/>
      <c r="M56" s="14"/>
      <c r="N56" s="14"/>
      <c r="O56" s="14"/>
      <c r="P56" s="14"/>
      <c r="Q56" s="14"/>
      <c r="R56" s="29"/>
      <c r="S56" s="29"/>
      <c r="T56" s="10"/>
      <c r="U56" s="15"/>
      <c r="V56" s="15"/>
      <c r="W56" s="15"/>
      <c r="X56" s="15"/>
      <c r="Y56" s="15"/>
      <c r="Z56" s="15"/>
      <c r="AA56" s="29"/>
    </row>
    <row r="57" spans="1:27" x14ac:dyDescent="0.25">
      <c r="A57" s="9"/>
      <c r="B57" s="27"/>
      <c r="C57" s="14"/>
      <c r="D57" s="14"/>
      <c r="E57" s="14"/>
      <c r="F57" s="14"/>
      <c r="G57" s="14"/>
      <c r="H57" s="14"/>
      <c r="I57" s="9"/>
      <c r="J57" s="9"/>
      <c r="K57" s="9"/>
      <c r="L57" s="9"/>
      <c r="M57" s="9"/>
      <c r="N57" s="9"/>
      <c r="O57" s="9"/>
      <c r="P57" s="9"/>
      <c r="Q57" s="9"/>
      <c r="R57" s="29"/>
      <c r="S57" s="9"/>
      <c r="T57" s="29"/>
      <c r="U57" s="29"/>
      <c r="V57" s="29"/>
      <c r="W57" s="29"/>
      <c r="X57" s="29"/>
      <c r="Y57" s="29"/>
      <c r="Z57" s="29"/>
      <c r="AA57" s="29"/>
    </row>
    <row r="58" spans="1:27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10"/>
      <c r="M58" s="14"/>
      <c r="N58" s="14"/>
      <c r="O58" s="10"/>
      <c r="P58" s="14"/>
      <c r="Q58" s="14"/>
      <c r="R58" s="29"/>
      <c r="S58" s="29"/>
      <c r="T58" s="10"/>
      <c r="U58" s="10"/>
      <c r="V58" s="10"/>
      <c r="W58" s="10"/>
      <c r="X58" s="10"/>
      <c r="Y58" s="14"/>
      <c r="Z58" s="10"/>
      <c r="AA58" s="29"/>
    </row>
    <row r="59" spans="1:27" x14ac:dyDescent="0.25">
      <c r="A59" s="9"/>
      <c r="B59" s="27"/>
      <c r="C59" s="14"/>
      <c r="D59" s="14"/>
      <c r="E59" s="14"/>
      <c r="F59" s="14"/>
      <c r="G59" s="14"/>
      <c r="H59" s="14"/>
      <c r="I59" s="9"/>
      <c r="J59" s="9"/>
      <c r="K59" s="9"/>
      <c r="L59" s="14"/>
      <c r="M59" s="10"/>
      <c r="N59" s="14"/>
      <c r="O59" s="10"/>
      <c r="P59" s="14"/>
      <c r="Q59" s="10"/>
      <c r="R59" s="29"/>
      <c r="S59" s="29"/>
      <c r="T59" s="10"/>
      <c r="U59" s="10"/>
      <c r="V59" s="10"/>
      <c r="W59" s="10"/>
      <c r="X59" s="10"/>
      <c r="Y59" s="10"/>
      <c r="Z59" s="10"/>
      <c r="AA59" s="29"/>
    </row>
    <row r="60" spans="1:27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29"/>
      <c r="S60" s="9"/>
      <c r="T60" s="29"/>
      <c r="U60" s="29"/>
      <c r="V60" s="29"/>
      <c r="W60" s="29"/>
      <c r="X60" s="29"/>
      <c r="Y60" s="29"/>
      <c r="Z60" s="29"/>
      <c r="AA60" s="29"/>
    </row>
    <row r="61" spans="1:27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14"/>
      <c r="M61" s="14"/>
      <c r="N61" s="14"/>
      <c r="O61" s="14"/>
      <c r="P61" s="14"/>
      <c r="Q61" s="14"/>
      <c r="R61" s="29"/>
      <c r="S61" s="29"/>
      <c r="T61" s="10"/>
      <c r="U61" s="14"/>
      <c r="V61" s="14"/>
      <c r="W61" s="14"/>
      <c r="X61" s="14"/>
      <c r="Y61" s="14"/>
      <c r="Z61" s="14"/>
      <c r="AA61" s="29"/>
    </row>
    <row r="62" spans="1:27" x14ac:dyDescent="0.25">
      <c r="A62" s="57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10"/>
      <c r="U62" s="10"/>
      <c r="V62" s="10"/>
      <c r="W62" s="10"/>
      <c r="X62" s="10"/>
      <c r="Y62" s="10"/>
      <c r="Z62" s="10"/>
      <c r="AA62" s="29"/>
    </row>
    <row r="63" spans="1:27" x14ac:dyDescent="0.25">
      <c r="A63" s="57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9"/>
      <c r="T63" s="29"/>
      <c r="U63" s="29"/>
      <c r="V63" s="29"/>
      <c r="W63" s="29"/>
      <c r="X63" s="29"/>
      <c r="Y63" s="29"/>
      <c r="Z63" s="29"/>
      <c r="AA63" s="29"/>
    </row>
    <row r="64" spans="1:27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57"/>
      <c r="K64" s="29"/>
      <c r="L64" s="29"/>
      <c r="M64" s="29"/>
      <c r="N64" s="29"/>
      <c r="O64" s="29"/>
      <c r="P64" s="29"/>
      <c r="Q64" s="29"/>
      <c r="R64" s="29"/>
      <c r="S64" s="29"/>
      <c r="T64" s="10"/>
      <c r="U64" s="14"/>
      <c r="V64" s="14"/>
      <c r="W64" s="14"/>
      <c r="X64" s="14"/>
      <c r="Y64" s="14"/>
      <c r="Z64" s="14"/>
      <c r="AA64" s="29"/>
    </row>
    <row r="65" spans="1:27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57"/>
      <c r="K65" s="29"/>
      <c r="L65" s="29"/>
      <c r="M65" s="29"/>
      <c r="N65" s="29"/>
      <c r="O65" s="29"/>
      <c r="P65" s="29"/>
      <c r="Q65" s="29"/>
      <c r="R65" s="29"/>
      <c r="S65" s="29"/>
      <c r="T65" s="10"/>
      <c r="U65" s="10"/>
      <c r="V65" s="10"/>
      <c r="W65" s="10"/>
      <c r="X65" s="10"/>
      <c r="Y65" s="10"/>
      <c r="Z65" s="10"/>
      <c r="AA65" s="29"/>
    </row>
    <row r="66" spans="1:27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</row>
    <row r="67" spans="1:27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8"/>
      <c r="T67" s="10"/>
      <c r="U67" s="10"/>
      <c r="V67" s="10"/>
      <c r="W67" s="29"/>
      <c r="X67" s="29"/>
      <c r="Y67" s="29"/>
      <c r="Z67" s="29"/>
      <c r="AA67" s="29"/>
    </row>
    <row r="68" spans="1:27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57"/>
      <c r="T68" s="10"/>
      <c r="U68" s="10"/>
      <c r="V68" s="10"/>
      <c r="W68" s="29"/>
      <c r="X68" s="29"/>
      <c r="Y68" s="29"/>
      <c r="Z68" s="29"/>
      <c r="AA68" s="29"/>
    </row>
    <row r="69" spans="1:27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57"/>
      <c r="T69" s="10"/>
      <c r="U69" s="10"/>
      <c r="V69" s="14"/>
      <c r="W69" s="29"/>
      <c r="X69" s="29"/>
      <c r="Y69" s="29"/>
      <c r="Z69" s="29"/>
      <c r="AA69" s="29"/>
    </row>
  </sheetData>
  <mergeCells count="9">
    <mergeCell ref="M1:Q1"/>
    <mergeCell ref="N3:N4"/>
    <mergeCell ref="O3:Q3"/>
    <mergeCell ref="B3:B4"/>
    <mergeCell ref="H3:H4"/>
    <mergeCell ref="A1:E1"/>
    <mergeCell ref="C3:E3"/>
    <mergeCell ref="G1:K1"/>
    <mergeCell ref="I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Monthly (NF+NQ)</vt:lpstr>
      <vt:lpstr>Monthly</vt:lpstr>
      <vt:lpstr>Monthly % Rec.</vt:lpstr>
      <vt:lpstr>RLs and blanks</vt:lpstr>
      <vt:lpstr>RLs and blanks % Rec.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Anderson, Todd</cp:lastModifiedBy>
  <dcterms:created xsi:type="dcterms:W3CDTF">2015-09-13T17:18:11Z</dcterms:created>
  <dcterms:modified xsi:type="dcterms:W3CDTF">2020-08-15T20:47:07Z</dcterms:modified>
</cp:coreProperties>
</file>